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thena\rechanges\Rechanges\Rechange CCP-MECA-FAB\"/>
    </mc:Choice>
  </mc:AlternateContent>
  <bookViews>
    <workbookView xWindow="-15" yWindow="1800" windowWidth="15375" windowHeight="4365" tabRatio="482"/>
  </bookViews>
  <sheets>
    <sheet name="PLANNING-RECHANGES LATelec" sheetId="1" r:id="rId1"/>
    <sheet name="Stock PHS" sheetId="2" r:id="rId2"/>
    <sheet name="Table V" sheetId="3" r:id="rId3"/>
    <sheet name="DASHBOARD" sheetId="5" r:id="rId4"/>
    <sheet name="Paramètres listes" sheetId="4" r:id="rId5"/>
    <sheet name="Lexique" sheetId="6" r:id="rId6"/>
  </sheets>
  <externalReferences>
    <externalReference r:id="rId7"/>
    <externalReference r:id="rId8"/>
    <externalReference r:id="rId9"/>
  </externalReferences>
  <definedNames>
    <definedName name="_xlnm._FilterDatabase" localSheetId="0" hidden="1">'PLANNING-RECHANGES LATelec'!$I$703:$I$704</definedName>
    <definedName name="_xlnm._FilterDatabase" localSheetId="2" hidden="1">'Table V'!$A$1:$Q$324</definedName>
    <definedName name="Segment_Client">#N/A</definedName>
    <definedName name="Segment_Client1">#N/A</definedName>
    <definedName name="Segment_Client2">#N/A</definedName>
    <definedName name="Segment_Client3">#N/A</definedName>
    <definedName name="Segment_Priority">#N/A</definedName>
    <definedName name="Segment_Site_de_poruction">#N/A</definedName>
    <definedName name="Z_01C077C9_2D85_4E20_8994_ACBC0E9B8185_.wvu.FilterData" localSheetId="0" hidden="1">'PLANNING-RECHANGES LATelec'!$C$1:$AG$773</definedName>
    <definedName name="Z_030A1ECB_8A59_4ED4_9621_B5102B8E1734_.wvu.Cols" localSheetId="0" hidden="1">'PLANNING-RECHANGES LATelec'!$A:$A</definedName>
    <definedName name="Z_030A1ECB_8A59_4ED4_9621_B5102B8E1734_.wvu.FilterData" localSheetId="0" hidden="1">'PLANNING-RECHANGES LATelec'!$A$1:$AN$501</definedName>
    <definedName name="Z_030A1ECB_8A59_4ED4_9621_B5102B8E1734_.wvu.FilterData" localSheetId="2" hidden="1">'Table V'!$A$1:$Q$266</definedName>
    <definedName name="Z_03598C4D_D28F_4735_A045_F63230960EC4_.wvu.FilterData" localSheetId="0" hidden="1">'PLANNING-RECHANGES LATelec'!$A$1:$AN$501</definedName>
    <definedName name="Z_0365A470_5BBF_4921_B425_4EFD1CD06410_.wvu.FilterData" localSheetId="0" hidden="1">'PLANNING-RECHANGES LATelec'!$C$1:$AG$773</definedName>
    <definedName name="Z_03A4A15B_2CE3_4907_989A_4A45317B6D9F_.wvu.FilterData" localSheetId="0" hidden="1">'PLANNING-RECHANGES LATelec'!$C$1:$AG$773</definedName>
    <definedName name="Z_04B578EA_85F8_4BAA_B59D_A4781AA5E9F5_.wvu.FilterData" localSheetId="0" hidden="1">'PLANNING-RECHANGES LATelec'!$A$1:$AN$501</definedName>
    <definedName name="Z_057AD731_81E5_41D2_B479_8F93AA9DA7BE_.wvu.FilterData" localSheetId="0" hidden="1">'PLANNING-RECHANGES LATelec'!$A$1:$AN$501</definedName>
    <definedName name="Z_07C64AB6_8BD0_4295_BDD3_26CFDC700D16_.wvu.FilterData" localSheetId="0" hidden="1">'PLANNING-RECHANGES LATelec'!$C$1:$AG$773</definedName>
    <definedName name="Z_09F73D32_FE8A_4298_8A8F_5EFC50EF608C_.wvu.FilterData" localSheetId="0" hidden="1">'PLANNING-RECHANGES LATelec'!$C$1:$AG$773</definedName>
    <definedName name="Z_0CCDFF87_5F9E_48B0_8267_0D135F050354_.wvu.FilterData" localSheetId="0" hidden="1">'PLANNING-RECHANGES LATelec'!$C$1:$AG$773</definedName>
    <definedName name="Z_0DF30FAC_880C_4CC1_8DF2_B5CD378A2A70_.wvu.FilterData" localSheetId="0" hidden="1">'PLANNING-RECHANGES LATelec'!$C$1:$AG$773</definedName>
    <definedName name="Z_0E210362_86F7_4249_A9F6_CF9037875F21_.wvu.FilterData" localSheetId="0" hidden="1">'PLANNING-RECHANGES LATelec'!$A$1:$AN$501</definedName>
    <definedName name="Z_0E504A62_7180_493B_90FB_BD25B8BD62D5_.wvu.FilterData" localSheetId="0" hidden="1">'PLANNING-RECHANGES LATelec'!$A$1:$AN$501</definedName>
    <definedName name="Z_0EE1C8E7_8B3C_4AF9_8B36_12FB803A4F61_.wvu.FilterData" localSheetId="0" hidden="1">'PLANNING-RECHANGES LATelec'!$B$1:$AM$773</definedName>
    <definedName name="Z_1150018B_C616_4592_915B_18C97FB003A4_.wvu.FilterData" localSheetId="0" hidden="1">'PLANNING-RECHANGES LATelec'!$A$1:$AN$501</definedName>
    <definedName name="Z_11D9C488_ED3D_4D15_A743_77C1DCB2E8D8_.wvu.FilterData" localSheetId="0" hidden="1">'PLANNING-RECHANGES LATelec'!$C$1:$AG$773</definedName>
    <definedName name="Z_1312693E_31F5_4402_A44B_6CE9D4E02433_.wvu.FilterData" localSheetId="0" hidden="1">'PLANNING-RECHANGES LATelec'!$C$1:$AG$773</definedName>
    <definedName name="Z_14F366A2_B2F5_41BC_B137_05588EBE72C4_.wvu.FilterData" localSheetId="0" hidden="1">'PLANNING-RECHANGES LATelec'!$C$1:$AM$773</definedName>
    <definedName name="Z_157798ED_9DB5_44E3_B9A5_4D97E5E41F9F_.wvu.FilterData" localSheetId="0" hidden="1">'PLANNING-RECHANGES LATelec'!$C$1:$AG$773</definedName>
    <definedName name="Z_15B5537A_AFA6_478A_8477_0E43F3AE07C9_.wvu.FilterData" localSheetId="0" hidden="1">'PLANNING-RECHANGES LATelec'!$B$1:$AM$773</definedName>
    <definedName name="Z_16C5664C_6A11_4A45_8DD2_92C6BC0E4DDB_.wvu.FilterData" localSheetId="0" hidden="1">'PLANNING-RECHANGES LATelec'!$A$1:$AN$501</definedName>
    <definedName name="Z_16E0AAA3_F1F5_4EA0_8CD4_E2E1387FB933_.wvu.FilterData" localSheetId="0" hidden="1">'PLANNING-RECHANGES LATelec'!$A$1:$AN$501</definedName>
    <definedName name="Z_183A4974_3967_4808_BE34_BF8213478B98_.wvu.FilterData" localSheetId="0" hidden="1">'PLANNING-RECHANGES LATelec'!$C$1:$AG$773</definedName>
    <definedName name="Z_185A1AA8_B7F4_427C_82E0_426200BDCAC4_.wvu.Cols" localSheetId="0" hidden="1">'PLANNING-RECHANGES LATelec'!$A:$A</definedName>
    <definedName name="Z_185A1AA8_B7F4_427C_82E0_426200BDCAC4_.wvu.FilterData" localSheetId="0" hidden="1">'PLANNING-RECHANGES LATelec'!$A$1:$AN$501</definedName>
    <definedName name="Z_185A1AA8_B7F4_427C_82E0_426200BDCAC4_.wvu.FilterData" localSheetId="2" hidden="1">'Table V'!$A$1:$Q$266</definedName>
    <definedName name="Z_18C9E4C6_6D64_4BE3_8F7B_0A9D9A76AF31_.wvu.FilterData" localSheetId="0" hidden="1">'PLANNING-RECHANGES LATelec'!$C$1:$AG$773</definedName>
    <definedName name="Z_19AA2B8D_033A_4F46_AC21_D8D7DB8BBB37_.wvu.FilterData" localSheetId="0" hidden="1">'PLANNING-RECHANGES LATelec'!$C$1:$AG$773</definedName>
    <definedName name="Z_19C95166_DD88_47C4_95B0_3FEFA7A0385C_.wvu.Cols" localSheetId="0" hidden="1">'PLANNING-RECHANGES LATelec'!$A:$A</definedName>
    <definedName name="Z_19C95166_DD88_47C4_95B0_3FEFA7A0385C_.wvu.FilterData" localSheetId="0" hidden="1">'PLANNING-RECHANGES LATelec'!$A$1:$AN$501</definedName>
    <definedName name="Z_19C95166_DD88_47C4_95B0_3FEFA7A0385C_.wvu.FilterData" localSheetId="2" hidden="1">'Table V'!$A$1:$Q$266</definedName>
    <definedName name="Z_1AF30F9D_A13F_4CC2_8647_54B85E77E4F0_.wvu.FilterData" localSheetId="0" hidden="1">'PLANNING-RECHANGES LATelec'!$C$1:$AG$773</definedName>
    <definedName name="Z_1BC2E385_A837_46E4_B9C1_3D5ADCCF9FFB_.wvu.FilterData" localSheetId="0" hidden="1">'PLANNING-RECHANGES LATelec'!$C$1:$AG$773</definedName>
    <definedName name="Z_1CA8F4CF_7753_46ED_B0E6_8E2B9ECE48AE_.wvu.FilterData" localSheetId="0" hidden="1">'PLANNING-RECHANGES LATelec'!$A$1:$AN$501</definedName>
    <definedName name="Z_1DD8C38E_E9AF_46DD_A24F_13BC20BE7B39_.wvu.FilterData" localSheetId="0" hidden="1">'PLANNING-RECHANGES LATelec'!$C$1:$AG$773</definedName>
    <definedName name="Z_1F886A9A_A1A9_49AC_9BFB_EA44763064E8_.wvu.FilterData" localSheetId="0" hidden="1">'PLANNING-RECHANGES LATelec'!$C$1:$AG$773</definedName>
    <definedName name="Z_20B64F73_A01F_4FD0_A810_0CB7EB8C98F1_.wvu.FilterData" localSheetId="0" hidden="1">'PLANNING-RECHANGES LATelec'!$C$1:$AG$773</definedName>
    <definedName name="Z_2574A6E5_8949_4E22_A108_807F92E23FAF_.wvu.FilterData" localSheetId="0" hidden="1">'PLANNING-RECHANGES LATelec'!$C$1:$AG$773</definedName>
    <definedName name="Z_2603240F_68EF_4852_BA68_ACCBEB85F03E_.wvu.FilterData" localSheetId="0" hidden="1">'PLANNING-RECHANGES LATelec'!$C$1:$AG$773</definedName>
    <definedName name="Z_260C039A_7868_4A32_ADEA_1B473571590F_.wvu.FilterData" localSheetId="0" hidden="1">'PLANNING-RECHANGES LATelec'!$C$1:$AG$773</definedName>
    <definedName name="Z_267DD887_0EDA_48E4_95B6_1DEB303B6259_.wvu.FilterData" localSheetId="0" hidden="1">'PLANNING-RECHANGES LATelec'!$C$1:$AG$773</definedName>
    <definedName name="Z_27EBFAD1_34E3_40C2_A7D6_C2A39C9F59CE_.wvu.FilterData" localSheetId="0" hidden="1">'PLANNING-RECHANGES LATelec'!$A$1:$AN$501</definedName>
    <definedName name="Z_29ECE31F_0750_40CB_B1DD_BE5A814F0077_.wvu.FilterData" localSheetId="0" hidden="1">'PLANNING-RECHANGES LATelec'!$A$1:$AN$501</definedName>
    <definedName name="Z_29ECE31F_0750_40CB_B1DD_BE5A814F0077_.wvu.FilterData" localSheetId="2" hidden="1">'Table V'!$A$1:$Q$280</definedName>
    <definedName name="Z_2B573680_3997_48F0_82D5_5411AC8C2FD7_.wvu.FilterData" localSheetId="0" hidden="1">'PLANNING-RECHANGES LATelec'!$A$1:$AM$773</definedName>
    <definedName name="Z_2D786066_7AEB_4532_A0C3_B538349E1EA3_.wvu.FilterData" localSheetId="0" hidden="1">'PLANNING-RECHANGES LATelec'!$A$1:$AN$501</definedName>
    <definedName name="Z_2E645A1F_9F3B_43BC_9512_B0D27DF6D368_.wvu.FilterData" localSheetId="0" hidden="1">'PLANNING-RECHANGES LATelec'!$C$1:$AG$773</definedName>
    <definedName name="Z_30A29D90_C479_4DDC_B2A5_2C461D09DA1B_.wvu.FilterData" localSheetId="0" hidden="1">'PLANNING-RECHANGES LATelec'!$C$1:$AG$773</definedName>
    <definedName name="Z_31A338CE_A46B_4969_9494_7E570AB78B0B_.wvu.FilterData" localSheetId="0" hidden="1">'PLANNING-RECHANGES LATelec'!$A$1:$AN$501</definedName>
    <definedName name="Z_31CCD071_2BC4_410B_AD05_27ED64170AF0_.wvu.FilterData" localSheetId="0" hidden="1">'PLANNING-RECHANGES LATelec'!$A$1:$AN$501</definedName>
    <definedName name="Z_31CCD071_2BC4_410B_AD05_27ED64170AF0_.wvu.FilterData" localSheetId="2" hidden="1">'Table V'!$A$1:$Q$266</definedName>
    <definedName name="Z_332A43D2_DB05_4473_B4D8_D48AA2A8667E_.wvu.FilterData" localSheetId="0" hidden="1">'PLANNING-RECHANGES LATelec'!$C$1:$AG$773</definedName>
    <definedName name="Z_340CB54B_7254_46DA_BBE5_DA0C9092685C_.wvu.FilterData" localSheetId="0" hidden="1">'PLANNING-RECHANGES LATelec'!$A$1:$AN$501</definedName>
    <definedName name="Z_350CC056_D3F6_488C_A1AB_3309A367BA7C_.wvu.FilterData" localSheetId="0" hidden="1">'PLANNING-RECHANGES LATelec'!$C$1:$AG$773</definedName>
    <definedName name="Z_3576F05C_3967_43A6_8A46_0F4F8CEFAF1B_.wvu.FilterData" localSheetId="0" hidden="1">'PLANNING-RECHANGES LATelec'!$A$1:$AN$501</definedName>
    <definedName name="Z_3576F05C_3967_43A6_8A46_0F4F8CEFAF1B_.wvu.FilterData" localSheetId="2" hidden="1">'Table V'!$A$1:$Q$275</definedName>
    <definedName name="Z_36361D58_D46F_4E04_BC96_0AEF35889128_.wvu.FilterData" localSheetId="0" hidden="1">'PLANNING-RECHANGES LATelec'!$A$1:$AN$501</definedName>
    <definedName name="Z_363B7DDA_1863_4064_BB46_C4F756D99A2C_.wvu.Cols" localSheetId="0" hidden="1">'PLANNING-RECHANGES LATelec'!$A:$A</definedName>
    <definedName name="Z_363B7DDA_1863_4064_BB46_C4F756D99A2C_.wvu.FilterData" localSheetId="0" hidden="1">'PLANNING-RECHANGES LATelec'!$A$1:$AN$501</definedName>
    <definedName name="Z_363B7DDA_1863_4064_BB46_C4F756D99A2C_.wvu.FilterData" localSheetId="2" hidden="1">'Table V'!$A$1:$Q$283</definedName>
    <definedName name="Z_363B7DDA_1863_4064_BB46_C4F756D99A2C_.wvu.PrintArea" localSheetId="0" hidden="1">'PLANNING-RECHANGES LATelec'!$B$1:$S$302</definedName>
    <definedName name="Z_3679C72C_FE20_4B0C_9CDB_129A3D0DC704_.wvu.FilterData" localSheetId="0" hidden="1">'PLANNING-RECHANGES LATelec'!$C$1:$AG$773</definedName>
    <definedName name="Z_37729108_50AD_414A_83CE_1CA509F64B57_.wvu.FilterData" localSheetId="0" hidden="1">'PLANNING-RECHANGES LATelec'!$C$1:$AG$773</definedName>
    <definedName name="Z_37AFE1FD_BC3D_41B8_A62A_E5449E4254B0_.wvu.FilterData" localSheetId="0" hidden="1">'PLANNING-RECHANGES LATelec'!$C$1:$AG$773</definedName>
    <definedName name="Z_37AFE1FD_BC3D_41B8_A62A_E5449E4254B0_.wvu.FilterData" localSheetId="2" hidden="1">'Table V'!$A$1:$H$266</definedName>
    <definedName name="Z_38D25109_51A9_4056_8AA1_1A6993E2C9B6_.wvu.FilterData" localSheetId="0" hidden="1">'PLANNING-RECHANGES LATelec'!$C$1:$AG$773</definedName>
    <definedName name="Z_390D80EE_8A60_4C0A_AD9C_9E2E49A1ABF2_.wvu.FilterData" localSheetId="0" hidden="1">'PLANNING-RECHANGES LATelec'!$A$1:$AN$501</definedName>
    <definedName name="Z_39ECD712_88C3_4369_BCAF_8F610397328F_.wvu.FilterData" localSheetId="0" hidden="1">'PLANNING-RECHANGES LATelec'!$C$1:$AG$773</definedName>
    <definedName name="Z_3B12D565_C63E_4E17_A3AF_0F6875F5F6AA_.wvu.FilterData" localSheetId="0" hidden="1">'PLANNING-RECHANGES LATelec'!$A$1:$AN$501</definedName>
    <definedName name="Z_3B12D565_C63E_4E17_A3AF_0F6875F5F6AA_.wvu.FilterData" localSheetId="2" hidden="1">'Table V'!$A$1:$Q$266</definedName>
    <definedName name="Z_3E4730E9_94EE_4507_8A06_745651EFBA46_.wvu.FilterData" localSheetId="0" hidden="1">'PLANNING-RECHANGES LATelec'!$C$1:$AG$773</definedName>
    <definedName name="Z_3E49AAD0_794A_4723_8B75_5CFD4CE304D3_.wvu.FilterData" localSheetId="0" hidden="1">'PLANNING-RECHANGES LATelec'!$C$1:$AM$773</definedName>
    <definedName name="Z_3F187A2B_E97C_442F_AF66_D76C8AFAA875_.wvu.FilterData" localSheetId="0" hidden="1">'PLANNING-RECHANGES LATelec'!$C$1:$AG$773</definedName>
    <definedName name="Z_430EDB84_E9B5_4E97_9B03_C92B6BA1DD86_.wvu.Cols" localSheetId="0" hidden="1">'PLANNING-RECHANGES LATelec'!$A:$A</definedName>
    <definedName name="Z_430EDB84_E9B5_4E97_9B03_C92B6BA1DD86_.wvu.FilterData" localSheetId="0" hidden="1">'PLANNING-RECHANGES LATelec'!$A$1:$AN$501</definedName>
    <definedName name="Z_430EDB84_E9B5_4E97_9B03_C92B6BA1DD86_.wvu.FilterData" localSheetId="2" hidden="1">'Table V'!$A$1:$Q$266</definedName>
    <definedName name="Z_44345475_EF55_4D6A_8FBF_4AD6F24CB224_.wvu.FilterData" localSheetId="0" hidden="1">'PLANNING-RECHANGES LATelec'!$C$1:$AG$773</definedName>
    <definedName name="Z_44EE999C_D7B0_4B96_8936_54F3EC22D723_.wvu.FilterData" localSheetId="0" hidden="1">'PLANNING-RECHANGES LATelec'!$A$1:$AN$501</definedName>
    <definedName name="Z_45756576_AC11_4B49_9BB5_9B6655A82543_.wvu.FilterData" localSheetId="0" hidden="1">'PLANNING-RECHANGES LATelec'!$C$1:$AG$773</definedName>
    <definedName name="Z_458E67C7_6261_48BA_B0E5_537F1B88C828_.wvu.FilterData" localSheetId="0" hidden="1">'PLANNING-RECHANGES LATelec'!$C$1:$AG$773</definedName>
    <definedName name="Z_45D64F33_4CE0_41C5_BF93_6A96D3C9D567_.wvu.FilterData" localSheetId="0" hidden="1">'PLANNING-RECHANGES LATelec'!$C$1:$AG$773</definedName>
    <definedName name="Z_47326447_D184_449D_82DE_3B029440C0F1_.wvu.FilterData" localSheetId="0" hidden="1">'PLANNING-RECHANGES LATelec'!$C$1:$AG$773</definedName>
    <definedName name="Z_492359EF_5B74_41ED_A97E_FD95F6EC16A9_.wvu.FilterData" localSheetId="0" hidden="1">'PLANNING-RECHANGES LATelec'!$A$1:$AN$501</definedName>
    <definedName name="Z_499B357E_30E3_4B19_B5F5_3EFF1A3BE9D9_.wvu.FilterData" localSheetId="0" hidden="1">'PLANNING-RECHANGES LATelec'!$A$1:$AN$501</definedName>
    <definedName name="Z_499B357E_30E3_4B19_B5F5_3EFF1A3BE9D9_.wvu.FilterData" localSheetId="2" hidden="1">'Table V'!$A$1:$Q$266</definedName>
    <definedName name="Z_4B6F061D_1604_46D0_94FB_BFC443296EC9_.wvu.FilterData" localSheetId="0" hidden="1">'PLANNING-RECHANGES LATelec'!$A$1:$AN$501</definedName>
    <definedName name="Z_4DA51D25_04FA_47D3_B975_0107178B6BC9_.wvu.FilterData" localSheetId="0" hidden="1">'PLANNING-RECHANGES LATelec'!$A$1:$AN$501</definedName>
    <definedName name="Z_4DA51D25_04FA_47D3_B975_0107178B6BC9_.wvu.FilterData" localSheetId="2" hidden="1">'Table V'!$A$1:$Q$271</definedName>
    <definedName name="Z_4DC0D800_D7ED_404D_9BB6_5E9981670AF7_.wvu.FilterData" localSheetId="0" hidden="1">'PLANNING-RECHANGES LATelec'!$C$1:$AM$773</definedName>
    <definedName name="Z_4FBD9A58_419D_41AB_B04F_8E5AEF98CD6B_.wvu.FilterData" localSheetId="0" hidden="1">'PLANNING-RECHANGES LATelec'!$C$1:$AG$773</definedName>
    <definedName name="Z_4FE79864_A3F1_4E96_9CD5_2864175631F8_.wvu.FilterData" localSheetId="0" hidden="1">'PLANNING-RECHANGES LATelec'!$C$1:$AG$773</definedName>
    <definedName name="Z_5009606A_0308_4DD8_AF44_DA486E62D9AC_.wvu.FilterData" localSheetId="0" hidden="1">'PLANNING-RECHANGES LATelec'!$C$1:$AG$773</definedName>
    <definedName name="Z_50634F81_2F01_4D32_9D0D_267B29535CD4_.wvu.FilterData" localSheetId="0" hidden="1">'PLANNING-RECHANGES LATelec'!$A$1:$AN$501</definedName>
    <definedName name="Z_5198BBCB_83D2_4C22_8077_2AFA384D9382_.wvu.FilterData" localSheetId="0" hidden="1">'PLANNING-RECHANGES LATelec'!$A$1:$AN$501</definedName>
    <definedName name="Z_51E2EB05_C110_4399_A7B1_7D1192506865_.wvu.Cols" localSheetId="0" hidden="1">'PLANNING-RECHANGES LATelec'!$A:$A</definedName>
    <definedName name="Z_51E2EB05_C110_4399_A7B1_7D1192506865_.wvu.FilterData" localSheetId="0" hidden="1">'PLANNING-RECHANGES LATelec'!$A$1:$AN$501</definedName>
    <definedName name="Z_51E2EB05_C110_4399_A7B1_7D1192506865_.wvu.FilterData" localSheetId="2" hidden="1">'Table V'!$A$1:$Q$266</definedName>
    <definedName name="Z_5278D098_9D4D_4988_B52A_2563920541E1_.wvu.FilterData" localSheetId="0" hidden="1">'PLANNING-RECHANGES LATelec'!$B$1:$AM$773</definedName>
    <definedName name="Z_545FAC18_A84D_4FF4_8CA5_E09B8BCFD81D_.wvu.FilterData" localSheetId="0" hidden="1">'PLANNING-RECHANGES LATelec'!$C$1:$AG$773</definedName>
    <definedName name="Z_554A8137_454A_4DBB_83E0_47B52EFFE24F_.wvu.FilterData" localSheetId="0" hidden="1">'PLANNING-RECHANGES LATelec'!$C$1:$AG$773</definedName>
    <definedName name="Z_55C671E8_FF27_4E8B_BE0D_199D6F04F2AF_.wvu.FilterData" localSheetId="0" hidden="1">'PLANNING-RECHANGES LATelec'!$C$1:$AG$773</definedName>
    <definedName name="Z_566D1538_DC7F_47A9_9F5A_6889446F12E3_.wvu.FilterData" localSheetId="0" hidden="1">'PLANNING-RECHANGES LATelec'!$B$1:$AM$773</definedName>
    <definedName name="Z_5705F479_AF0E_4028_AD76_BBDE1CFB372C_.wvu.FilterData" localSheetId="0" hidden="1">'PLANNING-RECHANGES LATelec'!$C$1:$AG$773</definedName>
    <definedName name="Z_586EC82C_4BF6_450C_9018_B7195DA94682_.wvu.FilterData" localSheetId="0" hidden="1">'PLANNING-RECHANGES LATelec'!$C$1:$AG$773</definedName>
    <definedName name="Z_588CDFB3_979C_4D48_BDBE_8FAAF50665DA_.wvu.Cols" localSheetId="0" hidden="1">'PLANNING-RECHANGES LATelec'!$A:$A</definedName>
    <definedName name="Z_588CDFB3_979C_4D48_BDBE_8FAAF50665DA_.wvu.Cols" localSheetId="2" hidden="1">'Table V'!$B:$L</definedName>
    <definedName name="Z_588CDFB3_979C_4D48_BDBE_8FAAF50665DA_.wvu.FilterData" localSheetId="0" hidden="1">'PLANNING-RECHANGES LATelec'!$A$1:$AN$501</definedName>
    <definedName name="Z_588CDFB3_979C_4D48_BDBE_8FAAF50665DA_.wvu.FilterData" localSheetId="2" hidden="1">'Table V'!$A$1:$Q$272</definedName>
    <definedName name="Z_58F4D6D5_CD35_4D6B_9059_4BB0997C83E0_.wvu.FilterData" localSheetId="0" hidden="1">'PLANNING-RECHANGES LATelec'!$C$1:$AG$773</definedName>
    <definedName name="Z_59459557_9299_4BB1_896C_B5A0977261A3_.wvu.FilterData" localSheetId="0" hidden="1">'PLANNING-RECHANGES LATelec'!$A$1:$AN$501</definedName>
    <definedName name="Z_597CEA32_8B43_4E9B_A0E3_9246755E5752_.wvu.FilterData" localSheetId="0" hidden="1">'PLANNING-RECHANGES LATelec'!$A$1:$AN$501</definedName>
    <definedName name="Z_598AD6F8_A545_4BE9_B77C_B95807B4A173_.wvu.FilterData" localSheetId="0" hidden="1">'PLANNING-RECHANGES LATelec'!$C$1:$AG$773</definedName>
    <definedName name="Z_5C3AD1A5_DD20_4995_9F7C_55FA5A61CA7F_.wvu.FilterData" localSheetId="0" hidden="1">'PLANNING-RECHANGES LATelec'!$C$1:$AG$773</definedName>
    <definedName name="Z_5CAA328F_A652_4C5C_B86E_6FE491CBB661_.wvu.FilterData" localSheetId="0" hidden="1">'PLANNING-RECHANGES LATelec'!$C$1:$AG$773</definedName>
    <definedName name="Z_5D00AC99_5AD5_4C5B_A782_4F20AB650741_.wvu.FilterData" localSheetId="0" hidden="1">'PLANNING-RECHANGES LATelec'!$C$1:$AG$773</definedName>
    <definedName name="Z_5D1C6DA1_BBFE_45E1_B889_35B9D8E513F3_.wvu.FilterData" localSheetId="0" hidden="1">'PLANNING-RECHANGES LATelec'!$C$1:$AG$773</definedName>
    <definedName name="Z_5DBAEFC5_AA3C_4605_987C_39A10CF1BC51_.wvu.FilterData" localSheetId="0" hidden="1">'PLANNING-RECHANGES LATelec'!$C$1:$AM$773</definedName>
    <definedName name="Z_5F4111A2_D8B6_485A_B6E2_FF92EC3C3D5E_.wvu.FilterData" localSheetId="0" hidden="1">'PLANNING-RECHANGES LATelec'!$A$1:$AN$501</definedName>
    <definedName name="Z_5F9C571A_BB28_4F6A_A0F8_AC37FBAAAE58_.wvu.FilterData" localSheetId="0" hidden="1">'PLANNING-RECHANGES LATelec'!$C$1:$AG$773</definedName>
    <definedName name="Z_615DB74D_A36B_44B1_B95E_F6268AB7AB1C_.wvu.FilterData" localSheetId="0" hidden="1">'PLANNING-RECHANGES LATelec'!$A$1:$AM$773</definedName>
    <definedName name="Z_615DB74D_A36B_44B1_B95E_F6268AB7AB1C_.wvu.FilterData" localSheetId="2" hidden="1">'Table V'!$A$1:$Q$283</definedName>
    <definedName name="Z_61B7E505_A669_48C1_97A7_76B60F9D2EE4_.wvu.Cols" localSheetId="0" hidden="1">'PLANNING-RECHANGES LATelec'!$A:$A</definedName>
    <definedName name="Z_61B7E505_A669_48C1_97A7_76B60F9D2EE4_.wvu.FilterData" localSheetId="0" hidden="1">'PLANNING-RECHANGES LATelec'!$C$1:$AM$773</definedName>
    <definedName name="Z_61B7E505_A669_48C1_97A7_76B60F9D2EE4_.wvu.FilterData" localSheetId="2" hidden="1">'Table V'!$A$1:$Q$266</definedName>
    <definedName name="Z_61EE5E96_06A2_46E6_9D01_DDBFE1D5A2E3_.wvu.FilterData" localSheetId="0" hidden="1">'PLANNING-RECHANGES LATelec'!$A$1:$AN$501</definedName>
    <definedName name="Z_629E7D65_22C4_44F1_851A_2728FBADEF87_.wvu.FilterData" localSheetId="0" hidden="1">'PLANNING-RECHANGES LATelec'!$C$1:$AG$773</definedName>
    <definedName name="Z_64B5813E_9213_4107_835A_C83236956D22_.wvu.FilterData" localSheetId="0" hidden="1">'PLANNING-RECHANGES LATelec'!$C$1:$AG$773</definedName>
    <definedName name="Z_651ADF99_93C5_4441_81C3_91D1984106E5_.wvu.FilterData" localSheetId="0" hidden="1">'PLANNING-RECHANGES LATelec'!$C$1:$AG$773</definedName>
    <definedName name="Z_654591F9_8ADD_482A_A0BC_B2F6E9EB957C_.wvu.FilterData" localSheetId="0" hidden="1">'PLANNING-RECHANGES LATelec'!$A$1:$AN$501</definedName>
    <definedName name="Z_65836F13_D3AC_40F4_88E7_D76E6018F944_.wvu.FilterData" localSheetId="0" hidden="1">'PLANNING-RECHANGES LATelec'!$A$1:$AM$773</definedName>
    <definedName name="Z_66E4238D_8268_49FE_B981_26717714EF28_.wvu.FilterData" localSheetId="0" hidden="1">'PLANNING-RECHANGES LATelec'!$C$1:$AG$773</definedName>
    <definedName name="Z_683F45BD_4C4E_4D5B_BA67_98A1B5E17BFB_.wvu.FilterData" localSheetId="0" hidden="1">'PLANNING-RECHANGES LATelec'!$C$1:$AG$773</definedName>
    <definedName name="Z_68420EDB_C3CF_4E3A_814A_9E74252365F6_.wvu.FilterData" localSheetId="0" hidden="1">'PLANNING-RECHANGES LATelec'!$C$1:$AM$773</definedName>
    <definedName name="Z_69135E9F_1E94_4F76_B85F_5A3CD5FE2D33_.wvu.FilterData" localSheetId="0" hidden="1">'PLANNING-RECHANGES LATelec'!$C$1:$AG$773</definedName>
    <definedName name="Z_69C1F194_9105_45FC_931E_B6BF26E04522_.wvu.FilterData" localSheetId="0" hidden="1">'PLANNING-RECHANGES LATelec'!$C$1:$AG$773</definedName>
    <definedName name="Z_6B7AF251_26C1_48D8_BA60_C482D666BA55_.wvu.FilterData" localSheetId="0" hidden="1">'PLANNING-RECHANGES LATelec'!$C$1:$AM$773</definedName>
    <definedName name="Z_6C1C6C8B_6349_4153_BCA7_13B6606937B0_.wvu.FilterData" localSheetId="0" hidden="1">'PLANNING-RECHANGES LATelec'!$A$1:$AN$501</definedName>
    <definedName name="Z_6C1C6C8B_6349_4153_BCA7_13B6606937B0_.wvu.FilterData" localSheetId="2" hidden="1">'Table V'!$A$1:$Q$266</definedName>
    <definedName name="Z_6CBF7C39_D933_4D26_B247_3D901585D21C_.wvu.FilterData" localSheetId="0" hidden="1">'PLANNING-RECHANGES LATelec'!$C$1:$AG$773</definedName>
    <definedName name="Z_6F757B91_40E7_43AD_A9DC_BFA3D9B6F49A_.wvu.FilterData" localSheetId="0" hidden="1">'PLANNING-RECHANGES LATelec'!$C$1:$AG$773</definedName>
    <definedName name="Z_705FAF1C_795D_4673_82BB_3D094847EF9B_.wvu.FilterData" localSheetId="0" hidden="1">'PLANNING-RECHANGES LATelec'!$A$1:$AN$501</definedName>
    <definedName name="Z_71256C9F_40C3_4730_AB77_1DBA954A78D5_.wvu.FilterData" localSheetId="0" hidden="1">'PLANNING-RECHANGES LATelec'!$A$1:$AN$501</definedName>
    <definedName name="Z_71DB1728_038C_4E5E_82AA_AE73E128E3E1_.wvu.FilterData" localSheetId="0" hidden="1">'PLANNING-RECHANGES LATelec'!$C$1:$AM$773</definedName>
    <definedName name="Z_727F26C0_E9AD_4227_81DF_DC88DA7D8E02_.wvu.FilterData" localSheetId="0" hidden="1">'PLANNING-RECHANGES LATelec'!$A$1:$AN$501</definedName>
    <definedName name="Z_73A66884_62B8_458E_960F_265D124468D3_.wvu.FilterData" localSheetId="0" hidden="1">'PLANNING-RECHANGES LATelec'!$C$1:$AG$773</definedName>
    <definedName name="Z_7432D4DE_0B9A_41EB_8F24_DC5A0DBACE0F_.wvu.FilterData" localSheetId="0" hidden="1">'PLANNING-RECHANGES LATelec'!$A$1:$AN$501</definedName>
    <definedName name="Z_74AA0952_FB0D_4B0C_8B90_334B7AA73132_.wvu.FilterData" localSheetId="0" hidden="1">'PLANNING-RECHANGES LATelec'!$C$1:$AM$773</definedName>
    <definedName name="Z_759146FE_BB2E_4FB9_AD98_B672E6A24F30_.wvu.FilterData" localSheetId="0" hidden="1">'PLANNING-RECHANGES LATelec'!$C$1:$AG$773</definedName>
    <definedName name="Z_765FAFCB_F5AE_47F2_ACA3_21355CC95FE3_.wvu.FilterData" localSheetId="0" hidden="1">'PLANNING-RECHANGES LATelec'!$A$1:$AN$501</definedName>
    <definedName name="Z_766DC7EC_B650_48B4_B15F_0C611DEA840E_.wvu.FilterData" localSheetId="0" hidden="1">'PLANNING-RECHANGES LATelec'!$C$1:$AM$773</definedName>
    <definedName name="Z_77084C6E_21CF_4200_B79F_79D67E3F1EAC_.wvu.FilterData" localSheetId="2" hidden="1">'Table V'!$A$1:$Q$279</definedName>
    <definedName name="Z_7738040E_A441_4F25_AB35_3E4227564D10_.wvu.FilterData" localSheetId="0" hidden="1">'PLANNING-RECHANGES LATelec'!$C$1:$AG$773</definedName>
    <definedName name="Z_78A6A950_10CC_48E1_8171_05EB4F5DE89F_.wvu.FilterData" localSheetId="0" hidden="1">'PLANNING-RECHANGES LATelec'!$C$1:$AG$773</definedName>
    <definedName name="Z_78A6A950_10CC_48E1_8171_05EB4F5DE89F_.wvu.FilterData" localSheetId="2" hidden="1">'Table V'!$A$1:$H$266</definedName>
    <definedName name="Z_7C206E73_6E19_4D67_AF6E_1542D6C2F20C_.wvu.FilterData" localSheetId="0" hidden="1">'PLANNING-RECHANGES LATelec'!$C$1:$AM$773</definedName>
    <definedName name="Z_7CDB075C_BDAC_4B12_828C_299D1B654EE0_.wvu.FilterData" localSheetId="0" hidden="1">'PLANNING-RECHANGES LATelec'!$A$1:$AM$773</definedName>
    <definedName name="Z_7E7A1E2A_9556_436F_999B_67E2E66F281B_.wvu.FilterData" localSheetId="0" hidden="1">'PLANNING-RECHANGES LATelec'!$B$1:$AM$773</definedName>
    <definedName name="Z_7F4D2D13_9418_4875_8E31_333494AC22A9_.wvu.FilterData" localSheetId="0" hidden="1">'PLANNING-RECHANGES LATelec'!$C$1:$AG$773</definedName>
    <definedName name="Z_8149E091_CDA3_4361_9B14_A51C135ACEFC_.wvu.FilterData" localSheetId="0" hidden="1">'PLANNING-RECHANGES LATelec'!$A$1:$AN$501</definedName>
    <definedName name="Z_8149E091_CDA3_4361_9B14_A51C135ACEFC_.wvu.FilterData" localSheetId="2" hidden="1">'Table V'!$A$1:$Q$269</definedName>
    <definedName name="Z_8228A31C_AEC0_4D1A_9BF3_416921518499_.wvu.FilterData" localSheetId="0" hidden="1">'PLANNING-RECHANGES LATelec'!$C$1:$AG$773</definedName>
    <definedName name="Z_82F08361_B6B8_4946_908D_355775420A14_.wvu.FilterData" localSheetId="0" hidden="1">'PLANNING-RECHANGES LATelec'!$C$1:$AM$773</definedName>
    <definedName name="Z_83A94F83_AB2D_41F5_8BB1_344EA387EB52_.wvu.FilterData" localSheetId="0" hidden="1">'PLANNING-RECHANGES LATelec'!$A$1:$AN$501</definedName>
    <definedName name="Z_83A94F83_AB2D_41F5_8BB1_344EA387EB52_.wvu.FilterData" localSheetId="2" hidden="1">'Table V'!$A$1:$Q$272</definedName>
    <definedName name="Z_83C2BCAA_7645_4020_99AE_2AB0D0D9D682_.wvu.FilterData" localSheetId="0" hidden="1">'PLANNING-RECHANGES LATelec'!$C$1:$AG$773</definedName>
    <definedName name="Z_85C6D787_704C_4282_BCAE_45C225411433_.wvu.FilterData" localSheetId="0" hidden="1">'PLANNING-RECHANGES LATelec'!$A$1:$AN$501</definedName>
    <definedName name="Z_863B8B5D_6732_4712_8DA6_1CA9007A1F30_.wvu.FilterData" localSheetId="0" hidden="1">'PLANNING-RECHANGES LATelec'!$C$1:$AG$773</definedName>
    <definedName name="Z_87EE7F3C_3B61_4204_9161_ABEAC2FA9A51_.wvu.FilterData" localSheetId="0" hidden="1">'PLANNING-RECHANGES LATelec'!$C$1:$AG$773</definedName>
    <definedName name="Z_8823EF4D_6B28_4C7C_9DF3_6A8EED295F3B_.wvu.FilterData" localSheetId="0" hidden="1">'PLANNING-RECHANGES LATelec'!$A$1:$AN$501</definedName>
    <definedName name="Z_89E7E497_79B3_47A7_8EB1_142845453CBC_.wvu.FilterData" localSheetId="0" hidden="1">'PLANNING-RECHANGES LATelec'!$C$1:$AG$773</definedName>
    <definedName name="Z_8A8090A3_B9E5_4DF1_9200_44437214233F_.wvu.FilterData" localSheetId="0" hidden="1">'PLANNING-RECHANGES LATelec'!$B$1:$AM$773</definedName>
    <definedName name="Z_8A8090A3_B9E5_4DF1_9200_44437214233F_.wvu.FilterData" localSheetId="2" hidden="1">'Table V'!$A$1:$Q$266</definedName>
    <definedName name="Z_8ADAFFA1_555F_4CC2_BBF9_9AA36D3518CF_.wvu.FilterData" localSheetId="0" hidden="1">'PLANNING-RECHANGES LATelec'!$C$1:$AG$773</definedName>
    <definedName name="Z_8B0DC8C0_9B3D_4F0E_B1A6_B47E36C55D42_.wvu.FilterData" localSheetId="0" hidden="1">'PLANNING-RECHANGES LATelec'!$A$1:$AN$501</definedName>
    <definedName name="Z_8B0DC8C0_9B3D_4F0E_B1A6_B47E36C55D42_.wvu.FilterData" localSheetId="2" hidden="1">'Table V'!$A$1:$Q$277</definedName>
    <definedName name="Z_8B10EB79_76CF_4755_AC14_8C6220DA45A5_.wvu.FilterData" localSheetId="0" hidden="1">'PLANNING-RECHANGES LATelec'!$C$1:$AG$773</definedName>
    <definedName name="Z_8CD7DE5F_5CDE_4D0D_AC35_9FBC715738CE_.wvu.FilterData" localSheetId="0" hidden="1">'PLANNING-RECHANGES LATelec'!$A$1:$AN$501</definedName>
    <definedName name="Z_8D48A24B_EC50_4206_AF86_5B80E1AB51C0_.wvu.FilterData" localSheetId="0" hidden="1">'PLANNING-RECHANGES LATelec'!$C$1:$AG$773</definedName>
    <definedName name="Z_8D8886E6_414C_474C_9972_DA24E36D4EB6_.wvu.FilterData" localSheetId="0" hidden="1">'PLANNING-RECHANGES LATelec'!$C$1:$AM$773</definedName>
    <definedName name="Z_8DE354DF_A58E_4633_BD44_56EAC4B6D4E6_.wvu.FilterData" localSheetId="0" hidden="1">'PLANNING-RECHANGES LATelec'!$C$1:$AG$773</definedName>
    <definedName name="Z_8E9DB0C3_3E05_4D69_B9BF_3F11050E096C_.wvu.FilterData" localSheetId="0" hidden="1">'PLANNING-RECHANGES LATelec'!$A$1:$AN$501</definedName>
    <definedName name="Z_92D90FF5_83D6_45D1_AA3F_AD2F544ACAC5_.wvu.FilterData" localSheetId="0" hidden="1">'PLANNING-RECHANGES LATelec'!$C$1:$AG$773</definedName>
    <definedName name="Z_932D63DF_13A8_4257_A61E_38475D163095_.wvu.FilterData" localSheetId="0" hidden="1">'PLANNING-RECHANGES LATelec'!$C$1:$AG$773</definedName>
    <definedName name="Z_93C07CD8_21B4_4980_8107_4B1049017FDA_.wvu.FilterData" localSheetId="0" hidden="1">'PLANNING-RECHANGES LATelec'!$A$1:$AM$773</definedName>
    <definedName name="Z_943E5662_30C0_434C_814D_08E87D34760A_.wvu.FilterData" localSheetId="0" hidden="1">'PLANNING-RECHANGES LATelec'!$A$1:$AN$501</definedName>
    <definedName name="Z_94F3AE29_DA91_40FF_A515_5325F375768E_.wvu.FilterData" localSheetId="0" hidden="1">'PLANNING-RECHANGES LATelec'!$A$1:$AN$501</definedName>
    <definedName name="Z_94F3AE29_DA91_40FF_A515_5325F375768E_.wvu.FilterData" localSheetId="2" hidden="1">'Table V'!$A$1:$Q$275</definedName>
    <definedName name="Z_952B1C6C_C6FB_459B_A03E_070E5FB853FB_.wvu.FilterData" localSheetId="0" hidden="1">'PLANNING-RECHANGES LATelec'!$A$1:$AN$501</definedName>
    <definedName name="Z_995DEE43_38B5_4273_B038_1B05DCCF91C6_.wvu.FilterData" localSheetId="0" hidden="1">'PLANNING-RECHANGES LATelec'!$C$1:$AG$773</definedName>
    <definedName name="Z_9A6747DD_62FB_42EC_A09C_E58050E3BF26_.wvu.FilterData" localSheetId="0" hidden="1">'PLANNING-RECHANGES LATelec'!$A$1:$AN$501</definedName>
    <definedName name="Z_9B332BAA_85DA_4AF2_9C2A_A2C98C289384_.wvu.FilterData" localSheetId="0" hidden="1">'PLANNING-RECHANGES LATelec'!$C$1:$AG$773</definedName>
    <definedName name="Z_9C0F6A34_3A21_40F0_8052_5CCC444134F1_.wvu.FilterData" localSheetId="0" hidden="1">'PLANNING-RECHANGES LATelec'!$C$1:$AG$773</definedName>
    <definedName name="Z_9C3BE171_2173_4271_B14C_89310B8128E1_.wvu.FilterData" localSheetId="0" hidden="1">'PLANNING-RECHANGES LATelec'!$C$1:$AG$773</definedName>
    <definedName name="Z_9CF14598_C063_4B7A_8A13_40585886C4B4_.wvu.FilterData" localSheetId="0" hidden="1">'PLANNING-RECHANGES LATelec'!$A$1:$AN$501</definedName>
    <definedName name="Z_9DE9FCD8_0AD0_4E14_9533_DA2607801F6B_.wvu.FilterData" localSheetId="0" hidden="1">'PLANNING-RECHANGES LATelec'!$A$1:$AN$501</definedName>
    <definedName name="Z_9E63A2DD_8D3E_43CC_91CC_311D7E2A57B4_.wvu.FilterData" localSheetId="0" hidden="1">'PLANNING-RECHANGES LATelec'!$C$1:$AM$773</definedName>
    <definedName name="Z_9E6FCDB0_514D_47DF_81F4_A0484FC9531D_.wvu.FilterData" localSheetId="0" hidden="1">'PLANNING-RECHANGES LATelec'!$C$1:$AG$773</definedName>
    <definedName name="Z_A06ADE14_49AA_4E0C_AB01_E2195962A59D_.wvu.FilterData" localSheetId="0" hidden="1">'PLANNING-RECHANGES LATelec'!$B$1:$AM$773</definedName>
    <definedName name="Z_A06ADE14_49AA_4E0C_AB01_E2195962A59D_.wvu.FilterData" localSheetId="2" hidden="1">'Table V'!$A$1:$Q$266</definedName>
    <definedName name="Z_A120E2E3_B091_4C96_BAE3_232C13EEE795_.wvu.FilterData" localSheetId="0" hidden="1">'PLANNING-RECHANGES LATelec'!$A$1:$AP$501</definedName>
    <definedName name="Z_A377B867_489F_471F_8739_8FE614C76F50_.wvu.FilterData" localSheetId="0" hidden="1">'PLANNING-RECHANGES LATelec'!$C$1:$AG$773</definedName>
    <definedName name="Z_A3CD8564_4EAD_4DEE_B4FA_531F88B6513B_.wvu.FilterData" localSheetId="0" hidden="1">'PLANNING-RECHANGES LATelec'!$C$1:$AG$773</definedName>
    <definedName name="Z_A459F60E_E5A7_48E3_A242_7BFAA5099229_.wvu.FilterData" localSheetId="0" hidden="1">'PLANNING-RECHANGES LATelec'!$C$1:$AG$773</definedName>
    <definedName name="Z_A4E1E07C_B099_488A_A7FF_72D28C317C70_.wvu.FilterData" localSheetId="0" hidden="1">'PLANNING-RECHANGES LATelec'!$C$1:$AG$773</definedName>
    <definedName name="Z_A6C7BF4A_D28F_44A0_8B47_7587F7237490_.wvu.FilterData" localSheetId="0" hidden="1">'PLANNING-RECHANGES LATelec'!$A$1:$AN$501</definedName>
    <definedName name="Z_A6DCDDC0_B5C7_444C_A383_2071120996D8_.wvu.FilterData" localSheetId="0" hidden="1">'PLANNING-RECHANGES LATelec'!$C$1:$AG$773</definedName>
    <definedName name="Z_A6FDC140_ABAB_442A_8832_A8F4786F757C_.wvu.FilterData" localSheetId="0" hidden="1">'PLANNING-RECHANGES LATelec'!$A$1:$AN$501</definedName>
    <definedName name="Z_A820C9AF_5FF0_455B_AA56_7CBF0D73A156_.wvu.FilterData" localSheetId="0" hidden="1">'PLANNING-RECHANGES LATelec'!$C$1:$AG$773</definedName>
    <definedName name="Z_A820C9AF_5FF0_455B_AA56_7CBF0D73A156_.wvu.FilterData" localSheetId="2" hidden="1">'Table V'!$A$1:$H$266</definedName>
    <definedName name="Z_A820C9AF_5FF0_455B_AA56_7CBF0D73A156_.wvu.PrintArea" localSheetId="0" hidden="1">'PLANNING-RECHANGES LATelec'!$C$1:$BF$501</definedName>
    <definedName name="Z_A820C9AF_5FF0_455B_AA56_7CBF0D73A156_.wvu.PrintTitles" localSheetId="0" hidden="1">'PLANNING-RECHANGES LATelec'!$C:$Z,'PLANNING-RECHANGES LATelec'!$1:$1</definedName>
    <definedName name="Z_A9A9102D_196B_42C2_97EE_B97D3AAB829A_.wvu.FilterData" localSheetId="0" hidden="1">'PLANNING-RECHANGES LATelec'!$C$1:$AG$773</definedName>
    <definedName name="Z_AA0ADA49_A4B3_4040_9FA2_C080AF7F680F_.wvu.FilterData" localSheetId="0" hidden="1">'PLANNING-RECHANGES LATelec'!$B$1:$AM$773</definedName>
    <definedName name="Z_AA0ADA49_A4B3_4040_9FA2_C080AF7F680F_.wvu.FilterData" localSheetId="2" hidden="1">'Table V'!$A$1:$Q$266</definedName>
    <definedName name="Z_AA524FFA_20BC_4515_955F_719368A63E76_.wvu.FilterData" localSheetId="0" hidden="1">'PLANNING-RECHANGES LATelec'!$C$1:$AG$773</definedName>
    <definedName name="Z_AC47EE5D_B5ED_40C9_A357_1AE73696B75E_.wvu.FilterData" localSheetId="0" hidden="1">'PLANNING-RECHANGES LATelec'!$C$1:$AG$773</definedName>
    <definedName name="Z_AD334BE9_780D_499B_95D8_5CB9358E125B_.wvu.FilterData" localSheetId="0" hidden="1">'PLANNING-RECHANGES LATelec'!$A$1:$AN$501</definedName>
    <definedName name="Z_AEF8A365_4E61_47FA_9924_E939B1579AE2_.wvu.FilterData" localSheetId="0" hidden="1">'PLANNING-RECHANGES LATelec'!$C$1:$AM$773</definedName>
    <definedName name="Z_B0ACF215_3ECA_4169_8DE7_90775054E330_.wvu.FilterData" localSheetId="0" hidden="1">'PLANNING-RECHANGES LATelec'!$A$1:$AN$501</definedName>
    <definedName name="Z_B0ACF215_3ECA_4169_8DE7_90775054E330_.wvu.FilterData" localSheetId="2" hidden="1">'Table V'!$A$1:$Q$276</definedName>
    <definedName name="Z_B1D100D0_3D04_41EA_BFA7_B21DECBAD3CF_.wvu.FilterData" localSheetId="0" hidden="1">'PLANNING-RECHANGES LATelec'!$A$1:$AN$501</definedName>
    <definedName name="Z_B2CDFC85_27B9_4826_8FC0_AFE9EB361C9A_.wvu.FilterData" localSheetId="0" hidden="1">'PLANNING-RECHANGES LATelec'!$C$1:$AG$773</definedName>
    <definedName name="Z_B3481669_9A50_4386_BCE8_0E5123EC44F1_.wvu.FilterData" localSheetId="0" hidden="1">'PLANNING-RECHANGES LATelec'!$C$1:$AG$773</definedName>
    <definedName name="Z_B3757ED9_097D_453D_A222_F7B64F20DF2B_.wvu.FilterData" localSheetId="0" hidden="1">'PLANNING-RECHANGES LATelec'!$A$1:$AN$501</definedName>
    <definedName name="Z_B60D494A_06F1_4C5D_BBFA_1DDCCECC34AC_.wvu.FilterData" localSheetId="0" hidden="1">'PLANNING-RECHANGES LATelec'!$C$1:$AM$773</definedName>
    <definedName name="Z_B7244889_81A8_4283_A92E_8D13E71E0E8E_.wvu.FilterData" localSheetId="0" hidden="1">'PLANNING-RECHANGES LATelec'!$C$1:$AG$773</definedName>
    <definedName name="Z_B8236AE4_47D4_4588_8E1F_B903E7E40A5A_.wvu.FilterData" localSheetId="0" hidden="1">'PLANNING-RECHANGES LATelec'!$C$1:$AG$773</definedName>
    <definedName name="Z_B8310926_F41F_4EA5_AA53_2AC693EE1A84_.wvu.FilterData" localSheetId="0" hidden="1">'PLANNING-RECHANGES LATelec'!$C$1:$AG$773</definedName>
    <definedName name="Z_B958DE0D_6555_4B93_88C6_823A1D453011_.wvu.FilterData" localSheetId="0" hidden="1">'PLANNING-RECHANGES LATelec'!$C$1:$AG$773</definedName>
    <definedName name="Z_BB3C9B8F_B88F_4E46_9250_930E8DCDE4B7_.wvu.FilterData" localSheetId="0" hidden="1">'PLANNING-RECHANGES LATelec'!$C$1:$AG$773</definedName>
    <definedName name="Z_BCD3E342_1C27_4E09_933B_EB97E5742E78_.wvu.FilterData" localSheetId="0" hidden="1">'PLANNING-RECHANGES LATelec'!$A$1:$AN$501</definedName>
    <definedName name="Z_BDA380ED_92F6_4990_84DA_60E569D3F510_.wvu.FilterData" localSheetId="0" hidden="1">'PLANNING-RECHANGES LATelec'!$C$1:$AG$773</definedName>
    <definedName name="Z_BE5B078F_A64E_4D2E_ABD4_2A02F791925C_.wvu.FilterData" localSheetId="0" hidden="1">'PLANNING-RECHANGES LATelec'!$A$1:$AN$501</definedName>
    <definedName name="Z_BED99242_9A2E_4117_A465_727F1C2FAD37_.wvu.FilterData" localSheetId="0" hidden="1">'PLANNING-RECHANGES LATelec'!$C$1:$AG$773</definedName>
    <definedName name="Z_BF2F2B2F_E914_4A79_B286_4CA56077172B_.wvu.FilterData" localSheetId="0" hidden="1">'PLANNING-RECHANGES LATelec'!$C$1:$AG$773</definedName>
    <definedName name="Z_C0893BE3_DB41_4FA1_A53C_729B5476DE7A_.wvu.FilterData" localSheetId="0" hidden="1">'PLANNING-RECHANGES LATelec'!$B$1:$AM$773</definedName>
    <definedName name="Z_C0893BE3_DB41_4FA1_A53C_729B5476DE7A_.wvu.FilterData" localSheetId="2" hidden="1">'Table V'!$A$1:$Q$266</definedName>
    <definedName name="Z_C0F97301_5361_4C34_99C5_692B1E49B675_.wvu.FilterData" localSheetId="0" hidden="1">'PLANNING-RECHANGES LATelec'!$C$1:$AG$773</definedName>
    <definedName name="Z_C132CA09_FD44_41C4_BB89_E1C6FE1D68C3_.wvu.FilterData" localSheetId="0" hidden="1">'PLANNING-RECHANGES LATelec'!$C$1:$AG$773</definedName>
    <definedName name="Z_C1C41474_3EE8_429F_BE5D_D03E93A06B13_.wvu.FilterData" localSheetId="0" hidden="1">'PLANNING-RECHANGES LATelec'!$C$1:$AG$773</definedName>
    <definedName name="Z_C261864D_AA14_42EE_9012_BA69E4ECA1D0_.wvu.FilterData" localSheetId="0" hidden="1">'PLANNING-RECHANGES LATelec'!$A$1:$AN$501</definedName>
    <definedName name="Z_C3032BE5_C1CD_4460_B9B6_A6BE3904B899_.wvu.FilterData" localSheetId="0" hidden="1">'PLANNING-RECHANGES LATelec'!$C$1:$AG$773</definedName>
    <definedName name="Z_C3032BE5_C1CD_4460_B9B6_A6BE3904B899_.wvu.FilterData" localSheetId="2" hidden="1">'Table V'!$A$1:$H$266</definedName>
    <definedName name="Z_C437D4EB_7A38_4B62_9A1E_F70621694A06_.wvu.FilterData" localSheetId="0" hidden="1">'PLANNING-RECHANGES LATelec'!$C$1:$AG$773</definedName>
    <definedName name="Z_C587F0D0_3D8F_4DEE_9F70_4BB7929E4DBF_.wvu.FilterData" localSheetId="0" hidden="1">'PLANNING-RECHANGES LATelec'!$A$1:$AN$501</definedName>
    <definedName name="Z_C704831A_FBCE_4458_98D3_CD4689FA3E11_.wvu.FilterData" localSheetId="0" hidden="1">'PLANNING-RECHANGES LATelec'!$B$1:$AM$773</definedName>
    <definedName name="Z_C704831A_FBCE_4458_98D3_CD4689FA3E11_.wvu.FilterData" localSheetId="2" hidden="1">'Table V'!$A$1:$Q$266</definedName>
    <definedName name="Z_C7ED9771_106F_4FB5_A389_3EEBFCA4CE6A_.wvu.FilterData" localSheetId="0" hidden="1">'PLANNING-RECHANGES LATelec'!$A$1:$AM$773</definedName>
    <definedName name="Z_C89D9C6E_5043_4555_8FFA_C11652880AEA_.wvu.FilterData" localSheetId="0" hidden="1">'PLANNING-RECHANGES LATelec'!$A$1:$AN$501</definedName>
    <definedName name="Z_C89D9C6E_5043_4555_8FFA_C11652880AEA_.wvu.FilterData" localSheetId="2" hidden="1">'Table V'!$A$1:$Q$266</definedName>
    <definedName name="Z_C946318D_E0B9_49E0_97D3_6E26576D9110_.wvu.FilterData" localSheetId="0" hidden="1">'PLANNING-RECHANGES LATelec'!$A$1:$AN$501</definedName>
    <definedName name="Z_CC212A52_8A9B_467A_872D_56B14A6793E3_.wvu.FilterData" localSheetId="0" hidden="1">'PLANNING-RECHANGES LATelec'!$C$1:$AM$773</definedName>
    <definedName name="Z_CC4834DE_1AB8_4B33_8563_FCD57225B029_.wvu.FilterData" localSheetId="0" hidden="1">'PLANNING-RECHANGES LATelec'!$C$1:$AG$773</definedName>
    <definedName name="Z_CCBFAF0B_B594_4A4C_9FFE_2433C496CED8_.wvu.FilterData" localSheetId="0" hidden="1">'PLANNING-RECHANGES LATelec'!$C$1:$AG$773</definedName>
    <definedName name="Z_CDF21C16_4D44_41B4_BAE0_C0923FBCF8F3_.wvu.FilterData" localSheetId="0" hidden="1">'PLANNING-RECHANGES LATelec'!$C$1:$AG$773</definedName>
    <definedName name="Z_CF2919A4_4740_4E52_BB79_274C6B98AFE8_.wvu.FilterData" localSheetId="0" hidden="1">'PLANNING-RECHANGES LATelec'!$C$1:$AG$773</definedName>
    <definedName name="Z_CF928832_0F59_425B_924A_535B2A34ECCF_.wvu.FilterData" localSheetId="0" hidden="1">'PLANNING-RECHANGES LATelec'!$A$1:$AN$501</definedName>
    <definedName name="Z_CFDB55F6_99C4_4806_AFB9_B35B5CF21A6F_.wvu.FilterData" localSheetId="0" hidden="1">'PLANNING-RECHANGES LATelec'!$C$1:$AG$773</definedName>
    <definedName name="Z_D0E84959_D48C_4451_B6D4_FF7A3FF39351_.wvu.FilterData" localSheetId="0" hidden="1">'PLANNING-RECHANGES LATelec'!$C$1:$AG$773</definedName>
    <definedName name="Z_D1389761_A1C6_476B_A642_40230BC5831C_.wvu.FilterData" localSheetId="0" hidden="1">'PLANNING-RECHANGES LATelec'!$C$1:$AG$773</definedName>
    <definedName name="Z_D1DFD7AD_F4A7_408A_A08A_6BD4D7438850_.wvu.FilterData" localSheetId="0" hidden="1">'PLANNING-RECHANGES LATelec'!$A$1:$AM$773</definedName>
    <definedName name="Z_D33F9C7C_F9BE_41C0_862E_7C49295D897F_.wvu.FilterData" localSheetId="0" hidden="1">'PLANNING-RECHANGES LATelec'!$C$1:$AG$773</definedName>
    <definedName name="Z_D390F0E5_28BC_43AA_B521_3D112570554F_.wvu.FilterData" localSheetId="0" hidden="1">'PLANNING-RECHANGES LATelec'!$C$1:$AM$773</definedName>
    <definedName name="Z_D3B80977_27C4_4A54_AC42_1650678F3834_.wvu.FilterData" localSheetId="0" hidden="1">'PLANNING-RECHANGES LATelec'!$A$1:$AN$501</definedName>
    <definedName name="Z_D54DBEF3_378A_4267_8A2E_56C33AD1E0D2_.wvu.FilterData" localSheetId="0" hidden="1">'PLANNING-RECHANGES LATelec'!$C$1:$AG$773</definedName>
    <definedName name="Z_D62948A3_E2FF_4AC8_887A_4BE2591279E0_.wvu.FilterData" localSheetId="0" hidden="1">'PLANNING-RECHANGES LATelec'!$C$1:$AG$773</definedName>
    <definedName name="Z_D74F6E7D_1A67_4EF8_B706_25ACF470AFC0_.wvu.FilterData" localSheetId="0" hidden="1">'PLANNING-RECHANGES LATelec'!$C$1:$AG$773</definedName>
    <definedName name="Z_D7CE37B1_4432_49E7_B524_B8D9B8C1E343_.wvu.FilterData" localSheetId="0" hidden="1">'PLANNING-RECHANGES LATelec'!$C$1:$AG$773</definedName>
    <definedName name="Z_D8FAEBFE_2DDB_44E9_B94B_FE650CC3EA5F_.wvu.FilterData" localSheetId="0" hidden="1">'PLANNING-RECHANGES LATelec'!$C$1:$AG$773</definedName>
    <definedName name="Z_D9569521_7E79_4270_9D93_4AB40253BCEC_.wvu.FilterData" localSheetId="0" hidden="1">'PLANNING-RECHANGES LATelec'!$A$1:$AN$501</definedName>
    <definedName name="Z_D9569521_7E79_4270_9D93_4AB40253BCEC_.wvu.FilterData" localSheetId="2" hidden="1">'Table V'!$A$1:$Q$272</definedName>
    <definedName name="Z_D99D26E2_32EB_4D2C_8AC4_5D314E0A5303_.wvu.FilterData" localSheetId="0" hidden="1">'PLANNING-RECHANGES LATelec'!$A$1:$AN$501</definedName>
    <definedName name="Z_D9E71DAF_5F7B_4999_A294_76B823F19C85_.wvu.FilterData" localSheetId="0" hidden="1">'PLANNING-RECHANGES LATelec'!$C$1:$AM$773</definedName>
    <definedName name="Z_DA356DF6_27A1_415B_9980_9083F3F71A89_.wvu.FilterData" localSheetId="0" hidden="1">'PLANNING-RECHANGES LATelec'!$C$1:$AG$773</definedName>
    <definedName name="Z_DBD0279B_0B2F_4E04_BA44_A38A90077364_.wvu.FilterData" localSheetId="0" hidden="1">'PLANNING-RECHANGES LATelec'!$C$1:$AG$773</definedName>
    <definedName name="Z_DC0BB4C5_DDCD_443F_AC3F_89486165B23A_.wvu.FilterData" localSheetId="0" hidden="1">'PLANNING-RECHANGES LATelec'!$C$1:$AG$773</definedName>
    <definedName name="Z_DC7084E3_1B1A_4AE7_8A53_D160BA1446A6_.wvu.FilterData" localSheetId="0" hidden="1">'PLANNING-RECHANGES LATelec'!$C$1:$AG$773</definedName>
    <definedName name="Z_DDA7199F_BA63_479D_A5F2_6DB0E436A9DD_.wvu.FilterData" localSheetId="0" hidden="1">'PLANNING-RECHANGES LATelec'!$A$1:$AN$501</definedName>
    <definedName name="Z_DDA7199F_BA63_479D_A5F2_6DB0E436A9DD_.wvu.FilterData" localSheetId="2" hidden="1">'Table V'!$A$1:$Q$276</definedName>
    <definedName name="Z_DDE3744C_CC85_4D0A_A1B1_B52F536629F7_.wvu.FilterData" localSheetId="0" hidden="1">'PLANNING-RECHANGES LATelec'!$C$1:$AG$773</definedName>
    <definedName name="Z_DEA690DD_5BA2_4FE9_9AD1_8CA527EB8610_.wvu.FilterData" localSheetId="0" hidden="1">'PLANNING-RECHANGES LATelec'!$B$1:$AM$773</definedName>
    <definedName name="Z_DEF78EB5_657B_44BC_8D97_251A25866428_.wvu.FilterData" localSheetId="0" hidden="1">'PLANNING-RECHANGES LATelec'!$C$1:$AG$773</definedName>
    <definedName name="Z_E0107D97_0D1F_40DF_9B10_5D118F873E38_.wvu.FilterData" localSheetId="0" hidden="1">'PLANNING-RECHANGES LATelec'!$C$1:$AG$773</definedName>
    <definedName name="Z_E0107D97_0D1F_40DF_9B10_5D118F873E38_.wvu.FilterData" localSheetId="2" hidden="1">'Table V'!$A$1:$H$266</definedName>
    <definedName name="Z_E02EFCE5_EA93_44C8_A654_44E633F22394_.wvu.FilterData" localSheetId="0" hidden="1">'PLANNING-RECHANGES LATelec'!$C$1:$AG$773</definedName>
    <definedName name="Z_E069ECB1_DAAA_46CB_842B_69DCB19A8BD2_.wvu.FilterData" localSheetId="0" hidden="1">'PLANNING-RECHANGES LATelec'!$A$1:$AN$501</definedName>
    <definedName name="Z_E0E69CBF_70A4_4E98_889E_01DCE5B10B93_.wvu.FilterData" localSheetId="0" hidden="1">'PLANNING-RECHANGES LATelec'!$C$1:$AG$773</definedName>
    <definedName name="Z_E259A499_2DB8_4611_A5CD_6BDEC460A1AA_.wvu.FilterData" localSheetId="0" hidden="1">'PLANNING-RECHANGES LATelec'!$C$1:$AG$773</definedName>
    <definedName name="Z_E30F708D_4157_45D9_8E00_06CCD6839A8A_.wvu.FilterData" localSheetId="0" hidden="1">'PLANNING-RECHANGES LATelec'!$C$1:$AG$773</definedName>
    <definedName name="Z_E43C7A59_4937_4141_9A7B_AD7F71EE6F91_.wvu.FilterData" localSheetId="0" hidden="1">'PLANNING-RECHANGES LATelec'!$C$1:$AG$773</definedName>
    <definedName name="Z_E6A5D525_BBF8_4D20_B848_4F546252DDBB_.wvu.FilterData" localSheetId="0" hidden="1">'PLANNING-RECHANGES LATelec'!$C$1:$AG$773</definedName>
    <definedName name="Z_E893CB90_6232_4E31_91BC_7042E091A794_.wvu.FilterData" localSheetId="0" hidden="1">'PLANNING-RECHANGES LATelec'!$A$1:$AN$501</definedName>
    <definedName name="Z_EA2827E2_16AE_4618_950C_F00F2D1EB182_.wvu.FilterData" localSheetId="0" hidden="1">'PLANNING-RECHANGES LATelec'!$C$1:$AM$773</definedName>
    <definedName name="Z_EB24EBD7_2D29_4662_9728_A453B7CB8126_.wvu.FilterData" localSheetId="0" hidden="1">'PLANNING-RECHANGES LATelec'!$C$1:$AG$773</definedName>
    <definedName name="Z_EC1AFE9F_5F83_4615_848C_0397A60090FE_.wvu.FilterData" localSheetId="0" hidden="1">'PLANNING-RECHANGES LATelec'!$C$1:$AG$773</definedName>
    <definedName name="Z_ECA021FD_65C6_43D7_90D0_44B4025ECC28_.wvu.FilterData" localSheetId="0" hidden="1">'PLANNING-RECHANGES LATelec'!$C$1:$AG$773</definedName>
    <definedName name="Z_ECA48301_506F_4BD8_849F_34663461EDBC_.wvu.FilterData" localSheetId="0" hidden="1">'PLANNING-RECHANGES LATelec'!$C$1:$AG$773</definedName>
    <definedName name="Z_ECE1FDC7_92BA_46C5_B69D_88618050B2D7_.wvu.FilterData" localSheetId="0" hidden="1">'PLANNING-RECHANGES LATelec'!$A$1:$AN$501</definedName>
    <definedName name="Z_ECEE4E2E_13B6_4489_82E5_B3C98143A0B2_.wvu.FilterData" localSheetId="0" hidden="1">'PLANNING-RECHANGES LATelec'!$A$1:$AM$773</definedName>
    <definedName name="Z_EDEAF036_A6E7_4EE2_B2B1_9DA7C6D0399C_.wvu.FilterData" localSheetId="0" hidden="1">'PLANNING-RECHANGES LATelec'!$C$1:$AG$773</definedName>
    <definedName name="Z_EF51F5FC_99B3_4BCC_B2C9_DC9B968E2693_.wvu.FilterData" localSheetId="0" hidden="1">'PLANNING-RECHANGES LATelec'!$C$1:$AG$773</definedName>
    <definedName name="Z_EFDDA4DE_E2B7_4A22_9AB1_26F5883389DA_.wvu.FilterData" localSheetId="0" hidden="1">'PLANNING-RECHANGES LATelec'!$A$1:$AM$773</definedName>
    <definedName name="Z_F0A1A939_9195_41B8_BE30_935349369015_.wvu.FilterData" localSheetId="0" hidden="1">'PLANNING-RECHANGES LATelec'!$A$1:$AN$501</definedName>
    <definedName name="Z_F0A2F369_6EA9_4CD1_9CC8_C4BFF69E4F40_.wvu.FilterData" localSheetId="0" hidden="1">'PLANNING-RECHANGES LATelec'!$C$1:$AG$773</definedName>
    <definedName name="Z_F168502A_9599_4CF7_959C_8D7D6EFA9A89_.wvu.FilterData" localSheetId="0" hidden="1">'PLANNING-RECHANGES LATelec'!$C$1:$AG$773</definedName>
    <definedName name="Z_F1AB2AF5_0A3B_4402_8E2B_CCDBD6C88D06_.wvu.FilterData" localSheetId="0" hidden="1">'PLANNING-RECHANGES LATelec'!$A$1:$AM$773</definedName>
    <definedName name="Z_F2B3E184_C339_4937_8632_E3AE63C7D262_.wvu.FilterData" localSheetId="0" hidden="1">'PLANNING-RECHANGES LATelec'!$C$1:$AG$773</definedName>
    <definedName name="Z_F2F2F7B5_C8D2_4E1C_AC4B_D13193987231_.wvu.FilterData" localSheetId="0" hidden="1">'PLANNING-RECHANGES LATelec'!$A$1:$AN$501</definedName>
    <definedName name="Z_F3C9DAF8_429F_47F5_8C29_755449A537EB_.wvu.FilterData" localSheetId="0" hidden="1">'PLANNING-RECHANGES LATelec'!$A$1:$AM$773</definedName>
    <definedName name="Z_F3D359E1_6C64_4DE6_BC67_10BEFB41B518_.wvu.FilterData" localSheetId="0" hidden="1">'PLANNING-RECHANGES LATelec'!$A$1:$AM$773</definedName>
    <definedName name="Z_F5A6D21F_9853_4C34_8A96_6646D1808F2B_.wvu.Cols" localSheetId="0" hidden="1">'PLANNING-RECHANGES LATelec'!$A:$A</definedName>
    <definedName name="Z_F5A6D21F_9853_4C34_8A96_6646D1808F2B_.wvu.FilterData" localSheetId="0" hidden="1">'PLANNING-RECHANGES LATelec'!$A$1:$AM$773</definedName>
    <definedName name="Z_F5A6D21F_9853_4C34_8A96_6646D1808F2B_.wvu.FilterData" localSheetId="2" hidden="1">'Table V'!$A$1:$Q$283</definedName>
    <definedName name="Z_F6FEF8F7_7412_4209_AD19_ED7EF9610772_.wvu.FilterData" localSheetId="0" hidden="1">'PLANNING-RECHANGES LATelec'!$C$1:$AG$773</definedName>
    <definedName name="Z_F74ACDE3_5480_45AE_AF85_7EB963AA849F_.wvu.FilterData" localSheetId="0" hidden="1">'PLANNING-RECHANGES LATelec'!$C$1:$AG$773</definedName>
    <definedName name="Z_F8224BED_C1B7_4D60_B3EF_2F86A00D25E9_.wvu.FilterData" localSheetId="0" hidden="1">'PLANNING-RECHANGES LATelec'!$A$1:$AN$501</definedName>
    <definedName name="Z_F847F8B4_CA16_4B98_96CE_F7F8868F4576_.wvu.FilterData" localSheetId="0" hidden="1">'PLANNING-RECHANGES LATelec'!$C$1:$AG$773</definedName>
    <definedName name="Z_F8D4DDD5_3BC4_4E29_80C7_63E66647849F_.wvu.FilterData" localSheetId="0" hidden="1">'PLANNING-RECHANGES LATelec'!$C$1:$AG$773</definedName>
    <definedName name="Z_FCBCDD89_71F0_49BF_B916_950B89FFD031_.wvu.FilterData" localSheetId="0" hidden="1">'PLANNING-RECHANGES LATelec'!$C$1:$AM$773</definedName>
    <definedName name="Z_FCE1573B_6D11_4688_9AE8_91F228BCC437_.wvu.FilterData" localSheetId="0" hidden="1">'PLANNING-RECHANGES LATelec'!$A$1:$AN$501</definedName>
    <definedName name="Z_FCE5FD1B_403F_441D_B026_8FDB5FDEE295_.wvu.FilterData" localSheetId="0" hidden="1">'PLANNING-RECHANGES LATelec'!$B$1:$AM$773</definedName>
    <definedName name="Z_FD4DEFC4_6EFE_4368_B9AF_1B79BA7B43E5_.wvu.FilterData" localSheetId="0" hidden="1">'PLANNING-RECHANGES LATelec'!$C$1:$AG$773</definedName>
    <definedName name="Z_FE192D9D_8645_4333_82CB_A814FD763EB2_.wvu.FilterData" localSheetId="0" hidden="1">'PLANNING-RECHANGES LATelec'!$C$1:$AG$773</definedName>
    <definedName name="_xlnm.Print_Area" localSheetId="0">'PLANNING-RECHANGES LATelec'!$B$1:$K$454</definedName>
  </definedNames>
  <calcPr calcId="152511"/>
  <customWorkbookViews>
    <customWorkbookView name="ZARCONE Anthony - Affichage personnalisé" guid="{F5A6D21F-9853-4C34-8A96-6646D1808F2B}" mergeInterval="0" personalView="1" maximized="1" xWindow="-9" yWindow="-9" windowWidth="1938" windowHeight="1050" tabRatio="482" activeSheetId="1"/>
    <customWorkbookView name="Malpezzi, Jonathan - Affichage personnalisé" guid="{185A1AA8-B7F4-427C-82E0-426200BDCAC4}" mergeInterval="0" personalView="1" maximized="1" xWindow="-8" yWindow="-8" windowWidth="1936" windowHeight="1056" tabRatio="482" activeSheetId="1"/>
    <customWorkbookView name="zarcone - Affichage personnalisé" guid="{030A1ECB-8A59-4ED4-9621-B5102B8E1734}" mergeInterval="0" personalView="1" maximized="1" xWindow="-9" yWindow="-9" windowWidth="1938" windowHeight="1050" tabRatio="482" activeSheetId="1"/>
    <customWorkbookView name="aute - Affichage personnalisé" guid="{A820C9AF-5FF0-455B-AA56-7CBF0D73A156}" mergeInterval="0" personalView="1" maximized="1" xWindow="-8" yWindow="-8" windowWidth="1936" windowHeight="1056" tabRatio="654" activeSheetId="1"/>
    <customWorkbookView name="Greg" guid="{61B7E505-A669-48C1-97A7-76B60F9D2EE4}" maximized="1" xWindow="-8" yWindow="-8" windowWidth="1936" windowHeight="1056" tabRatio="482" activeSheetId="1"/>
    <customWorkbookView name="PO ok pour collab" guid="{430EDB84-E9B5-4E97-9B03-C92B6BA1DD86}" maximized="1" xWindow="-8" yWindow="32" windowWidth="1936" windowHeight="1056" tabRatio="482" activeSheetId="1"/>
    <customWorkbookView name="En cours hors expé/annulés" guid="{19C95166-DD88-47C4-95B0-3FEFA7A0385C}" maximized="1" xWindow="-8" yWindow="32" windowWidth="1936" windowHeight="1056" tabRatio="482" activeSheetId="1"/>
    <customWorkbookView name="clamens - Affichage personnalisé" guid="{51E2EB05-C110-4399-A7B1-7D1192506865}" mergeInterval="0" personalView="1" maximized="1" xWindow="-8" yWindow="-8" windowWidth="1936" windowHeight="1056" tabRatio="482" activeSheetId="1"/>
    <customWorkbookView name="GELOT Thomas - Affichage personnalisé" guid="{588CDFB3-979C-4D48-BDBE-8FAAF50665DA}" mergeInterval="0" personalView="1" maximized="1" xWindow="-9" yWindow="-9" windowWidth="1938" windowHeight="1050" tabRatio="482" activeSheetId="1"/>
    <customWorkbookView name="lamy - Affichage personnalisé" guid="{363B7DDA-1863-4064-BB46-C4F756D99A2C}" mergeInterval="0" personalView="1" maximized="1" xWindow="-8" yWindow="-8" windowWidth="1936" windowHeight="1056" tabRatio="482" activeSheetId="1"/>
  </customWorkbookViews>
  <pivotCaches>
    <pivotCache cacheId="14" r:id="rId10"/>
  </pivotCaches>
  <extLst>
    <ext xmlns:x14="http://schemas.microsoft.com/office/spreadsheetml/2009/9/main" uri="{BBE1A952-AA13-448e-AADC-164F8A28A991}">
      <x14:slicerCaches>
        <x14:slicerCache r:id="rId11"/>
        <x14:slicerCache r:id="rId12"/>
        <x14:slicerCache r:id="rId13"/>
        <x14:slicerCache r:id="rId14"/>
        <x14:slicerCache r:id="rId15"/>
        <x14:slicerCache r:id="rId16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I340" i="3" l="1"/>
  <c r="I339" i="3"/>
  <c r="A773" i="1" l="1"/>
  <c r="AR773" i="1" s="1"/>
  <c r="B773" i="1"/>
  <c r="AZ773" i="1" s="1"/>
  <c r="I773" i="1"/>
  <c r="J773" i="1"/>
  <c r="K773" i="1"/>
  <c r="L773" i="1"/>
  <c r="N773" i="1"/>
  <c r="O773" i="1"/>
  <c r="P773" i="1"/>
  <c r="Q773" i="1"/>
  <c r="V773" i="1"/>
  <c r="W773" i="1"/>
  <c r="X773" i="1"/>
  <c r="AG773" i="1"/>
  <c r="AN773" i="1"/>
  <c r="AU773" i="1" s="1"/>
  <c r="AO773" i="1"/>
  <c r="AP773" i="1"/>
  <c r="AW773" i="1"/>
  <c r="AI773" i="1" s="1"/>
  <c r="BA773" i="1"/>
  <c r="BB773" i="1" s="1"/>
  <c r="AQ773" i="1" l="1"/>
  <c r="AS773" i="1" s="1"/>
  <c r="AT773" i="1"/>
  <c r="AV773" i="1"/>
  <c r="AX773" i="1"/>
  <c r="AY773" i="1" s="1"/>
  <c r="AJ773" i="1"/>
  <c r="AK773" i="1" s="1"/>
  <c r="A771" i="1" l="1"/>
  <c r="AQ771" i="1" s="1"/>
  <c r="A772" i="1"/>
  <c r="AQ772" i="1" s="1"/>
  <c r="B771" i="1"/>
  <c r="AZ771" i="1" s="1"/>
  <c r="B772" i="1"/>
  <c r="AZ772" i="1" s="1"/>
  <c r="I771" i="1"/>
  <c r="I772" i="1"/>
  <c r="J771" i="1"/>
  <c r="K771" i="1"/>
  <c r="K772" i="1"/>
  <c r="L771" i="1"/>
  <c r="L772" i="1"/>
  <c r="N771" i="1"/>
  <c r="N772" i="1"/>
  <c r="O771" i="1"/>
  <c r="O772" i="1"/>
  <c r="P771" i="1"/>
  <c r="P772" i="1"/>
  <c r="Q771" i="1"/>
  <c r="Q772" i="1"/>
  <c r="V771" i="1"/>
  <c r="V772" i="1"/>
  <c r="W771" i="1"/>
  <c r="W772" i="1"/>
  <c r="X771" i="1"/>
  <c r="AG771" i="1"/>
  <c r="AG772" i="1"/>
  <c r="AL771" i="1"/>
  <c r="AX771" i="1" s="1"/>
  <c r="AY771" i="1" s="1"/>
  <c r="AL772" i="1"/>
  <c r="AX772" i="1" s="1"/>
  <c r="AY772" i="1" s="1"/>
  <c r="AN771" i="1"/>
  <c r="AU771" i="1" s="1"/>
  <c r="AN772" i="1"/>
  <c r="AU772" i="1" s="1"/>
  <c r="AO771" i="1"/>
  <c r="AO772" i="1"/>
  <c r="AP771" i="1"/>
  <c r="AP772" i="1"/>
  <c r="AR771" i="1"/>
  <c r="AW771" i="1"/>
  <c r="AI771" i="1" s="1"/>
  <c r="AW772" i="1"/>
  <c r="AI772" i="1" s="1"/>
  <c r="BA771" i="1"/>
  <c r="BB771" i="1" s="1"/>
  <c r="BA772" i="1"/>
  <c r="BB772" i="1" s="1"/>
  <c r="A767" i="1"/>
  <c r="AQ767" i="1" s="1"/>
  <c r="A768" i="1"/>
  <c r="AQ768" i="1" s="1"/>
  <c r="A769" i="1"/>
  <c r="AQ769" i="1" s="1"/>
  <c r="A770" i="1"/>
  <c r="AR770" i="1" s="1"/>
  <c r="B767" i="1"/>
  <c r="AZ767" i="1" s="1"/>
  <c r="B768" i="1"/>
  <c r="AZ768" i="1" s="1"/>
  <c r="B769" i="1"/>
  <c r="AZ769" i="1" s="1"/>
  <c r="B770" i="1"/>
  <c r="AZ770" i="1" s="1"/>
  <c r="I767" i="1"/>
  <c r="I768" i="1"/>
  <c r="I769" i="1"/>
  <c r="I770" i="1"/>
  <c r="K767" i="1"/>
  <c r="K768" i="1"/>
  <c r="K769" i="1"/>
  <c r="K770" i="1"/>
  <c r="L767" i="1"/>
  <c r="L768" i="1"/>
  <c r="L769" i="1"/>
  <c r="L770" i="1"/>
  <c r="N767" i="1"/>
  <c r="N768" i="1"/>
  <c r="N769" i="1"/>
  <c r="N770" i="1"/>
  <c r="O767" i="1"/>
  <c r="O768" i="1"/>
  <c r="O769" i="1"/>
  <c r="O770" i="1"/>
  <c r="P767" i="1"/>
  <c r="P768" i="1"/>
  <c r="P769" i="1"/>
  <c r="P770" i="1"/>
  <c r="Q767" i="1"/>
  <c r="Q768" i="1"/>
  <c r="Q769" i="1"/>
  <c r="Q770" i="1"/>
  <c r="V767" i="1"/>
  <c r="V768" i="1"/>
  <c r="V769" i="1"/>
  <c r="V770" i="1"/>
  <c r="W767" i="1"/>
  <c r="W768" i="1"/>
  <c r="W769" i="1"/>
  <c r="W770" i="1"/>
  <c r="X767" i="1"/>
  <c r="X768" i="1"/>
  <c r="X769" i="1"/>
  <c r="X770" i="1"/>
  <c r="AG767" i="1"/>
  <c r="AG768" i="1"/>
  <c r="AG769" i="1"/>
  <c r="AG770" i="1"/>
  <c r="AL767" i="1"/>
  <c r="AX767" i="1" s="1"/>
  <c r="AY767" i="1" s="1"/>
  <c r="AL768" i="1"/>
  <c r="AX768" i="1" s="1"/>
  <c r="AY768" i="1" s="1"/>
  <c r="AX769" i="1"/>
  <c r="AY769" i="1" s="1"/>
  <c r="AL770" i="1"/>
  <c r="AX770" i="1" s="1"/>
  <c r="AY770" i="1" s="1"/>
  <c r="AN767" i="1"/>
  <c r="AU767" i="1" s="1"/>
  <c r="AN768" i="1"/>
  <c r="AU768" i="1" s="1"/>
  <c r="AN769" i="1"/>
  <c r="AN770" i="1"/>
  <c r="AU770" i="1" s="1"/>
  <c r="AO767" i="1"/>
  <c r="AO768" i="1"/>
  <c r="AO769" i="1"/>
  <c r="AO770" i="1"/>
  <c r="AP767" i="1"/>
  <c r="AP768" i="1"/>
  <c r="AP769" i="1"/>
  <c r="AP770" i="1"/>
  <c r="AW767" i="1"/>
  <c r="AI767" i="1" s="1"/>
  <c r="AW768" i="1"/>
  <c r="AI768" i="1" s="1"/>
  <c r="AW769" i="1"/>
  <c r="AI769" i="1" s="1"/>
  <c r="AW770" i="1"/>
  <c r="AJ770" i="1" s="1"/>
  <c r="BA767" i="1"/>
  <c r="BB767" i="1" s="1"/>
  <c r="BA768" i="1"/>
  <c r="BB768" i="1" s="1"/>
  <c r="BA769" i="1"/>
  <c r="BB769" i="1" s="1"/>
  <c r="BA770" i="1"/>
  <c r="BB770" i="1" s="1"/>
  <c r="A766" i="1"/>
  <c r="AQ766" i="1" s="1"/>
  <c r="B766" i="1"/>
  <c r="AZ766" i="1" s="1"/>
  <c r="I766" i="1"/>
  <c r="K766" i="1"/>
  <c r="L766" i="1"/>
  <c r="N766" i="1"/>
  <c r="O766" i="1"/>
  <c r="P766" i="1"/>
  <c r="Q766" i="1"/>
  <c r="V766" i="1"/>
  <c r="W766" i="1"/>
  <c r="AG766" i="1"/>
  <c r="AL766" i="1"/>
  <c r="AX766" i="1" s="1"/>
  <c r="AY766" i="1" s="1"/>
  <c r="AN766" i="1"/>
  <c r="AU766" i="1" s="1"/>
  <c r="AO766" i="1"/>
  <c r="AP766" i="1"/>
  <c r="AW766" i="1"/>
  <c r="AI766" i="1" s="1"/>
  <c r="BA766" i="1"/>
  <c r="BB766" i="1" s="1"/>
  <c r="A765" i="1"/>
  <c r="AQ765" i="1" s="1"/>
  <c r="B765" i="1"/>
  <c r="AZ765" i="1" s="1"/>
  <c r="I765" i="1"/>
  <c r="J765" i="1"/>
  <c r="K765" i="1"/>
  <c r="L765" i="1"/>
  <c r="N765" i="1"/>
  <c r="O765" i="1"/>
  <c r="P765" i="1"/>
  <c r="Q765" i="1"/>
  <c r="V765" i="1"/>
  <c r="W765" i="1"/>
  <c r="X765" i="1"/>
  <c r="AG765" i="1"/>
  <c r="AL765" i="1"/>
  <c r="AN765" i="1"/>
  <c r="AU765" i="1" s="1"/>
  <c r="AO765" i="1"/>
  <c r="AP765" i="1"/>
  <c r="AW765" i="1"/>
  <c r="AI765" i="1" s="1"/>
  <c r="BA765" i="1"/>
  <c r="BB765" i="1" s="1"/>
  <c r="A763" i="1"/>
  <c r="AQ763" i="1" s="1"/>
  <c r="A764" i="1"/>
  <c r="AQ764" i="1" s="1"/>
  <c r="B763" i="1"/>
  <c r="AZ763" i="1" s="1"/>
  <c r="B764" i="1"/>
  <c r="AZ764" i="1" s="1"/>
  <c r="I763" i="1"/>
  <c r="I764" i="1"/>
  <c r="K763" i="1"/>
  <c r="K764" i="1"/>
  <c r="L763" i="1"/>
  <c r="L764" i="1"/>
  <c r="N763" i="1"/>
  <c r="N764" i="1"/>
  <c r="O763" i="1"/>
  <c r="O764" i="1"/>
  <c r="P763" i="1"/>
  <c r="P764" i="1"/>
  <c r="Q763" i="1"/>
  <c r="Q764" i="1"/>
  <c r="V763" i="1"/>
  <c r="V764" i="1"/>
  <c r="W763" i="1"/>
  <c r="W764" i="1"/>
  <c r="AG763" i="1"/>
  <c r="AG764" i="1"/>
  <c r="AL763" i="1"/>
  <c r="AX763" i="1" s="1"/>
  <c r="AY763" i="1" s="1"/>
  <c r="AL764" i="1"/>
  <c r="AX764" i="1" s="1"/>
  <c r="AY764" i="1" s="1"/>
  <c r="AN763" i="1"/>
  <c r="AN764" i="1"/>
  <c r="AO763" i="1"/>
  <c r="AU763" i="1" s="1"/>
  <c r="AO764" i="1"/>
  <c r="AU764" i="1" s="1"/>
  <c r="AP763" i="1"/>
  <c r="AP764" i="1"/>
  <c r="AW763" i="1"/>
  <c r="AJ763" i="1" s="1"/>
  <c r="AW764" i="1"/>
  <c r="AI764" i="1" s="1"/>
  <c r="BA763" i="1"/>
  <c r="BB763" i="1" s="1"/>
  <c r="BA764" i="1"/>
  <c r="BB764" i="1" s="1"/>
  <c r="A762" i="1"/>
  <c r="AR762" i="1" s="1"/>
  <c r="B762" i="1"/>
  <c r="AZ762" i="1" s="1"/>
  <c r="I762" i="1"/>
  <c r="K762" i="1"/>
  <c r="L762" i="1"/>
  <c r="N762" i="1"/>
  <c r="O762" i="1"/>
  <c r="P762" i="1"/>
  <c r="Q762" i="1"/>
  <c r="V762" i="1"/>
  <c r="W762" i="1"/>
  <c r="AG762" i="1"/>
  <c r="AL762" i="1"/>
  <c r="AN762" i="1"/>
  <c r="AU762" i="1" s="1"/>
  <c r="AO762" i="1"/>
  <c r="AP762" i="1"/>
  <c r="AW762" i="1"/>
  <c r="AI762" i="1" s="1"/>
  <c r="BA762" i="1"/>
  <c r="BB762" i="1" s="1"/>
  <c r="X766" i="1" l="1"/>
  <c r="X764" i="1"/>
  <c r="X762" i="1"/>
  <c r="X772" i="1"/>
  <c r="X763" i="1"/>
  <c r="AV770" i="1"/>
  <c r="AV765" i="1"/>
  <c r="AR769" i="1"/>
  <c r="AT769" i="1" s="1"/>
  <c r="AV767" i="1"/>
  <c r="AS769" i="1"/>
  <c r="AK763" i="1"/>
  <c r="AQ770" i="1"/>
  <c r="AS770" i="1" s="1"/>
  <c r="AV768" i="1"/>
  <c r="AS767" i="1"/>
  <c r="AT770" i="1"/>
  <c r="AJ766" i="1"/>
  <c r="AK766" i="1" s="1"/>
  <c r="AU769" i="1"/>
  <c r="AV769" i="1" s="1"/>
  <c r="AJ764" i="1"/>
  <c r="AK764" i="1" s="1"/>
  <c r="AI770" i="1"/>
  <c r="AT771" i="1"/>
  <c r="AS768" i="1"/>
  <c r="AS765" i="1"/>
  <c r="AV766" i="1"/>
  <c r="AR768" i="1"/>
  <c r="AT768" i="1" s="1"/>
  <c r="AV772" i="1"/>
  <c r="AJ771" i="1"/>
  <c r="AK771" i="1" s="1"/>
  <c r="AV764" i="1"/>
  <c r="AS766" i="1"/>
  <c r="AR767" i="1"/>
  <c r="AT767" i="1" s="1"/>
  <c r="AV771" i="1"/>
  <c r="AK770" i="1"/>
  <c r="AS763" i="1"/>
  <c r="AX765" i="1"/>
  <c r="AY765" i="1" s="1"/>
  <c r="AT762" i="1"/>
  <c r="AJ765" i="1"/>
  <c r="AK765" i="1" s="1"/>
  <c r="AJ768" i="1"/>
  <c r="AK768" i="1" s="1"/>
  <c r="AS771" i="1"/>
  <c r="AS764" i="1"/>
  <c r="AI763" i="1"/>
  <c r="AV762" i="1"/>
  <c r="AV763" i="1"/>
  <c r="AJ767" i="1"/>
  <c r="AK767" i="1" s="1"/>
  <c r="AJ772" i="1"/>
  <c r="AK772" i="1" s="1"/>
  <c r="AJ769" i="1"/>
  <c r="AK769" i="1" s="1"/>
  <c r="AS772" i="1"/>
  <c r="AR772" i="1"/>
  <c r="AT772" i="1" s="1"/>
  <c r="AR766" i="1"/>
  <c r="AT766" i="1" s="1"/>
  <c r="AR764" i="1"/>
  <c r="AT764" i="1" s="1"/>
  <c r="AR763" i="1"/>
  <c r="AT763" i="1" s="1"/>
  <c r="AR765" i="1"/>
  <c r="AT765" i="1" s="1"/>
  <c r="AQ762" i="1"/>
  <c r="AS762" i="1" s="1"/>
  <c r="AX762" i="1"/>
  <c r="AY762" i="1" s="1"/>
  <c r="AJ762" i="1"/>
  <c r="AK762" i="1" s="1"/>
  <c r="A761" i="1"/>
  <c r="AQ761" i="1" s="1"/>
  <c r="B761" i="1"/>
  <c r="AZ761" i="1" s="1"/>
  <c r="I761" i="1"/>
  <c r="K761" i="1"/>
  <c r="L761" i="1"/>
  <c r="N761" i="1"/>
  <c r="O761" i="1"/>
  <c r="P761" i="1"/>
  <c r="Q761" i="1"/>
  <c r="V761" i="1"/>
  <c r="W761" i="1"/>
  <c r="AG761" i="1"/>
  <c r="AL761" i="1"/>
  <c r="AN761" i="1"/>
  <c r="AO761" i="1"/>
  <c r="AP761" i="1"/>
  <c r="AW761" i="1"/>
  <c r="AI761" i="1" s="1"/>
  <c r="BA761" i="1"/>
  <c r="BB761" i="1" s="1"/>
  <c r="X761" i="1" l="1"/>
  <c r="AU761" i="1"/>
  <c r="AV761" i="1" s="1"/>
  <c r="AS761" i="1"/>
  <c r="AR761" i="1"/>
  <c r="AT761" i="1" s="1"/>
  <c r="AJ761" i="1"/>
  <c r="AK761" i="1" s="1"/>
  <c r="AX761" i="1"/>
  <c r="AY761" i="1" s="1"/>
  <c r="B632" i="1"/>
  <c r="I338" i="3" l="1"/>
  <c r="A756" i="1"/>
  <c r="AQ756" i="1" s="1"/>
  <c r="B756" i="1"/>
  <c r="AZ756" i="1" s="1"/>
  <c r="I756" i="1"/>
  <c r="J756" i="1"/>
  <c r="K756" i="1"/>
  <c r="L756" i="1"/>
  <c r="N756" i="1"/>
  <c r="O756" i="1"/>
  <c r="P756" i="1"/>
  <c r="Q756" i="1"/>
  <c r="V756" i="1"/>
  <c r="W756" i="1"/>
  <c r="X756" i="1"/>
  <c r="AG756" i="1"/>
  <c r="AL756" i="1"/>
  <c r="AX756" i="1" s="1"/>
  <c r="AY756" i="1" s="1"/>
  <c r="AN756" i="1"/>
  <c r="AU756" i="1" s="1"/>
  <c r="AO756" i="1"/>
  <c r="AP756" i="1"/>
  <c r="AW756" i="1"/>
  <c r="AI756" i="1" s="1"/>
  <c r="BA756" i="1"/>
  <c r="BB756" i="1" s="1"/>
  <c r="A757" i="1"/>
  <c r="AQ757" i="1" s="1"/>
  <c r="B757" i="1"/>
  <c r="AZ757" i="1" s="1"/>
  <c r="I757" i="1"/>
  <c r="J757" i="1"/>
  <c r="K757" i="1"/>
  <c r="L757" i="1"/>
  <c r="N757" i="1"/>
  <c r="O757" i="1"/>
  <c r="P757" i="1"/>
  <c r="Q757" i="1"/>
  <c r="V757" i="1"/>
  <c r="W757" i="1"/>
  <c r="X757" i="1"/>
  <c r="AG757" i="1"/>
  <c r="AL757" i="1"/>
  <c r="AX757" i="1" s="1"/>
  <c r="AY757" i="1" s="1"/>
  <c r="AN757" i="1"/>
  <c r="AU757" i="1" s="1"/>
  <c r="AO757" i="1"/>
  <c r="AP757" i="1"/>
  <c r="AW757" i="1"/>
  <c r="AJ757" i="1" s="1"/>
  <c r="AK757" i="1" s="1"/>
  <c r="BA757" i="1"/>
  <c r="BB757" i="1" s="1"/>
  <c r="A758" i="1"/>
  <c r="AQ758" i="1" s="1"/>
  <c r="B758" i="1"/>
  <c r="AZ758" i="1" s="1"/>
  <c r="I758" i="1"/>
  <c r="J758" i="1"/>
  <c r="K758" i="1"/>
  <c r="L758" i="1"/>
  <c r="N758" i="1"/>
  <c r="O758" i="1"/>
  <c r="P758" i="1"/>
  <c r="Q758" i="1"/>
  <c r="V758" i="1"/>
  <c r="W758" i="1"/>
  <c r="X758" i="1"/>
  <c r="AG758" i="1"/>
  <c r="AL758" i="1"/>
  <c r="AN758" i="1"/>
  <c r="AO758" i="1"/>
  <c r="AP758" i="1"/>
  <c r="AW758" i="1"/>
  <c r="AJ758" i="1" s="1"/>
  <c r="BA758" i="1"/>
  <c r="BB758" i="1" s="1"/>
  <c r="A759" i="1"/>
  <c r="AQ759" i="1" s="1"/>
  <c r="B759" i="1"/>
  <c r="AZ759" i="1" s="1"/>
  <c r="I759" i="1"/>
  <c r="J759" i="1"/>
  <c r="K759" i="1"/>
  <c r="L759" i="1"/>
  <c r="N759" i="1"/>
  <c r="O759" i="1"/>
  <c r="P759" i="1"/>
  <c r="Q759" i="1"/>
  <c r="V759" i="1"/>
  <c r="W759" i="1"/>
  <c r="X759" i="1"/>
  <c r="AG759" i="1"/>
  <c r="AL759" i="1"/>
  <c r="AN759" i="1"/>
  <c r="AO759" i="1"/>
  <c r="AP759" i="1"/>
  <c r="AW759" i="1"/>
  <c r="AJ759" i="1" s="1"/>
  <c r="BA759" i="1"/>
  <c r="BB759" i="1" s="1"/>
  <c r="A760" i="1"/>
  <c r="AQ760" i="1" s="1"/>
  <c r="B760" i="1"/>
  <c r="AZ760" i="1" s="1"/>
  <c r="I760" i="1"/>
  <c r="J760" i="1"/>
  <c r="K760" i="1"/>
  <c r="L760" i="1"/>
  <c r="N760" i="1"/>
  <c r="O760" i="1"/>
  <c r="P760" i="1"/>
  <c r="Q760" i="1"/>
  <c r="V760" i="1"/>
  <c r="W760" i="1"/>
  <c r="X760" i="1"/>
  <c r="AG760" i="1"/>
  <c r="AL760" i="1"/>
  <c r="AX760" i="1" s="1"/>
  <c r="AY760" i="1" s="1"/>
  <c r="AN760" i="1"/>
  <c r="AU760" i="1" s="1"/>
  <c r="AO760" i="1"/>
  <c r="AP760" i="1"/>
  <c r="AW760" i="1"/>
  <c r="AI760" i="1" s="1"/>
  <c r="BA760" i="1"/>
  <c r="BB760" i="1" s="1"/>
  <c r="A755" i="1"/>
  <c r="AQ755" i="1" s="1"/>
  <c r="B755" i="1"/>
  <c r="AZ755" i="1" s="1"/>
  <c r="I755" i="1"/>
  <c r="K755" i="1"/>
  <c r="L755" i="1"/>
  <c r="N755" i="1"/>
  <c r="O755" i="1"/>
  <c r="P755" i="1"/>
  <c r="Q755" i="1"/>
  <c r="V755" i="1"/>
  <c r="W755" i="1"/>
  <c r="AG755" i="1"/>
  <c r="AL755" i="1"/>
  <c r="AX755" i="1" s="1"/>
  <c r="AY755" i="1" s="1"/>
  <c r="AN755" i="1"/>
  <c r="AU755" i="1" s="1"/>
  <c r="AO755" i="1"/>
  <c r="AP755" i="1"/>
  <c r="AW755" i="1"/>
  <c r="AI755" i="1" s="1"/>
  <c r="BA755" i="1"/>
  <c r="BB755" i="1" s="1"/>
  <c r="A754" i="1"/>
  <c r="AQ754" i="1" s="1"/>
  <c r="B754" i="1"/>
  <c r="AZ754" i="1" s="1"/>
  <c r="I754" i="1"/>
  <c r="K754" i="1"/>
  <c r="L754" i="1"/>
  <c r="N754" i="1"/>
  <c r="O754" i="1"/>
  <c r="P754" i="1"/>
  <c r="Q754" i="1"/>
  <c r="V754" i="1"/>
  <c r="W754" i="1"/>
  <c r="AG754" i="1"/>
  <c r="AL754" i="1"/>
  <c r="AX754" i="1" s="1"/>
  <c r="AY754" i="1" s="1"/>
  <c r="AN754" i="1"/>
  <c r="AU754" i="1" s="1"/>
  <c r="AO754" i="1"/>
  <c r="AP754" i="1"/>
  <c r="AW754" i="1"/>
  <c r="AJ754" i="1" s="1"/>
  <c r="BA754" i="1"/>
  <c r="BB754" i="1" s="1"/>
  <c r="X754" i="1" l="1"/>
  <c r="X755" i="1"/>
  <c r="AI759" i="1"/>
  <c r="AR759" i="1"/>
  <c r="AT759" i="1" s="1"/>
  <c r="AV756" i="1"/>
  <c r="AR758" i="1"/>
  <c r="AT758" i="1" s="1"/>
  <c r="AV757" i="1"/>
  <c r="AV760" i="1"/>
  <c r="AS759" i="1"/>
  <c r="AR757" i="1"/>
  <c r="AT757" i="1" s="1"/>
  <c r="AS760" i="1"/>
  <c r="AU759" i="1"/>
  <c r="AV759" i="1" s="1"/>
  <c r="AI758" i="1"/>
  <c r="AS757" i="1"/>
  <c r="AS756" i="1"/>
  <c r="AS758" i="1"/>
  <c r="AK759" i="1"/>
  <c r="AK758" i="1"/>
  <c r="AJ760" i="1"/>
  <c r="AK760" i="1" s="1"/>
  <c r="AX759" i="1"/>
  <c r="AY759" i="1" s="1"/>
  <c r="AU758" i="1"/>
  <c r="AV758" i="1" s="1"/>
  <c r="AI757" i="1"/>
  <c r="AJ756" i="1"/>
  <c r="AK756" i="1" s="1"/>
  <c r="AR760" i="1"/>
  <c r="AT760" i="1" s="1"/>
  <c r="AX758" i="1"/>
  <c r="AY758" i="1" s="1"/>
  <c r="AR756" i="1"/>
  <c r="AT756" i="1" s="1"/>
  <c r="AV755" i="1"/>
  <c r="AS754" i="1"/>
  <c r="AS755" i="1"/>
  <c r="AR754" i="1"/>
  <c r="AT754" i="1" s="1"/>
  <c r="AR755" i="1"/>
  <c r="AT755" i="1" s="1"/>
  <c r="AK754" i="1"/>
  <c r="AJ755" i="1"/>
  <c r="AK755" i="1" s="1"/>
  <c r="AV754" i="1"/>
  <c r="AI754" i="1"/>
  <c r="AL599" i="1" l="1"/>
  <c r="AX599" i="1" s="1"/>
  <c r="AY599" i="1" s="1"/>
  <c r="AG599" i="1"/>
  <c r="A599" i="1"/>
  <c r="AQ599" i="1" s="1"/>
  <c r="B599" i="1"/>
  <c r="AZ599" i="1" s="1"/>
  <c r="I599" i="1"/>
  <c r="K599" i="1"/>
  <c r="L599" i="1"/>
  <c r="N599" i="1"/>
  <c r="O599" i="1"/>
  <c r="P599" i="1"/>
  <c r="Q599" i="1"/>
  <c r="V599" i="1"/>
  <c r="W599" i="1"/>
  <c r="AN599" i="1"/>
  <c r="AU599" i="1" s="1"/>
  <c r="AO599" i="1"/>
  <c r="AP599" i="1"/>
  <c r="AW599" i="1"/>
  <c r="AI599" i="1" s="1"/>
  <c r="BA599" i="1"/>
  <c r="BB599" i="1" s="1"/>
  <c r="X599" i="1" l="1"/>
  <c r="AV599" i="1"/>
  <c r="AR599" i="1"/>
  <c r="AT599" i="1" s="1"/>
  <c r="AS599" i="1"/>
  <c r="AJ599" i="1"/>
  <c r="AK599" i="1" s="1"/>
  <c r="BA753" i="1" l="1"/>
  <c r="BB753" i="1" s="1"/>
  <c r="AW753" i="1"/>
  <c r="AI753" i="1" s="1"/>
  <c r="AP753" i="1"/>
  <c r="AO753" i="1"/>
  <c r="AU753" i="1" s="1"/>
  <c r="AN753" i="1"/>
  <c r="AL753" i="1"/>
  <c r="AX753" i="1" s="1"/>
  <c r="AY753" i="1" s="1"/>
  <c r="AG753" i="1"/>
  <c r="W753" i="1"/>
  <c r="V753" i="1"/>
  <c r="Q753" i="1"/>
  <c r="P753" i="1"/>
  <c r="O753" i="1"/>
  <c r="N753" i="1"/>
  <c r="L753" i="1"/>
  <c r="K753" i="1"/>
  <c r="I753" i="1"/>
  <c r="B753" i="1"/>
  <c r="AZ753" i="1" s="1"/>
  <c r="A753" i="1"/>
  <c r="X753" i="1" s="1"/>
  <c r="AV753" i="1" l="1"/>
  <c r="AJ753" i="1"/>
  <c r="AK753" i="1" s="1"/>
  <c r="AR753" i="1"/>
  <c r="AT753" i="1" s="1"/>
  <c r="AQ753" i="1"/>
  <c r="AS753" i="1" s="1"/>
  <c r="A752" i="1"/>
  <c r="AQ752" i="1" s="1"/>
  <c r="B752" i="1"/>
  <c r="AZ752" i="1" s="1"/>
  <c r="I752" i="1"/>
  <c r="K752" i="1"/>
  <c r="L752" i="1"/>
  <c r="N752" i="1"/>
  <c r="O752" i="1"/>
  <c r="P752" i="1"/>
  <c r="Q752" i="1"/>
  <c r="V752" i="1"/>
  <c r="W752" i="1"/>
  <c r="AG752" i="1"/>
  <c r="AL752" i="1"/>
  <c r="AX752" i="1" s="1"/>
  <c r="AY752" i="1" s="1"/>
  <c r="AN752" i="1"/>
  <c r="AU752" i="1" s="1"/>
  <c r="AO752" i="1"/>
  <c r="AP752" i="1"/>
  <c r="AW752" i="1"/>
  <c r="AI752" i="1" s="1"/>
  <c r="BA752" i="1"/>
  <c r="BB752" i="1" s="1"/>
  <c r="X752" i="1" l="1"/>
  <c r="AV752" i="1"/>
  <c r="AR752" i="1"/>
  <c r="AT752" i="1" s="1"/>
  <c r="AS752" i="1"/>
  <c r="AJ752" i="1"/>
  <c r="AK752" i="1" s="1"/>
  <c r="BA605" i="1"/>
  <c r="I337" i="3" l="1"/>
  <c r="AG659" i="1" l="1"/>
  <c r="AG660" i="1"/>
  <c r="AG661" i="1"/>
  <c r="AG662" i="1"/>
  <c r="AG664" i="1"/>
  <c r="A751" i="1"/>
  <c r="X751" i="1" s="1"/>
  <c r="A605" i="1"/>
  <c r="AQ605" i="1" s="1"/>
  <c r="B751" i="1"/>
  <c r="AZ751" i="1" s="1"/>
  <c r="B605" i="1"/>
  <c r="AZ605" i="1" s="1"/>
  <c r="I751" i="1"/>
  <c r="I605" i="1"/>
  <c r="J605" i="1"/>
  <c r="K751" i="1"/>
  <c r="K605" i="1"/>
  <c r="L751" i="1"/>
  <c r="L605" i="1"/>
  <c r="N751" i="1"/>
  <c r="N605" i="1"/>
  <c r="O751" i="1"/>
  <c r="O605" i="1"/>
  <c r="P751" i="1"/>
  <c r="P605" i="1"/>
  <c r="Q751" i="1"/>
  <c r="Q605" i="1"/>
  <c r="V751" i="1"/>
  <c r="V605" i="1"/>
  <c r="W751" i="1"/>
  <c r="W605" i="1"/>
  <c r="AG751" i="1"/>
  <c r="AG605" i="1"/>
  <c r="AL751" i="1"/>
  <c r="AL605" i="1"/>
  <c r="AX605" i="1" s="1"/>
  <c r="AY605" i="1" s="1"/>
  <c r="AN751" i="1"/>
  <c r="AN605" i="1"/>
  <c r="AO751" i="1"/>
  <c r="AO605" i="1"/>
  <c r="AP751" i="1"/>
  <c r="AP605" i="1"/>
  <c r="AW751" i="1"/>
  <c r="AJ751" i="1" s="1"/>
  <c r="AW605" i="1"/>
  <c r="AJ605" i="1" s="1"/>
  <c r="BA751" i="1"/>
  <c r="BB751" i="1" s="1"/>
  <c r="BB605" i="1"/>
  <c r="AU751" i="1" l="1"/>
  <c r="AV751" i="1" s="1"/>
  <c r="AQ751" i="1"/>
  <c r="AS751" i="1" s="1"/>
  <c r="AR751" i="1"/>
  <c r="AT751" i="1" s="1"/>
  <c r="X605" i="1"/>
  <c r="AK605" i="1"/>
  <c r="AR605" i="1"/>
  <c r="AT605" i="1" s="1"/>
  <c r="AI605" i="1"/>
  <c r="AK751" i="1"/>
  <c r="AS605" i="1"/>
  <c r="AX751" i="1"/>
  <c r="AY751" i="1" s="1"/>
  <c r="AI751" i="1"/>
  <c r="AU605" i="1"/>
  <c r="AV605" i="1" s="1"/>
  <c r="A750" i="1"/>
  <c r="AR750" i="1" s="1"/>
  <c r="B750" i="1"/>
  <c r="AZ750" i="1" s="1"/>
  <c r="I750" i="1"/>
  <c r="K750" i="1"/>
  <c r="L750" i="1"/>
  <c r="N750" i="1"/>
  <c r="O750" i="1"/>
  <c r="P750" i="1"/>
  <c r="Q750" i="1"/>
  <c r="V750" i="1"/>
  <c r="W750" i="1"/>
  <c r="AG750" i="1"/>
  <c r="AL750" i="1"/>
  <c r="AN750" i="1"/>
  <c r="AU750" i="1" s="1"/>
  <c r="AO750" i="1"/>
  <c r="AP750" i="1"/>
  <c r="AW750" i="1"/>
  <c r="AI750" i="1" s="1"/>
  <c r="BA750" i="1"/>
  <c r="BB750" i="1" s="1"/>
  <c r="X750" i="1" l="1"/>
  <c r="AV750" i="1"/>
  <c r="AT750" i="1"/>
  <c r="AQ750" i="1"/>
  <c r="AS750" i="1" s="1"/>
  <c r="AJ750" i="1"/>
  <c r="AK750" i="1" s="1"/>
  <c r="AX750" i="1"/>
  <c r="AY750" i="1" s="1"/>
  <c r="A747" i="1"/>
  <c r="AR747" i="1" s="1"/>
  <c r="A748" i="1"/>
  <c r="AR748" i="1" s="1"/>
  <c r="A749" i="1"/>
  <c r="AR749" i="1" s="1"/>
  <c r="B747" i="1"/>
  <c r="AZ747" i="1" s="1"/>
  <c r="B748" i="1"/>
  <c r="AZ748" i="1" s="1"/>
  <c r="B749" i="1"/>
  <c r="AZ749" i="1" s="1"/>
  <c r="I747" i="1"/>
  <c r="I748" i="1"/>
  <c r="I749" i="1"/>
  <c r="K747" i="1"/>
  <c r="K748" i="1"/>
  <c r="K749" i="1"/>
  <c r="L747" i="1"/>
  <c r="L748" i="1"/>
  <c r="L749" i="1"/>
  <c r="N747" i="1"/>
  <c r="N748" i="1"/>
  <c r="N749" i="1"/>
  <c r="O747" i="1"/>
  <c r="O748" i="1"/>
  <c r="O749" i="1"/>
  <c r="P747" i="1"/>
  <c r="P748" i="1"/>
  <c r="P749" i="1"/>
  <c r="Q747" i="1"/>
  <c r="Q748" i="1"/>
  <c r="Q749" i="1"/>
  <c r="V747" i="1"/>
  <c r="V748" i="1"/>
  <c r="V749" i="1"/>
  <c r="W747" i="1"/>
  <c r="W748" i="1"/>
  <c r="W749" i="1"/>
  <c r="X748" i="1"/>
  <c r="X749" i="1"/>
  <c r="AG747" i="1"/>
  <c r="AG748" i="1"/>
  <c r="AG749" i="1"/>
  <c r="AL747" i="1"/>
  <c r="AX747" i="1" s="1"/>
  <c r="AY747" i="1" s="1"/>
  <c r="AL748" i="1"/>
  <c r="AX748" i="1" s="1"/>
  <c r="AY748" i="1" s="1"/>
  <c r="AL749" i="1"/>
  <c r="AX749" i="1" s="1"/>
  <c r="AY749" i="1" s="1"/>
  <c r="AN747" i="1"/>
  <c r="AU747" i="1" s="1"/>
  <c r="AN748" i="1"/>
  <c r="AU748" i="1" s="1"/>
  <c r="AN749" i="1"/>
  <c r="AU749" i="1" s="1"/>
  <c r="AO747" i="1"/>
  <c r="AO748" i="1"/>
  <c r="AO749" i="1"/>
  <c r="AP747" i="1"/>
  <c r="AP748" i="1"/>
  <c r="AP749" i="1"/>
  <c r="AW747" i="1"/>
  <c r="AJ747" i="1" s="1"/>
  <c r="AW748" i="1"/>
  <c r="AI748" i="1" s="1"/>
  <c r="AW749" i="1"/>
  <c r="AJ749" i="1" s="1"/>
  <c r="BA747" i="1"/>
  <c r="BB747" i="1" s="1"/>
  <c r="BA748" i="1"/>
  <c r="BB748" i="1" s="1"/>
  <c r="BA749" i="1"/>
  <c r="BB749" i="1" s="1"/>
  <c r="X747" i="1" l="1"/>
  <c r="AQ747" i="1"/>
  <c r="AS747" i="1" s="1"/>
  <c r="AV748" i="1"/>
  <c r="AQ749" i="1"/>
  <c r="AS749" i="1" s="1"/>
  <c r="AQ748" i="1"/>
  <c r="AS748" i="1" s="1"/>
  <c r="AK747" i="1"/>
  <c r="AK749" i="1"/>
  <c r="AV749" i="1"/>
  <c r="AI747" i="1"/>
  <c r="AV747" i="1"/>
  <c r="AI749" i="1"/>
  <c r="AT749" i="1"/>
  <c r="AT748" i="1"/>
  <c r="AT747" i="1"/>
  <c r="AJ748" i="1"/>
  <c r="AK748" i="1" s="1"/>
  <c r="A746" i="1"/>
  <c r="AQ746" i="1" s="1"/>
  <c r="B746" i="1"/>
  <c r="AZ746" i="1" s="1"/>
  <c r="I746" i="1"/>
  <c r="K746" i="1"/>
  <c r="L746" i="1"/>
  <c r="N746" i="1"/>
  <c r="O746" i="1"/>
  <c r="P746" i="1"/>
  <c r="Q746" i="1"/>
  <c r="V746" i="1"/>
  <c r="W746" i="1"/>
  <c r="AG746" i="1"/>
  <c r="AL746" i="1"/>
  <c r="AX746" i="1" s="1"/>
  <c r="AY746" i="1" s="1"/>
  <c r="AN746" i="1"/>
  <c r="AU746" i="1" s="1"/>
  <c r="AO746" i="1"/>
  <c r="AP746" i="1"/>
  <c r="AW746" i="1"/>
  <c r="AI746" i="1" s="1"/>
  <c r="BA746" i="1"/>
  <c r="BB746" i="1" s="1"/>
  <c r="A592" i="1"/>
  <c r="AQ592" i="1" s="1"/>
  <c r="B592" i="1"/>
  <c r="AZ592" i="1" s="1"/>
  <c r="I592" i="1"/>
  <c r="K592" i="1"/>
  <c r="L592" i="1"/>
  <c r="N592" i="1"/>
  <c r="O592" i="1"/>
  <c r="P592" i="1"/>
  <c r="Q592" i="1"/>
  <c r="V592" i="1"/>
  <c r="W592" i="1"/>
  <c r="AG592" i="1"/>
  <c r="AX592" i="1"/>
  <c r="AY592" i="1" s="1"/>
  <c r="AN592" i="1"/>
  <c r="AO592" i="1"/>
  <c r="AP592" i="1"/>
  <c r="AW592" i="1"/>
  <c r="BA592" i="1"/>
  <c r="BB592" i="1" s="1"/>
  <c r="AV746" i="1" l="1"/>
  <c r="X592" i="1"/>
  <c r="AR592" i="1"/>
  <c r="AT592" i="1" s="1"/>
  <c r="X746" i="1"/>
  <c r="AR746" i="1"/>
  <c r="AT746" i="1" s="1"/>
  <c r="AS746" i="1"/>
  <c r="AU592" i="1"/>
  <c r="AV592" i="1" s="1"/>
  <c r="AJ746" i="1"/>
  <c r="AK746" i="1" s="1"/>
  <c r="AS592" i="1"/>
  <c r="AJ592" i="1"/>
  <c r="AK592" i="1" s="1"/>
  <c r="A739" i="1"/>
  <c r="AR739" i="1" s="1"/>
  <c r="A740" i="1"/>
  <c r="AR740" i="1" s="1"/>
  <c r="A741" i="1"/>
  <c r="AQ741" i="1" s="1"/>
  <c r="A742" i="1"/>
  <c r="AR742" i="1" s="1"/>
  <c r="A743" i="1"/>
  <c r="AQ743" i="1" s="1"/>
  <c r="A744" i="1"/>
  <c r="AR744" i="1" s="1"/>
  <c r="A745" i="1"/>
  <c r="AR745" i="1" s="1"/>
  <c r="B739" i="1"/>
  <c r="AZ739" i="1" s="1"/>
  <c r="B740" i="1"/>
  <c r="AZ740" i="1" s="1"/>
  <c r="B741" i="1"/>
  <c r="AZ741" i="1" s="1"/>
  <c r="B742" i="1"/>
  <c r="AZ742" i="1" s="1"/>
  <c r="B743" i="1"/>
  <c r="AZ743" i="1" s="1"/>
  <c r="B744" i="1"/>
  <c r="AZ744" i="1" s="1"/>
  <c r="B745" i="1"/>
  <c r="AZ745" i="1" s="1"/>
  <c r="I739" i="1"/>
  <c r="I740" i="1"/>
  <c r="I741" i="1"/>
  <c r="I742" i="1"/>
  <c r="I743" i="1"/>
  <c r="I744" i="1"/>
  <c r="I745" i="1"/>
  <c r="K739" i="1"/>
  <c r="K740" i="1"/>
  <c r="K741" i="1"/>
  <c r="K742" i="1"/>
  <c r="K743" i="1"/>
  <c r="K744" i="1"/>
  <c r="K745" i="1"/>
  <c r="L739" i="1"/>
  <c r="L740" i="1"/>
  <c r="L741" i="1"/>
  <c r="L742" i="1"/>
  <c r="L743" i="1"/>
  <c r="L744" i="1"/>
  <c r="L745" i="1"/>
  <c r="N739" i="1"/>
  <c r="N740" i="1"/>
  <c r="N741" i="1"/>
  <c r="N742" i="1"/>
  <c r="N743" i="1"/>
  <c r="N744" i="1"/>
  <c r="N745" i="1"/>
  <c r="O739" i="1"/>
  <c r="O740" i="1"/>
  <c r="O741" i="1"/>
  <c r="O742" i="1"/>
  <c r="O743" i="1"/>
  <c r="O744" i="1"/>
  <c r="O745" i="1"/>
  <c r="P739" i="1"/>
  <c r="P740" i="1"/>
  <c r="P741" i="1"/>
  <c r="P742" i="1"/>
  <c r="P743" i="1"/>
  <c r="P744" i="1"/>
  <c r="P745" i="1"/>
  <c r="Q739" i="1"/>
  <c r="Q740" i="1"/>
  <c r="Q741" i="1"/>
  <c r="Q742" i="1"/>
  <c r="Q743" i="1"/>
  <c r="Q744" i="1"/>
  <c r="Q745" i="1"/>
  <c r="V739" i="1"/>
  <c r="V740" i="1"/>
  <c r="V741" i="1"/>
  <c r="V742" i="1"/>
  <c r="V743" i="1"/>
  <c r="V744" i="1"/>
  <c r="V745" i="1"/>
  <c r="W739" i="1"/>
  <c r="W740" i="1"/>
  <c r="W741" i="1"/>
  <c r="W742" i="1"/>
  <c r="W743" i="1"/>
  <c r="W744" i="1"/>
  <c r="W745" i="1"/>
  <c r="AG739" i="1"/>
  <c r="AG740" i="1"/>
  <c r="AG741" i="1"/>
  <c r="AG742" i="1"/>
  <c r="AG743" i="1"/>
  <c r="AG744" i="1"/>
  <c r="AG745" i="1"/>
  <c r="AL739" i="1"/>
  <c r="AL740" i="1"/>
  <c r="AL741" i="1"/>
  <c r="AX741" i="1" s="1"/>
  <c r="AY741" i="1" s="1"/>
  <c r="AL742" i="1"/>
  <c r="AX742" i="1" s="1"/>
  <c r="AY742" i="1" s="1"/>
  <c r="AL743" i="1"/>
  <c r="AL744" i="1"/>
  <c r="AL745" i="1"/>
  <c r="AX745" i="1" s="1"/>
  <c r="AY745" i="1" s="1"/>
  <c r="AN739" i="1"/>
  <c r="AU739" i="1" s="1"/>
  <c r="AN740" i="1"/>
  <c r="AU740" i="1" s="1"/>
  <c r="AN741" i="1"/>
  <c r="AU741" i="1" s="1"/>
  <c r="AN742" i="1"/>
  <c r="AU742" i="1" s="1"/>
  <c r="AN743" i="1"/>
  <c r="AU743" i="1" s="1"/>
  <c r="AN744" i="1"/>
  <c r="AU744" i="1" s="1"/>
  <c r="AN745" i="1"/>
  <c r="AU745" i="1" s="1"/>
  <c r="AO739" i="1"/>
  <c r="AO740" i="1"/>
  <c r="AO741" i="1"/>
  <c r="AO742" i="1"/>
  <c r="AO743" i="1"/>
  <c r="AO744" i="1"/>
  <c r="AO745" i="1"/>
  <c r="AP739" i="1"/>
  <c r="AP740" i="1"/>
  <c r="AP741" i="1"/>
  <c r="AP742" i="1"/>
  <c r="AP743" i="1"/>
  <c r="AP744" i="1"/>
  <c r="AP745" i="1"/>
  <c r="AW739" i="1"/>
  <c r="AJ739" i="1" s="1"/>
  <c r="AW740" i="1"/>
  <c r="AJ740" i="1" s="1"/>
  <c r="AW741" i="1"/>
  <c r="AI741" i="1" s="1"/>
  <c r="AW742" i="1"/>
  <c r="AJ742" i="1" s="1"/>
  <c r="AW743" i="1"/>
  <c r="AJ743" i="1" s="1"/>
  <c r="AW744" i="1"/>
  <c r="AJ744" i="1" s="1"/>
  <c r="AW745" i="1"/>
  <c r="AI745" i="1" s="1"/>
  <c r="BA739" i="1"/>
  <c r="BB739" i="1" s="1"/>
  <c r="BA740" i="1"/>
  <c r="BB740" i="1" s="1"/>
  <c r="BA741" i="1"/>
  <c r="BB741" i="1" s="1"/>
  <c r="BA742" i="1"/>
  <c r="BB742" i="1" s="1"/>
  <c r="BA743" i="1"/>
  <c r="BB743" i="1" s="1"/>
  <c r="BA744" i="1"/>
  <c r="BB744" i="1" s="1"/>
  <c r="BA745" i="1"/>
  <c r="BB745" i="1" s="1"/>
  <c r="X745" i="1" l="1"/>
  <c r="X741" i="1"/>
  <c r="X739" i="1"/>
  <c r="X743" i="1"/>
  <c r="X742" i="1"/>
  <c r="X744" i="1"/>
  <c r="X740" i="1"/>
  <c r="AQ739" i="1"/>
  <c r="AS739" i="1" s="1"/>
  <c r="AR743" i="1"/>
  <c r="AT743" i="1" s="1"/>
  <c r="AV743" i="1"/>
  <c r="AI744" i="1"/>
  <c r="AV742" i="1"/>
  <c r="AI743" i="1"/>
  <c r="AV745" i="1"/>
  <c r="AV741" i="1"/>
  <c r="AI740" i="1"/>
  <c r="AV744" i="1"/>
  <c r="AV740" i="1"/>
  <c r="AI739" i="1"/>
  <c r="AT745" i="1"/>
  <c r="AT744" i="1"/>
  <c r="AT740" i="1"/>
  <c r="AQ745" i="1"/>
  <c r="AS745" i="1" s="1"/>
  <c r="AQ744" i="1"/>
  <c r="AS744" i="1" s="1"/>
  <c r="AR741" i="1"/>
  <c r="AT741" i="1" s="1"/>
  <c r="AQ740" i="1"/>
  <c r="AS740" i="1" s="1"/>
  <c r="AT739" i="1"/>
  <c r="AK742" i="1"/>
  <c r="AT742" i="1"/>
  <c r="AS741" i="1"/>
  <c r="AV739" i="1"/>
  <c r="AS743" i="1"/>
  <c r="AK744" i="1"/>
  <c r="AK740" i="1"/>
  <c r="AK743" i="1"/>
  <c r="AK739" i="1"/>
  <c r="AQ742" i="1"/>
  <c r="AS742" i="1" s="1"/>
  <c r="AX744" i="1"/>
  <c r="AY744" i="1" s="1"/>
  <c r="AX740" i="1"/>
  <c r="AY740" i="1" s="1"/>
  <c r="AI742" i="1"/>
  <c r="AJ745" i="1"/>
  <c r="AK745" i="1" s="1"/>
  <c r="AJ741" i="1"/>
  <c r="AK741" i="1" s="1"/>
  <c r="AX743" i="1"/>
  <c r="AY743" i="1" s="1"/>
  <c r="AX739" i="1"/>
  <c r="AY739" i="1" s="1"/>
  <c r="B723" i="1"/>
  <c r="AZ723" i="1" s="1"/>
  <c r="I723" i="1"/>
  <c r="K723" i="1"/>
  <c r="L723" i="1"/>
  <c r="N723" i="1"/>
  <c r="O723" i="1"/>
  <c r="P723" i="1"/>
  <c r="Q723" i="1"/>
  <c r="V723" i="1"/>
  <c r="W723" i="1"/>
  <c r="AG723" i="1"/>
  <c r="AL723" i="1"/>
  <c r="AX723" i="1" s="1"/>
  <c r="AY723" i="1" s="1"/>
  <c r="AN723" i="1"/>
  <c r="AU723" i="1" s="1"/>
  <c r="AO723" i="1"/>
  <c r="AP723" i="1"/>
  <c r="AW723" i="1"/>
  <c r="AJ723" i="1" s="1"/>
  <c r="BA723" i="1"/>
  <c r="BB723" i="1" s="1"/>
  <c r="AV723" i="1" l="1"/>
  <c r="AK723" i="1"/>
  <c r="AI723" i="1"/>
  <c r="B652" i="1"/>
  <c r="A733" i="1" l="1"/>
  <c r="AR733" i="1" s="1"/>
  <c r="A734" i="1"/>
  <c r="X734" i="1" s="1"/>
  <c r="A735" i="1"/>
  <c r="AR735" i="1" s="1"/>
  <c r="A736" i="1"/>
  <c r="AQ736" i="1" s="1"/>
  <c r="A737" i="1"/>
  <c r="AR737" i="1" s="1"/>
  <c r="A738" i="1"/>
  <c r="AR738" i="1" s="1"/>
  <c r="B733" i="1"/>
  <c r="AZ733" i="1" s="1"/>
  <c r="B734" i="1"/>
  <c r="AZ734" i="1" s="1"/>
  <c r="B735" i="1"/>
  <c r="AZ735" i="1" s="1"/>
  <c r="B736" i="1"/>
  <c r="AZ736" i="1" s="1"/>
  <c r="B737" i="1"/>
  <c r="AZ737" i="1" s="1"/>
  <c r="B738" i="1"/>
  <c r="AZ738" i="1" s="1"/>
  <c r="I733" i="1"/>
  <c r="I734" i="1"/>
  <c r="I735" i="1"/>
  <c r="I736" i="1"/>
  <c r="I737" i="1"/>
  <c r="I738" i="1"/>
  <c r="K733" i="1"/>
  <c r="K734" i="1"/>
  <c r="K735" i="1"/>
  <c r="K736" i="1"/>
  <c r="K737" i="1"/>
  <c r="K738" i="1"/>
  <c r="L733" i="1"/>
  <c r="L734" i="1"/>
  <c r="L735" i="1"/>
  <c r="L736" i="1"/>
  <c r="L737" i="1"/>
  <c r="L738" i="1"/>
  <c r="N733" i="1"/>
  <c r="N734" i="1"/>
  <c r="N735" i="1"/>
  <c r="N736" i="1"/>
  <c r="N737" i="1"/>
  <c r="N738" i="1"/>
  <c r="O733" i="1"/>
  <c r="O734" i="1"/>
  <c r="O735" i="1"/>
  <c r="O736" i="1"/>
  <c r="O737" i="1"/>
  <c r="O738" i="1"/>
  <c r="P733" i="1"/>
  <c r="P734" i="1"/>
  <c r="P735" i="1"/>
  <c r="P736" i="1"/>
  <c r="P737" i="1"/>
  <c r="P738" i="1"/>
  <c r="Q733" i="1"/>
  <c r="Q734" i="1"/>
  <c r="Q735" i="1"/>
  <c r="Q736" i="1"/>
  <c r="Q737" i="1"/>
  <c r="Q738" i="1"/>
  <c r="V733" i="1"/>
  <c r="V734" i="1"/>
  <c r="V735" i="1"/>
  <c r="V736" i="1"/>
  <c r="V737" i="1"/>
  <c r="V738" i="1"/>
  <c r="W733" i="1"/>
  <c r="W734" i="1"/>
  <c r="W735" i="1"/>
  <c r="W736" i="1"/>
  <c r="W737" i="1"/>
  <c r="W738" i="1"/>
  <c r="AG733" i="1"/>
  <c r="AG734" i="1"/>
  <c r="AG735" i="1"/>
  <c r="AG736" i="1"/>
  <c r="AG737" i="1"/>
  <c r="AG738" i="1"/>
  <c r="AL733" i="1"/>
  <c r="AX733" i="1" s="1"/>
  <c r="AY733" i="1" s="1"/>
  <c r="AL734" i="1"/>
  <c r="AX734" i="1" s="1"/>
  <c r="AY734" i="1" s="1"/>
  <c r="AL735" i="1"/>
  <c r="AL736" i="1"/>
  <c r="AL737" i="1"/>
  <c r="AX737" i="1" s="1"/>
  <c r="AY737" i="1" s="1"/>
  <c r="AL738" i="1"/>
  <c r="AX738" i="1" s="1"/>
  <c r="AY738" i="1" s="1"/>
  <c r="AN733" i="1"/>
  <c r="AN734" i="1"/>
  <c r="AN735" i="1"/>
  <c r="AN736" i="1"/>
  <c r="AU736" i="1" s="1"/>
  <c r="AN737" i="1"/>
  <c r="AN738" i="1"/>
  <c r="AO733" i="1"/>
  <c r="AO734" i="1"/>
  <c r="AO735" i="1"/>
  <c r="AO736" i="1"/>
  <c r="AO737" i="1"/>
  <c r="AO738" i="1"/>
  <c r="AP733" i="1"/>
  <c r="AP734" i="1"/>
  <c r="AP735" i="1"/>
  <c r="AP736" i="1"/>
  <c r="AP737" i="1"/>
  <c r="AP738" i="1"/>
  <c r="AQ737" i="1"/>
  <c r="AW733" i="1"/>
  <c r="AJ733" i="1" s="1"/>
  <c r="AW734" i="1"/>
  <c r="AJ734" i="1" s="1"/>
  <c r="AW735" i="1"/>
  <c r="AJ735" i="1" s="1"/>
  <c r="AW736" i="1"/>
  <c r="AJ736" i="1" s="1"/>
  <c r="AW737" i="1"/>
  <c r="AJ737" i="1" s="1"/>
  <c r="AW738" i="1"/>
  <c r="AJ738" i="1" s="1"/>
  <c r="BA733" i="1"/>
  <c r="BB733" i="1" s="1"/>
  <c r="BA734" i="1"/>
  <c r="BB734" i="1" s="1"/>
  <c r="BA735" i="1"/>
  <c r="BB735" i="1" s="1"/>
  <c r="BA736" i="1"/>
  <c r="BB736" i="1" s="1"/>
  <c r="BA737" i="1"/>
  <c r="BB737" i="1" s="1"/>
  <c r="BA738" i="1"/>
  <c r="BB738" i="1" s="1"/>
  <c r="A652" i="1"/>
  <c r="AQ652" i="1" s="1"/>
  <c r="AZ652" i="1"/>
  <c r="I652" i="1"/>
  <c r="K652" i="1"/>
  <c r="L652" i="1"/>
  <c r="N652" i="1"/>
  <c r="O652" i="1"/>
  <c r="P652" i="1"/>
  <c r="Q652" i="1"/>
  <c r="V652" i="1"/>
  <c r="W652" i="1"/>
  <c r="AG652" i="1"/>
  <c r="AL652" i="1"/>
  <c r="AX652" i="1" s="1"/>
  <c r="AY652" i="1" s="1"/>
  <c r="AN652" i="1"/>
  <c r="AU652" i="1" s="1"/>
  <c r="AO652" i="1"/>
  <c r="AP652" i="1"/>
  <c r="AW652" i="1"/>
  <c r="AI652" i="1" s="1"/>
  <c r="BA652" i="1"/>
  <c r="BB652" i="1" s="1"/>
  <c r="X737" i="1" l="1"/>
  <c r="AQ733" i="1"/>
  <c r="AS733" i="1" s="1"/>
  <c r="AK734" i="1"/>
  <c r="AQ738" i="1"/>
  <c r="AS738" i="1" s="1"/>
  <c r="AR734" i="1"/>
  <c r="AT734" i="1" s="1"/>
  <c r="X736" i="1"/>
  <c r="X733" i="1"/>
  <c r="AK738" i="1"/>
  <c r="AQ734" i="1"/>
  <c r="AS734" i="1" s="1"/>
  <c r="AQ735" i="1"/>
  <c r="AS735" i="1" s="1"/>
  <c r="AR736" i="1"/>
  <c r="AT736" i="1" s="1"/>
  <c r="AI733" i="1"/>
  <c r="AV652" i="1"/>
  <c r="AI737" i="1"/>
  <c r="X738" i="1"/>
  <c r="X735" i="1"/>
  <c r="AT738" i="1"/>
  <c r="X652" i="1"/>
  <c r="AK737" i="1"/>
  <c r="AK733" i="1"/>
  <c r="AS736" i="1"/>
  <c r="AI738" i="1"/>
  <c r="AV736" i="1"/>
  <c r="AI734" i="1"/>
  <c r="AT737" i="1"/>
  <c r="AU735" i="1"/>
  <c r="AV735" i="1" s="1"/>
  <c r="AT735" i="1"/>
  <c r="AT733" i="1"/>
  <c r="AS737" i="1"/>
  <c r="AK736" i="1"/>
  <c r="AK735" i="1"/>
  <c r="AX736" i="1"/>
  <c r="AY736" i="1" s="1"/>
  <c r="AU738" i="1"/>
  <c r="AV738" i="1" s="1"/>
  <c r="AU734" i="1"/>
  <c r="AV734" i="1" s="1"/>
  <c r="AI736" i="1"/>
  <c r="AX735" i="1"/>
  <c r="AY735" i="1" s="1"/>
  <c r="AU737" i="1"/>
  <c r="AV737" i="1" s="1"/>
  <c r="AU733" i="1"/>
  <c r="AV733" i="1" s="1"/>
  <c r="AI735" i="1"/>
  <c r="AR652" i="1"/>
  <c r="AT652" i="1" s="1"/>
  <c r="AS652" i="1"/>
  <c r="AJ652" i="1"/>
  <c r="AK652" i="1" s="1"/>
  <c r="I336" i="3"/>
  <c r="A732" i="1" l="1"/>
  <c r="B732" i="1"/>
  <c r="AZ732" i="1" s="1"/>
  <c r="I732" i="1"/>
  <c r="J732" i="1"/>
  <c r="K732" i="1"/>
  <c r="L732" i="1"/>
  <c r="N732" i="1"/>
  <c r="O732" i="1"/>
  <c r="P732" i="1"/>
  <c r="Q732" i="1"/>
  <c r="V732" i="1"/>
  <c r="W732" i="1"/>
  <c r="AG732" i="1"/>
  <c r="AL732" i="1"/>
  <c r="AX732" i="1" s="1"/>
  <c r="AY732" i="1" s="1"/>
  <c r="AN732" i="1"/>
  <c r="AO732" i="1"/>
  <c r="AP732" i="1"/>
  <c r="AW732" i="1"/>
  <c r="AJ732" i="1" s="1"/>
  <c r="AK732" i="1" s="1"/>
  <c r="BA732" i="1"/>
  <c r="BB732" i="1" s="1"/>
  <c r="AQ732" i="1" l="1"/>
  <c r="AS732" i="1" s="1"/>
  <c r="X732" i="1"/>
  <c r="AR732" i="1"/>
  <c r="AT732" i="1" s="1"/>
  <c r="AU732" i="1"/>
  <c r="AV732" i="1" s="1"/>
  <c r="AI732" i="1"/>
  <c r="A730" i="1" l="1"/>
  <c r="AQ730" i="1" s="1"/>
  <c r="B730" i="1"/>
  <c r="AZ730" i="1" s="1"/>
  <c r="I730" i="1"/>
  <c r="K730" i="1"/>
  <c r="L730" i="1"/>
  <c r="N730" i="1"/>
  <c r="O730" i="1"/>
  <c r="P730" i="1"/>
  <c r="Q730" i="1"/>
  <c r="V730" i="1"/>
  <c r="W730" i="1"/>
  <c r="AG730" i="1"/>
  <c r="AL730" i="1"/>
  <c r="AX730" i="1" s="1"/>
  <c r="AY730" i="1" s="1"/>
  <c r="AN730" i="1"/>
  <c r="AO730" i="1"/>
  <c r="AP730" i="1"/>
  <c r="AW730" i="1"/>
  <c r="AI730" i="1" s="1"/>
  <c r="BA730" i="1"/>
  <c r="BB730" i="1" s="1"/>
  <c r="X730" i="1" l="1"/>
  <c r="AU730" i="1"/>
  <c r="AV730" i="1" s="1"/>
  <c r="AR730" i="1"/>
  <c r="AT730" i="1" s="1"/>
  <c r="AS730" i="1"/>
  <c r="AJ730" i="1"/>
  <c r="AK730" i="1" s="1"/>
  <c r="AX8" i="1"/>
  <c r="A731" i="1" l="1"/>
  <c r="X731" i="1" s="1"/>
  <c r="B731" i="1"/>
  <c r="AZ731" i="1" s="1"/>
  <c r="I731" i="1"/>
  <c r="K731" i="1"/>
  <c r="L731" i="1"/>
  <c r="N731" i="1"/>
  <c r="O731" i="1"/>
  <c r="P731" i="1"/>
  <c r="Q731" i="1"/>
  <c r="V731" i="1"/>
  <c r="W731" i="1"/>
  <c r="AG731" i="1"/>
  <c r="AN731" i="1"/>
  <c r="AU731" i="1" s="1"/>
  <c r="AO731" i="1"/>
  <c r="AP731" i="1"/>
  <c r="AW731" i="1"/>
  <c r="AX731" i="1"/>
  <c r="AY731" i="1" s="1"/>
  <c r="BA731" i="1"/>
  <c r="BB731" i="1" s="1"/>
  <c r="AJ731" i="1" l="1"/>
  <c r="AK731" i="1" s="1"/>
  <c r="AI731" i="1"/>
  <c r="AV731" i="1"/>
  <c r="AR731" i="1"/>
  <c r="AT731" i="1" s="1"/>
  <c r="AQ731" i="1"/>
  <c r="AS731" i="1" s="1"/>
  <c r="A728" i="1"/>
  <c r="AQ728" i="1" s="1"/>
  <c r="B728" i="1"/>
  <c r="AZ728" i="1" s="1"/>
  <c r="I728" i="1"/>
  <c r="K728" i="1"/>
  <c r="L728" i="1"/>
  <c r="N728" i="1"/>
  <c r="O728" i="1"/>
  <c r="P728" i="1"/>
  <c r="Q728" i="1"/>
  <c r="V728" i="1"/>
  <c r="W728" i="1"/>
  <c r="AG728" i="1"/>
  <c r="AL728" i="1"/>
  <c r="AN728" i="1"/>
  <c r="AO728" i="1"/>
  <c r="AU728" i="1" s="1"/>
  <c r="AP728" i="1"/>
  <c r="AW728" i="1"/>
  <c r="BA728" i="1"/>
  <c r="BB728" i="1" s="1"/>
  <c r="AL42" i="1"/>
  <c r="AL43" i="1"/>
  <c r="AL46" i="1"/>
  <c r="AL47" i="1"/>
  <c r="AL48" i="1"/>
  <c r="AL49" i="1"/>
  <c r="AL50" i="1"/>
  <c r="AL51" i="1"/>
  <c r="AG37" i="1"/>
  <c r="AL18" i="1"/>
  <c r="AX4" i="1"/>
  <c r="AY4" i="1" s="1"/>
  <c r="X728" i="1" l="1"/>
  <c r="AI728" i="1"/>
  <c r="AJ728" i="1"/>
  <c r="AK728" i="1" s="1"/>
  <c r="AR728" i="1"/>
  <c r="AT728" i="1" s="1"/>
  <c r="AV728" i="1"/>
  <c r="AS728" i="1"/>
  <c r="AX728" i="1"/>
  <c r="AY728" i="1" s="1"/>
  <c r="I335" i="3"/>
  <c r="A596" i="1" l="1"/>
  <c r="AQ596" i="1" s="1"/>
  <c r="B596" i="1"/>
  <c r="AZ596" i="1" s="1"/>
  <c r="I596" i="1"/>
  <c r="K596" i="1"/>
  <c r="L596" i="1"/>
  <c r="N596" i="1"/>
  <c r="O596" i="1"/>
  <c r="P596" i="1"/>
  <c r="Q596" i="1"/>
  <c r="V596" i="1"/>
  <c r="W596" i="1"/>
  <c r="AG596" i="1"/>
  <c r="AL596" i="1"/>
  <c r="AN596" i="1"/>
  <c r="AO596" i="1"/>
  <c r="AP596" i="1"/>
  <c r="AW596" i="1"/>
  <c r="AI596" i="1" s="1"/>
  <c r="BA596" i="1"/>
  <c r="BB596" i="1" s="1"/>
  <c r="AJ596" i="1" l="1"/>
  <c r="AK596" i="1" s="1"/>
  <c r="X596" i="1"/>
  <c r="AU596" i="1"/>
  <c r="AV596" i="1" s="1"/>
  <c r="AR596" i="1"/>
  <c r="AT596" i="1" s="1"/>
  <c r="AS596" i="1"/>
  <c r="AX596" i="1"/>
  <c r="AY596" i="1" s="1"/>
  <c r="A627" i="1" l="1"/>
  <c r="AR627" i="1" s="1"/>
  <c r="B627" i="1"/>
  <c r="AZ627" i="1" s="1"/>
  <c r="I627" i="1"/>
  <c r="J627" i="1"/>
  <c r="K627" i="1"/>
  <c r="L627" i="1"/>
  <c r="N627" i="1"/>
  <c r="O627" i="1"/>
  <c r="P627" i="1"/>
  <c r="Q627" i="1"/>
  <c r="V627" i="1"/>
  <c r="W627" i="1"/>
  <c r="AG627" i="1"/>
  <c r="AL627" i="1"/>
  <c r="AN627" i="1"/>
  <c r="AU627" i="1" s="1"/>
  <c r="AO627" i="1"/>
  <c r="AP627" i="1"/>
  <c r="AW627" i="1"/>
  <c r="BA627" i="1"/>
  <c r="BB627" i="1" s="1"/>
  <c r="X627" i="1" l="1"/>
  <c r="AJ627" i="1"/>
  <c r="AK627" i="1" s="1"/>
  <c r="AI627" i="1"/>
  <c r="AV627" i="1"/>
  <c r="AQ627" i="1"/>
  <c r="AS627" i="1" s="1"/>
  <c r="AT627" i="1"/>
  <c r="AX627" i="1"/>
  <c r="AY627" i="1" s="1"/>
  <c r="I334" i="3"/>
  <c r="A729" i="1" l="1"/>
  <c r="B729" i="1"/>
  <c r="AZ729" i="1" s="1"/>
  <c r="I729" i="1"/>
  <c r="J729" i="1"/>
  <c r="K729" i="1"/>
  <c r="L729" i="1"/>
  <c r="N729" i="1"/>
  <c r="O729" i="1"/>
  <c r="P729" i="1"/>
  <c r="Q729" i="1"/>
  <c r="V729" i="1"/>
  <c r="W729" i="1"/>
  <c r="AG729" i="1"/>
  <c r="AL729" i="1"/>
  <c r="AX729" i="1" s="1"/>
  <c r="AY729" i="1" s="1"/>
  <c r="AN729" i="1"/>
  <c r="AO729" i="1"/>
  <c r="AU729" i="1" s="1"/>
  <c r="AP729" i="1"/>
  <c r="AW729" i="1"/>
  <c r="BA729" i="1"/>
  <c r="BB729" i="1" s="1"/>
  <c r="AR729" i="1" l="1"/>
  <c r="AT729" i="1" s="1"/>
  <c r="X729" i="1"/>
  <c r="AJ729" i="1"/>
  <c r="AK729" i="1" s="1"/>
  <c r="AI729" i="1"/>
  <c r="AQ729" i="1"/>
  <c r="AS729" i="1" s="1"/>
  <c r="AV729" i="1"/>
  <c r="A632" i="1" l="1"/>
  <c r="AQ632" i="1" s="1"/>
  <c r="AZ632" i="1"/>
  <c r="I632" i="1"/>
  <c r="K632" i="1"/>
  <c r="L632" i="1"/>
  <c r="N632" i="1"/>
  <c r="O632" i="1"/>
  <c r="P632" i="1"/>
  <c r="Q632" i="1"/>
  <c r="V632" i="1"/>
  <c r="W632" i="1"/>
  <c r="AG632" i="1"/>
  <c r="AL632" i="1"/>
  <c r="AX632" i="1" s="1"/>
  <c r="AY632" i="1" s="1"/>
  <c r="AN632" i="1"/>
  <c r="AO632" i="1"/>
  <c r="AP632" i="1"/>
  <c r="AW632" i="1"/>
  <c r="BA632" i="1"/>
  <c r="BB632" i="1" s="1"/>
  <c r="AI632" i="1" l="1"/>
  <c r="AJ632" i="1"/>
  <c r="AK632" i="1" s="1"/>
  <c r="X632" i="1"/>
  <c r="AR632" i="1"/>
  <c r="AT632" i="1" s="1"/>
  <c r="AS632" i="1"/>
  <c r="AU632" i="1"/>
  <c r="AV632" i="1" s="1"/>
  <c r="AO665" i="1"/>
  <c r="AP665" i="1"/>
  <c r="AO2" i="1" l="1"/>
  <c r="AO3" i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9" i="1"/>
  <c r="AO18" i="1"/>
  <c r="AO21" i="1"/>
  <c r="AO22" i="1"/>
  <c r="AO23" i="1"/>
  <c r="AO26" i="1"/>
  <c r="AO27" i="1"/>
  <c r="AO28" i="1"/>
  <c r="AO29" i="1"/>
  <c r="AO30" i="1"/>
  <c r="AO31" i="1"/>
  <c r="AO32" i="1"/>
  <c r="AO33" i="1"/>
  <c r="AO34" i="1"/>
  <c r="AO35" i="1"/>
  <c r="AO20" i="1"/>
  <c r="AO36" i="1"/>
  <c r="AO24" i="1"/>
  <c r="AO25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336" i="1"/>
  <c r="AO337" i="1"/>
  <c r="AO338" i="1"/>
  <c r="AO339" i="1"/>
  <c r="AO340" i="1"/>
  <c r="AO341" i="1"/>
  <c r="AO342" i="1"/>
  <c r="AO343" i="1"/>
  <c r="AO344" i="1"/>
  <c r="AO345" i="1"/>
  <c r="AO346" i="1"/>
  <c r="AO347" i="1"/>
  <c r="AO348" i="1"/>
  <c r="AO349" i="1"/>
  <c r="AO350" i="1"/>
  <c r="AO351" i="1"/>
  <c r="AO352" i="1"/>
  <c r="AO353" i="1"/>
  <c r="AO354" i="1"/>
  <c r="AO355" i="1"/>
  <c r="AO356" i="1"/>
  <c r="AO357" i="1"/>
  <c r="AO358" i="1"/>
  <c r="AO359" i="1"/>
  <c r="AO360" i="1"/>
  <c r="AO361" i="1"/>
  <c r="AO362" i="1"/>
  <c r="AO363" i="1"/>
  <c r="AO364" i="1"/>
  <c r="AO365" i="1"/>
  <c r="AO366" i="1"/>
  <c r="AO367" i="1"/>
  <c r="AO368" i="1"/>
  <c r="AO369" i="1"/>
  <c r="AO370" i="1"/>
  <c r="AO371" i="1"/>
  <c r="AO372" i="1"/>
  <c r="AO373" i="1"/>
  <c r="AO374" i="1"/>
  <c r="AO375" i="1"/>
  <c r="AO376" i="1"/>
  <c r="AO377" i="1"/>
  <c r="AO378" i="1"/>
  <c r="AO379" i="1"/>
  <c r="AO380" i="1"/>
  <c r="AO381" i="1"/>
  <c r="AO382" i="1"/>
  <c r="AO383" i="1"/>
  <c r="AO384" i="1"/>
  <c r="AO385" i="1"/>
  <c r="AO386" i="1"/>
  <c r="AO387" i="1"/>
  <c r="AO388" i="1"/>
  <c r="AO389" i="1"/>
  <c r="AO390" i="1"/>
  <c r="AO391" i="1"/>
  <c r="AO392" i="1"/>
  <c r="AO393" i="1"/>
  <c r="AO394" i="1"/>
  <c r="AO395" i="1"/>
  <c r="AO396" i="1"/>
  <c r="AO397" i="1"/>
  <c r="AO398" i="1"/>
  <c r="AO399" i="1"/>
  <c r="AO400" i="1"/>
  <c r="AO401" i="1"/>
  <c r="AO402" i="1"/>
  <c r="AO403" i="1"/>
  <c r="AO404" i="1"/>
  <c r="AO405" i="1"/>
  <c r="AO406" i="1"/>
  <c r="AO407" i="1"/>
  <c r="AO408" i="1"/>
  <c r="AO409" i="1"/>
  <c r="AO410" i="1"/>
  <c r="AO411" i="1"/>
  <c r="AO412" i="1"/>
  <c r="AO413" i="1"/>
  <c r="AO414" i="1"/>
  <c r="AO415" i="1"/>
  <c r="AO416" i="1"/>
  <c r="AO417" i="1"/>
  <c r="AO418" i="1"/>
  <c r="AO419" i="1"/>
  <c r="AO420" i="1"/>
  <c r="AO421" i="1"/>
  <c r="AO422" i="1"/>
  <c r="AO423" i="1"/>
  <c r="AO424" i="1"/>
  <c r="AO425" i="1"/>
  <c r="AO426" i="1"/>
  <c r="AO427" i="1"/>
  <c r="AO428" i="1"/>
  <c r="AO429" i="1"/>
  <c r="AO430" i="1"/>
  <c r="AO431" i="1"/>
  <c r="AO432" i="1"/>
  <c r="AO433" i="1"/>
  <c r="AO434" i="1"/>
  <c r="AO435" i="1"/>
  <c r="AO436" i="1"/>
  <c r="AO437" i="1"/>
  <c r="AO438" i="1"/>
  <c r="AO439" i="1"/>
  <c r="AO440" i="1"/>
  <c r="AO441" i="1"/>
  <c r="AO442" i="1"/>
  <c r="AO443" i="1"/>
  <c r="AO444" i="1"/>
  <c r="AO445" i="1"/>
  <c r="AO446" i="1"/>
  <c r="AO447" i="1"/>
  <c r="AO448" i="1"/>
  <c r="AO449" i="1"/>
  <c r="AO450" i="1"/>
  <c r="AO451" i="1"/>
  <c r="AO452" i="1"/>
  <c r="AO453" i="1"/>
  <c r="AO454" i="1"/>
  <c r="AO455" i="1"/>
  <c r="AO456" i="1"/>
  <c r="AO457" i="1"/>
  <c r="AO458" i="1"/>
  <c r="AO459" i="1"/>
  <c r="AO460" i="1"/>
  <c r="AO461" i="1"/>
  <c r="AO462" i="1"/>
  <c r="AO463" i="1"/>
  <c r="AO464" i="1"/>
  <c r="AO465" i="1"/>
  <c r="AO466" i="1"/>
  <c r="AO467" i="1"/>
  <c r="AO468" i="1"/>
  <c r="AO469" i="1"/>
  <c r="AO470" i="1"/>
  <c r="AO471" i="1"/>
  <c r="AO472" i="1"/>
  <c r="AO473" i="1"/>
  <c r="AO474" i="1"/>
  <c r="AO475" i="1"/>
  <c r="AO476" i="1"/>
  <c r="AO477" i="1"/>
  <c r="AO478" i="1"/>
  <c r="AO479" i="1"/>
  <c r="AO480" i="1"/>
  <c r="AO481" i="1"/>
  <c r="AO482" i="1"/>
  <c r="AO483" i="1"/>
  <c r="AO484" i="1"/>
  <c r="AO485" i="1"/>
  <c r="AO486" i="1"/>
  <c r="AO487" i="1"/>
  <c r="AO488" i="1"/>
  <c r="AO489" i="1"/>
  <c r="AO490" i="1"/>
  <c r="AO491" i="1"/>
  <c r="AO492" i="1"/>
  <c r="AO493" i="1"/>
  <c r="AO494" i="1"/>
  <c r="AO495" i="1"/>
  <c r="AO496" i="1"/>
  <c r="AO497" i="1"/>
  <c r="AO498" i="1"/>
  <c r="AO499" i="1"/>
  <c r="AO500" i="1"/>
  <c r="AO501" i="1"/>
  <c r="AO502" i="1"/>
  <c r="AO503" i="1"/>
  <c r="AO504" i="1"/>
  <c r="AO505" i="1"/>
  <c r="AO506" i="1"/>
  <c r="AO507" i="1"/>
  <c r="AO508" i="1"/>
  <c r="AO509" i="1"/>
  <c r="AO510" i="1"/>
  <c r="AO511" i="1"/>
  <c r="AO512" i="1"/>
  <c r="AO513" i="1"/>
  <c r="AO514" i="1"/>
  <c r="AO515" i="1"/>
  <c r="AO516" i="1"/>
  <c r="AO517" i="1"/>
  <c r="AO518" i="1"/>
  <c r="AO519" i="1"/>
  <c r="AO520" i="1"/>
  <c r="AO521" i="1"/>
  <c r="AO522" i="1"/>
  <c r="AO523" i="1"/>
  <c r="AO524" i="1"/>
  <c r="AO525" i="1"/>
  <c r="AO526" i="1"/>
  <c r="AO527" i="1"/>
  <c r="AO528" i="1"/>
  <c r="AO661" i="1"/>
  <c r="AO529" i="1"/>
  <c r="AO530" i="1"/>
  <c r="AO531" i="1"/>
  <c r="AO532" i="1"/>
  <c r="AO533" i="1"/>
  <c r="AO662" i="1"/>
  <c r="AO534" i="1"/>
  <c r="AO535" i="1"/>
  <c r="AO536" i="1"/>
  <c r="AO537" i="1"/>
  <c r="AO664" i="1"/>
  <c r="AO538" i="1"/>
  <c r="AO539" i="1"/>
  <c r="AO565" i="1"/>
  <c r="AO540" i="1"/>
  <c r="AO541" i="1"/>
  <c r="AO542" i="1"/>
  <c r="AO543" i="1"/>
  <c r="AO566" i="1"/>
  <c r="AO544" i="1"/>
  <c r="AO545" i="1"/>
  <c r="AO546" i="1"/>
  <c r="AO659" i="1"/>
  <c r="AO660" i="1"/>
  <c r="AO547" i="1"/>
  <c r="AO548" i="1"/>
  <c r="AO594" i="1"/>
  <c r="AO549" i="1"/>
  <c r="AO550" i="1"/>
  <c r="AO551" i="1"/>
  <c r="AO552" i="1"/>
  <c r="AO553" i="1"/>
  <c r="AO579" i="1"/>
  <c r="AO580" i="1"/>
  <c r="AO612" i="1"/>
  <c r="AO554" i="1"/>
  <c r="AO555" i="1"/>
  <c r="AO556" i="1"/>
  <c r="AO557" i="1"/>
  <c r="AO569" i="1"/>
  <c r="AO571" i="1"/>
  <c r="AO572" i="1"/>
  <c r="AO573" i="1"/>
  <c r="AO574" i="1"/>
  <c r="AO570" i="1"/>
  <c r="AO560" i="1"/>
  <c r="AO561" i="1"/>
  <c r="AO562" i="1"/>
  <c r="AO563" i="1"/>
  <c r="AO558" i="1"/>
  <c r="AO559" i="1"/>
  <c r="AO575" i="1"/>
  <c r="AO576" i="1"/>
  <c r="AO577" i="1"/>
  <c r="AO564" i="1"/>
  <c r="AO567" i="1"/>
  <c r="AO568" i="1"/>
  <c r="AO578" i="1"/>
  <c r="AO613" i="1"/>
  <c r="AO581" i="1"/>
  <c r="AO607" i="1"/>
  <c r="AO608" i="1"/>
  <c r="AO643" i="1"/>
  <c r="AO609" i="1"/>
  <c r="AO587" i="1"/>
  <c r="AO615" i="1"/>
  <c r="AO588" i="1"/>
  <c r="AO595" i="1"/>
  <c r="AO600" i="1"/>
  <c r="AO601" i="1"/>
  <c r="AO602" i="1"/>
  <c r="AO603" i="1"/>
  <c r="AO614" i="1"/>
  <c r="AO611" i="1"/>
  <c r="AO616" i="1"/>
  <c r="AO617" i="1"/>
  <c r="AO620" i="1"/>
  <c r="AO621" i="1"/>
  <c r="AO622" i="1"/>
  <c r="AO623" i="1"/>
  <c r="AO628" i="1"/>
  <c r="AO629" i="1"/>
  <c r="AO630" i="1"/>
  <c r="AO631" i="1"/>
  <c r="AO633" i="1"/>
  <c r="AO638" i="1"/>
  <c r="AO639" i="1"/>
  <c r="AO640" i="1"/>
  <c r="AO641" i="1"/>
  <c r="AO642" i="1"/>
  <c r="AO644" i="1"/>
  <c r="AO645" i="1"/>
  <c r="AO646" i="1"/>
  <c r="AO647" i="1"/>
  <c r="AO653" i="1"/>
  <c r="AO655" i="1"/>
  <c r="AO656" i="1"/>
  <c r="AO590" i="1"/>
  <c r="AO670" i="1"/>
  <c r="AO672" i="1"/>
  <c r="AO674" i="1"/>
  <c r="AO675" i="1"/>
  <c r="AO663" i="1"/>
  <c r="AO676" i="1"/>
  <c r="AO598" i="1"/>
  <c r="AO677" i="1"/>
  <c r="AO591" i="1"/>
  <c r="AO666" i="1"/>
  <c r="AO593" i="1"/>
  <c r="AO657" i="1"/>
  <c r="AO667" i="1"/>
  <c r="AO668" i="1"/>
  <c r="AO669" i="1"/>
  <c r="AO680" i="1"/>
  <c r="AO671" i="1"/>
  <c r="AO684" i="1"/>
  <c r="AO673" i="1"/>
  <c r="AO689" i="1"/>
  <c r="AO697" i="1"/>
  <c r="AO699" i="1"/>
  <c r="AO700" i="1"/>
  <c r="AO678" i="1"/>
  <c r="AO679" i="1"/>
  <c r="AO701" i="1"/>
  <c r="AO681" i="1"/>
  <c r="AO682" i="1"/>
  <c r="AO683" i="1"/>
  <c r="AO702" i="1"/>
  <c r="AO685" i="1"/>
  <c r="AO686" i="1"/>
  <c r="AO687" i="1"/>
  <c r="AO688" i="1"/>
  <c r="AO648" i="1"/>
  <c r="AO705" i="1"/>
  <c r="AO690" i="1"/>
  <c r="AO691" i="1"/>
  <c r="AO692" i="1"/>
  <c r="AO649" i="1"/>
  <c r="AO650" i="1"/>
  <c r="AO651" i="1"/>
  <c r="AO693" i="1"/>
  <c r="AO694" i="1"/>
  <c r="AO695" i="1"/>
  <c r="AO618" i="1"/>
  <c r="AO624" i="1"/>
  <c r="AO625" i="1"/>
  <c r="AO626" i="1"/>
  <c r="AO696" i="1"/>
  <c r="AO707" i="1"/>
  <c r="AO654" i="1"/>
  <c r="AO698" i="1"/>
  <c r="AO709" i="1"/>
  <c r="AO710" i="1"/>
  <c r="AO711" i="1"/>
  <c r="AO712" i="1"/>
  <c r="AO703" i="1"/>
  <c r="AO704" i="1"/>
  <c r="AO583" i="1"/>
  <c r="AO584" i="1"/>
  <c r="AO585" i="1"/>
  <c r="AO713" i="1"/>
  <c r="AO706" i="1"/>
  <c r="AO714" i="1"/>
  <c r="AO708" i="1"/>
  <c r="AO715" i="1"/>
  <c r="AO606" i="1"/>
  <c r="AO716" i="1"/>
  <c r="AO586" i="1"/>
  <c r="AO717" i="1"/>
  <c r="AO718" i="1"/>
  <c r="AO658" i="1"/>
  <c r="AO720" i="1"/>
  <c r="AO721" i="1"/>
  <c r="AO722" i="1"/>
  <c r="AO724" i="1"/>
  <c r="AO604" i="1"/>
  <c r="AO597" i="1"/>
  <c r="AO589" i="1"/>
  <c r="AO719" i="1"/>
  <c r="AO610" i="1"/>
  <c r="AO725" i="1"/>
  <c r="AO635" i="1"/>
  <c r="AO636" i="1"/>
  <c r="AO634" i="1"/>
  <c r="AO637" i="1"/>
  <c r="AO726" i="1"/>
  <c r="AO727" i="1"/>
  <c r="AO582" i="1"/>
  <c r="AO619" i="1"/>
  <c r="AN2" i="1"/>
  <c r="AN3" i="1"/>
  <c r="AN4" i="1"/>
  <c r="AN5" i="1"/>
  <c r="AN6" i="1"/>
  <c r="AN7" i="1"/>
  <c r="AN8" i="1"/>
  <c r="AN9" i="1"/>
  <c r="AN10" i="1"/>
  <c r="AN11" i="1"/>
  <c r="AN12" i="1"/>
  <c r="AN13" i="1"/>
  <c r="AN14" i="1"/>
  <c r="AN15" i="1"/>
  <c r="AN16" i="1"/>
  <c r="AN17" i="1"/>
  <c r="AN19" i="1"/>
  <c r="AN18" i="1"/>
  <c r="AN21" i="1"/>
  <c r="AN22" i="1"/>
  <c r="AN23" i="1"/>
  <c r="AN26" i="1"/>
  <c r="AN27" i="1"/>
  <c r="AN28" i="1"/>
  <c r="AN29" i="1"/>
  <c r="AN30" i="1"/>
  <c r="AN31" i="1"/>
  <c r="AN32" i="1"/>
  <c r="AN33" i="1"/>
  <c r="AN34" i="1"/>
  <c r="AN35" i="1"/>
  <c r="AN20" i="1"/>
  <c r="AN36" i="1"/>
  <c r="AN24" i="1"/>
  <c r="AN25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N155" i="1"/>
  <c r="AN156" i="1"/>
  <c r="AN157" i="1"/>
  <c r="AN158" i="1"/>
  <c r="AN159" i="1"/>
  <c r="AN160" i="1"/>
  <c r="AN161" i="1"/>
  <c r="AN162" i="1"/>
  <c r="AN163" i="1"/>
  <c r="AN164" i="1"/>
  <c r="AN165" i="1"/>
  <c r="AN166" i="1"/>
  <c r="AN167" i="1"/>
  <c r="AN168" i="1"/>
  <c r="AN169" i="1"/>
  <c r="AN170" i="1"/>
  <c r="AN171" i="1"/>
  <c r="AN172" i="1"/>
  <c r="AN173" i="1"/>
  <c r="AN174" i="1"/>
  <c r="AN175" i="1"/>
  <c r="AN176" i="1"/>
  <c r="AN177" i="1"/>
  <c r="AN178" i="1"/>
  <c r="AN179" i="1"/>
  <c r="AN180" i="1"/>
  <c r="AN181" i="1"/>
  <c r="AN182" i="1"/>
  <c r="AN183" i="1"/>
  <c r="AN184" i="1"/>
  <c r="AN185" i="1"/>
  <c r="AN186" i="1"/>
  <c r="AN187" i="1"/>
  <c r="AN188" i="1"/>
  <c r="AN189" i="1"/>
  <c r="AN190" i="1"/>
  <c r="AN191" i="1"/>
  <c r="AN192" i="1"/>
  <c r="AN193" i="1"/>
  <c r="AN194" i="1"/>
  <c r="AN195" i="1"/>
  <c r="AN196" i="1"/>
  <c r="AN197" i="1"/>
  <c r="AN198" i="1"/>
  <c r="AN199" i="1"/>
  <c r="AN200" i="1"/>
  <c r="AN201" i="1"/>
  <c r="AN202" i="1"/>
  <c r="AN203" i="1"/>
  <c r="AN204" i="1"/>
  <c r="AN205" i="1"/>
  <c r="AN206" i="1"/>
  <c r="AN207" i="1"/>
  <c r="AN208" i="1"/>
  <c r="AN209" i="1"/>
  <c r="AN210" i="1"/>
  <c r="AN211" i="1"/>
  <c r="AN212" i="1"/>
  <c r="AN213" i="1"/>
  <c r="AN214" i="1"/>
  <c r="AN215" i="1"/>
  <c r="AN216" i="1"/>
  <c r="AN217" i="1"/>
  <c r="AN218" i="1"/>
  <c r="AN219" i="1"/>
  <c r="AN220" i="1"/>
  <c r="AN221" i="1"/>
  <c r="AN222" i="1"/>
  <c r="AN223" i="1"/>
  <c r="AN224" i="1"/>
  <c r="AN225" i="1"/>
  <c r="AN226" i="1"/>
  <c r="AN227" i="1"/>
  <c r="AN228" i="1"/>
  <c r="AN229" i="1"/>
  <c r="AN230" i="1"/>
  <c r="AN231" i="1"/>
  <c r="AN232" i="1"/>
  <c r="AN233" i="1"/>
  <c r="AN234" i="1"/>
  <c r="AN235" i="1"/>
  <c r="AN236" i="1"/>
  <c r="AN237" i="1"/>
  <c r="AN238" i="1"/>
  <c r="AN239" i="1"/>
  <c r="AN240" i="1"/>
  <c r="AN241" i="1"/>
  <c r="AN242" i="1"/>
  <c r="AN243" i="1"/>
  <c r="AN244" i="1"/>
  <c r="AN245" i="1"/>
  <c r="AN246" i="1"/>
  <c r="AN247" i="1"/>
  <c r="AN248" i="1"/>
  <c r="AN249" i="1"/>
  <c r="AN250" i="1"/>
  <c r="AN251" i="1"/>
  <c r="AN252" i="1"/>
  <c r="AN253" i="1"/>
  <c r="AN254" i="1"/>
  <c r="AN255" i="1"/>
  <c r="AN256" i="1"/>
  <c r="AN257" i="1"/>
  <c r="AN258" i="1"/>
  <c r="AN259" i="1"/>
  <c r="AN260" i="1"/>
  <c r="AN261" i="1"/>
  <c r="AN262" i="1"/>
  <c r="AN263" i="1"/>
  <c r="AN264" i="1"/>
  <c r="AN265" i="1"/>
  <c r="AN266" i="1"/>
  <c r="AN267" i="1"/>
  <c r="AN268" i="1"/>
  <c r="AN269" i="1"/>
  <c r="AN270" i="1"/>
  <c r="AN271" i="1"/>
  <c r="AN272" i="1"/>
  <c r="AN273" i="1"/>
  <c r="AN274" i="1"/>
  <c r="AN275" i="1"/>
  <c r="AN276" i="1"/>
  <c r="AN277" i="1"/>
  <c r="AN278" i="1"/>
  <c r="AN279" i="1"/>
  <c r="AN280" i="1"/>
  <c r="AN281" i="1"/>
  <c r="AN282" i="1"/>
  <c r="AN283" i="1"/>
  <c r="AN284" i="1"/>
  <c r="AN285" i="1"/>
  <c r="AN286" i="1"/>
  <c r="AN287" i="1"/>
  <c r="AN288" i="1"/>
  <c r="AN289" i="1"/>
  <c r="AN290" i="1"/>
  <c r="AN291" i="1"/>
  <c r="AN292" i="1"/>
  <c r="AN293" i="1"/>
  <c r="AN294" i="1"/>
  <c r="AN295" i="1"/>
  <c r="AN296" i="1"/>
  <c r="AN297" i="1"/>
  <c r="AN298" i="1"/>
  <c r="AN299" i="1"/>
  <c r="AN300" i="1"/>
  <c r="AN301" i="1"/>
  <c r="AN302" i="1"/>
  <c r="AN303" i="1"/>
  <c r="AN304" i="1"/>
  <c r="AN305" i="1"/>
  <c r="AN306" i="1"/>
  <c r="AN307" i="1"/>
  <c r="AN308" i="1"/>
  <c r="AN309" i="1"/>
  <c r="AN310" i="1"/>
  <c r="AN311" i="1"/>
  <c r="AN312" i="1"/>
  <c r="AN313" i="1"/>
  <c r="AN314" i="1"/>
  <c r="AN315" i="1"/>
  <c r="AN316" i="1"/>
  <c r="AN317" i="1"/>
  <c r="AN318" i="1"/>
  <c r="AN319" i="1"/>
  <c r="AN320" i="1"/>
  <c r="AN321" i="1"/>
  <c r="AN322" i="1"/>
  <c r="AN323" i="1"/>
  <c r="AN324" i="1"/>
  <c r="AN325" i="1"/>
  <c r="AN326" i="1"/>
  <c r="AN327" i="1"/>
  <c r="AN328" i="1"/>
  <c r="AN329" i="1"/>
  <c r="AN330" i="1"/>
  <c r="AN331" i="1"/>
  <c r="AN332" i="1"/>
  <c r="AN333" i="1"/>
  <c r="AN334" i="1"/>
  <c r="AN335" i="1"/>
  <c r="AN336" i="1"/>
  <c r="AN337" i="1"/>
  <c r="AN338" i="1"/>
  <c r="AN339" i="1"/>
  <c r="AN340" i="1"/>
  <c r="AN341" i="1"/>
  <c r="AN342" i="1"/>
  <c r="AN343" i="1"/>
  <c r="AN344" i="1"/>
  <c r="AN345" i="1"/>
  <c r="AN346" i="1"/>
  <c r="AN347" i="1"/>
  <c r="AN348" i="1"/>
  <c r="AN349" i="1"/>
  <c r="AN350" i="1"/>
  <c r="AN351" i="1"/>
  <c r="AN352" i="1"/>
  <c r="AN353" i="1"/>
  <c r="AN354" i="1"/>
  <c r="AN355" i="1"/>
  <c r="AN356" i="1"/>
  <c r="AN357" i="1"/>
  <c r="AN358" i="1"/>
  <c r="AN359" i="1"/>
  <c r="AN360" i="1"/>
  <c r="AN361" i="1"/>
  <c r="AN362" i="1"/>
  <c r="AN363" i="1"/>
  <c r="AN364" i="1"/>
  <c r="AN365" i="1"/>
  <c r="AN366" i="1"/>
  <c r="AN367" i="1"/>
  <c r="AN368" i="1"/>
  <c r="AN369" i="1"/>
  <c r="AN370" i="1"/>
  <c r="AN371" i="1"/>
  <c r="AN372" i="1"/>
  <c r="AN373" i="1"/>
  <c r="AN374" i="1"/>
  <c r="AN375" i="1"/>
  <c r="AN376" i="1"/>
  <c r="AN377" i="1"/>
  <c r="AN378" i="1"/>
  <c r="AN379" i="1"/>
  <c r="AN380" i="1"/>
  <c r="AN381" i="1"/>
  <c r="AN382" i="1"/>
  <c r="AN383" i="1"/>
  <c r="AN384" i="1"/>
  <c r="AN385" i="1"/>
  <c r="AN386" i="1"/>
  <c r="AN387" i="1"/>
  <c r="AN388" i="1"/>
  <c r="AN389" i="1"/>
  <c r="AN390" i="1"/>
  <c r="AN391" i="1"/>
  <c r="AN392" i="1"/>
  <c r="AN393" i="1"/>
  <c r="AN394" i="1"/>
  <c r="AN395" i="1"/>
  <c r="AN396" i="1"/>
  <c r="AN397" i="1"/>
  <c r="AN398" i="1"/>
  <c r="AN399" i="1"/>
  <c r="AN400" i="1"/>
  <c r="AN401" i="1"/>
  <c r="AN402" i="1"/>
  <c r="AN403" i="1"/>
  <c r="AN404" i="1"/>
  <c r="AN405" i="1"/>
  <c r="AN406" i="1"/>
  <c r="AN407" i="1"/>
  <c r="AN408" i="1"/>
  <c r="AN409" i="1"/>
  <c r="AN410" i="1"/>
  <c r="AN411" i="1"/>
  <c r="AN412" i="1"/>
  <c r="AN413" i="1"/>
  <c r="AN414" i="1"/>
  <c r="AN415" i="1"/>
  <c r="AN416" i="1"/>
  <c r="AN417" i="1"/>
  <c r="AN418" i="1"/>
  <c r="AN419" i="1"/>
  <c r="AN420" i="1"/>
  <c r="AN421" i="1"/>
  <c r="AN422" i="1"/>
  <c r="AN423" i="1"/>
  <c r="AN424" i="1"/>
  <c r="AN425" i="1"/>
  <c r="AN426" i="1"/>
  <c r="AN427" i="1"/>
  <c r="AN428" i="1"/>
  <c r="AN429" i="1"/>
  <c r="AN430" i="1"/>
  <c r="AN431" i="1"/>
  <c r="AN432" i="1"/>
  <c r="AN433" i="1"/>
  <c r="AN434" i="1"/>
  <c r="AN435" i="1"/>
  <c r="AN436" i="1"/>
  <c r="AN437" i="1"/>
  <c r="AN438" i="1"/>
  <c r="AN439" i="1"/>
  <c r="AN440" i="1"/>
  <c r="AN441" i="1"/>
  <c r="AN442" i="1"/>
  <c r="AN443" i="1"/>
  <c r="AN444" i="1"/>
  <c r="AN445" i="1"/>
  <c r="AN446" i="1"/>
  <c r="AN447" i="1"/>
  <c r="AN448" i="1"/>
  <c r="AN449" i="1"/>
  <c r="AN450" i="1"/>
  <c r="AN451" i="1"/>
  <c r="AN452" i="1"/>
  <c r="AN453" i="1"/>
  <c r="AN454" i="1"/>
  <c r="AN455" i="1"/>
  <c r="AN456" i="1"/>
  <c r="AN457" i="1"/>
  <c r="AN458" i="1"/>
  <c r="AN459" i="1"/>
  <c r="AN460" i="1"/>
  <c r="AN461" i="1"/>
  <c r="AN462" i="1"/>
  <c r="AN463" i="1"/>
  <c r="AN464" i="1"/>
  <c r="AN465" i="1"/>
  <c r="AN466" i="1"/>
  <c r="AN467" i="1"/>
  <c r="AN468" i="1"/>
  <c r="AN469" i="1"/>
  <c r="AN470" i="1"/>
  <c r="AN471" i="1"/>
  <c r="AN472" i="1"/>
  <c r="AN473" i="1"/>
  <c r="AN474" i="1"/>
  <c r="AN475" i="1"/>
  <c r="AN476" i="1"/>
  <c r="AN477" i="1"/>
  <c r="AN478" i="1"/>
  <c r="AN479" i="1"/>
  <c r="AN480" i="1"/>
  <c r="AN481" i="1"/>
  <c r="AN482" i="1"/>
  <c r="AN483" i="1"/>
  <c r="AN484" i="1"/>
  <c r="AN485" i="1"/>
  <c r="AN486" i="1"/>
  <c r="AN487" i="1"/>
  <c r="AN488" i="1"/>
  <c r="AN489" i="1"/>
  <c r="AN490" i="1"/>
  <c r="AN491" i="1"/>
  <c r="AN492" i="1"/>
  <c r="AN493" i="1"/>
  <c r="AN494" i="1"/>
  <c r="AN495" i="1"/>
  <c r="AN496" i="1"/>
  <c r="AN497" i="1"/>
  <c r="AN498" i="1"/>
  <c r="AN499" i="1"/>
  <c r="AN500" i="1"/>
  <c r="AN501" i="1"/>
  <c r="AN502" i="1"/>
  <c r="AN503" i="1"/>
  <c r="AN504" i="1"/>
  <c r="AN505" i="1"/>
  <c r="AN506" i="1"/>
  <c r="AN507" i="1"/>
  <c r="AN508" i="1"/>
  <c r="AN509" i="1"/>
  <c r="AN510" i="1"/>
  <c r="AN511" i="1"/>
  <c r="AN512" i="1"/>
  <c r="AN513" i="1"/>
  <c r="AN514" i="1"/>
  <c r="AN515" i="1"/>
  <c r="AN516" i="1"/>
  <c r="AN517" i="1"/>
  <c r="AN518" i="1"/>
  <c r="AN519" i="1"/>
  <c r="AN520" i="1"/>
  <c r="AN521" i="1"/>
  <c r="AN522" i="1"/>
  <c r="AN523" i="1"/>
  <c r="AN524" i="1"/>
  <c r="AN525" i="1"/>
  <c r="AN526" i="1"/>
  <c r="AN527" i="1"/>
  <c r="AN528" i="1"/>
  <c r="AN661" i="1"/>
  <c r="AN529" i="1"/>
  <c r="AN530" i="1"/>
  <c r="AN531" i="1"/>
  <c r="AN532" i="1"/>
  <c r="AN533" i="1"/>
  <c r="AN662" i="1"/>
  <c r="AN534" i="1"/>
  <c r="AN535" i="1"/>
  <c r="AN536" i="1"/>
  <c r="AN537" i="1"/>
  <c r="AN664" i="1"/>
  <c r="AN538" i="1"/>
  <c r="AN539" i="1"/>
  <c r="AN565" i="1"/>
  <c r="AN540" i="1"/>
  <c r="AN541" i="1"/>
  <c r="AN542" i="1"/>
  <c r="AN543" i="1"/>
  <c r="AN566" i="1"/>
  <c r="AN544" i="1"/>
  <c r="AN545" i="1"/>
  <c r="AN546" i="1"/>
  <c r="AN659" i="1"/>
  <c r="AN660" i="1"/>
  <c r="AN547" i="1"/>
  <c r="AN548" i="1"/>
  <c r="AN594" i="1"/>
  <c r="AN549" i="1"/>
  <c r="AN550" i="1"/>
  <c r="AN551" i="1"/>
  <c r="AN552" i="1"/>
  <c r="AN553" i="1"/>
  <c r="AN579" i="1"/>
  <c r="AN580" i="1"/>
  <c r="AN612" i="1"/>
  <c r="AN554" i="1"/>
  <c r="AN555" i="1"/>
  <c r="AN556" i="1"/>
  <c r="AN557" i="1"/>
  <c r="AN569" i="1"/>
  <c r="AN571" i="1"/>
  <c r="AN572" i="1"/>
  <c r="AN573" i="1"/>
  <c r="AN574" i="1"/>
  <c r="AN570" i="1"/>
  <c r="AN560" i="1"/>
  <c r="AN561" i="1"/>
  <c r="AN562" i="1"/>
  <c r="AN563" i="1"/>
  <c r="AN558" i="1"/>
  <c r="AN559" i="1"/>
  <c r="AN575" i="1"/>
  <c r="AN576" i="1"/>
  <c r="AN577" i="1"/>
  <c r="AN564" i="1"/>
  <c r="AN567" i="1"/>
  <c r="AN568" i="1"/>
  <c r="AN578" i="1"/>
  <c r="AN613" i="1"/>
  <c r="AN581" i="1"/>
  <c r="AN607" i="1"/>
  <c r="AN608" i="1"/>
  <c r="AN643" i="1"/>
  <c r="AN609" i="1"/>
  <c r="AN587" i="1"/>
  <c r="AN615" i="1"/>
  <c r="AN588" i="1"/>
  <c r="AN595" i="1"/>
  <c r="AN600" i="1"/>
  <c r="AN601" i="1"/>
  <c r="AN602" i="1"/>
  <c r="AN603" i="1"/>
  <c r="AN614" i="1"/>
  <c r="AN611" i="1"/>
  <c r="AN616" i="1"/>
  <c r="AN617" i="1"/>
  <c r="AN620" i="1"/>
  <c r="AN621" i="1"/>
  <c r="AN622" i="1"/>
  <c r="AN623" i="1"/>
  <c r="AN628" i="1"/>
  <c r="AN629" i="1"/>
  <c r="AN630" i="1"/>
  <c r="AN631" i="1"/>
  <c r="AN633" i="1"/>
  <c r="AN638" i="1"/>
  <c r="AN639" i="1"/>
  <c r="AN640" i="1"/>
  <c r="AN641" i="1"/>
  <c r="AN642" i="1"/>
  <c r="AN644" i="1"/>
  <c r="AN645" i="1"/>
  <c r="AN646" i="1"/>
  <c r="AN647" i="1"/>
  <c r="AN653" i="1"/>
  <c r="AN655" i="1"/>
  <c r="AN656" i="1"/>
  <c r="AN590" i="1"/>
  <c r="AN665" i="1"/>
  <c r="AN670" i="1"/>
  <c r="AN672" i="1"/>
  <c r="AN674" i="1"/>
  <c r="AN675" i="1"/>
  <c r="AN663" i="1"/>
  <c r="AN676" i="1"/>
  <c r="AN598" i="1"/>
  <c r="AN677" i="1"/>
  <c r="AN591" i="1"/>
  <c r="AN666" i="1"/>
  <c r="AN593" i="1"/>
  <c r="AN657" i="1"/>
  <c r="AN667" i="1"/>
  <c r="AN668" i="1"/>
  <c r="AN669" i="1"/>
  <c r="AN680" i="1"/>
  <c r="AN671" i="1"/>
  <c r="AN684" i="1"/>
  <c r="AN673" i="1"/>
  <c r="AN689" i="1"/>
  <c r="AN697" i="1"/>
  <c r="AN699" i="1"/>
  <c r="AN700" i="1"/>
  <c r="AN678" i="1"/>
  <c r="AN679" i="1"/>
  <c r="AN701" i="1"/>
  <c r="AN681" i="1"/>
  <c r="AN682" i="1"/>
  <c r="AN683" i="1"/>
  <c r="AN702" i="1"/>
  <c r="AN685" i="1"/>
  <c r="AN686" i="1"/>
  <c r="AN687" i="1"/>
  <c r="AN688" i="1"/>
  <c r="AN648" i="1"/>
  <c r="AN705" i="1"/>
  <c r="AN690" i="1"/>
  <c r="AN691" i="1"/>
  <c r="AN692" i="1"/>
  <c r="AN649" i="1"/>
  <c r="AN650" i="1"/>
  <c r="AN651" i="1"/>
  <c r="AN693" i="1"/>
  <c r="AN694" i="1"/>
  <c r="AN695" i="1"/>
  <c r="AN618" i="1"/>
  <c r="AN624" i="1"/>
  <c r="AN625" i="1"/>
  <c r="AN626" i="1"/>
  <c r="AN696" i="1"/>
  <c r="AN707" i="1"/>
  <c r="AN654" i="1"/>
  <c r="AN698" i="1"/>
  <c r="AN709" i="1"/>
  <c r="AN710" i="1"/>
  <c r="AN711" i="1"/>
  <c r="AN712" i="1"/>
  <c r="AN703" i="1"/>
  <c r="AN704" i="1"/>
  <c r="AN583" i="1"/>
  <c r="AN584" i="1"/>
  <c r="AN585" i="1"/>
  <c r="AN713" i="1"/>
  <c r="AN706" i="1"/>
  <c r="AN714" i="1"/>
  <c r="AN708" i="1"/>
  <c r="AN715" i="1"/>
  <c r="AN606" i="1"/>
  <c r="AN716" i="1"/>
  <c r="AN586" i="1"/>
  <c r="AN717" i="1"/>
  <c r="AN718" i="1"/>
  <c r="AN658" i="1"/>
  <c r="AN720" i="1"/>
  <c r="AN721" i="1"/>
  <c r="AN722" i="1"/>
  <c r="AN724" i="1"/>
  <c r="AN604" i="1"/>
  <c r="AN597" i="1"/>
  <c r="AN589" i="1"/>
  <c r="AN719" i="1"/>
  <c r="AN610" i="1"/>
  <c r="AN725" i="1"/>
  <c r="AN635" i="1"/>
  <c r="AN636" i="1"/>
  <c r="AN634" i="1"/>
  <c r="AN637" i="1"/>
  <c r="AN726" i="1"/>
  <c r="AN727" i="1"/>
  <c r="AN582" i="1"/>
  <c r="AN619" i="1"/>
  <c r="A619" i="1" l="1"/>
  <c r="AQ619" i="1" s="1"/>
  <c r="B619" i="1"/>
  <c r="AZ619" i="1" s="1"/>
  <c r="I619" i="1"/>
  <c r="K619" i="1"/>
  <c r="L619" i="1"/>
  <c r="N619" i="1"/>
  <c r="O619" i="1"/>
  <c r="P619" i="1"/>
  <c r="Q619" i="1"/>
  <c r="V619" i="1"/>
  <c r="W619" i="1"/>
  <c r="AG619" i="1"/>
  <c r="AL619" i="1"/>
  <c r="AX619" i="1" s="1"/>
  <c r="AY619" i="1" s="1"/>
  <c r="AU619" i="1"/>
  <c r="AP619" i="1"/>
  <c r="AW619" i="1"/>
  <c r="BA619" i="1"/>
  <c r="BB619" i="1" s="1"/>
  <c r="AJ619" i="1" l="1"/>
  <c r="AK619" i="1" s="1"/>
  <c r="AI619" i="1"/>
  <c r="AV619" i="1"/>
  <c r="X619" i="1"/>
  <c r="AS619" i="1"/>
  <c r="AR619" i="1"/>
  <c r="AT619" i="1" s="1"/>
  <c r="A582" i="1" l="1"/>
  <c r="AQ582" i="1" s="1"/>
  <c r="B582" i="1"/>
  <c r="AZ582" i="1" s="1"/>
  <c r="I582" i="1"/>
  <c r="K582" i="1"/>
  <c r="L582" i="1"/>
  <c r="N582" i="1"/>
  <c r="O582" i="1"/>
  <c r="P582" i="1"/>
  <c r="Q582" i="1"/>
  <c r="V582" i="1"/>
  <c r="W582" i="1"/>
  <c r="AG582" i="1"/>
  <c r="AL582" i="1"/>
  <c r="AU582" i="1"/>
  <c r="AP582" i="1"/>
  <c r="AW582" i="1"/>
  <c r="AI582" i="1" s="1"/>
  <c r="BA582" i="1"/>
  <c r="BB582" i="1" s="1"/>
  <c r="AJ582" i="1" l="1"/>
  <c r="AK582" i="1" s="1"/>
  <c r="AV582" i="1"/>
  <c r="X582" i="1"/>
  <c r="AX582" i="1"/>
  <c r="AY582" i="1" s="1"/>
  <c r="AS582" i="1"/>
  <c r="AR582" i="1"/>
  <c r="AT582" i="1" s="1"/>
  <c r="I333" i="3"/>
  <c r="J723" i="1" s="1"/>
  <c r="I332" i="3" l="1"/>
  <c r="J752" i="1" s="1"/>
  <c r="I331" i="3"/>
  <c r="A726" i="1" l="1"/>
  <c r="AR726" i="1" s="1"/>
  <c r="A727" i="1"/>
  <c r="AQ727" i="1" s="1"/>
  <c r="B726" i="1"/>
  <c r="AZ726" i="1" s="1"/>
  <c r="B727" i="1"/>
  <c r="AZ727" i="1" s="1"/>
  <c r="I726" i="1"/>
  <c r="I727" i="1"/>
  <c r="K726" i="1"/>
  <c r="K727" i="1"/>
  <c r="L726" i="1"/>
  <c r="L727" i="1"/>
  <c r="N726" i="1"/>
  <c r="N727" i="1"/>
  <c r="O726" i="1"/>
  <c r="O727" i="1"/>
  <c r="P726" i="1"/>
  <c r="P727" i="1"/>
  <c r="Q726" i="1"/>
  <c r="Q727" i="1"/>
  <c r="V726" i="1"/>
  <c r="V727" i="1"/>
  <c r="W726" i="1"/>
  <c r="W727" i="1"/>
  <c r="AG726" i="1"/>
  <c r="AG727" i="1"/>
  <c r="AL726" i="1"/>
  <c r="AL727" i="1"/>
  <c r="AX727" i="1" s="1"/>
  <c r="AY727" i="1" s="1"/>
  <c r="AU726" i="1"/>
  <c r="AU727" i="1"/>
  <c r="AP726" i="1"/>
  <c r="AP727" i="1"/>
  <c r="AW726" i="1"/>
  <c r="AW727" i="1"/>
  <c r="BA726" i="1"/>
  <c r="BB726" i="1" s="1"/>
  <c r="BA727" i="1"/>
  <c r="BB727" i="1" s="1"/>
  <c r="AI727" i="1" l="1"/>
  <c r="AJ727" i="1"/>
  <c r="AK727" i="1" s="1"/>
  <c r="AJ726" i="1"/>
  <c r="AK726" i="1" s="1"/>
  <c r="AI726" i="1"/>
  <c r="AV727" i="1"/>
  <c r="AV726" i="1"/>
  <c r="AT726" i="1"/>
  <c r="X727" i="1"/>
  <c r="AQ726" i="1"/>
  <c r="AS726" i="1" s="1"/>
  <c r="X726" i="1"/>
  <c r="AR727" i="1"/>
  <c r="AT727" i="1" s="1"/>
  <c r="AS727" i="1"/>
  <c r="AX726" i="1"/>
  <c r="AY726" i="1" s="1"/>
  <c r="I330" i="3"/>
  <c r="I329" i="3"/>
  <c r="O2" i="1" l="1"/>
  <c r="A637" i="1" l="1"/>
  <c r="AQ637" i="1" s="1"/>
  <c r="B637" i="1"/>
  <c r="AZ637" i="1" s="1"/>
  <c r="I637" i="1"/>
  <c r="K637" i="1"/>
  <c r="L637" i="1"/>
  <c r="N637" i="1"/>
  <c r="O637" i="1"/>
  <c r="P637" i="1"/>
  <c r="Q637" i="1"/>
  <c r="V637" i="1"/>
  <c r="W637" i="1"/>
  <c r="AG637" i="1"/>
  <c r="AL637" i="1"/>
  <c r="AX637" i="1" s="1"/>
  <c r="AY637" i="1" s="1"/>
  <c r="AU637" i="1"/>
  <c r="AP637" i="1"/>
  <c r="AW637" i="1"/>
  <c r="BA637" i="1"/>
  <c r="BB637" i="1" s="1"/>
  <c r="AJ637" i="1" l="1"/>
  <c r="AK637" i="1" s="1"/>
  <c r="AI637" i="1"/>
  <c r="AV637" i="1"/>
  <c r="X637" i="1"/>
  <c r="AR637" i="1"/>
  <c r="AT637" i="1" s="1"/>
  <c r="AS637" i="1"/>
  <c r="A635" i="1"/>
  <c r="AQ635" i="1" s="1"/>
  <c r="A636" i="1"/>
  <c r="AR636" i="1" s="1"/>
  <c r="A634" i="1"/>
  <c r="AR634" i="1" s="1"/>
  <c r="B635" i="1"/>
  <c r="AZ635" i="1" s="1"/>
  <c r="B636" i="1"/>
  <c r="AZ636" i="1" s="1"/>
  <c r="B634" i="1"/>
  <c r="AZ634" i="1" s="1"/>
  <c r="I635" i="1"/>
  <c r="I636" i="1"/>
  <c r="I634" i="1"/>
  <c r="K635" i="1"/>
  <c r="K636" i="1"/>
  <c r="K634" i="1"/>
  <c r="L635" i="1"/>
  <c r="L636" i="1"/>
  <c r="L634" i="1"/>
  <c r="N635" i="1"/>
  <c r="N636" i="1"/>
  <c r="N634" i="1"/>
  <c r="O635" i="1"/>
  <c r="O636" i="1"/>
  <c r="O634" i="1"/>
  <c r="P635" i="1"/>
  <c r="P636" i="1"/>
  <c r="P634" i="1"/>
  <c r="Q635" i="1"/>
  <c r="Q636" i="1"/>
  <c r="Q634" i="1"/>
  <c r="V635" i="1"/>
  <c r="V636" i="1"/>
  <c r="V634" i="1"/>
  <c r="W635" i="1"/>
  <c r="W636" i="1"/>
  <c r="W634" i="1"/>
  <c r="AG635" i="1"/>
  <c r="AG636" i="1"/>
  <c r="AG634" i="1"/>
  <c r="AL635" i="1"/>
  <c r="AX635" i="1" s="1"/>
  <c r="AY635" i="1" s="1"/>
  <c r="AL636" i="1"/>
  <c r="AX636" i="1" s="1"/>
  <c r="AY636" i="1" s="1"/>
  <c r="AL634" i="1"/>
  <c r="AX634" i="1" s="1"/>
  <c r="AY634" i="1" s="1"/>
  <c r="AU635" i="1"/>
  <c r="AU636" i="1"/>
  <c r="AU634" i="1"/>
  <c r="AP635" i="1"/>
  <c r="AP636" i="1"/>
  <c r="AP634" i="1"/>
  <c r="AW635" i="1"/>
  <c r="AW636" i="1"/>
  <c r="AW634" i="1"/>
  <c r="BA635" i="1"/>
  <c r="BB635" i="1" s="1"/>
  <c r="BA636" i="1"/>
  <c r="BB636" i="1" s="1"/>
  <c r="BA634" i="1"/>
  <c r="BB634" i="1" s="1"/>
  <c r="AJ635" i="1" l="1"/>
  <c r="AK635" i="1" s="1"/>
  <c r="AI635" i="1"/>
  <c r="AJ636" i="1"/>
  <c r="AK636" i="1" s="1"/>
  <c r="AI636" i="1"/>
  <c r="AI634" i="1"/>
  <c r="AJ634" i="1"/>
  <c r="AK634" i="1" s="1"/>
  <c r="AV634" i="1"/>
  <c r="AV636" i="1"/>
  <c r="AV635" i="1"/>
  <c r="X635" i="1"/>
  <c r="AQ636" i="1"/>
  <c r="AS636" i="1" s="1"/>
  <c r="X636" i="1"/>
  <c r="AT634" i="1"/>
  <c r="AT636" i="1"/>
  <c r="X634" i="1"/>
  <c r="AR635" i="1"/>
  <c r="AT635" i="1" s="1"/>
  <c r="AS635" i="1"/>
  <c r="AQ634" i="1"/>
  <c r="AS634" i="1" s="1"/>
  <c r="K665" i="1"/>
  <c r="A725" i="1" l="1"/>
  <c r="AQ725" i="1" s="1"/>
  <c r="B725" i="1"/>
  <c r="AZ725" i="1" s="1"/>
  <c r="I725" i="1"/>
  <c r="K725" i="1"/>
  <c r="L725" i="1"/>
  <c r="N725" i="1"/>
  <c r="O725" i="1"/>
  <c r="P725" i="1"/>
  <c r="Q725" i="1"/>
  <c r="V725" i="1"/>
  <c r="W725" i="1"/>
  <c r="AG725" i="1"/>
  <c r="AL725" i="1"/>
  <c r="AX725" i="1" s="1"/>
  <c r="AY725" i="1" s="1"/>
  <c r="AU725" i="1"/>
  <c r="AP725" i="1"/>
  <c r="AW725" i="1"/>
  <c r="BA725" i="1"/>
  <c r="BB725" i="1" s="1"/>
  <c r="AJ725" i="1" l="1"/>
  <c r="AK725" i="1" s="1"/>
  <c r="AI725" i="1"/>
  <c r="AV725" i="1"/>
  <c r="X725" i="1"/>
  <c r="AR725" i="1"/>
  <c r="AT725" i="1" s="1"/>
  <c r="AS725" i="1"/>
  <c r="A610" i="1"/>
  <c r="AQ610" i="1" s="1"/>
  <c r="B610" i="1"/>
  <c r="AZ610" i="1" s="1"/>
  <c r="I610" i="1"/>
  <c r="K610" i="1"/>
  <c r="L610" i="1"/>
  <c r="N610" i="1"/>
  <c r="O610" i="1"/>
  <c r="P610" i="1"/>
  <c r="Q610" i="1"/>
  <c r="V610" i="1"/>
  <c r="W610" i="1"/>
  <c r="AG610" i="1"/>
  <c r="AL610" i="1"/>
  <c r="AX610" i="1" s="1"/>
  <c r="AY610" i="1" s="1"/>
  <c r="AU610" i="1"/>
  <c r="AP610" i="1"/>
  <c r="AW610" i="1"/>
  <c r="BA610" i="1"/>
  <c r="BB610" i="1" s="1"/>
  <c r="AJ610" i="1" l="1"/>
  <c r="AK610" i="1" s="1"/>
  <c r="AI610" i="1"/>
  <c r="AV610" i="1"/>
  <c r="X610" i="1"/>
  <c r="AR610" i="1"/>
  <c r="AT610" i="1" s="1"/>
  <c r="AS610" i="1"/>
  <c r="A719" i="1"/>
  <c r="AQ719" i="1" s="1"/>
  <c r="B719" i="1"/>
  <c r="AZ719" i="1" s="1"/>
  <c r="I719" i="1"/>
  <c r="J719" i="1"/>
  <c r="K719" i="1"/>
  <c r="L719" i="1"/>
  <c r="N719" i="1"/>
  <c r="O719" i="1"/>
  <c r="P719" i="1"/>
  <c r="Q719" i="1"/>
  <c r="V719" i="1"/>
  <c r="W719" i="1"/>
  <c r="X719" i="1"/>
  <c r="AG719" i="1"/>
  <c r="AL719" i="1"/>
  <c r="AX719" i="1" s="1"/>
  <c r="AY719" i="1" s="1"/>
  <c r="AU719" i="1"/>
  <c r="AP719" i="1"/>
  <c r="AW719" i="1"/>
  <c r="BA719" i="1"/>
  <c r="BB719" i="1" s="1"/>
  <c r="A589" i="1"/>
  <c r="AQ589" i="1" s="1"/>
  <c r="B589" i="1"/>
  <c r="AZ589" i="1" s="1"/>
  <c r="I589" i="1"/>
  <c r="J589" i="1"/>
  <c r="K589" i="1"/>
  <c r="L589" i="1"/>
  <c r="N589" i="1"/>
  <c r="O589" i="1"/>
  <c r="P589" i="1"/>
  <c r="Q589" i="1"/>
  <c r="V589" i="1"/>
  <c r="W589" i="1"/>
  <c r="X589" i="1"/>
  <c r="AG589" i="1"/>
  <c r="AL589" i="1"/>
  <c r="AU589" i="1"/>
  <c r="AP589" i="1"/>
  <c r="AW589" i="1"/>
  <c r="BA589" i="1"/>
  <c r="BB589" i="1" s="1"/>
  <c r="A597" i="1"/>
  <c r="AQ597" i="1" s="1"/>
  <c r="B597" i="1"/>
  <c r="AZ597" i="1" s="1"/>
  <c r="I597" i="1"/>
  <c r="J597" i="1"/>
  <c r="K597" i="1"/>
  <c r="L597" i="1"/>
  <c r="N597" i="1"/>
  <c r="O597" i="1"/>
  <c r="P597" i="1"/>
  <c r="Q597" i="1"/>
  <c r="V597" i="1"/>
  <c r="W597" i="1"/>
  <c r="X597" i="1"/>
  <c r="AG597" i="1"/>
  <c r="AL597" i="1"/>
  <c r="AX597" i="1" s="1"/>
  <c r="AY597" i="1" s="1"/>
  <c r="AU597" i="1"/>
  <c r="AP597" i="1"/>
  <c r="AW597" i="1"/>
  <c r="BA597" i="1"/>
  <c r="BB597" i="1" s="1"/>
  <c r="A604" i="1"/>
  <c r="AQ604" i="1" s="1"/>
  <c r="B604" i="1"/>
  <c r="AZ604" i="1" s="1"/>
  <c r="I604" i="1"/>
  <c r="J604" i="1"/>
  <c r="K604" i="1"/>
  <c r="L604" i="1"/>
  <c r="N604" i="1"/>
  <c r="O604" i="1"/>
  <c r="P604" i="1"/>
  <c r="Q604" i="1"/>
  <c r="V604" i="1"/>
  <c r="W604" i="1"/>
  <c r="X604" i="1"/>
  <c r="AG604" i="1"/>
  <c r="AL604" i="1"/>
  <c r="AX604" i="1" s="1"/>
  <c r="AY604" i="1" s="1"/>
  <c r="AU604" i="1"/>
  <c r="AP604" i="1"/>
  <c r="AW604" i="1"/>
  <c r="BA604" i="1"/>
  <c r="BB604" i="1" s="1"/>
  <c r="AI604" i="1" l="1"/>
  <c r="AJ604" i="1"/>
  <c r="AK604" i="1" s="1"/>
  <c r="AI719" i="1"/>
  <c r="AJ719" i="1"/>
  <c r="AK719" i="1" s="1"/>
  <c r="AJ589" i="1"/>
  <c r="AK589" i="1" s="1"/>
  <c r="AJ597" i="1"/>
  <c r="AK597" i="1" s="1"/>
  <c r="AV604" i="1"/>
  <c r="AV719" i="1"/>
  <c r="AV589" i="1"/>
  <c r="AV597" i="1"/>
  <c r="AR719" i="1"/>
  <c r="AT719" i="1" s="1"/>
  <c r="AR589" i="1"/>
  <c r="AT589" i="1" s="1"/>
  <c r="AS719" i="1"/>
  <c r="AR604" i="1"/>
  <c r="AT604" i="1" s="1"/>
  <c r="AS589" i="1"/>
  <c r="AX589" i="1"/>
  <c r="AY589" i="1" s="1"/>
  <c r="AS597" i="1"/>
  <c r="AR597" i="1"/>
  <c r="AT597" i="1" s="1"/>
  <c r="AS604" i="1"/>
  <c r="AL586" i="1"/>
  <c r="BA2" i="1" l="1"/>
  <c r="BB2" i="1" s="1"/>
  <c r="BA3" i="1"/>
  <c r="BB3" i="1" s="1"/>
  <c r="BA4" i="1"/>
  <c r="BB4" i="1" s="1"/>
  <c r="BA5" i="1"/>
  <c r="BB5" i="1" s="1"/>
  <c r="BA6" i="1"/>
  <c r="BB6" i="1" s="1"/>
  <c r="BA7" i="1"/>
  <c r="BB7" i="1" s="1"/>
  <c r="BA8" i="1"/>
  <c r="BB8" i="1" s="1"/>
  <c r="BA9" i="1"/>
  <c r="BB9" i="1" s="1"/>
  <c r="BA10" i="1"/>
  <c r="BB10" i="1" s="1"/>
  <c r="BA11" i="1"/>
  <c r="BB11" i="1" s="1"/>
  <c r="BA12" i="1"/>
  <c r="BB12" i="1" s="1"/>
  <c r="BA13" i="1"/>
  <c r="BB13" i="1" s="1"/>
  <c r="BA14" i="1"/>
  <c r="BB14" i="1" s="1"/>
  <c r="BA15" i="1"/>
  <c r="BB15" i="1" s="1"/>
  <c r="BA16" i="1"/>
  <c r="BB16" i="1" s="1"/>
  <c r="BA17" i="1"/>
  <c r="BB17" i="1" s="1"/>
  <c r="BA19" i="1"/>
  <c r="BB19" i="1" s="1"/>
  <c r="BA18" i="1"/>
  <c r="BB18" i="1" s="1"/>
  <c r="BA21" i="1"/>
  <c r="BB21" i="1" s="1"/>
  <c r="BA22" i="1"/>
  <c r="BB22" i="1" s="1"/>
  <c r="BA23" i="1"/>
  <c r="BB23" i="1" s="1"/>
  <c r="BA26" i="1"/>
  <c r="BB26" i="1" s="1"/>
  <c r="BA27" i="1"/>
  <c r="BB27" i="1" s="1"/>
  <c r="BA28" i="1"/>
  <c r="BB28" i="1" s="1"/>
  <c r="BA29" i="1"/>
  <c r="BB29" i="1" s="1"/>
  <c r="BA30" i="1"/>
  <c r="BB30" i="1" s="1"/>
  <c r="BA31" i="1"/>
  <c r="BB31" i="1" s="1"/>
  <c r="BA32" i="1"/>
  <c r="BB32" i="1" s="1"/>
  <c r="BA33" i="1"/>
  <c r="BB33" i="1" s="1"/>
  <c r="BA34" i="1"/>
  <c r="BB34" i="1" s="1"/>
  <c r="BA35" i="1"/>
  <c r="BB35" i="1" s="1"/>
  <c r="BA20" i="1"/>
  <c r="BB20" i="1" s="1"/>
  <c r="BA36" i="1"/>
  <c r="BB36" i="1" s="1"/>
  <c r="BA24" i="1"/>
  <c r="BB24" i="1" s="1"/>
  <c r="BA25" i="1"/>
  <c r="BB25" i="1" s="1"/>
  <c r="BA37" i="1"/>
  <c r="BB37" i="1" s="1"/>
  <c r="BA38" i="1"/>
  <c r="BB38" i="1" s="1"/>
  <c r="BA39" i="1"/>
  <c r="BB39" i="1" s="1"/>
  <c r="BA40" i="1"/>
  <c r="BB40" i="1" s="1"/>
  <c r="BA41" i="1"/>
  <c r="BB41" i="1" s="1"/>
  <c r="BA42" i="1"/>
  <c r="BB42" i="1" s="1"/>
  <c r="BA43" i="1"/>
  <c r="BB43" i="1" s="1"/>
  <c r="BA44" i="1"/>
  <c r="BB44" i="1" s="1"/>
  <c r="BA45" i="1"/>
  <c r="BB45" i="1" s="1"/>
  <c r="BA46" i="1"/>
  <c r="BB46" i="1" s="1"/>
  <c r="BA47" i="1"/>
  <c r="BB47" i="1" s="1"/>
  <c r="BA48" i="1"/>
  <c r="BB48" i="1" s="1"/>
  <c r="BA49" i="1"/>
  <c r="BB49" i="1" s="1"/>
  <c r="BA50" i="1"/>
  <c r="BB50" i="1" s="1"/>
  <c r="BA51" i="1"/>
  <c r="BB51" i="1" s="1"/>
  <c r="BA52" i="1"/>
  <c r="BB52" i="1" s="1"/>
  <c r="BA53" i="1"/>
  <c r="BB53" i="1" s="1"/>
  <c r="BA54" i="1"/>
  <c r="BB54" i="1" s="1"/>
  <c r="BA55" i="1"/>
  <c r="BB55" i="1" s="1"/>
  <c r="BA56" i="1"/>
  <c r="BB56" i="1" s="1"/>
  <c r="BA57" i="1"/>
  <c r="BB57" i="1" s="1"/>
  <c r="BA58" i="1"/>
  <c r="BB58" i="1" s="1"/>
  <c r="BA59" i="1"/>
  <c r="BB59" i="1" s="1"/>
  <c r="BA60" i="1"/>
  <c r="BB60" i="1" s="1"/>
  <c r="BA61" i="1"/>
  <c r="BB61" i="1" s="1"/>
  <c r="BA62" i="1"/>
  <c r="BB62" i="1" s="1"/>
  <c r="BA63" i="1"/>
  <c r="BB63" i="1" s="1"/>
  <c r="BA64" i="1"/>
  <c r="BB64" i="1" s="1"/>
  <c r="BA65" i="1"/>
  <c r="BB65" i="1" s="1"/>
  <c r="BA66" i="1"/>
  <c r="BB66" i="1" s="1"/>
  <c r="BA67" i="1"/>
  <c r="BB67" i="1" s="1"/>
  <c r="BA68" i="1"/>
  <c r="BB68" i="1" s="1"/>
  <c r="BA69" i="1"/>
  <c r="BB69" i="1" s="1"/>
  <c r="BA70" i="1"/>
  <c r="BB70" i="1" s="1"/>
  <c r="BA71" i="1"/>
  <c r="BB71" i="1" s="1"/>
  <c r="BA72" i="1"/>
  <c r="BB72" i="1" s="1"/>
  <c r="BA73" i="1"/>
  <c r="BB73" i="1" s="1"/>
  <c r="BA74" i="1"/>
  <c r="BB74" i="1" s="1"/>
  <c r="BA75" i="1"/>
  <c r="BB75" i="1" s="1"/>
  <c r="BA76" i="1"/>
  <c r="BB76" i="1" s="1"/>
  <c r="BA77" i="1"/>
  <c r="BB77" i="1" s="1"/>
  <c r="BA78" i="1"/>
  <c r="BB78" i="1" s="1"/>
  <c r="BA79" i="1"/>
  <c r="BB79" i="1" s="1"/>
  <c r="BA80" i="1"/>
  <c r="BB80" i="1" s="1"/>
  <c r="BA81" i="1"/>
  <c r="BB81" i="1" s="1"/>
  <c r="BA82" i="1"/>
  <c r="BB82" i="1" s="1"/>
  <c r="BA83" i="1"/>
  <c r="BB83" i="1" s="1"/>
  <c r="BA84" i="1"/>
  <c r="BB84" i="1" s="1"/>
  <c r="BA85" i="1"/>
  <c r="BB85" i="1" s="1"/>
  <c r="BA86" i="1"/>
  <c r="BB86" i="1" s="1"/>
  <c r="BA87" i="1"/>
  <c r="BB87" i="1" s="1"/>
  <c r="BA88" i="1"/>
  <c r="BB88" i="1" s="1"/>
  <c r="BA89" i="1"/>
  <c r="BB89" i="1" s="1"/>
  <c r="BA90" i="1"/>
  <c r="BB90" i="1" s="1"/>
  <c r="BA91" i="1"/>
  <c r="BB91" i="1" s="1"/>
  <c r="BA92" i="1"/>
  <c r="BB92" i="1" s="1"/>
  <c r="BA93" i="1"/>
  <c r="BB93" i="1" s="1"/>
  <c r="BA94" i="1"/>
  <c r="BB94" i="1" s="1"/>
  <c r="BA95" i="1"/>
  <c r="BB95" i="1" s="1"/>
  <c r="BA96" i="1"/>
  <c r="BB96" i="1" s="1"/>
  <c r="BA97" i="1"/>
  <c r="BB97" i="1" s="1"/>
  <c r="BA98" i="1"/>
  <c r="BB98" i="1" s="1"/>
  <c r="BA99" i="1"/>
  <c r="BB99" i="1" s="1"/>
  <c r="BA100" i="1"/>
  <c r="BB100" i="1" s="1"/>
  <c r="BA101" i="1"/>
  <c r="BB101" i="1" s="1"/>
  <c r="BA102" i="1"/>
  <c r="BB102" i="1" s="1"/>
  <c r="BA103" i="1"/>
  <c r="BB103" i="1" s="1"/>
  <c r="BA104" i="1"/>
  <c r="BB104" i="1" s="1"/>
  <c r="BA105" i="1"/>
  <c r="BB105" i="1" s="1"/>
  <c r="BA106" i="1"/>
  <c r="BB106" i="1" s="1"/>
  <c r="BA107" i="1"/>
  <c r="BB107" i="1" s="1"/>
  <c r="BA108" i="1"/>
  <c r="BB108" i="1" s="1"/>
  <c r="BA109" i="1"/>
  <c r="BB109" i="1" s="1"/>
  <c r="BA110" i="1"/>
  <c r="BB110" i="1" s="1"/>
  <c r="BA111" i="1"/>
  <c r="BB111" i="1" s="1"/>
  <c r="BA112" i="1"/>
  <c r="BB112" i="1" s="1"/>
  <c r="BA113" i="1"/>
  <c r="BB113" i="1" s="1"/>
  <c r="BA114" i="1"/>
  <c r="BB114" i="1" s="1"/>
  <c r="BA115" i="1"/>
  <c r="BB115" i="1" s="1"/>
  <c r="BA116" i="1"/>
  <c r="BB116" i="1" s="1"/>
  <c r="BA117" i="1"/>
  <c r="BB117" i="1" s="1"/>
  <c r="BA118" i="1"/>
  <c r="BB118" i="1" s="1"/>
  <c r="BA119" i="1"/>
  <c r="BB119" i="1" s="1"/>
  <c r="BA120" i="1"/>
  <c r="BB120" i="1" s="1"/>
  <c r="BA121" i="1"/>
  <c r="BB121" i="1" s="1"/>
  <c r="BA122" i="1"/>
  <c r="BB122" i="1" s="1"/>
  <c r="BA123" i="1"/>
  <c r="BB123" i="1" s="1"/>
  <c r="BA124" i="1"/>
  <c r="BB124" i="1" s="1"/>
  <c r="BA125" i="1"/>
  <c r="BB125" i="1" s="1"/>
  <c r="BA126" i="1"/>
  <c r="BB126" i="1" s="1"/>
  <c r="BA127" i="1"/>
  <c r="BB127" i="1" s="1"/>
  <c r="BA128" i="1"/>
  <c r="BB128" i="1" s="1"/>
  <c r="BA129" i="1"/>
  <c r="BB129" i="1" s="1"/>
  <c r="BA130" i="1"/>
  <c r="BB130" i="1" s="1"/>
  <c r="BA131" i="1"/>
  <c r="BB131" i="1" s="1"/>
  <c r="BA132" i="1"/>
  <c r="BB132" i="1" s="1"/>
  <c r="BA133" i="1"/>
  <c r="BB133" i="1" s="1"/>
  <c r="BA134" i="1"/>
  <c r="BB134" i="1" s="1"/>
  <c r="BA135" i="1"/>
  <c r="BB135" i="1" s="1"/>
  <c r="BA136" i="1"/>
  <c r="BB136" i="1" s="1"/>
  <c r="BA137" i="1"/>
  <c r="BB137" i="1" s="1"/>
  <c r="BA138" i="1"/>
  <c r="BB138" i="1" s="1"/>
  <c r="BA139" i="1"/>
  <c r="BB139" i="1" s="1"/>
  <c r="BA140" i="1"/>
  <c r="BB140" i="1" s="1"/>
  <c r="BA141" i="1"/>
  <c r="BB141" i="1" s="1"/>
  <c r="BA142" i="1"/>
  <c r="BB142" i="1" s="1"/>
  <c r="BA143" i="1"/>
  <c r="BB143" i="1" s="1"/>
  <c r="BA144" i="1"/>
  <c r="BB144" i="1" s="1"/>
  <c r="BA145" i="1"/>
  <c r="BB145" i="1" s="1"/>
  <c r="BA146" i="1"/>
  <c r="BB146" i="1" s="1"/>
  <c r="BA147" i="1"/>
  <c r="BB147" i="1" s="1"/>
  <c r="BA148" i="1"/>
  <c r="BB148" i="1" s="1"/>
  <c r="BA149" i="1"/>
  <c r="BB149" i="1" s="1"/>
  <c r="BA150" i="1"/>
  <c r="BB150" i="1" s="1"/>
  <c r="BA151" i="1"/>
  <c r="BB151" i="1" s="1"/>
  <c r="BA152" i="1"/>
  <c r="BB152" i="1" s="1"/>
  <c r="BA153" i="1"/>
  <c r="BB153" i="1" s="1"/>
  <c r="BA154" i="1"/>
  <c r="BB154" i="1" s="1"/>
  <c r="BA155" i="1"/>
  <c r="BB155" i="1" s="1"/>
  <c r="BA156" i="1"/>
  <c r="BB156" i="1" s="1"/>
  <c r="BA157" i="1"/>
  <c r="BB157" i="1" s="1"/>
  <c r="BA158" i="1"/>
  <c r="BB158" i="1" s="1"/>
  <c r="BA159" i="1"/>
  <c r="BB159" i="1" s="1"/>
  <c r="BA160" i="1"/>
  <c r="BB160" i="1" s="1"/>
  <c r="BA161" i="1"/>
  <c r="BB161" i="1" s="1"/>
  <c r="BA162" i="1"/>
  <c r="BB162" i="1" s="1"/>
  <c r="BA163" i="1"/>
  <c r="BB163" i="1" s="1"/>
  <c r="BA164" i="1"/>
  <c r="BB164" i="1" s="1"/>
  <c r="BA165" i="1"/>
  <c r="BB165" i="1" s="1"/>
  <c r="BA166" i="1"/>
  <c r="BB166" i="1" s="1"/>
  <c r="BA167" i="1"/>
  <c r="BB167" i="1" s="1"/>
  <c r="BA168" i="1"/>
  <c r="BB168" i="1" s="1"/>
  <c r="BA169" i="1"/>
  <c r="BB169" i="1" s="1"/>
  <c r="BA170" i="1"/>
  <c r="BB170" i="1" s="1"/>
  <c r="BA171" i="1"/>
  <c r="BB171" i="1" s="1"/>
  <c r="BA172" i="1"/>
  <c r="BB172" i="1" s="1"/>
  <c r="BA173" i="1"/>
  <c r="BB173" i="1" s="1"/>
  <c r="BA174" i="1"/>
  <c r="BB174" i="1" s="1"/>
  <c r="BA175" i="1"/>
  <c r="BB175" i="1" s="1"/>
  <c r="BA176" i="1"/>
  <c r="BB176" i="1" s="1"/>
  <c r="BA177" i="1"/>
  <c r="BB177" i="1" s="1"/>
  <c r="BA178" i="1"/>
  <c r="BB178" i="1" s="1"/>
  <c r="BA179" i="1"/>
  <c r="BB179" i="1" s="1"/>
  <c r="BA180" i="1"/>
  <c r="BB180" i="1" s="1"/>
  <c r="BA181" i="1"/>
  <c r="BB181" i="1" s="1"/>
  <c r="BA182" i="1"/>
  <c r="BB182" i="1" s="1"/>
  <c r="BA183" i="1"/>
  <c r="BB183" i="1" s="1"/>
  <c r="BA184" i="1"/>
  <c r="BB184" i="1" s="1"/>
  <c r="BA185" i="1"/>
  <c r="BB185" i="1" s="1"/>
  <c r="BA186" i="1"/>
  <c r="BB186" i="1" s="1"/>
  <c r="BA187" i="1"/>
  <c r="BB187" i="1" s="1"/>
  <c r="BA188" i="1"/>
  <c r="BB188" i="1" s="1"/>
  <c r="BA189" i="1"/>
  <c r="BB189" i="1" s="1"/>
  <c r="BA190" i="1"/>
  <c r="BB190" i="1" s="1"/>
  <c r="BA191" i="1"/>
  <c r="BB191" i="1" s="1"/>
  <c r="BA192" i="1"/>
  <c r="BB192" i="1" s="1"/>
  <c r="BA193" i="1"/>
  <c r="BB193" i="1" s="1"/>
  <c r="BA194" i="1"/>
  <c r="BB194" i="1" s="1"/>
  <c r="BA195" i="1"/>
  <c r="BB195" i="1" s="1"/>
  <c r="BA196" i="1"/>
  <c r="BB196" i="1" s="1"/>
  <c r="BA197" i="1"/>
  <c r="BB197" i="1" s="1"/>
  <c r="BA198" i="1"/>
  <c r="BB198" i="1" s="1"/>
  <c r="BA199" i="1"/>
  <c r="BB199" i="1" s="1"/>
  <c r="BA200" i="1"/>
  <c r="BB200" i="1" s="1"/>
  <c r="BA201" i="1"/>
  <c r="BB201" i="1" s="1"/>
  <c r="BA202" i="1"/>
  <c r="BB202" i="1" s="1"/>
  <c r="BA203" i="1"/>
  <c r="BB203" i="1" s="1"/>
  <c r="BA204" i="1"/>
  <c r="BB204" i="1" s="1"/>
  <c r="BA205" i="1"/>
  <c r="BB205" i="1" s="1"/>
  <c r="BA206" i="1"/>
  <c r="BB206" i="1" s="1"/>
  <c r="BA207" i="1"/>
  <c r="BB207" i="1" s="1"/>
  <c r="BA208" i="1"/>
  <c r="BB208" i="1" s="1"/>
  <c r="BA209" i="1"/>
  <c r="BB209" i="1" s="1"/>
  <c r="BA210" i="1"/>
  <c r="BB210" i="1" s="1"/>
  <c r="BA211" i="1"/>
  <c r="BB211" i="1" s="1"/>
  <c r="BA212" i="1"/>
  <c r="BB212" i="1" s="1"/>
  <c r="BA213" i="1"/>
  <c r="BB213" i="1" s="1"/>
  <c r="BA214" i="1"/>
  <c r="BB214" i="1" s="1"/>
  <c r="BA215" i="1"/>
  <c r="BB215" i="1" s="1"/>
  <c r="BA216" i="1"/>
  <c r="BB216" i="1" s="1"/>
  <c r="BA217" i="1"/>
  <c r="BB217" i="1" s="1"/>
  <c r="BA218" i="1"/>
  <c r="BB218" i="1" s="1"/>
  <c r="BA219" i="1"/>
  <c r="BB219" i="1" s="1"/>
  <c r="BA220" i="1"/>
  <c r="BB220" i="1" s="1"/>
  <c r="BA221" i="1"/>
  <c r="BB221" i="1" s="1"/>
  <c r="BA222" i="1"/>
  <c r="BB222" i="1" s="1"/>
  <c r="BA223" i="1"/>
  <c r="BB223" i="1" s="1"/>
  <c r="BA224" i="1"/>
  <c r="BB224" i="1" s="1"/>
  <c r="BA225" i="1"/>
  <c r="BB225" i="1" s="1"/>
  <c r="BA226" i="1"/>
  <c r="BB226" i="1" s="1"/>
  <c r="BA227" i="1"/>
  <c r="BB227" i="1" s="1"/>
  <c r="BA228" i="1"/>
  <c r="BB228" i="1" s="1"/>
  <c r="BA229" i="1"/>
  <c r="BB229" i="1" s="1"/>
  <c r="BA230" i="1"/>
  <c r="BB230" i="1" s="1"/>
  <c r="BA231" i="1"/>
  <c r="BB231" i="1" s="1"/>
  <c r="BA232" i="1"/>
  <c r="BB232" i="1" s="1"/>
  <c r="BA233" i="1"/>
  <c r="BB233" i="1" s="1"/>
  <c r="BA234" i="1"/>
  <c r="BB234" i="1" s="1"/>
  <c r="BA235" i="1"/>
  <c r="BB235" i="1" s="1"/>
  <c r="BA236" i="1"/>
  <c r="BB236" i="1" s="1"/>
  <c r="BA237" i="1"/>
  <c r="BB237" i="1" s="1"/>
  <c r="BA238" i="1"/>
  <c r="BB238" i="1" s="1"/>
  <c r="BA239" i="1"/>
  <c r="BB239" i="1" s="1"/>
  <c r="BA240" i="1"/>
  <c r="BB240" i="1" s="1"/>
  <c r="BA241" i="1"/>
  <c r="BB241" i="1" s="1"/>
  <c r="BA242" i="1"/>
  <c r="BB242" i="1" s="1"/>
  <c r="BA243" i="1"/>
  <c r="BB243" i="1" s="1"/>
  <c r="BA244" i="1"/>
  <c r="BB244" i="1" s="1"/>
  <c r="BA245" i="1"/>
  <c r="BB245" i="1" s="1"/>
  <c r="BA246" i="1"/>
  <c r="BB246" i="1" s="1"/>
  <c r="BA247" i="1"/>
  <c r="BB247" i="1" s="1"/>
  <c r="BA248" i="1"/>
  <c r="BB248" i="1" s="1"/>
  <c r="BA249" i="1"/>
  <c r="BB249" i="1" s="1"/>
  <c r="BA250" i="1"/>
  <c r="BB250" i="1" s="1"/>
  <c r="BA251" i="1"/>
  <c r="BB251" i="1" s="1"/>
  <c r="BA252" i="1"/>
  <c r="BB252" i="1" s="1"/>
  <c r="BA253" i="1"/>
  <c r="BB253" i="1" s="1"/>
  <c r="BA254" i="1"/>
  <c r="BB254" i="1" s="1"/>
  <c r="BA255" i="1"/>
  <c r="BB255" i="1" s="1"/>
  <c r="BA256" i="1"/>
  <c r="BB256" i="1" s="1"/>
  <c r="BA257" i="1"/>
  <c r="BB257" i="1" s="1"/>
  <c r="BA258" i="1"/>
  <c r="BB258" i="1" s="1"/>
  <c r="BA259" i="1"/>
  <c r="BB259" i="1" s="1"/>
  <c r="BA260" i="1"/>
  <c r="BB260" i="1" s="1"/>
  <c r="BA261" i="1"/>
  <c r="BB261" i="1" s="1"/>
  <c r="BA262" i="1"/>
  <c r="BB262" i="1" s="1"/>
  <c r="BA263" i="1"/>
  <c r="BB263" i="1" s="1"/>
  <c r="BA264" i="1"/>
  <c r="BB264" i="1" s="1"/>
  <c r="BA265" i="1"/>
  <c r="BB265" i="1" s="1"/>
  <c r="BA266" i="1"/>
  <c r="BB266" i="1" s="1"/>
  <c r="BA267" i="1"/>
  <c r="BB267" i="1" s="1"/>
  <c r="BA268" i="1"/>
  <c r="BB268" i="1" s="1"/>
  <c r="BA269" i="1"/>
  <c r="BB269" i="1" s="1"/>
  <c r="BA270" i="1"/>
  <c r="BB270" i="1" s="1"/>
  <c r="BA271" i="1"/>
  <c r="BB271" i="1" s="1"/>
  <c r="BA272" i="1"/>
  <c r="BB272" i="1" s="1"/>
  <c r="BA273" i="1"/>
  <c r="BB273" i="1" s="1"/>
  <c r="BA274" i="1"/>
  <c r="BB274" i="1" s="1"/>
  <c r="BA275" i="1"/>
  <c r="BB275" i="1" s="1"/>
  <c r="BA276" i="1"/>
  <c r="BB276" i="1" s="1"/>
  <c r="BA277" i="1"/>
  <c r="BB277" i="1" s="1"/>
  <c r="BA278" i="1"/>
  <c r="BB278" i="1" s="1"/>
  <c r="BA279" i="1"/>
  <c r="BB279" i="1" s="1"/>
  <c r="BA280" i="1"/>
  <c r="BB280" i="1" s="1"/>
  <c r="BA281" i="1"/>
  <c r="BB281" i="1" s="1"/>
  <c r="BA282" i="1"/>
  <c r="BB282" i="1" s="1"/>
  <c r="BA283" i="1"/>
  <c r="BB283" i="1" s="1"/>
  <c r="BA284" i="1"/>
  <c r="BB284" i="1" s="1"/>
  <c r="BA285" i="1"/>
  <c r="BB285" i="1" s="1"/>
  <c r="BA286" i="1"/>
  <c r="BB286" i="1" s="1"/>
  <c r="BA287" i="1"/>
  <c r="BB287" i="1" s="1"/>
  <c r="BA288" i="1"/>
  <c r="BB288" i="1" s="1"/>
  <c r="BA289" i="1"/>
  <c r="BB289" i="1" s="1"/>
  <c r="BA290" i="1"/>
  <c r="BB290" i="1" s="1"/>
  <c r="BA291" i="1"/>
  <c r="BB291" i="1" s="1"/>
  <c r="BA292" i="1"/>
  <c r="BB292" i="1" s="1"/>
  <c r="BA293" i="1"/>
  <c r="BB293" i="1" s="1"/>
  <c r="BA294" i="1"/>
  <c r="BB294" i="1" s="1"/>
  <c r="BA295" i="1"/>
  <c r="BB295" i="1" s="1"/>
  <c r="BA296" i="1"/>
  <c r="BB296" i="1" s="1"/>
  <c r="BA297" i="1"/>
  <c r="BB297" i="1" s="1"/>
  <c r="BA298" i="1"/>
  <c r="BB298" i="1" s="1"/>
  <c r="BA299" i="1"/>
  <c r="BB299" i="1" s="1"/>
  <c r="BA300" i="1"/>
  <c r="BB300" i="1" s="1"/>
  <c r="BA301" i="1"/>
  <c r="BB301" i="1" s="1"/>
  <c r="BA302" i="1"/>
  <c r="BB302" i="1" s="1"/>
  <c r="BA303" i="1"/>
  <c r="BB303" i="1" s="1"/>
  <c r="BA304" i="1"/>
  <c r="BB304" i="1" s="1"/>
  <c r="BA305" i="1"/>
  <c r="BB305" i="1" s="1"/>
  <c r="BA306" i="1"/>
  <c r="BB306" i="1" s="1"/>
  <c r="BA307" i="1"/>
  <c r="BB307" i="1" s="1"/>
  <c r="BA308" i="1"/>
  <c r="BB308" i="1" s="1"/>
  <c r="BA309" i="1"/>
  <c r="BB309" i="1" s="1"/>
  <c r="BA310" i="1"/>
  <c r="BB310" i="1" s="1"/>
  <c r="BA311" i="1"/>
  <c r="BB311" i="1" s="1"/>
  <c r="BA312" i="1"/>
  <c r="BB312" i="1" s="1"/>
  <c r="BA313" i="1"/>
  <c r="BB313" i="1" s="1"/>
  <c r="BA314" i="1"/>
  <c r="BB314" i="1" s="1"/>
  <c r="BA315" i="1"/>
  <c r="BB315" i="1" s="1"/>
  <c r="BA316" i="1"/>
  <c r="BB316" i="1" s="1"/>
  <c r="BA317" i="1"/>
  <c r="BB317" i="1" s="1"/>
  <c r="BA318" i="1"/>
  <c r="BB318" i="1" s="1"/>
  <c r="BA319" i="1"/>
  <c r="BB319" i="1" s="1"/>
  <c r="BA320" i="1"/>
  <c r="BB320" i="1" s="1"/>
  <c r="BA321" i="1"/>
  <c r="BB321" i="1" s="1"/>
  <c r="BA322" i="1"/>
  <c r="BB322" i="1" s="1"/>
  <c r="BA323" i="1"/>
  <c r="BB323" i="1" s="1"/>
  <c r="BA324" i="1"/>
  <c r="BB324" i="1" s="1"/>
  <c r="BA325" i="1"/>
  <c r="BB325" i="1" s="1"/>
  <c r="BA326" i="1"/>
  <c r="BB326" i="1" s="1"/>
  <c r="BA327" i="1"/>
  <c r="BB327" i="1" s="1"/>
  <c r="BA328" i="1"/>
  <c r="BB328" i="1" s="1"/>
  <c r="BA329" i="1"/>
  <c r="BB329" i="1" s="1"/>
  <c r="BA330" i="1"/>
  <c r="BB330" i="1" s="1"/>
  <c r="BA331" i="1"/>
  <c r="BB331" i="1" s="1"/>
  <c r="BA332" i="1"/>
  <c r="BB332" i="1" s="1"/>
  <c r="BA333" i="1"/>
  <c r="BB333" i="1" s="1"/>
  <c r="BA334" i="1"/>
  <c r="BB334" i="1" s="1"/>
  <c r="BA335" i="1"/>
  <c r="BB335" i="1" s="1"/>
  <c r="BA336" i="1"/>
  <c r="BB336" i="1" s="1"/>
  <c r="BA337" i="1"/>
  <c r="BB337" i="1" s="1"/>
  <c r="BA338" i="1"/>
  <c r="BB338" i="1" s="1"/>
  <c r="BA339" i="1"/>
  <c r="BB339" i="1" s="1"/>
  <c r="BA340" i="1"/>
  <c r="BB340" i="1" s="1"/>
  <c r="BA341" i="1"/>
  <c r="BB341" i="1" s="1"/>
  <c r="BA342" i="1"/>
  <c r="BB342" i="1" s="1"/>
  <c r="BA343" i="1"/>
  <c r="BB343" i="1" s="1"/>
  <c r="BA344" i="1"/>
  <c r="BB344" i="1" s="1"/>
  <c r="BA345" i="1"/>
  <c r="BB345" i="1" s="1"/>
  <c r="BA346" i="1"/>
  <c r="BB346" i="1" s="1"/>
  <c r="BA347" i="1"/>
  <c r="BB347" i="1" s="1"/>
  <c r="BA348" i="1"/>
  <c r="BB348" i="1" s="1"/>
  <c r="BA349" i="1"/>
  <c r="BB349" i="1" s="1"/>
  <c r="BA350" i="1"/>
  <c r="BB350" i="1" s="1"/>
  <c r="BA351" i="1"/>
  <c r="BB351" i="1" s="1"/>
  <c r="BA352" i="1"/>
  <c r="BB352" i="1" s="1"/>
  <c r="BA353" i="1"/>
  <c r="BB353" i="1" s="1"/>
  <c r="BA354" i="1"/>
  <c r="BB354" i="1" s="1"/>
  <c r="BA355" i="1"/>
  <c r="BB355" i="1" s="1"/>
  <c r="BA356" i="1"/>
  <c r="BB356" i="1" s="1"/>
  <c r="BA357" i="1"/>
  <c r="BB357" i="1" s="1"/>
  <c r="BA358" i="1"/>
  <c r="BB358" i="1" s="1"/>
  <c r="BA359" i="1"/>
  <c r="BB359" i="1" s="1"/>
  <c r="BA360" i="1"/>
  <c r="BB360" i="1" s="1"/>
  <c r="BA361" i="1"/>
  <c r="BB361" i="1" s="1"/>
  <c r="BA362" i="1"/>
  <c r="BB362" i="1" s="1"/>
  <c r="BA363" i="1"/>
  <c r="BB363" i="1" s="1"/>
  <c r="BA364" i="1"/>
  <c r="BB364" i="1" s="1"/>
  <c r="BA365" i="1"/>
  <c r="BB365" i="1" s="1"/>
  <c r="BA366" i="1"/>
  <c r="BB366" i="1" s="1"/>
  <c r="BA367" i="1"/>
  <c r="BB367" i="1" s="1"/>
  <c r="BA368" i="1"/>
  <c r="BB368" i="1" s="1"/>
  <c r="BA369" i="1"/>
  <c r="BB369" i="1" s="1"/>
  <c r="BA370" i="1"/>
  <c r="BB370" i="1" s="1"/>
  <c r="BA371" i="1"/>
  <c r="BB371" i="1" s="1"/>
  <c r="BA372" i="1"/>
  <c r="BB372" i="1" s="1"/>
  <c r="BA373" i="1"/>
  <c r="BB373" i="1" s="1"/>
  <c r="BA374" i="1"/>
  <c r="BB374" i="1" s="1"/>
  <c r="BA375" i="1"/>
  <c r="BB375" i="1" s="1"/>
  <c r="BA376" i="1"/>
  <c r="BB376" i="1" s="1"/>
  <c r="BA377" i="1"/>
  <c r="BB377" i="1" s="1"/>
  <c r="BA378" i="1"/>
  <c r="BB378" i="1" s="1"/>
  <c r="BA379" i="1"/>
  <c r="BB379" i="1" s="1"/>
  <c r="BA380" i="1"/>
  <c r="BB380" i="1" s="1"/>
  <c r="BA381" i="1"/>
  <c r="BB381" i="1" s="1"/>
  <c r="BA382" i="1"/>
  <c r="BB382" i="1" s="1"/>
  <c r="BA383" i="1"/>
  <c r="BB383" i="1" s="1"/>
  <c r="BA384" i="1"/>
  <c r="BB384" i="1" s="1"/>
  <c r="BA385" i="1"/>
  <c r="BB385" i="1" s="1"/>
  <c r="BA386" i="1"/>
  <c r="BB386" i="1" s="1"/>
  <c r="BA387" i="1"/>
  <c r="BB387" i="1" s="1"/>
  <c r="BA388" i="1"/>
  <c r="BB388" i="1" s="1"/>
  <c r="BA389" i="1"/>
  <c r="BB389" i="1" s="1"/>
  <c r="BA390" i="1"/>
  <c r="BB390" i="1" s="1"/>
  <c r="BA391" i="1"/>
  <c r="BB391" i="1" s="1"/>
  <c r="BA392" i="1"/>
  <c r="BB392" i="1" s="1"/>
  <c r="BA393" i="1"/>
  <c r="BB393" i="1" s="1"/>
  <c r="BA394" i="1"/>
  <c r="BB394" i="1" s="1"/>
  <c r="BA395" i="1"/>
  <c r="BB395" i="1" s="1"/>
  <c r="BA396" i="1"/>
  <c r="BB396" i="1" s="1"/>
  <c r="BA397" i="1"/>
  <c r="BB397" i="1" s="1"/>
  <c r="BA398" i="1"/>
  <c r="BB398" i="1" s="1"/>
  <c r="BA399" i="1"/>
  <c r="BB399" i="1" s="1"/>
  <c r="BA400" i="1"/>
  <c r="BB400" i="1" s="1"/>
  <c r="BA401" i="1"/>
  <c r="BB401" i="1" s="1"/>
  <c r="BA402" i="1"/>
  <c r="BB402" i="1" s="1"/>
  <c r="BA403" i="1"/>
  <c r="BB403" i="1" s="1"/>
  <c r="BA404" i="1"/>
  <c r="BB404" i="1" s="1"/>
  <c r="BA405" i="1"/>
  <c r="BB405" i="1" s="1"/>
  <c r="BA406" i="1"/>
  <c r="BB406" i="1" s="1"/>
  <c r="BA407" i="1"/>
  <c r="BB407" i="1" s="1"/>
  <c r="BA408" i="1"/>
  <c r="BB408" i="1" s="1"/>
  <c r="BA409" i="1"/>
  <c r="BB409" i="1" s="1"/>
  <c r="BA410" i="1"/>
  <c r="BB410" i="1" s="1"/>
  <c r="BA411" i="1"/>
  <c r="BB411" i="1" s="1"/>
  <c r="BA412" i="1"/>
  <c r="BB412" i="1" s="1"/>
  <c r="BA413" i="1"/>
  <c r="BB413" i="1" s="1"/>
  <c r="BA414" i="1"/>
  <c r="BB414" i="1" s="1"/>
  <c r="BA415" i="1"/>
  <c r="BB415" i="1" s="1"/>
  <c r="BA416" i="1"/>
  <c r="BB416" i="1" s="1"/>
  <c r="BA417" i="1"/>
  <c r="BB417" i="1" s="1"/>
  <c r="BA418" i="1"/>
  <c r="BB418" i="1" s="1"/>
  <c r="BA419" i="1"/>
  <c r="BB419" i="1" s="1"/>
  <c r="BA420" i="1"/>
  <c r="BB420" i="1" s="1"/>
  <c r="BA421" i="1"/>
  <c r="BB421" i="1" s="1"/>
  <c r="BA422" i="1"/>
  <c r="BB422" i="1" s="1"/>
  <c r="BA423" i="1"/>
  <c r="BB423" i="1" s="1"/>
  <c r="BA424" i="1"/>
  <c r="BB424" i="1" s="1"/>
  <c r="BA425" i="1"/>
  <c r="BB425" i="1" s="1"/>
  <c r="BA426" i="1"/>
  <c r="BB426" i="1" s="1"/>
  <c r="BA427" i="1"/>
  <c r="BB427" i="1" s="1"/>
  <c r="BA428" i="1"/>
  <c r="BB428" i="1" s="1"/>
  <c r="BA429" i="1"/>
  <c r="BB429" i="1" s="1"/>
  <c r="BA430" i="1"/>
  <c r="BB430" i="1" s="1"/>
  <c r="BA431" i="1"/>
  <c r="BB431" i="1" s="1"/>
  <c r="BA432" i="1"/>
  <c r="BB432" i="1" s="1"/>
  <c r="BA433" i="1"/>
  <c r="BB433" i="1" s="1"/>
  <c r="BA434" i="1"/>
  <c r="BB434" i="1" s="1"/>
  <c r="BA435" i="1"/>
  <c r="BB435" i="1" s="1"/>
  <c r="BA436" i="1"/>
  <c r="BB436" i="1" s="1"/>
  <c r="BA437" i="1"/>
  <c r="BB437" i="1" s="1"/>
  <c r="BA438" i="1"/>
  <c r="BB438" i="1" s="1"/>
  <c r="BA439" i="1"/>
  <c r="BB439" i="1" s="1"/>
  <c r="BA440" i="1"/>
  <c r="BB440" i="1" s="1"/>
  <c r="BA441" i="1"/>
  <c r="BB441" i="1" s="1"/>
  <c r="BA442" i="1"/>
  <c r="BB442" i="1" s="1"/>
  <c r="BA443" i="1"/>
  <c r="BB443" i="1" s="1"/>
  <c r="BA444" i="1"/>
  <c r="BB444" i="1" s="1"/>
  <c r="BA445" i="1"/>
  <c r="BB445" i="1" s="1"/>
  <c r="BA446" i="1"/>
  <c r="BB446" i="1" s="1"/>
  <c r="BA447" i="1"/>
  <c r="BB447" i="1" s="1"/>
  <c r="BA448" i="1"/>
  <c r="BB448" i="1" s="1"/>
  <c r="BA449" i="1"/>
  <c r="BB449" i="1" s="1"/>
  <c r="BA450" i="1"/>
  <c r="BB450" i="1" s="1"/>
  <c r="BA451" i="1"/>
  <c r="BB451" i="1" s="1"/>
  <c r="BA452" i="1"/>
  <c r="BB452" i="1" s="1"/>
  <c r="BA453" i="1"/>
  <c r="BB453" i="1" s="1"/>
  <c r="BA454" i="1"/>
  <c r="BB454" i="1" s="1"/>
  <c r="BA455" i="1"/>
  <c r="BB455" i="1" s="1"/>
  <c r="BA456" i="1"/>
  <c r="BB456" i="1" s="1"/>
  <c r="BA457" i="1"/>
  <c r="BB457" i="1" s="1"/>
  <c r="BA458" i="1"/>
  <c r="BB458" i="1" s="1"/>
  <c r="BA459" i="1"/>
  <c r="BB459" i="1" s="1"/>
  <c r="BA460" i="1"/>
  <c r="BB460" i="1" s="1"/>
  <c r="BA461" i="1"/>
  <c r="BB461" i="1" s="1"/>
  <c r="BA462" i="1"/>
  <c r="BB462" i="1" s="1"/>
  <c r="BA463" i="1"/>
  <c r="BB463" i="1" s="1"/>
  <c r="BA464" i="1"/>
  <c r="BB464" i="1" s="1"/>
  <c r="BA465" i="1"/>
  <c r="BB465" i="1" s="1"/>
  <c r="BA466" i="1"/>
  <c r="BB466" i="1" s="1"/>
  <c r="BA467" i="1"/>
  <c r="BB467" i="1" s="1"/>
  <c r="BA468" i="1"/>
  <c r="BB468" i="1" s="1"/>
  <c r="BA469" i="1"/>
  <c r="BB469" i="1" s="1"/>
  <c r="BA470" i="1"/>
  <c r="BB470" i="1" s="1"/>
  <c r="BA471" i="1"/>
  <c r="BB471" i="1" s="1"/>
  <c r="BA472" i="1"/>
  <c r="BB472" i="1" s="1"/>
  <c r="BA473" i="1"/>
  <c r="BB473" i="1" s="1"/>
  <c r="BA474" i="1"/>
  <c r="BB474" i="1" s="1"/>
  <c r="BA475" i="1"/>
  <c r="BB475" i="1" s="1"/>
  <c r="BA476" i="1"/>
  <c r="BB476" i="1" s="1"/>
  <c r="BA477" i="1"/>
  <c r="BB477" i="1" s="1"/>
  <c r="BA478" i="1"/>
  <c r="BB478" i="1" s="1"/>
  <c r="BA479" i="1"/>
  <c r="BB479" i="1" s="1"/>
  <c r="BA480" i="1"/>
  <c r="BB480" i="1" s="1"/>
  <c r="BA481" i="1"/>
  <c r="BB481" i="1" s="1"/>
  <c r="BA482" i="1"/>
  <c r="BB482" i="1" s="1"/>
  <c r="BA483" i="1"/>
  <c r="BB483" i="1" s="1"/>
  <c r="BA484" i="1"/>
  <c r="BB484" i="1" s="1"/>
  <c r="BA485" i="1"/>
  <c r="BB485" i="1" s="1"/>
  <c r="BA486" i="1"/>
  <c r="BB486" i="1" s="1"/>
  <c r="BA487" i="1"/>
  <c r="BB487" i="1" s="1"/>
  <c r="BA488" i="1"/>
  <c r="BB488" i="1" s="1"/>
  <c r="BA489" i="1"/>
  <c r="BB489" i="1" s="1"/>
  <c r="BA490" i="1"/>
  <c r="BB490" i="1" s="1"/>
  <c r="BA491" i="1"/>
  <c r="BB491" i="1" s="1"/>
  <c r="BA492" i="1"/>
  <c r="BB492" i="1" s="1"/>
  <c r="BA493" i="1"/>
  <c r="BB493" i="1" s="1"/>
  <c r="BA494" i="1"/>
  <c r="BB494" i="1" s="1"/>
  <c r="BA495" i="1"/>
  <c r="BB495" i="1" s="1"/>
  <c r="BA496" i="1"/>
  <c r="BB496" i="1" s="1"/>
  <c r="BA497" i="1"/>
  <c r="BB497" i="1" s="1"/>
  <c r="BA498" i="1"/>
  <c r="BB498" i="1" s="1"/>
  <c r="BA499" i="1"/>
  <c r="BB499" i="1" s="1"/>
  <c r="BA500" i="1"/>
  <c r="BB500" i="1" s="1"/>
  <c r="BA501" i="1"/>
  <c r="BB501" i="1" s="1"/>
  <c r="BA502" i="1"/>
  <c r="BB502" i="1" s="1"/>
  <c r="BA503" i="1"/>
  <c r="BB503" i="1" s="1"/>
  <c r="BA504" i="1"/>
  <c r="BB504" i="1" s="1"/>
  <c r="BA505" i="1"/>
  <c r="BB505" i="1" s="1"/>
  <c r="BA506" i="1"/>
  <c r="BB506" i="1" s="1"/>
  <c r="BA507" i="1"/>
  <c r="BB507" i="1" s="1"/>
  <c r="BA508" i="1"/>
  <c r="BB508" i="1" s="1"/>
  <c r="BA509" i="1"/>
  <c r="BB509" i="1" s="1"/>
  <c r="BA510" i="1"/>
  <c r="BB510" i="1" s="1"/>
  <c r="BA511" i="1"/>
  <c r="BB511" i="1" s="1"/>
  <c r="BA512" i="1"/>
  <c r="BB512" i="1" s="1"/>
  <c r="BA513" i="1"/>
  <c r="BB513" i="1" s="1"/>
  <c r="BA514" i="1"/>
  <c r="BB514" i="1" s="1"/>
  <c r="BA515" i="1"/>
  <c r="BB515" i="1" s="1"/>
  <c r="BA516" i="1"/>
  <c r="BB516" i="1" s="1"/>
  <c r="BA517" i="1"/>
  <c r="BB517" i="1" s="1"/>
  <c r="BA518" i="1"/>
  <c r="BB518" i="1" s="1"/>
  <c r="BA519" i="1"/>
  <c r="BB519" i="1" s="1"/>
  <c r="BA520" i="1"/>
  <c r="BB520" i="1" s="1"/>
  <c r="BA521" i="1"/>
  <c r="BB521" i="1" s="1"/>
  <c r="BA522" i="1"/>
  <c r="BB522" i="1" s="1"/>
  <c r="BA523" i="1"/>
  <c r="BB523" i="1" s="1"/>
  <c r="BA524" i="1"/>
  <c r="BB524" i="1" s="1"/>
  <c r="BA525" i="1"/>
  <c r="BB525" i="1" s="1"/>
  <c r="BA526" i="1"/>
  <c r="BB526" i="1" s="1"/>
  <c r="BA527" i="1"/>
  <c r="BB527" i="1" s="1"/>
  <c r="BA528" i="1"/>
  <c r="BB528" i="1" s="1"/>
  <c r="BA661" i="1"/>
  <c r="BB661" i="1" s="1"/>
  <c r="BA529" i="1"/>
  <c r="BB529" i="1" s="1"/>
  <c r="BA530" i="1"/>
  <c r="BB530" i="1" s="1"/>
  <c r="BA553" i="1"/>
  <c r="BB553" i="1" s="1"/>
  <c r="BA531" i="1"/>
  <c r="BB531" i="1" s="1"/>
  <c r="BA532" i="1"/>
  <c r="BB532" i="1" s="1"/>
  <c r="BA533" i="1"/>
  <c r="BB533" i="1" s="1"/>
  <c r="BA662" i="1"/>
  <c r="BB662" i="1" s="1"/>
  <c r="BA534" i="1"/>
  <c r="BB534" i="1" s="1"/>
  <c r="BA535" i="1"/>
  <c r="BB535" i="1" s="1"/>
  <c r="BA536" i="1"/>
  <c r="BB536" i="1" s="1"/>
  <c r="BA537" i="1"/>
  <c r="BB537" i="1" s="1"/>
  <c r="BA664" i="1"/>
  <c r="BB664" i="1" s="1"/>
  <c r="BA538" i="1"/>
  <c r="BB538" i="1" s="1"/>
  <c r="BA539" i="1"/>
  <c r="BB539" i="1" s="1"/>
  <c r="BA565" i="1"/>
  <c r="BB565" i="1" s="1"/>
  <c r="BA540" i="1"/>
  <c r="BB540" i="1" s="1"/>
  <c r="BA541" i="1"/>
  <c r="BB541" i="1" s="1"/>
  <c r="BA542" i="1"/>
  <c r="BB542" i="1" s="1"/>
  <c r="BA543" i="1"/>
  <c r="BB543" i="1" s="1"/>
  <c r="BA566" i="1"/>
  <c r="BB566" i="1" s="1"/>
  <c r="BA544" i="1"/>
  <c r="BB544" i="1" s="1"/>
  <c r="BA545" i="1"/>
  <c r="BB545" i="1" s="1"/>
  <c r="BA546" i="1"/>
  <c r="BB546" i="1" s="1"/>
  <c r="BA659" i="1"/>
  <c r="BB659" i="1" s="1"/>
  <c r="BA660" i="1"/>
  <c r="BB660" i="1" s="1"/>
  <c r="BA547" i="1"/>
  <c r="BB547" i="1" s="1"/>
  <c r="BA548" i="1"/>
  <c r="BB548" i="1" s="1"/>
  <c r="BA594" i="1"/>
  <c r="BB594" i="1" s="1"/>
  <c r="BA549" i="1"/>
  <c r="BB549" i="1" s="1"/>
  <c r="BA550" i="1"/>
  <c r="BB550" i="1" s="1"/>
  <c r="BA551" i="1"/>
  <c r="BB551" i="1" s="1"/>
  <c r="BA552" i="1"/>
  <c r="BB552" i="1" s="1"/>
  <c r="BA579" i="1"/>
  <c r="BB579" i="1" s="1"/>
  <c r="BA580" i="1"/>
  <c r="BB580" i="1" s="1"/>
  <c r="BA612" i="1"/>
  <c r="BB612" i="1" s="1"/>
  <c r="BA554" i="1"/>
  <c r="BB554" i="1" s="1"/>
  <c r="BA555" i="1"/>
  <c r="BB555" i="1" s="1"/>
  <c r="BA556" i="1"/>
  <c r="BB556" i="1" s="1"/>
  <c r="BA557" i="1"/>
  <c r="BB557" i="1" s="1"/>
  <c r="BA569" i="1"/>
  <c r="BB569" i="1" s="1"/>
  <c r="BA571" i="1"/>
  <c r="BB571" i="1" s="1"/>
  <c r="BA572" i="1"/>
  <c r="BB572" i="1" s="1"/>
  <c r="BA573" i="1"/>
  <c r="BB573" i="1" s="1"/>
  <c r="BA574" i="1"/>
  <c r="BB574" i="1" s="1"/>
  <c r="BA570" i="1"/>
  <c r="BB570" i="1" s="1"/>
  <c r="BA560" i="1"/>
  <c r="BB560" i="1" s="1"/>
  <c r="BA561" i="1"/>
  <c r="BB561" i="1" s="1"/>
  <c r="BA562" i="1"/>
  <c r="BB562" i="1" s="1"/>
  <c r="BA563" i="1"/>
  <c r="BB563" i="1" s="1"/>
  <c r="BA558" i="1"/>
  <c r="BB558" i="1" s="1"/>
  <c r="BA559" i="1"/>
  <c r="BB559" i="1" s="1"/>
  <c r="BA575" i="1"/>
  <c r="BB575" i="1" s="1"/>
  <c r="BA576" i="1"/>
  <c r="BB576" i="1" s="1"/>
  <c r="BA577" i="1"/>
  <c r="BB577" i="1" s="1"/>
  <c r="BA590" i="1"/>
  <c r="BB590" i="1" s="1"/>
  <c r="BA568" i="1"/>
  <c r="BB568" i="1" s="1"/>
  <c r="BA578" i="1"/>
  <c r="BB578" i="1" s="1"/>
  <c r="BA613" i="1"/>
  <c r="BB613" i="1" s="1"/>
  <c r="BA581" i="1"/>
  <c r="BB581" i="1" s="1"/>
  <c r="BA607" i="1"/>
  <c r="BB607" i="1" s="1"/>
  <c r="BA608" i="1"/>
  <c r="BB608" i="1" s="1"/>
  <c r="BA643" i="1"/>
  <c r="BB643" i="1" s="1"/>
  <c r="BA609" i="1"/>
  <c r="BB609" i="1" s="1"/>
  <c r="BA587" i="1"/>
  <c r="BB587" i="1" s="1"/>
  <c r="BA588" i="1"/>
  <c r="BB588" i="1" s="1"/>
  <c r="BA595" i="1"/>
  <c r="BB595" i="1" s="1"/>
  <c r="BA600" i="1"/>
  <c r="BB600" i="1" s="1"/>
  <c r="BA601" i="1"/>
  <c r="BB601" i="1" s="1"/>
  <c r="BA602" i="1"/>
  <c r="BB602" i="1" s="1"/>
  <c r="BA603" i="1"/>
  <c r="BB603" i="1" s="1"/>
  <c r="BA614" i="1"/>
  <c r="BB614" i="1" s="1"/>
  <c r="BA611" i="1"/>
  <c r="BB611" i="1" s="1"/>
  <c r="BA616" i="1"/>
  <c r="BB616" i="1" s="1"/>
  <c r="BA617" i="1"/>
  <c r="BB617" i="1" s="1"/>
  <c r="BA620" i="1"/>
  <c r="BB620" i="1" s="1"/>
  <c r="BA621" i="1"/>
  <c r="BB621" i="1" s="1"/>
  <c r="BA622" i="1"/>
  <c r="BB622" i="1" s="1"/>
  <c r="BA623" i="1"/>
  <c r="BB623" i="1" s="1"/>
  <c r="BA628" i="1"/>
  <c r="BB628" i="1" s="1"/>
  <c r="BA629" i="1"/>
  <c r="BB629" i="1" s="1"/>
  <c r="BA630" i="1"/>
  <c r="BB630" i="1" s="1"/>
  <c r="BA631" i="1"/>
  <c r="BB631" i="1" s="1"/>
  <c r="BA633" i="1"/>
  <c r="BB633" i="1" s="1"/>
  <c r="BA638" i="1"/>
  <c r="BB638" i="1" s="1"/>
  <c r="BA639" i="1"/>
  <c r="BB639" i="1" s="1"/>
  <c r="BA640" i="1"/>
  <c r="BB640" i="1" s="1"/>
  <c r="BA641" i="1"/>
  <c r="BB641" i="1" s="1"/>
  <c r="BA642" i="1"/>
  <c r="BB642" i="1" s="1"/>
  <c r="BA644" i="1"/>
  <c r="BB644" i="1" s="1"/>
  <c r="BA645" i="1"/>
  <c r="BB645" i="1" s="1"/>
  <c r="BA646" i="1"/>
  <c r="BB646" i="1" s="1"/>
  <c r="BA647" i="1"/>
  <c r="BB647" i="1" s="1"/>
  <c r="BA655" i="1"/>
  <c r="BB655" i="1" s="1"/>
  <c r="BA656" i="1"/>
  <c r="BB656" i="1" s="1"/>
  <c r="BA665" i="1"/>
  <c r="BB665" i="1" s="1"/>
  <c r="BA670" i="1"/>
  <c r="BB670" i="1" s="1"/>
  <c r="BA672" i="1"/>
  <c r="BB672" i="1" s="1"/>
  <c r="BA674" i="1"/>
  <c r="BB674" i="1" s="1"/>
  <c r="BA675" i="1"/>
  <c r="BB675" i="1" s="1"/>
  <c r="BA663" i="1"/>
  <c r="BB663" i="1" s="1"/>
  <c r="BA676" i="1"/>
  <c r="BB676" i="1" s="1"/>
  <c r="BA598" i="1"/>
  <c r="BB598" i="1" s="1"/>
  <c r="BA677" i="1"/>
  <c r="BB677" i="1" s="1"/>
  <c r="BA591" i="1"/>
  <c r="BB591" i="1" s="1"/>
  <c r="BA666" i="1"/>
  <c r="BB666" i="1" s="1"/>
  <c r="BA593" i="1"/>
  <c r="BB593" i="1" s="1"/>
  <c r="BA657" i="1"/>
  <c r="BB657" i="1" s="1"/>
  <c r="BA667" i="1"/>
  <c r="BB667" i="1" s="1"/>
  <c r="BA668" i="1"/>
  <c r="BB668" i="1" s="1"/>
  <c r="BA669" i="1"/>
  <c r="BB669" i="1" s="1"/>
  <c r="BA680" i="1"/>
  <c r="BB680" i="1" s="1"/>
  <c r="BA671" i="1"/>
  <c r="BB671" i="1" s="1"/>
  <c r="BA684" i="1"/>
  <c r="BB684" i="1" s="1"/>
  <c r="BA673" i="1"/>
  <c r="BB673" i="1" s="1"/>
  <c r="BA689" i="1"/>
  <c r="BB689" i="1" s="1"/>
  <c r="BA697" i="1"/>
  <c r="BB697" i="1" s="1"/>
  <c r="BA699" i="1"/>
  <c r="BB699" i="1" s="1"/>
  <c r="BA700" i="1"/>
  <c r="BB700" i="1" s="1"/>
  <c r="BA678" i="1"/>
  <c r="BB678" i="1" s="1"/>
  <c r="BA679" i="1"/>
  <c r="BB679" i="1" s="1"/>
  <c r="BA701" i="1"/>
  <c r="BB701" i="1" s="1"/>
  <c r="BA681" i="1"/>
  <c r="BB681" i="1" s="1"/>
  <c r="BA682" i="1"/>
  <c r="BB682" i="1" s="1"/>
  <c r="BA683" i="1"/>
  <c r="BB683" i="1" s="1"/>
  <c r="BA702" i="1"/>
  <c r="BB702" i="1" s="1"/>
  <c r="BA685" i="1"/>
  <c r="BB685" i="1" s="1"/>
  <c r="BA686" i="1"/>
  <c r="BB686" i="1" s="1"/>
  <c r="BA687" i="1"/>
  <c r="BB687" i="1" s="1"/>
  <c r="BA688" i="1"/>
  <c r="BB688" i="1" s="1"/>
  <c r="BA648" i="1"/>
  <c r="BB648" i="1" s="1"/>
  <c r="BA705" i="1"/>
  <c r="BB705" i="1" s="1"/>
  <c r="BA690" i="1"/>
  <c r="BB690" i="1" s="1"/>
  <c r="BA691" i="1"/>
  <c r="BB691" i="1" s="1"/>
  <c r="BA692" i="1"/>
  <c r="BB692" i="1" s="1"/>
  <c r="BA649" i="1"/>
  <c r="BB649" i="1" s="1"/>
  <c r="BA650" i="1"/>
  <c r="BB650" i="1" s="1"/>
  <c r="BA651" i="1"/>
  <c r="BB651" i="1" s="1"/>
  <c r="BA693" i="1"/>
  <c r="BB693" i="1" s="1"/>
  <c r="BA694" i="1"/>
  <c r="BB694" i="1" s="1"/>
  <c r="BA695" i="1"/>
  <c r="BB695" i="1" s="1"/>
  <c r="BA618" i="1"/>
  <c r="BB618" i="1" s="1"/>
  <c r="BA624" i="1"/>
  <c r="BB624" i="1" s="1"/>
  <c r="BA625" i="1"/>
  <c r="BB625" i="1" s="1"/>
  <c r="BA626" i="1"/>
  <c r="BB626" i="1" s="1"/>
  <c r="BA696" i="1"/>
  <c r="BB696" i="1" s="1"/>
  <c r="BA707" i="1"/>
  <c r="BB707" i="1" s="1"/>
  <c r="BA654" i="1"/>
  <c r="BB654" i="1" s="1"/>
  <c r="BA698" i="1"/>
  <c r="BB698" i="1" s="1"/>
  <c r="BA709" i="1"/>
  <c r="BB709" i="1" s="1"/>
  <c r="BA710" i="1"/>
  <c r="BB710" i="1" s="1"/>
  <c r="BA711" i="1"/>
  <c r="BB711" i="1" s="1"/>
  <c r="BA712" i="1"/>
  <c r="BB712" i="1" s="1"/>
  <c r="BA703" i="1"/>
  <c r="BB703" i="1" s="1"/>
  <c r="BA704" i="1"/>
  <c r="BB704" i="1" s="1"/>
  <c r="BA583" i="1"/>
  <c r="BB583" i="1" s="1"/>
  <c r="BA584" i="1"/>
  <c r="BB584" i="1" s="1"/>
  <c r="BA585" i="1"/>
  <c r="BB585" i="1" s="1"/>
  <c r="BA713" i="1"/>
  <c r="BB713" i="1" s="1"/>
  <c r="BA706" i="1"/>
  <c r="BB706" i="1" s="1"/>
  <c r="BA714" i="1"/>
  <c r="BB714" i="1" s="1"/>
  <c r="BA708" i="1"/>
  <c r="BB708" i="1" s="1"/>
  <c r="BA715" i="1"/>
  <c r="BB715" i="1" s="1"/>
  <c r="BA564" i="1"/>
  <c r="BB564" i="1" s="1"/>
  <c r="BA606" i="1"/>
  <c r="BB606" i="1" s="1"/>
  <c r="BA716" i="1"/>
  <c r="BB716" i="1" s="1"/>
  <c r="BA586" i="1"/>
  <c r="BB586" i="1" s="1"/>
  <c r="BA717" i="1"/>
  <c r="BB717" i="1" s="1"/>
  <c r="BA718" i="1"/>
  <c r="BB718" i="1" s="1"/>
  <c r="BA567" i="1"/>
  <c r="BB567" i="1" s="1"/>
  <c r="BA615" i="1"/>
  <c r="BB615" i="1" s="1"/>
  <c r="BA653" i="1"/>
  <c r="BB653" i="1" s="1"/>
  <c r="BA658" i="1"/>
  <c r="BB658" i="1" s="1"/>
  <c r="BA720" i="1"/>
  <c r="BB720" i="1" s="1"/>
  <c r="BA721" i="1"/>
  <c r="BB721" i="1" s="1"/>
  <c r="BA722" i="1"/>
  <c r="BB722" i="1" s="1"/>
  <c r="BA724" i="1"/>
  <c r="BB724" i="1" s="1"/>
  <c r="A723" i="1"/>
  <c r="A724" i="1"/>
  <c r="AQ724" i="1" s="1"/>
  <c r="B724" i="1"/>
  <c r="AZ724" i="1" s="1"/>
  <c r="I724" i="1"/>
  <c r="J724" i="1"/>
  <c r="K724" i="1"/>
  <c r="L724" i="1"/>
  <c r="N724" i="1"/>
  <c r="O724" i="1"/>
  <c r="P724" i="1"/>
  <c r="Q724" i="1"/>
  <c r="V724" i="1"/>
  <c r="W724" i="1"/>
  <c r="AG724" i="1"/>
  <c r="AL724" i="1"/>
  <c r="AX724" i="1" s="1"/>
  <c r="AY724" i="1" s="1"/>
  <c r="AU724" i="1"/>
  <c r="AP724" i="1"/>
  <c r="AW724" i="1"/>
  <c r="AQ723" i="1" l="1"/>
  <c r="AS723" i="1" s="1"/>
  <c r="X723" i="1"/>
  <c r="AR723" i="1"/>
  <c r="AT723" i="1" s="1"/>
  <c r="AJ724" i="1"/>
  <c r="AK724" i="1" s="1"/>
  <c r="AI724" i="1"/>
  <c r="AV724" i="1"/>
  <c r="X724" i="1"/>
  <c r="AR724" i="1"/>
  <c r="AT724" i="1" s="1"/>
  <c r="AS724" i="1"/>
  <c r="I328" i="3"/>
  <c r="AU543" i="1" l="1"/>
  <c r="AX543" i="1" l="1"/>
  <c r="AY543" i="1" s="1"/>
  <c r="AG553" i="1"/>
  <c r="AL2" i="1"/>
  <c r="AX2" i="1" s="1"/>
  <c r="AY2" i="1" s="1"/>
  <c r="AL3" i="1"/>
  <c r="AX3" i="1" s="1"/>
  <c r="AY3" i="1" s="1"/>
  <c r="AX5" i="1"/>
  <c r="AY5" i="1" s="1"/>
  <c r="AX6" i="1"/>
  <c r="AY6" i="1" s="1"/>
  <c r="AX7" i="1"/>
  <c r="AY7" i="1" s="1"/>
  <c r="AY8" i="1"/>
  <c r="AX9" i="1"/>
  <c r="AY9" i="1" s="1"/>
  <c r="AX10" i="1"/>
  <c r="AY10" i="1" s="1"/>
  <c r="AX11" i="1"/>
  <c r="AY11" i="1" s="1"/>
  <c r="AX12" i="1"/>
  <c r="AY12" i="1" s="1"/>
  <c r="AX13" i="1"/>
  <c r="AY13" i="1" s="1"/>
  <c r="AX14" i="1"/>
  <c r="AY14" i="1" s="1"/>
  <c r="AX15" i="1"/>
  <c r="AY15" i="1" s="1"/>
  <c r="AX16" i="1"/>
  <c r="AY16" i="1" s="1"/>
  <c r="AX17" i="1"/>
  <c r="AY17" i="1" s="1"/>
  <c r="AX19" i="1"/>
  <c r="AY19" i="1" s="1"/>
  <c r="AX18" i="1"/>
  <c r="AY18" i="1" s="1"/>
  <c r="AX21" i="1"/>
  <c r="AY21" i="1" s="1"/>
  <c r="AX22" i="1"/>
  <c r="AY22" i="1" s="1"/>
  <c r="AX23" i="1"/>
  <c r="AY23" i="1" s="1"/>
  <c r="AL26" i="1"/>
  <c r="AX26" i="1" s="1"/>
  <c r="AY26" i="1" s="1"/>
  <c r="AX27" i="1"/>
  <c r="AY27" i="1" s="1"/>
  <c r="AX28" i="1"/>
  <c r="AY28" i="1" s="1"/>
  <c r="AX29" i="1"/>
  <c r="AY29" i="1" s="1"/>
  <c r="AX30" i="1"/>
  <c r="AY30" i="1" s="1"/>
  <c r="AL31" i="1"/>
  <c r="AX31" i="1" s="1"/>
  <c r="AY31" i="1" s="1"/>
  <c r="AL32" i="1"/>
  <c r="AX32" i="1" s="1"/>
  <c r="AY32" i="1" s="1"/>
  <c r="AX33" i="1"/>
  <c r="AY33" i="1" s="1"/>
  <c r="AL34" i="1"/>
  <c r="AX34" i="1" s="1"/>
  <c r="AY34" i="1" s="1"/>
  <c r="AL35" i="1"/>
  <c r="AX35" i="1" s="1"/>
  <c r="AY35" i="1" s="1"/>
  <c r="AL20" i="1"/>
  <c r="AX20" i="1" s="1"/>
  <c r="AY20" i="1" s="1"/>
  <c r="AX36" i="1"/>
  <c r="AY36" i="1" s="1"/>
  <c r="AL24" i="1"/>
  <c r="AX24" i="1" s="1"/>
  <c r="AY24" i="1" s="1"/>
  <c r="AL25" i="1"/>
  <c r="AX25" i="1" s="1"/>
  <c r="AY25" i="1" s="1"/>
  <c r="AX37" i="1"/>
  <c r="AY37" i="1" s="1"/>
  <c r="AL38" i="1"/>
  <c r="AX38" i="1" s="1"/>
  <c r="AY38" i="1" s="1"/>
  <c r="AX39" i="1"/>
  <c r="AY39" i="1" s="1"/>
  <c r="AX40" i="1"/>
  <c r="AY40" i="1" s="1"/>
  <c r="AX41" i="1"/>
  <c r="AY41" i="1" s="1"/>
  <c r="AX42" i="1"/>
  <c r="AY42" i="1" s="1"/>
  <c r="AX43" i="1"/>
  <c r="AY43" i="1" s="1"/>
  <c r="AX44" i="1"/>
  <c r="AY44" i="1" s="1"/>
  <c r="AX45" i="1"/>
  <c r="AY45" i="1" s="1"/>
  <c r="AX46" i="1"/>
  <c r="AY46" i="1" s="1"/>
  <c r="AX47" i="1"/>
  <c r="AY47" i="1" s="1"/>
  <c r="AX48" i="1"/>
  <c r="AY48" i="1" s="1"/>
  <c r="AX49" i="1"/>
  <c r="AY49" i="1" s="1"/>
  <c r="AX50" i="1"/>
  <c r="AY50" i="1" s="1"/>
  <c r="AX51" i="1"/>
  <c r="AY51" i="1" s="1"/>
  <c r="AL52" i="1"/>
  <c r="AX52" i="1" s="1"/>
  <c r="AY52" i="1" s="1"/>
  <c r="AL53" i="1"/>
  <c r="AX53" i="1" s="1"/>
  <c r="AY53" i="1" s="1"/>
  <c r="AL54" i="1"/>
  <c r="AX54" i="1" s="1"/>
  <c r="AY54" i="1" s="1"/>
  <c r="AL55" i="1"/>
  <c r="AX55" i="1" s="1"/>
  <c r="AY55" i="1" s="1"/>
  <c r="AL56" i="1"/>
  <c r="AX56" i="1" s="1"/>
  <c r="AY56" i="1" s="1"/>
  <c r="AL57" i="1"/>
  <c r="AX57" i="1" s="1"/>
  <c r="AY57" i="1" s="1"/>
  <c r="AL58" i="1"/>
  <c r="AX58" i="1" s="1"/>
  <c r="AY58" i="1" s="1"/>
  <c r="AX59" i="1"/>
  <c r="AY59" i="1" s="1"/>
  <c r="AX60" i="1"/>
  <c r="AY60" i="1" s="1"/>
  <c r="AL61" i="1"/>
  <c r="AX61" i="1" s="1"/>
  <c r="AY61" i="1" s="1"/>
  <c r="AL62" i="1"/>
  <c r="AX62" i="1" s="1"/>
  <c r="AY62" i="1" s="1"/>
  <c r="AL63" i="1"/>
  <c r="AX63" i="1" s="1"/>
  <c r="AY63" i="1" s="1"/>
  <c r="AL64" i="1"/>
  <c r="AX64" i="1" s="1"/>
  <c r="AY64" i="1" s="1"/>
  <c r="AL65" i="1"/>
  <c r="AX65" i="1" s="1"/>
  <c r="AY65" i="1" s="1"/>
  <c r="AL66" i="1"/>
  <c r="AX66" i="1" s="1"/>
  <c r="AY66" i="1" s="1"/>
  <c r="AL67" i="1"/>
  <c r="AX67" i="1" s="1"/>
  <c r="AY67" i="1" s="1"/>
  <c r="AL68" i="1"/>
  <c r="AX68" i="1" s="1"/>
  <c r="AY68" i="1" s="1"/>
  <c r="AL69" i="1"/>
  <c r="AX69" i="1" s="1"/>
  <c r="AY69" i="1" s="1"/>
  <c r="AL70" i="1"/>
  <c r="AX70" i="1" s="1"/>
  <c r="AY70" i="1" s="1"/>
  <c r="AL71" i="1"/>
  <c r="AX71" i="1" s="1"/>
  <c r="AY71" i="1" s="1"/>
  <c r="AL72" i="1"/>
  <c r="AX72" i="1" s="1"/>
  <c r="AY72" i="1" s="1"/>
  <c r="AX73" i="1"/>
  <c r="AY73" i="1" s="1"/>
  <c r="AX74" i="1"/>
  <c r="AY74" i="1" s="1"/>
  <c r="AL75" i="1"/>
  <c r="AX75" i="1" s="1"/>
  <c r="AY75" i="1" s="1"/>
  <c r="AL76" i="1"/>
  <c r="AX76" i="1" s="1"/>
  <c r="AY76" i="1" s="1"/>
  <c r="AL77" i="1"/>
  <c r="AX77" i="1" s="1"/>
  <c r="AY77" i="1" s="1"/>
  <c r="AL78" i="1"/>
  <c r="AX78" i="1" s="1"/>
  <c r="AY78" i="1" s="1"/>
  <c r="AL79" i="1"/>
  <c r="AX79" i="1" s="1"/>
  <c r="AY79" i="1" s="1"/>
  <c r="AL80" i="1"/>
  <c r="AX80" i="1" s="1"/>
  <c r="AY80" i="1" s="1"/>
  <c r="AX81" i="1"/>
  <c r="AY81" i="1" s="1"/>
  <c r="AL82" i="1"/>
  <c r="AX82" i="1" s="1"/>
  <c r="AY82" i="1" s="1"/>
  <c r="AL83" i="1"/>
  <c r="AX83" i="1" s="1"/>
  <c r="AY83" i="1" s="1"/>
  <c r="AX84" i="1"/>
  <c r="AY84" i="1" s="1"/>
  <c r="AX85" i="1"/>
  <c r="AY85" i="1" s="1"/>
  <c r="AL86" i="1"/>
  <c r="AX86" i="1" s="1"/>
  <c r="AY86" i="1" s="1"/>
  <c r="AL87" i="1"/>
  <c r="AX87" i="1" s="1"/>
  <c r="AY87" i="1" s="1"/>
  <c r="AL88" i="1"/>
  <c r="AX88" i="1" s="1"/>
  <c r="AY88" i="1" s="1"/>
  <c r="AL89" i="1"/>
  <c r="AX89" i="1" s="1"/>
  <c r="AY89" i="1" s="1"/>
  <c r="AL90" i="1"/>
  <c r="AX90" i="1" s="1"/>
  <c r="AY90" i="1" s="1"/>
  <c r="AL91" i="1"/>
  <c r="AX91" i="1" s="1"/>
  <c r="AY91" i="1" s="1"/>
  <c r="AL92" i="1"/>
  <c r="AX92" i="1" s="1"/>
  <c r="AY92" i="1" s="1"/>
  <c r="AL93" i="1"/>
  <c r="AX93" i="1" s="1"/>
  <c r="AY93" i="1" s="1"/>
  <c r="AL94" i="1"/>
  <c r="AX94" i="1" s="1"/>
  <c r="AY94" i="1" s="1"/>
  <c r="AL95" i="1"/>
  <c r="AX95" i="1" s="1"/>
  <c r="AY95" i="1" s="1"/>
  <c r="AL96" i="1"/>
  <c r="AX96" i="1" s="1"/>
  <c r="AY96" i="1" s="1"/>
  <c r="AL97" i="1"/>
  <c r="AX97" i="1" s="1"/>
  <c r="AY97" i="1" s="1"/>
  <c r="AX98" i="1"/>
  <c r="AY98" i="1" s="1"/>
  <c r="AL99" i="1"/>
  <c r="AX99" i="1" s="1"/>
  <c r="AY99" i="1" s="1"/>
  <c r="AL100" i="1"/>
  <c r="AX100" i="1" s="1"/>
  <c r="AY100" i="1" s="1"/>
  <c r="AL101" i="1"/>
  <c r="AX101" i="1" s="1"/>
  <c r="AY101" i="1" s="1"/>
  <c r="AX102" i="1"/>
  <c r="AY102" i="1" s="1"/>
  <c r="AX103" i="1"/>
  <c r="AY103" i="1" s="1"/>
  <c r="AL104" i="1"/>
  <c r="AX104" i="1" s="1"/>
  <c r="AY104" i="1" s="1"/>
  <c r="AL105" i="1"/>
  <c r="AX105" i="1" s="1"/>
  <c r="AY105" i="1" s="1"/>
  <c r="AL106" i="1"/>
  <c r="AX106" i="1" s="1"/>
  <c r="AY106" i="1" s="1"/>
  <c r="AL107" i="1"/>
  <c r="AX107" i="1" s="1"/>
  <c r="AY107" i="1" s="1"/>
  <c r="AX108" i="1"/>
  <c r="AY108" i="1" s="1"/>
  <c r="AL109" i="1"/>
  <c r="AX109" i="1" s="1"/>
  <c r="AY109" i="1" s="1"/>
  <c r="AL110" i="1"/>
  <c r="AX110" i="1" s="1"/>
  <c r="AY110" i="1" s="1"/>
  <c r="AL111" i="1"/>
  <c r="AX111" i="1" s="1"/>
  <c r="AY111" i="1" s="1"/>
  <c r="AL112" i="1"/>
  <c r="AX112" i="1" s="1"/>
  <c r="AY112" i="1" s="1"/>
  <c r="AL113" i="1"/>
  <c r="AX113" i="1" s="1"/>
  <c r="AY113" i="1" s="1"/>
  <c r="AL114" i="1"/>
  <c r="AX114" i="1" s="1"/>
  <c r="AY114" i="1" s="1"/>
  <c r="AL115" i="1"/>
  <c r="AX115" i="1" s="1"/>
  <c r="AY115" i="1" s="1"/>
  <c r="AL116" i="1"/>
  <c r="AX116" i="1" s="1"/>
  <c r="AY116" i="1" s="1"/>
  <c r="AL117" i="1"/>
  <c r="AX117" i="1" s="1"/>
  <c r="AY117" i="1" s="1"/>
  <c r="AL118" i="1"/>
  <c r="AX118" i="1" s="1"/>
  <c r="AY118" i="1" s="1"/>
  <c r="AL119" i="1"/>
  <c r="AX119" i="1" s="1"/>
  <c r="AY119" i="1" s="1"/>
  <c r="AL120" i="1"/>
  <c r="AX120" i="1" s="1"/>
  <c r="AY120" i="1" s="1"/>
  <c r="AL121" i="1"/>
  <c r="AX121" i="1" s="1"/>
  <c r="AY121" i="1" s="1"/>
  <c r="AL122" i="1"/>
  <c r="AX122" i="1" s="1"/>
  <c r="AY122" i="1" s="1"/>
  <c r="AL123" i="1"/>
  <c r="AX123" i="1" s="1"/>
  <c r="AY123" i="1" s="1"/>
  <c r="AL124" i="1"/>
  <c r="AX124" i="1" s="1"/>
  <c r="AY124" i="1" s="1"/>
  <c r="AX125" i="1"/>
  <c r="AY125" i="1" s="1"/>
  <c r="AX126" i="1"/>
  <c r="AY126" i="1" s="1"/>
  <c r="AX127" i="1"/>
  <c r="AY127" i="1" s="1"/>
  <c r="AX128" i="1"/>
  <c r="AY128" i="1" s="1"/>
  <c r="AL129" i="1"/>
  <c r="AX129" i="1" s="1"/>
  <c r="AY129" i="1" s="1"/>
  <c r="AL130" i="1"/>
  <c r="AX130" i="1" s="1"/>
  <c r="AY130" i="1" s="1"/>
  <c r="AL131" i="1"/>
  <c r="AX131" i="1" s="1"/>
  <c r="AY131" i="1" s="1"/>
  <c r="AX132" i="1"/>
  <c r="AY132" i="1" s="1"/>
  <c r="AL133" i="1"/>
  <c r="AX133" i="1" s="1"/>
  <c r="AY133" i="1" s="1"/>
  <c r="AL134" i="1"/>
  <c r="AX134" i="1" s="1"/>
  <c r="AY134" i="1" s="1"/>
  <c r="AL135" i="1"/>
  <c r="AX135" i="1" s="1"/>
  <c r="AY135" i="1" s="1"/>
  <c r="AX136" i="1"/>
  <c r="AY136" i="1" s="1"/>
  <c r="AX137" i="1"/>
  <c r="AY137" i="1" s="1"/>
  <c r="AX138" i="1"/>
  <c r="AY138" i="1" s="1"/>
  <c r="AL139" i="1"/>
  <c r="AX139" i="1" s="1"/>
  <c r="AY139" i="1" s="1"/>
  <c r="AL140" i="1"/>
  <c r="AX140" i="1" s="1"/>
  <c r="AY140" i="1" s="1"/>
  <c r="AL141" i="1"/>
  <c r="AX141" i="1" s="1"/>
  <c r="AY141" i="1" s="1"/>
  <c r="AL142" i="1"/>
  <c r="AX142" i="1" s="1"/>
  <c r="AY142" i="1" s="1"/>
  <c r="AL143" i="1"/>
  <c r="AX143" i="1" s="1"/>
  <c r="AY143" i="1" s="1"/>
  <c r="AL144" i="1"/>
  <c r="AX144" i="1" s="1"/>
  <c r="AY144" i="1" s="1"/>
  <c r="AL145" i="1"/>
  <c r="AX145" i="1" s="1"/>
  <c r="AY145" i="1" s="1"/>
  <c r="AL146" i="1"/>
  <c r="AX146" i="1" s="1"/>
  <c r="AY146" i="1" s="1"/>
  <c r="AX147" i="1"/>
  <c r="AY147" i="1" s="1"/>
  <c r="AX148" i="1"/>
  <c r="AY148" i="1" s="1"/>
  <c r="AX149" i="1"/>
  <c r="AY149" i="1" s="1"/>
  <c r="AL150" i="1"/>
  <c r="AX150" i="1" s="1"/>
  <c r="AY150" i="1" s="1"/>
  <c r="AL151" i="1"/>
  <c r="AX151" i="1" s="1"/>
  <c r="AY151" i="1" s="1"/>
  <c r="AL152" i="1"/>
  <c r="AX152" i="1" s="1"/>
  <c r="AY152" i="1" s="1"/>
  <c r="AL153" i="1"/>
  <c r="AX153" i="1" s="1"/>
  <c r="AY153" i="1" s="1"/>
  <c r="AL154" i="1"/>
  <c r="AX154" i="1" s="1"/>
  <c r="AY154" i="1" s="1"/>
  <c r="AL155" i="1"/>
  <c r="AX155" i="1" s="1"/>
  <c r="AY155" i="1" s="1"/>
  <c r="AL156" i="1"/>
  <c r="AX156" i="1" s="1"/>
  <c r="AY156" i="1" s="1"/>
  <c r="AX157" i="1"/>
  <c r="AY157" i="1" s="1"/>
  <c r="AL158" i="1"/>
  <c r="AX158" i="1" s="1"/>
  <c r="AY158" i="1" s="1"/>
  <c r="AL159" i="1"/>
  <c r="AX159" i="1" s="1"/>
  <c r="AY159" i="1" s="1"/>
  <c r="AX160" i="1"/>
  <c r="AY160" i="1" s="1"/>
  <c r="AL161" i="1"/>
  <c r="AX161" i="1" s="1"/>
  <c r="AY161" i="1" s="1"/>
  <c r="AL162" i="1"/>
  <c r="AX162" i="1" s="1"/>
  <c r="AY162" i="1" s="1"/>
  <c r="AX163" i="1"/>
  <c r="AY163" i="1" s="1"/>
  <c r="AL164" i="1"/>
  <c r="AX164" i="1" s="1"/>
  <c r="AY164" i="1" s="1"/>
  <c r="AL165" i="1"/>
  <c r="AX165" i="1" s="1"/>
  <c r="AY165" i="1" s="1"/>
  <c r="AX166" i="1"/>
  <c r="AY166" i="1" s="1"/>
  <c r="AL167" i="1"/>
  <c r="AX167" i="1" s="1"/>
  <c r="AY167" i="1" s="1"/>
  <c r="AL168" i="1"/>
  <c r="AX168" i="1" s="1"/>
  <c r="AY168" i="1" s="1"/>
  <c r="AL169" i="1"/>
  <c r="AX169" i="1" s="1"/>
  <c r="AY169" i="1" s="1"/>
  <c r="AL170" i="1"/>
  <c r="AX170" i="1" s="1"/>
  <c r="AY170" i="1" s="1"/>
  <c r="AL171" i="1"/>
  <c r="AX171" i="1" s="1"/>
  <c r="AY171" i="1" s="1"/>
  <c r="AL172" i="1"/>
  <c r="AX172" i="1" s="1"/>
  <c r="AY172" i="1" s="1"/>
  <c r="AX173" i="1"/>
  <c r="AY173" i="1" s="1"/>
  <c r="AL174" i="1"/>
  <c r="AX174" i="1" s="1"/>
  <c r="AY174" i="1" s="1"/>
  <c r="AL175" i="1"/>
  <c r="AX175" i="1" s="1"/>
  <c r="AY175" i="1" s="1"/>
  <c r="AL176" i="1"/>
  <c r="AX176" i="1" s="1"/>
  <c r="AY176" i="1" s="1"/>
  <c r="AL177" i="1"/>
  <c r="AX177" i="1" s="1"/>
  <c r="AY177" i="1" s="1"/>
  <c r="AL178" i="1"/>
  <c r="AX178" i="1" s="1"/>
  <c r="AY178" i="1" s="1"/>
  <c r="AL179" i="1"/>
  <c r="AX179" i="1" s="1"/>
  <c r="AY179" i="1" s="1"/>
  <c r="AL180" i="1"/>
  <c r="AX180" i="1" s="1"/>
  <c r="AY180" i="1" s="1"/>
  <c r="AL181" i="1"/>
  <c r="AX181" i="1" s="1"/>
  <c r="AY181" i="1" s="1"/>
  <c r="AL182" i="1"/>
  <c r="AX182" i="1" s="1"/>
  <c r="AY182" i="1" s="1"/>
  <c r="AX183" i="1"/>
  <c r="AY183" i="1" s="1"/>
  <c r="AL184" i="1"/>
  <c r="AX184" i="1" s="1"/>
  <c r="AY184" i="1" s="1"/>
  <c r="AL185" i="1"/>
  <c r="AX185" i="1" s="1"/>
  <c r="AY185" i="1" s="1"/>
  <c r="AL186" i="1"/>
  <c r="AX186" i="1" s="1"/>
  <c r="AY186" i="1" s="1"/>
  <c r="AX187" i="1"/>
  <c r="AY187" i="1" s="1"/>
  <c r="AL188" i="1"/>
  <c r="AX188" i="1" s="1"/>
  <c r="AY188" i="1" s="1"/>
  <c r="AL189" i="1"/>
  <c r="AX189" i="1" s="1"/>
  <c r="AY189" i="1" s="1"/>
  <c r="AL190" i="1"/>
  <c r="AX190" i="1" s="1"/>
  <c r="AY190" i="1" s="1"/>
  <c r="AL191" i="1"/>
  <c r="AX191" i="1" s="1"/>
  <c r="AY191" i="1" s="1"/>
  <c r="AX192" i="1"/>
  <c r="AY192" i="1" s="1"/>
  <c r="AX193" i="1"/>
  <c r="AY193" i="1" s="1"/>
  <c r="AL194" i="1"/>
  <c r="AX194" i="1" s="1"/>
  <c r="AY194" i="1" s="1"/>
  <c r="AL195" i="1"/>
  <c r="AX195" i="1" s="1"/>
  <c r="AY195" i="1" s="1"/>
  <c r="AL196" i="1"/>
  <c r="AX196" i="1" s="1"/>
  <c r="AY196" i="1" s="1"/>
  <c r="AX197" i="1"/>
  <c r="AY197" i="1" s="1"/>
  <c r="AX198" i="1"/>
  <c r="AY198" i="1" s="1"/>
  <c r="AX199" i="1"/>
  <c r="AY199" i="1" s="1"/>
  <c r="AX200" i="1"/>
  <c r="AY200" i="1" s="1"/>
  <c r="AX201" i="1"/>
  <c r="AY201" i="1" s="1"/>
  <c r="AX202" i="1"/>
  <c r="AY202" i="1" s="1"/>
  <c r="AX203" i="1"/>
  <c r="AY203" i="1" s="1"/>
  <c r="AL204" i="1"/>
  <c r="AX204" i="1" s="1"/>
  <c r="AY204" i="1" s="1"/>
  <c r="AL205" i="1"/>
  <c r="AX205" i="1" s="1"/>
  <c r="AY205" i="1" s="1"/>
  <c r="AX206" i="1"/>
  <c r="AY206" i="1" s="1"/>
  <c r="AL207" i="1"/>
  <c r="AX207" i="1" s="1"/>
  <c r="AY207" i="1" s="1"/>
  <c r="AL208" i="1"/>
  <c r="AX208" i="1" s="1"/>
  <c r="AY208" i="1" s="1"/>
  <c r="AL209" i="1"/>
  <c r="AX209" i="1" s="1"/>
  <c r="AY209" i="1" s="1"/>
  <c r="AX210" i="1"/>
  <c r="AY210" i="1" s="1"/>
  <c r="AX211" i="1"/>
  <c r="AY211" i="1" s="1"/>
  <c r="AL212" i="1"/>
  <c r="AX212" i="1" s="1"/>
  <c r="AY212" i="1" s="1"/>
  <c r="AX213" i="1"/>
  <c r="AY213" i="1" s="1"/>
  <c r="AL214" i="1"/>
  <c r="AX214" i="1" s="1"/>
  <c r="AY214" i="1" s="1"/>
  <c r="AX215" i="1"/>
  <c r="AY215" i="1" s="1"/>
  <c r="AL216" i="1"/>
  <c r="AX216" i="1" s="1"/>
  <c r="AY216" i="1" s="1"/>
  <c r="AL217" i="1"/>
  <c r="AX217" i="1" s="1"/>
  <c r="AY217" i="1" s="1"/>
  <c r="AL218" i="1"/>
  <c r="AX218" i="1" s="1"/>
  <c r="AY218" i="1" s="1"/>
  <c r="AL219" i="1"/>
  <c r="AX219" i="1" s="1"/>
  <c r="AY219" i="1" s="1"/>
  <c r="AL220" i="1"/>
  <c r="AX220" i="1" s="1"/>
  <c r="AY220" i="1" s="1"/>
  <c r="AL221" i="1"/>
  <c r="AX221" i="1" s="1"/>
  <c r="AY221" i="1" s="1"/>
  <c r="AL222" i="1"/>
  <c r="AX222" i="1" s="1"/>
  <c r="AY222" i="1" s="1"/>
  <c r="AL223" i="1"/>
  <c r="AX223" i="1" s="1"/>
  <c r="AY223" i="1" s="1"/>
  <c r="AL224" i="1"/>
  <c r="AX224" i="1" s="1"/>
  <c r="AY224" i="1" s="1"/>
  <c r="AL225" i="1"/>
  <c r="AX225" i="1" s="1"/>
  <c r="AY225" i="1" s="1"/>
  <c r="AL226" i="1"/>
  <c r="AX226" i="1" s="1"/>
  <c r="AY226" i="1" s="1"/>
  <c r="AL227" i="1"/>
  <c r="AX227" i="1" s="1"/>
  <c r="AY227" i="1" s="1"/>
  <c r="AL228" i="1"/>
  <c r="AX228" i="1" s="1"/>
  <c r="AY228" i="1" s="1"/>
  <c r="AL229" i="1"/>
  <c r="AX229" i="1" s="1"/>
  <c r="AY229" i="1" s="1"/>
  <c r="AL230" i="1"/>
  <c r="AX230" i="1" s="1"/>
  <c r="AY230" i="1" s="1"/>
  <c r="AL231" i="1"/>
  <c r="AX231" i="1" s="1"/>
  <c r="AY231" i="1" s="1"/>
  <c r="AL232" i="1"/>
  <c r="AX232" i="1" s="1"/>
  <c r="AY232" i="1" s="1"/>
  <c r="AL233" i="1"/>
  <c r="AX233" i="1" s="1"/>
  <c r="AY233" i="1" s="1"/>
  <c r="AL234" i="1"/>
  <c r="AX234" i="1" s="1"/>
  <c r="AY234" i="1" s="1"/>
  <c r="AL235" i="1"/>
  <c r="AX235" i="1" s="1"/>
  <c r="AY235" i="1" s="1"/>
  <c r="AL236" i="1"/>
  <c r="AX236" i="1" s="1"/>
  <c r="AY236" i="1" s="1"/>
  <c r="AL237" i="1"/>
  <c r="AX237" i="1" s="1"/>
  <c r="AY237" i="1" s="1"/>
  <c r="AL238" i="1"/>
  <c r="AX238" i="1" s="1"/>
  <c r="AY238" i="1" s="1"/>
  <c r="AL239" i="1"/>
  <c r="AX239" i="1" s="1"/>
  <c r="AY239" i="1" s="1"/>
  <c r="AL240" i="1"/>
  <c r="AX240" i="1" s="1"/>
  <c r="AY240" i="1" s="1"/>
  <c r="AL241" i="1"/>
  <c r="AX241" i="1" s="1"/>
  <c r="AY241" i="1" s="1"/>
  <c r="AL242" i="1"/>
  <c r="AX242" i="1" s="1"/>
  <c r="AY242" i="1" s="1"/>
  <c r="AL243" i="1"/>
  <c r="AX243" i="1" s="1"/>
  <c r="AY243" i="1" s="1"/>
  <c r="AL244" i="1"/>
  <c r="AX244" i="1" s="1"/>
  <c r="AY244" i="1" s="1"/>
  <c r="AL245" i="1"/>
  <c r="AX245" i="1" s="1"/>
  <c r="AY245" i="1" s="1"/>
  <c r="AL246" i="1"/>
  <c r="AX246" i="1" s="1"/>
  <c r="AY246" i="1" s="1"/>
  <c r="AL247" i="1"/>
  <c r="AX247" i="1" s="1"/>
  <c r="AY247" i="1" s="1"/>
  <c r="AL248" i="1"/>
  <c r="AX248" i="1" s="1"/>
  <c r="AY248" i="1" s="1"/>
  <c r="AX249" i="1"/>
  <c r="AY249" i="1" s="1"/>
  <c r="AL250" i="1"/>
  <c r="AX250" i="1" s="1"/>
  <c r="AY250" i="1" s="1"/>
  <c r="AL251" i="1"/>
  <c r="AX251" i="1" s="1"/>
  <c r="AY251" i="1" s="1"/>
  <c r="AX252" i="1"/>
  <c r="AY252" i="1" s="1"/>
  <c r="AL253" i="1"/>
  <c r="AX253" i="1" s="1"/>
  <c r="AY253" i="1" s="1"/>
  <c r="AL254" i="1"/>
  <c r="AX254" i="1" s="1"/>
  <c r="AY254" i="1" s="1"/>
  <c r="AL255" i="1"/>
  <c r="AX255" i="1" s="1"/>
  <c r="AY255" i="1" s="1"/>
  <c r="AL256" i="1"/>
  <c r="AX256" i="1" s="1"/>
  <c r="AY256" i="1" s="1"/>
  <c r="AL257" i="1"/>
  <c r="AX257" i="1" s="1"/>
  <c r="AY257" i="1" s="1"/>
  <c r="AL258" i="1"/>
  <c r="AX258" i="1" s="1"/>
  <c r="AY258" i="1" s="1"/>
  <c r="AL259" i="1"/>
  <c r="AX259" i="1" s="1"/>
  <c r="AY259" i="1" s="1"/>
  <c r="AL260" i="1"/>
  <c r="AX260" i="1" s="1"/>
  <c r="AY260" i="1" s="1"/>
  <c r="AL261" i="1"/>
  <c r="AX261" i="1" s="1"/>
  <c r="AY261" i="1" s="1"/>
  <c r="AL262" i="1"/>
  <c r="AX262" i="1" s="1"/>
  <c r="AY262" i="1" s="1"/>
  <c r="AL263" i="1"/>
  <c r="AX263" i="1" s="1"/>
  <c r="AY263" i="1" s="1"/>
  <c r="AL264" i="1"/>
  <c r="AX264" i="1" s="1"/>
  <c r="AY264" i="1" s="1"/>
  <c r="AL265" i="1"/>
  <c r="AX265" i="1" s="1"/>
  <c r="AY265" i="1" s="1"/>
  <c r="AL266" i="1"/>
  <c r="AX266" i="1" s="1"/>
  <c r="AY266" i="1" s="1"/>
  <c r="AL267" i="1"/>
  <c r="AX267" i="1" s="1"/>
  <c r="AY267" i="1" s="1"/>
  <c r="AL268" i="1"/>
  <c r="AX268" i="1" s="1"/>
  <c r="AY268" i="1" s="1"/>
  <c r="AL269" i="1"/>
  <c r="AX269" i="1" s="1"/>
  <c r="AY269" i="1" s="1"/>
  <c r="AL270" i="1"/>
  <c r="AX270" i="1" s="1"/>
  <c r="AY270" i="1" s="1"/>
  <c r="AL271" i="1"/>
  <c r="AX271" i="1" s="1"/>
  <c r="AY271" i="1" s="1"/>
  <c r="AL272" i="1"/>
  <c r="AX272" i="1" s="1"/>
  <c r="AY272" i="1" s="1"/>
  <c r="AL273" i="1"/>
  <c r="AX273" i="1" s="1"/>
  <c r="AY273" i="1" s="1"/>
  <c r="AL274" i="1"/>
  <c r="AX274" i="1" s="1"/>
  <c r="AY274" i="1" s="1"/>
  <c r="AL275" i="1"/>
  <c r="AX275" i="1" s="1"/>
  <c r="AY275" i="1" s="1"/>
  <c r="AL276" i="1"/>
  <c r="AX276" i="1" s="1"/>
  <c r="AY276" i="1" s="1"/>
  <c r="AL277" i="1"/>
  <c r="AX277" i="1" s="1"/>
  <c r="AY277" i="1" s="1"/>
  <c r="AL278" i="1"/>
  <c r="AX278" i="1" s="1"/>
  <c r="AY278" i="1" s="1"/>
  <c r="AL279" i="1"/>
  <c r="AX279" i="1" s="1"/>
  <c r="AY279" i="1" s="1"/>
  <c r="AL280" i="1"/>
  <c r="AX280" i="1" s="1"/>
  <c r="AY280" i="1" s="1"/>
  <c r="AL281" i="1"/>
  <c r="AX281" i="1" s="1"/>
  <c r="AY281" i="1" s="1"/>
  <c r="AL282" i="1"/>
  <c r="AX282" i="1" s="1"/>
  <c r="AY282" i="1" s="1"/>
  <c r="AL283" i="1"/>
  <c r="AX283" i="1" s="1"/>
  <c r="AY283" i="1" s="1"/>
  <c r="AL284" i="1"/>
  <c r="AX284" i="1" s="1"/>
  <c r="AY284" i="1" s="1"/>
  <c r="AL285" i="1"/>
  <c r="AX285" i="1" s="1"/>
  <c r="AY285" i="1" s="1"/>
  <c r="AL286" i="1"/>
  <c r="AX286" i="1" s="1"/>
  <c r="AY286" i="1" s="1"/>
  <c r="AL287" i="1"/>
  <c r="AX287" i="1" s="1"/>
  <c r="AY287" i="1" s="1"/>
  <c r="AL288" i="1"/>
  <c r="AX288" i="1" s="1"/>
  <c r="AY288" i="1" s="1"/>
  <c r="AL289" i="1"/>
  <c r="AX289" i="1" s="1"/>
  <c r="AY289" i="1" s="1"/>
  <c r="AL290" i="1"/>
  <c r="AX290" i="1" s="1"/>
  <c r="AY290" i="1" s="1"/>
  <c r="AL291" i="1"/>
  <c r="AX291" i="1" s="1"/>
  <c r="AY291" i="1" s="1"/>
  <c r="AL292" i="1"/>
  <c r="AX292" i="1" s="1"/>
  <c r="AY292" i="1" s="1"/>
  <c r="AL293" i="1"/>
  <c r="AX293" i="1" s="1"/>
  <c r="AY293" i="1" s="1"/>
  <c r="AL294" i="1"/>
  <c r="AX294" i="1" s="1"/>
  <c r="AY294" i="1" s="1"/>
  <c r="AL295" i="1"/>
  <c r="AX295" i="1" s="1"/>
  <c r="AY295" i="1" s="1"/>
  <c r="AL296" i="1"/>
  <c r="AX296" i="1" s="1"/>
  <c r="AY296" i="1" s="1"/>
  <c r="AL297" i="1"/>
  <c r="AX297" i="1" s="1"/>
  <c r="AY297" i="1" s="1"/>
  <c r="AL298" i="1"/>
  <c r="AX298" i="1" s="1"/>
  <c r="AY298" i="1" s="1"/>
  <c r="AL299" i="1"/>
  <c r="AX299" i="1" s="1"/>
  <c r="AY299" i="1" s="1"/>
  <c r="AL300" i="1"/>
  <c r="AX300" i="1" s="1"/>
  <c r="AY300" i="1" s="1"/>
  <c r="AL301" i="1"/>
  <c r="AX301" i="1" s="1"/>
  <c r="AY301" i="1" s="1"/>
  <c r="AL302" i="1"/>
  <c r="AX302" i="1" s="1"/>
  <c r="AY302" i="1" s="1"/>
  <c r="AL303" i="1"/>
  <c r="AX303" i="1" s="1"/>
  <c r="AY303" i="1" s="1"/>
  <c r="AL304" i="1"/>
  <c r="AX304" i="1" s="1"/>
  <c r="AY304" i="1" s="1"/>
  <c r="AL305" i="1"/>
  <c r="AX305" i="1" s="1"/>
  <c r="AY305" i="1" s="1"/>
  <c r="AL306" i="1"/>
  <c r="AX306" i="1" s="1"/>
  <c r="AY306" i="1" s="1"/>
  <c r="AL307" i="1"/>
  <c r="AX307" i="1" s="1"/>
  <c r="AY307" i="1" s="1"/>
  <c r="AL308" i="1"/>
  <c r="AX308" i="1" s="1"/>
  <c r="AY308" i="1" s="1"/>
  <c r="AL309" i="1"/>
  <c r="AX309" i="1" s="1"/>
  <c r="AY309" i="1" s="1"/>
  <c r="AL310" i="1"/>
  <c r="AX310" i="1" s="1"/>
  <c r="AY310" i="1" s="1"/>
  <c r="AL311" i="1"/>
  <c r="AX311" i="1" s="1"/>
  <c r="AY311" i="1" s="1"/>
  <c r="AL312" i="1"/>
  <c r="AX312" i="1" s="1"/>
  <c r="AY312" i="1" s="1"/>
  <c r="AL313" i="1"/>
  <c r="AX313" i="1" s="1"/>
  <c r="AY313" i="1" s="1"/>
  <c r="AL314" i="1"/>
  <c r="AX314" i="1" s="1"/>
  <c r="AY314" i="1" s="1"/>
  <c r="AL315" i="1"/>
  <c r="AX315" i="1" s="1"/>
  <c r="AY315" i="1" s="1"/>
  <c r="AL316" i="1"/>
  <c r="AX316" i="1" s="1"/>
  <c r="AY316" i="1" s="1"/>
  <c r="AL317" i="1"/>
  <c r="AX317" i="1" s="1"/>
  <c r="AY317" i="1" s="1"/>
  <c r="AL318" i="1"/>
  <c r="AX318" i="1" s="1"/>
  <c r="AY318" i="1" s="1"/>
  <c r="AL319" i="1"/>
  <c r="AX319" i="1" s="1"/>
  <c r="AY319" i="1" s="1"/>
  <c r="AL320" i="1"/>
  <c r="AX320" i="1" s="1"/>
  <c r="AY320" i="1" s="1"/>
  <c r="AL321" i="1"/>
  <c r="AX321" i="1" s="1"/>
  <c r="AY321" i="1" s="1"/>
  <c r="AL322" i="1"/>
  <c r="AX322" i="1" s="1"/>
  <c r="AY322" i="1" s="1"/>
  <c r="AL323" i="1"/>
  <c r="AX323" i="1" s="1"/>
  <c r="AY323" i="1" s="1"/>
  <c r="AL324" i="1"/>
  <c r="AX324" i="1" s="1"/>
  <c r="AY324" i="1" s="1"/>
  <c r="AL325" i="1"/>
  <c r="AX325" i="1" s="1"/>
  <c r="AY325" i="1" s="1"/>
  <c r="AL326" i="1"/>
  <c r="AX326" i="1" s="1"/>
  <c r="AY326" i="1" s="1"/>
  <c r="AL327" i="1"/>
  <c r="AX327" i="1" s="1"/>
  <c r="AY327" i="1" s="1"/>
  <c r="AL328" i="1"/>
  <c r="AX328" i="1" s="1"/>
  <c r="AY328" i="1" s="1"/>
  <c r="AL329" i="1"/>
  <c r="AX329" i="1" s="1"/>
  <c r="AY329" i="1" s="1"/>
  <c r="AL330" i="1"/>
  <c r="AX330" i="1" s="1"/>
  <c r="AY330" i="1" s="1"/>
  <c r="AL331" i="1"/>
  <c r="AX331" i="1" s="1"/>
  <c r="AY331" i="1" s="1"/>
  <c r="AL332" i="1"/>
  <c r="AX332" i="1" s="1"/>
  <c r="AY332" i="1" s="1"/>
  <c r="AL333" i="1"/>
  <c r="AX333" i="1" s="1"/>
  <c r="AY333" i="1" s="1"/>
  <c r="AL334" i="1"/>
  <c r="AX334" i="1" s="1"/>
  <c r="AY334" i="1" s="1"/>
  <c r="AL335" i="1"/>
  <c r="AX335" i="1" s="1"/>
  <c r="AY335" i="1" s="1"/>
  <c r="AL336" i="1"/>
  <c r="AX336" i="1" s="1"/>
  <c r="AY336" i="1" s="1"/>
  <c r="AL337" i="1"/>
  <c r="AX337" i="1" s="1"/>
  <c r="AY337" i="1" s="1"/>
  <c r="AL338" i="1"/>
  <c r="AX338" i="1" s="1"/>
  <c r="AY338" i="1" s="1"/>
  <c r="AL339" i="1"/>
  <c r="AX339" i="1" s="1"/>
  <c r="AY339" i="1" s="1"/>
  <c r="AL340" i="1"/>
  <c r="AX340" i="1" s="1"/>
  <c r="AY340" i="1" s="1"/>
  <c r="AL341" i="1"/>
  <c r="AX341" i="1" s="1"/>
  <c r="AY341" i="1" s="1"/>
  <c r="AL342" i="1"/>
  <c r="AX342" i="1" s="1"/>
  <c r="AY342" i="1" s="1"/>
  <c r="AL343" i="1"/>
  <c r="AX343" i="1" s="1"/>
  <c r="AY343" i="1" s="1"/>
  <c r="AL344" i="1"/>
  <c r="AX344" i="1" s="1"/>
  <c r="AY344" i="1" s="1"/>
  <c r="AL345" i="1"/>
  <c r="AX345" i="1" s="1"/>
  <c r="AY345" i="1" s="1"/>
  <c r="AL346" i="1"/>
  <c r="AX346" i="1" s="1"/>
  <c r="AY346" i="1" s="1"/>
  <c r="AL347" i="1"/>
  <c r="AX347" i="1" s="1"/>
  <c r="AY347" i="1" s="1"/>
  <c r="AL348" i="1"/>
  <c r="AX348" i="1" s="1"/>
  <c r="AY348" i="1" s="1"/>
  <c r="AL349" i="1"/>
  <c r="AX349" i="1" s="1"/>
  <c r="AY349" i="1" s="1"/>
  <c r="AL350" i="1"/>
  <c r="AX350" i="1" s="1"/>
  <c r="AY350" i="1" s="1"/>
  <c r="AL351" i="1"/>
  <c r="AX351" i="1" s="1"/>
  <c r="AY351" i="1" s="1"/>
  <c r="AL352" i="1"/>
  <c r="AX352" i="1" s="1"/>
  <c r="AY352" i="1" s="1"/>
  <c r="AL353" i="1"/>
  <c r="AX353" i="1" s="1"/>
  <c r="AY353" i="1" s="1"/>
  <c r="AL354" i="1"/>
  <c r="AX354" i="1" s="1"/>
  <c r="AY354" i="1" s="1"/>
  <c r="AL355" i="1"/>
  <c r="AX355" i="1" s="1"/>
  <c r="AY355" i="1" s="1"/>
  <c r="AL356" i="1"/>
  <c r="AX356" i="1" s="1"/>
  <c r="AY356" i="1" s="1"/>
  <c r="AL357" i="1"/>
  <c r="AX357" i="1" s="1"/>
  <c r="AY357" i="1" s="1"/>
  <c r="AX358" i="1"/>
  <c r="AY358" i="1" s="1"/>
  <c r="AL359" i="1"/>
  <c r="AX359" i="1" s="1"/>
  <c r="AY359" i="1" s="1"/>
  <c r="AL360" i="1"/>
  <c r="AX360" i="1" s="1"/>
  <c r="AY360" i="1" s="1"/>
  <c r="AL361" i="1"/>
  <c r="AX361" i="1" s="1"/>
  <c r="AY361" i="1" s="1"/>
  <c r="AL362" i="1"/>
  <c r="AX362" i="1" s="1"/>
  <c r="AY362" i="1" s="1"/>
  <c r="AX363" i="1"/>
  <c r="AY363" i="1" s="1"/>
  <c r="AL364" i="1"/>
  <c r="AX364" i="1" s="1"/>
  <c r="AY364" i="1" s="1"/>
  <c r="AL365" i="1"/>
  <c r="AX365" i="1" s="1"/>
  <c r="AY365" i="1" s="1"/>
  <c r="AL366" i="1"/>
  <c r="AX366" i="1" s="1"/>
  <c r="AY366" i="1" s="1"/>
  <c r="AL367" i="1"/>
  <c r="AX367" i="1" s="1"/>
  <c r="AY367" i="1" s="1"/>
  <c r="AX368" i="1"/>
  <c r="AY368" i="1" s="1"/>
  <c r="AL369" i="1"/>
  <c r="AX369" i="1" s="1"/>
  <c r="AY369" i="1" s="1"/>
  <c r="AX370" i="1"/>
  <c r="AY370" i="1" s="1"/>
  <c r="AX371" i="1"/>
  <c r="AY371" i="1" s="1"/>
  <c r="AL372" i="1"/>
  <c r="AX372" i="1" s="1"/>
  <c r="AY372" i="1" s="1"/>
  <c r="AL373" i="1"/>
  <c r="AX373" i="1" s="1"/>
  <c r="AY373" i="1" s="1"/>
  <c r="AL374" i="1"/>
  <c r="AX374" i="1" s="1"/>
  <c r="AY374" i="1" s="1"/>
  <c r="AL375" i="1"/>
  <c r="AX375" i="1" s="1"/>
  <c r="AY375" i="1" s="1"/>
  <c r="AL376" i="1"/>
  <c r="AX376" i="1" s="1"/>
  <c r="AY376" i="1" s="1"/>
  <c r="AL377" i="1"/>
  <c r="AX377" i="1" s="1"/>
  <c r="AY377" i="1" s="1"/>
  <c r="AL378" i="1"/>
  <c r="AX378" i="1" s="1"/>
  <c r="AY378" i="1" s="1"/>
  <c r="AL379" i="1"/>
  <c r="AX379" i="1" s="1"/>
  <c r="AY379" i="1" s="1"/>
  <c r="AL380" i="1"/>
  <c r="AX380" i="1" s="1"/>
  <c r="AY380" i="1" s="1"/>
  <c r="AL381" i="1"/>
  <c r="AX381" i="1" s="1"/>
  <c r="AY381" i="1" s="1"/>
  <c r="AL382" i="1"/>
  <c r="AX382" i="1" s="1"/>
  <c r="AY382" i="1" s="1"/>
  <c r="AL383" i="1"/>
  <c r="AX383" i="1" s="1"/>
  <c r="AY383" i="1" s="1"/>
  <c r="AL384" i="1"/>
  <c r="AX384" i="1" s="1"/>
  <c r="AY384" i="1" s="1"/>
  <c r="AL385" i="1"/>
  <c r="AX385" i="1" s="1"/>
  <c r="AY385" i="1" s="1"/>
  <c r="AL386" i="1"/>
  <c r="AX386" i="1" s="1"/>
  <c r="AY386" i="1" s="1"/>
  <c r="AL387" i="1"/>
  <c r="AX387" i="1" s="1"/>
  <c r="AY387" i="1" s="1"/>
  <c r="AL388" i="1"/>
  <c r="AX388" i="1" s="1"/>
  <c r="AY388" i="1" s="1"/>
  <c r="AL389" i="1"/>
  <c r="AX389" i="1" s="1"/>
  <c r="AY389" i="1" s="1"/>
  <c r="AL390" i="1"/>
  <c r="AX390" i="1" s="1"/>
  <c r="AY390" i="1" s="1"/>
  <c r="AL391" i="1"/>
  <c r="AX391" i="1" s="1"/>
  <c r="AY391" i="1" s="1"/>
  <c r="AL392" i="1"/>
  <c r="AX392" i="1" s="1"/>
  <c r="AY392" i="1" s="1"/>
  <c r="AL393" i="1"/>
  <c r="AX393" i="1" s="1"/>
  <c r="AY393" i="1" s="1"/>
  <c r="AL394" i="1"/>
  <c r="AX394" i="1" s="1"/>
  <c r="AY394" i="1" s="1"/>
  <c r="AL395" i="1"/>
  <c r="AX395" i="1" s="1"/>
  <c r="AY395" i="1" s="1"/>
  <c r="AL396" i="1"/>
  <c r="AX396" i="1" s="1"/>
  <c r="AY396" i="1" s="1"/>
  <c r="AL397" i="1"/>
  <c r="AX397" i="1" s="1"/>
  <c r="AY397" i="1" s="1"/>
  <c r="AL398" i="1"/>
  <c r="AX398" i="1" s="1"/>
  <c r="AY398" i="1" s="1"/>
  <c r="AL399" i="1"/>
  <c r="AX399" i="1" s="1"/>
  <c r="AY399" i="1" s="1"/>
  <c r="AL400" i="1"/>
  <c r="AX400" i="1" s="1"/>
  <c r="AY400" i="1" s="1"/>
  <c r="AL401" i="1"/>
  <c r="AX401" i="1" s="1"/>
  <c r="AY401" i="1" s="1"/>
  <c r="AL402" i="1"/>
  <c r="AX402" i="1" s="1"/>
  <c r="AY402" i="1" s="1"/>
  <c r="AL403" i="1"/>
  <c r="AX403" i="1" s="1"/>
  <c r="AY403" i="1" s="1"/>
  <c r="AL404" i="1"/>
  <c r="AX404" i="1" s="1"/>
  <c r="AY404" i="1" s="1"/>
  <c r="AL405" i="1"/>
  <c r="AX405" i="1" s="1"/>
  <c r="AY405" i="1" s="1"/>
  <c r="AX406" i="1"/>
  <c r="AY406" i="1" s="1"/>
  <c r="AL407" i="1"/>
  <c r="AX407" i="1" s="1"/>
  <c r="AY407" i="1" s="1"/>
  <c r="AL408" i="1"/>
  <c r="AX408" i="1" s="1"/>
  <c r="AY408" i="1" s="1"/>
  <c r="AL409" i="1"/>
  <c r="AX409" i="1" s="1"/>
  <c r="AY409" i="1" s="1"/>
  <c r="AL410" i="1"/>
  <c r="AX410" i="1" s="1"/>
  <c r="AY410" i="1" s="1"/>
  <c r="AL411" i="1"/>
  <c r="AX411" i="1" s="1"/>
  <c r="AY411" i="1" s="1"/>
  <c r="AL412" i="1"/>
  <c r="AX412" i="1" s="1"/>
  <c r="AY412" i="1" s="1"/>
  <c r="AL413" i="1"/>
  <c r="AX413" i="1" s="1"/>
  <c r="AY413" i="1" s="1"/>
  <c r="AL414" i="1"/>
  <c r="AX414" i="1" s="1"/>
  <c r="AY414" i="1" s="1"/>
  <c r="AL415" i="1"/>
  <c r="AX415" i="1" s="1"/>
  <c r="AY415" i="1" s="1"/>
  <c r="AL416" i="1"/>
  <c r="AX416" i="1" s="1"/>
  <c r="AY416" i="1" s="1"/>
  <c r="AL417" i="1"/>
  <c r="AX417" i="1" s="1"/>
  <c r="AY417" i="1" s="1"/>
  <c r="AL418" i="1"/>
  <c r="AX418" i="1" s="1"/>
  <c r="AY418" i="1" s="1"/>
  <c r="AL419" i="1"/>
  <c r="AX419" i="1" s="1"/>
  <c r="AY419" i="1" s="1"/>
  <c r="AL420" i="1"/>
  <c r="AX420" i="1" s="1"/>
  <c r="AY420" i="1" s="1"/>
  <c r="AL421" i="1"/>
  <c r="AX421" i="1" s="1"/>
  <c r="AY421" i="1" s="1"/>
  <c r="AL422" i="1"/>
  <c r="AX422" i="1" s="1"/>
  <c r="AY422" i="1" s="1"/>
  <c r="AL423" i="1"/>
  <c r="AX423" i="1" s="1"/>
  <c r="AY423" i="1" s="1"/>
  <c r="AL424" i="1"/>
  <c r="AX424" i="1" s="1"/>
  <c r="AY424" i="1" s="1"/>
  <c r="AL425" i="1"/>
  <c r="AX425" i="1" s="1"/>
  <c r="AY425" i="1" s="1"/>
  <c r="AL426" i="1"/>
  <c r="AX426" i="1" s="1"/>
  <c r="AY426" i="1" s="1"/>
  <c r="AL427" i="1"/>
  <c r="AX427" i="1" s="1"/>
  <c r="AY427" i="1" s="1"/>
  <c r="AL428" i="1"/>
  <c r="AX428" i="1" s="1"/>
  <c r="AY428" i="1" s="1"/>
  <c r="AL429" i="1"/>
  <c r="AX429" i="1" s="1"/>
  <c r="AY429" i="1" s="1"/>
  <c r="AL430" i="1"/>
  <c r="AX430" i="1" s="1"/>
  <c r="AY430" i="1" s="1"/>
  <c r="AL431" i="1"/>
  <c r="AX431" i="1" s="1"/>
  <c r="AY431" i="1" s="1"/>
  <c r="AL432" i="1"/>
  <c r="AX432" i="1" s="1"/>
  <c r="AY432" i="1" s="1"/>
  <c r="AL433" i="1"/>
  <c r="AX433" i="1" s="1"/>
  <c r="AY433" i="1" s="1"/>
  <c r="AL434" i="1"/>
  <c r="AX434" i="1" s="1"/>
  <c r="AY434" i="1" s="1"/>
  <c r="AL435" i="1"/>
  <c r="AX435" i="1" s="1"/>
  <c r="AY435" i="1" s="1"/>
  <c r="AL436" i="1"/>
  <c r="AX436" i="1" s="1"/>
  <c r="AY436" i="1" s="1"/>
  <c r="AL437" i="1"/>
  <c r="AX437" i="1" s="1"/>
  <c r="AY437" i="1" s="1"/>
  <c r="AL438" i="1"/>
  <c r="AX438" i="1" s="1"/>
  <c r="AY438" i="1" s="1"/>
  <c r="AL439" i="1"/>
  <c r="AX439" i="1" s="1"/>
  <c r="AY439" i="1" s="1"/>
  <c r="AL440" i="1"/>
  <c r="AX440" i="1" s="1"/>
  <c r="AY440" i="1" s="1"/>
  <c r="AL441" i="1"/>
  <c r="AX441" i="1" s="1"/>
  <c r="AY441" i="1" s="1"/>
  <c r="AL442" i="1"/>
  <c r="AX442" i="1" s="1"/>
  <c r="AY442" i="1" s="1"/>
  <c r="AL443" i="1"/>
  <c r="AX443" i="1" s="1"/>
  <c r="AY443" i="1" s="1"/>
  <c r="AL444" i="1"/>
  <c r="AX444" i="1" s="1"/>
  <c r="AY444" i="1" s="1"/>
  <c r="AL445" i="1"/>
  <c r="AX445" i="1" s="1"/>
  <c r="AY445" i="1" s="1"/>
  <c r="AL446" i="1"/>
  <c r="AX446" i="1" s="1"/>
  <c r="AY446" i="1" s="1"/>
  <c r="AL447" i="1"/>
  <c r="AX447" i="1" s="1"/>
  <c r="AY447" i="1" s="1"/>
  <c r="AL448" i="1"/>
  <c r="AX448" i="1" s="1"/>
  <c r="AY448" i="1" s="1"/>
  <c r="AL449" i="1"/>
  <c r="AX449" i="1" s="1"/>
  <c r="AY449" i="1" s="1"/>
  <c r="AL450" i="1"/>
  <c r="AX450" i="1" s="1"/>
  <c r="AY450" i="1" s="1"/>
  <c r="AL451" i="1"/>
  <c r="AX451" i="1" s="1"/>
  <c r="AY451" i="1" s="1"/>
  <c r="AL452" i="1"/>
  <c r="AX452" i="1" s="1"/>
  <c r="AY452" i="1" s="1"/>
  <c r="AL453" i="1"/>
  <c r="AX453" i="1" s="1"/>
  <c r="AY453" i="1" s="1"/>
  <c r="AL454" i="1"/>
  <c r="AX454" i="1" s="1"/>
  <c r="AY454" i="1" s="1"/>
  <c r="AL455" i="1"/>
  <c r="AX455" i="1" s="1"/>
  <c r="AY455" i="1" s="1"/>
  <c r="AL456" i="1"/>
  <c r="AX456" i="1" s="1"/>
  <c r="AY456" i="1" s="1"/>
  <c r="AL457" i="1"/>
  <c r="AX457" i="1" s="1"/>
  <c r="AY457" i="1" s="1"/>
  <c r="AL458" i="1"/>
  <c r="AX458" i="1" s="1"/>
  <c r="AY458" i="1" s="1"/>
  <c r="AL459" i="1"/>
  <c r="AX459" i="1" s="1"/>
  <c r="AY459" i="1" s="1"/>
  <c r="AL460" i="1"/>
  <c r="AX460" i="1" s="1"/>
  <c r="AY460" i="1" s="1"/>
  <c r="AL461" i="1"/>
  <c r="AX461" i="1" s="1"/>
  <c r="AY461" i="1" s="1"/>
  <c r="AL462" i="1"/>
  <c r="AX462" i="1" s="1"/>
  <c r="AY462" i="1" s="1"/>
  <c r="AL463" i="1"/>
  <c r="AX463" i="1" s="1"/>
  <c r="AY463" i="1" s="1"/>
  <c r="AL464" i="1"/>
  <c r="AX464" i="1" s="1"/>
  <c r="AY464" i="1" s="1"/>
  <c r="AL465" i="1"/>
  <c r="AX465" i="1" s="1"/>
  <c r="AY465" i="1" s="1"/>
  <c r="AL466" i="1"/>
  <c r="AX466" i="1" s="1"/>
  <c r="AY466" i="1" s="1"/>
  <c r="AL467" i="1"/>
  <c r="AX467" i="1" s="1"/>
  <c r="AY467" i="1" s="1"/>
  <c r="AL468" i="1"/>
  <c r="AX468" i="1" s="1"/>
  <c r="AY468" i="1" s="1"/>
  <c r="AL469" i="1"/>
  <c r="AX469" i="1" s="1"/>
  <c r="AY469" i="1" s="1"/>
  <c r="AL470" i="1"/>
  <c r="AX470" i="1" s="1"/>
  <c r="AY470" i="1" s="1"/>
  <c r="AL471" i="1"/>
  <c r="AX471" i="1" s="1"/>
  <c r="AY471" i="1" s="1"/>
  <c r="AL472" i="1"/>
  <c r="AX472" i="1" s="1"/>
  <c r="AY472" i="1" s="1"/>
  <c r="AL473" i="1"/>
  <c r="AX473" i="1" s="1"/>
  <c r="AY473" i="1" s="1"/>
  <c r="AL474" i="1"/>
  <c r="AX474" i="1" s="1"/>
  <c r="AY474" i="1" s="1"/>
  <c r="AL475" i="1"/>
  <c r="AX475" i="1" s="1"/>
  <c r="AY475" i="1" s="1"/>
  <c r="AL476" i="1"/>
  <c r="AX476" i="1" s="1"/>
  <c r="AY476" i="1" s="1"/>
  <c r="AL477" i="1"/>
  <c r="AX477" i="1" s="1"/>
  <c r="AY477" i="1" s="1"/>
  <c r="AL478" i="1"/>
  <c r="AX478" i="1" s="1"/>
  <c r="AY478" i="1" s="1"/>
  <c r="AL479" i="1"/>
  <c r="AX479" i="1" s="1"/>
  <c r="AY479" i="1" s="1"/>
  <c r="AL480" i="1"/>
  <c r="AX480" i="1" s="1"/>
  <c r="AY480" i="1" s="1"/>
  <c r="AL481" i="1"/>
  <c r="AX481" i="1" s="1"/>
  <c r="AY481" i="1" s="1"/>
  <c r="AL482" i="1"/>
  <c r="AX482" i="1" s="1"/>
  <c r="AY482" i="1" s="1"/>
  <c r="AL483" i="1"/>
  <c r="AX483" i="1" s="1"/>
  <c r="AY483" i="1" s="1"/>
  <c r="AL484" i="1"/>
  <c r="AX484" i="1" s="1"/>
  <c r="AY484" i="1" s="1"/>
  <c r="AL485" i="1"/>
  <c r="AX485" i="1" s="1"/>
  <c r="AY485" i="1" s="1"/>
  <c r="AL486" i="1"/>
  <c r="AX486" i="1" s="1"/>
  <c r="AY486" i="1" s="1"/>
  <c r="AL487" i="1"/>
  <c r="AX487" i="1" s="1"/>
  <c r="AY487" i="1" s="1"/>
  <c r="AL488" i="1"/>
  <c r="AX488" i="1" s="1"/>
  <c r="AY488" i="1" s="1"/>
  <c r="AL489" i="1"/>
  <c r="AX489" i="1" s="1"/>
  <c r="AY489" i="1" s="1"/>
  <c r="AL490" i="1"/>
  <c r="AX490" i="1" s="1"/>
  <c r="AY490" i="1" s="1"/>
  <c r="AL491" i="1"/>
  <c r="AX491" i="1" s="1"/>
  <c r="AY491" i="1" s="1"/>
  <c r="AL492" i="1"/>
  <c r="AX492" i="1" s="1"/>
  <c r="AY492" i="1" s="1"/>
  <c r="AL493" i="1"/>
  <c r="AX493" i="1" s="1"/>
  <c r="AY493" i="1" s="1"/>
  <c r="AL494" i="1"/>
  <c r="AX494" i="1" s="1"/>
  <c r="AY494" i="1" s="1"/>
  <c r="AL495" i="1"/>
  <c r="AX495" i="1" s="1"/>
  <c r="AY495" i="1" s="1"/>
  <c r="AL496" i="1"/>
  <c r="AX496" i="1" s="1"/>
  <c r="AY496" i="1" s="1"/>
  <c r="AL497" i="1"/>
  <c r="AX497" i="1" s="1"/>
  <c r="AY497" i="1" s="1"/>
  <c r="AL498" i="1"/>
  <c r="AX498" i="1" s="1"/>
  <c r="AY498" i="1" s="1"/>
  <c r="AL499" i="1"/>
  <c r="AX499" i="1" s="1"/>
  <c r="AY499" i="1" s="1"/>
  <c r="AL500" i="1"/>
  <c r="AX500" i="1" s="1"/>
  <c r="AY500" i="1" s="1"/>
  <c r="AL501" i="1"/>
  <c r="AX501" i="1" s="1"/>
  <c r="AY501" i="1" s="1"/>
  <c r="AL502" i="1"/>
  <c r="AX502" i="1" s="1"/>
  <c r="AY502" i="1" s="1"/>
  <c r="AL503" i="1"/>
  <c r="AX503" i="1" s="1"/>
  <c r="AY503" i="1" s="1"/>
  <c r="AL504" i="1"/>
  <c r="AX504" i="1" s="1"/>
  <c r="AY504" i="1" s="1"/>
  <c r="AL505" i="1"/>
  <c r="AX505" i="1" s="1"/>
  <c r="AY505" i="1" s="1"/>
  <c r="AL506" i="1"/>
  <c r="AX506" i="1" s="1"/>
  <c r="AY506" i="1" s="1"/>
  <c r="AL507" i="1"/>
  <c r="AX507" i="1" s="1"/>
  <c r="AY507" i="1" s="1"/>
  <c r="AL508" i="1"/>
  <c r="AX508" i="1" s="1"/>
  <c r="AY508" i="1" s="1"/>
  <c r="AL509" i="1"/>
  <c r="AX509" i="1" s="1"/>
  <c r="AY509" i="1" s="1"/>
  <c r="AL510" i="1"/>
  <c r="AX510" i="1" s="1"/>
  <c r="AY510" i="1" s="1"/>
  <c r="AL511" i="1"/>
  <c r="AX511" i="1" s="1"/>
  <c r="AY511" i="1" s="1"/>
  <c r="AL512" i="1"/>
  <c r="AX512" i="1" s="1"/>
  <c r="AY512" i="1" s="1"/>
  <c r="AL513" i="1"/>
  <c r="AX513" i="1" s="1"/>
  <c r="AY513" i="1" s="1"/>
  <c r="AL514" i="1"/>
  <c r="AX514" i="1" s="1"/>
  <c r="AY514" i="1" s="1"/>
  <c r="AL515" i="1"/>
  <c r="AX515" i="1" s="1"/>
  <c r="AY515" i="1" s="1"/>
  <c r="AL516" i="1"/>
  <c r="AX516" i="1" s="1"/>
  <c r="AY516" i="1" s="1"/>
  <c r="AL517" i="1"/>
  <c r="AX517" i="1" s="1"/>
  <c r="AY517" i="1" s="1"/>
  <c r="AL518" i="1"/>
  <c r="AX518" i="1" s="1"/>
  <c r="AY518" i="1" s="1"/>
  <c r="AL519" i="1"/>
  <c r="AX519" i="1" s="1"/>
  <c r="AY519" i="1" s="1"/>
  <c r="AL520" i="1"/>
  <c r="AX520" i="1" s="1"/>
  <c r="AY520" i="1" s="1"/>
  <c r="AL521" i="1"/>
  <c r="AX521" i="1" s="1"/>
  <c r="AY521" i="1" s="1"/>
  <c r="AL522" i="1"/>
  <c r="AX522" i="1" s="1"/>
  <c r="AY522" i="1" s="1"/>
  <c r="AL523" i="1"/>
  <c r="AX523" i="1" s="1"/>
  <c r="AY523" i="1" s="1"/>
  <c r="AL524" i="1"/>
  <c r="AX524" i="1" s="1"/>
  <c r="AY524" i="1" s="1"/>
  <c r="AL525" i="1"/>
  <c r="AX525" i="1" s="1"/>
  <c r="AY525" i="1" s="1"/>
  <c r="AL526" i="1"/>
  <c r="AX526" i="1" s="1"/>
  <c r="AY526" i="1" s="1"/>
  <c r="AL527" i="1"/>
  <c r="AX527" i="1" s="1"/>
  <c r="AY527" i="1" s="1"/>
  <c r="AL528" i="1"/>
  <c r="AX528" i="1" s="1"/>
  <c r="AY528" i="1" s="1"/>
  <c r="AL661" i="1"/>
  <c r="AX661" i="1" s="1"/>
  <c r="AY661" i="1" s="1"/>
  <c r="AL529" i="1"/>
  <c r="AX529" i="1" s="1"/>
  <c r="AY529" i="1" s="1"/>
  <c r="AL530" i="1"/>
  <c r="AX530" i="1" s="1"/>
  <c r="AY530" i="1" s="1"/>
  <c r="AL553" i="1"/>
  <c r="AX553" i="1" s="1"/>
  <c r="AY553" i="1" s="1"/>
  <c r="AL531" i="1"/>
  <c r="AX531" i="1" s="1"/>
  <c r="AY531" i="1" s="1"/>
  <c r="AL532" i="1"/>
  <c r="AX532" i="1" s="1"/>
  <c r="AY532" i="1" s="1"/>
  <c r="AL533" i="1"/>
  <c r="AX533" i="1" s="1"/>
  <c r="AY533" i="1" s="1"/>
  <c r="AL662" i="1"/>
  <c r="AX662" i="1" s="1"/>
  <c r="AY662" i="1" s="1"/>
  <c r="AL534" i="1"/>
  <c r="AX534" i="1" s="1"/>
  <c r="AY534" i="1" s="1"/>
  <c r="AL535" i="1"/>
  <c r="AX535" i="1" s="1"/>
  <c r="AY535" i="1" s="1"/>
  <c r="AL536" i="1"/>
  <c r="AX536" i="1" s="1"/>
  <c r="AY536" i="1" s="1"/>
  <c r="AL537" i="1"/>
  <c r="AX537" i="1" s="1"/>
  <c r="AY537" i="1" s="1"/>
  <c r="AL664" i="1"/>
  <c r="AX664" i="1" s="1"/>
  <c r="AY664" i="1" s="1"/>
  <c r="AL538" i="1"/>
  <c r="AX538" i="1" s="1"/>
  <c r="AY538" i="1" s="1"/>
  <c r="AL539" i="1"/>
  <c r="AX539" i="1" s="1"/>
  <c r="AY539" i="1" s="1"/>
  <c r="AL565" i="1"/>
  <c r="AX565" i="1" s="1"/>
  <c r="AY565" i="1" s="1"/>
  <c r="AL540" i="1"/>
  <c r="AX540" i="1" s="1"/>
  <c r="AY540" i="1" s="1"/>
  <c r="AL541" i="1"/>
  <c r="AX541" i="1" s="1"/>
  <c r="AY541" i="1" s="1"/>
  <c r="AL542" i="1"/>
  <c r="AX542" i="1" s="1"/>
  <c r="AY542" i="1" s="1"/>
  <c r="AX566" i="1"/>
  <c r="AY566" i="1" s="1"/>
  <c r="AL544" i="1"/>
  <c r="AX544" i="1" s="1"/>
  <c r="AY544" i="1" s="1"/>
  <c r="AL545" i="1"/>
  <c r="AX545" i="1" s="1"/>
  <c r="AY545" i="1" s="1"/>
  <c r="AL546" i="1"/>
  <c r="AX546" i="1" s="1"/>
  <c r="AY546" i="1" s="1"/>
  <c r="AL659" i="1"/>
  <c r="AX659" i="1" s="1"/>
  <c r="AY659" i="1" s="1"/>
  <c r="AL660" i="1"/>
  <c r="AX660" i="1" s="1"/>
  <c r="AY660" i="1" s="1"/>
  <c r="AL547" i="1"/>
  <c r="AX547" i="1" s="1"/>
  <c r="AY547" i="1" s="1"/>
  <c r="AL548" i="1"/>
  <c r="AX548" i="1" s="1"/>
  <c r="AY548" i="1" s="1"/>
  <c r="AL594" i="1"/>
  <c r="AX594" i="1" s="1"/>
  <c r="AY594" i="1" s="1"/>
  <c r="AL549" i="1"/>
  <c r="AL550" i="1"/>
  <c r="AX550" i="1" s="1"/>
  <c r="AY550" i="1" s="1"/>
  <c r="AL551" i="1"/>
  <c r="AX551" i="1" s="1"/>
  <c r="AY551" i="1" s="1"/>
  <c r="AL552" i="1"/>
  <c r="AL579" i="1"/>
  <c r="AL580" i="1"/>
  <c r="AX580" i="1" s="1"/>
  <c r="AY580" i="1" s="1"/>
  <c r="AX612" i="1"/>
  <c r="AY612" i="1" s="1"/>
  <c r="AL554" i="1"/>
  <c r="AX554" i="1" s="1"/>
  <c r="AY554" i="1" s="1"/>
  <c r="AL555" i="1"/>
  <c r="AX555" i="1" s="1"/>
  <c r="AY555" i="1" s="1"/>
  <c r="AL556" i="1"/>
  <c r="AX556" i="1" s="1"/>
  <c r="AY556" i="1" s="1"/>
  <c r="AL557" i="1"/>
  <c r="AX557" i="1" s="1"/>
  <c r="AY557" i="1" s="1"/>
  <c r="AL569" i="1"/>
  <c r="AX571" i="1"/>
  <c r="AY571" i="1" s="1"/>
  <c r="AX572" i="1"/>
  <c r="AY572" i="1" s="1"/>
  <c r="AX573" i="1"/>
  <c r="AY573" i="1" s="1"/>
  <c r="AX574" i="1"/>
  <c r="AY574" i="1" s="1"/>
  <c r="AL570" i="1"/>
  <c r="AX570" i="1" s="1"/>
  <c r="AY570" i="1" s="1"/>
  <c r="AL560" i="1"/>
  <c r="AX560" i="1" s="1"/>
  <c r="AY560" i="1" s="1"/>
  <c r="AL561" i="1"/>
  <c r="AX561" i="1" s="1"/>
  <c r="AY561" i="1" s="1"/>
  <c r="AL562" i="1"/>
  <c r="AX562" i="1" s="1"/>
  <c r="AY562" i="1" s="1"/>
  <c r="AL563" i="1"/>
  <c r="AX563" i="1" s="1"/>
  <c r="AY563" i="1" s="1"/>
  <c r="AL558" i="1"/>
  <c r="AX558" i="1" s="1"/>
  <c r="AY558" i="1" s="1"/>
  <c r="AL559" i="1"/>
  <c r="AX559" i="1" s="1"/>
  <c r="AY559" i="1" s="1"/>
  <c r="AX575" i="1"/>
  <c r="AY575" i="1" s="1"/>
  <c r="AX576" i="1"/>
  <c r="AY576" i="1" s="1"/>
  <c r="AX577" i="1"/>
  <c r="AY577" i="1" s="1"/>
  <c r="AX590" i="1"/>
  <c r="AY590" i="1" s="1"/>
  <c r="AL568" i="1"/>
  <c r="AX568" i="1" s="1"/>
  <c r="AY568" i="1" s="1"/>
  <c r="AL578" i="1"/>
  <c r="AL613" i="1"/>
  <c r="AX613" i="1" s="1"/>
  <c r="AY613" i="1" s="1"/>
  <c r="AL581" i="1"/>
  <c r="AX581" i="1" s="1"/>
  <c r="AY581" i="1" s="1"/>
  <c r="AL607" i="1"/>
  <c r="AX607" i="1" s="1"/>
  <c r="AY607" i="1" s="1"/>
  <c r="AL608" i="1"/>
  <c r="AX608" i="1" s="1"/>
  <c r="AY608" i="1" s="1"/>
  <c r="AL643" i="1"/>
  <c r="AX643" i="1" s="1"/>
  <c r="AY643" i="1" s="1"/>
  <c r="AL609" i="1"/>
  <c r="AX609" i="1" s="1"/>
  <c r="AY609" i="1" s="1"/>
  <c r="AL587" i="1"/>
  <c r="AX587" i="1" s="1"/>
  <c r="AY587" i="1" s="1"/>
  <c r="AL588" i="1"/>
  <c r="AX588" i="1" s="1"/>
  <c r="AY588" i="1" s="1"/>
  <c r="AL595" i="1"/>
  <c r="AX595" i="1" s="1"/>
  <c r="AY595" i="1" s="1"/>
  <c r="AL600" i="1"/>
  <c r="AX600" i="1" s="1"/>
  <c r="AY600" i="1" s="1"/>
  <c r="AL601" i="1"/>
  <c r="AX601" i="1" s="1"/>
  <c r="AY601" i="1" s="1"/>
  <c r="AL602" i="1"/>
  <c r="AX602" i="1" s="1"/>
  <c r="AY602" i="1" s="1"/>
  <c r="AL603" i="1"/>
  <c r="AX603" i="1" s="1"/>
  <c r="AY603" i="1" s="1"/>
  <c r="AL614" i="1"/>
  <c r="AX614" i="1" s="1"/>
  <c r="AY614" i="1" s="1"/>
  <c r="AL611" i="1"/>
  <c r="AX611" i="1" s="1"/>
  <c r="AY611" i="1" s="1"/>
  <c r="AL616" i="1"/>
  <c r="AX616" i="1" s="1"/>
  <c r="AY616" i="1" s="1"/>
  <c r="AL617" i="1"/>
  <c r="AX617" i="1" s="1"/>
  <c r="AY617" i="1" s="1"/>
  <c r="AL620" i="1"/>
  <c r="AX620" i="1" s="1"/>
  <c r="AY620" i="1" s="1"/>
  <c r="AL621" i="1"/>
  <c r="AX621" i="1" s="1"/>
  <c r="AY621" i="1" s="1"/>
  <c r="AL622" i="1"/>
  <c r="AX622" i="1" s="1"/>
  <c r="AY622" i="1" s="1"/>
  <c r="AL623" i="1"/>
  <c r="AX623" i="1" s="1"/>
  <c r="AY623" i="1" s="1"/>
  <c r="AL628" i="1"/>
  <c r="AX628" i="1" s="1"/>
  <c r="AY628" i="1" s="1"/>
  <c r="AL629" i="1"/>
  <c r="AX629" i="1" s="1"/>
  <c r="AY629" i="1" s="1"/>
  <c r="AL630" i="1"/>
  <c r="AX630" i="1" s="1"/>
  <c r="AY630" i="1" s="1"/>
  <c r="AL631" i="1"/>
  <c r="AX631" i="1" s="1"/>
  <c r="AY631" i="1" s="1"/>
  <c r="AL633" i="1"/>
  <c r="AX633" i="1" s="1"/>
  <c r="AY633" i="1" s="1"/>
  <c r="AL638" i="1"/>
  <c r="AX638" i="1" s="1"/>
  <c r="AY638" i="1" s="1"/>
  <c r="AL639" i="1"/>
  <c r="AX639" i="1" s="1"/>
  <c r="AY639" i="1" s="1"/>
  <c r="AL640" i="1"/>
  <c r="AX640" i="1" s="1"/>
  <c r="AY640" i="1" s="1"/>
  <c r="AL641" i="1"/>
  <c r="AX641" i="1" s="1"/>
  <c r="AY641" i="1" s="1"/>
  <c r="AL642" i="1"/>
  <c r="AX642" i="1" s="1"/>
  <c r="AY642" i="1" s="1"/>
  <c r="AL644" i="1"/>
  <c r="AX644" i="1" s="1"/>
  <c r="AY644" i="1" s="1"/>
  <c r="AL645" i="1"/>
  <c r="AX645" i="1" s="1"/>
  <c r="AY645" i="1" s="1"/>
  <c r="AL646" i="1"/>
  <c r="AX646" i="1" s="1"/>
  <c r="AY646" i="1" s="1"/>
  <c r="AL647" i="1"/>
  <c r="AX647" i="1" s="1"/>
  <c r="AY647" i="1" s="1"/>
  <c r="AL655" i="1"/>
  <c r="AX655" i="1" s="1"/>
  <c r="AY655" i="1" s="1"/>
  <c r="AL656" i="1"/>
  <c r="AX656" i="1" s="1"/>
  <c r="AY656" i="1" s="1"/>
  <c r="AL665" i="1"/>
  <c r="AL670" i="1"/>
  <c r="AX670" i="1" s="1"/>
  <c r="AY670" i="1" s="1"/>
  <c r="AL672" i="1"/>
  <c r="AX672" i="1" s="1"/>
  <c r="AY672" i="1" s="1"/>
  <c r="AL674" i="1"/>
  <c r="AX674" i="1" s="1"/>
  <c r="AY674" i="1" s="1"/>
  <c r="AL675" i="1"/>
  <c r="AX675" i="1" s="1"/>
  <c r="AY675" i="1" s="1"/>
  <c r="AL663" i="1"/>
  <c r="AX663" i="1" s="1"/>
  <c r="AY663" i="1" s="1"/>
  <c r="AL676" i="1"/>
  <c r="AX676" i="1" s="1"/>
  <c r="AY676" i="1" s="1"/>
  <c r="AL598" i="1"/>
  <c r="AX598" i="1" s="1"/>
  <c r="AY598" i="1" s="1"/>
  <c r="AL677" i="1"/>
  <c r="AX677" i="1" s="1"/>
  <c r="AY677" i="1" s="1"/>
  <c r="AL591" i="1"/>
  <c r="AX591" i="1" s="1"/>
  <c r="AY591" i="1" s="1"/>
  <c r="AL666" i="1"/>
  <c r="AX666" i="1" s="1"/>
  <c r="AY666" i="1" s="1"/>
  <c r="AX593" i="1"/>
  <c r="AY593" i="1" s="1"/>
  <c r="AX657" i="1"/>
  <c r="AY657" i="1" s="1"/>
  <c r="AL667" i="1"/>
  <c r="AX667" i="1" s="1"/>
  <c r="AY667" i="1" s="1"/>
  <c r="AL668" i="1"/>
  <c r="AX668" i="1" s="1"/>
  <c r="AY668" i="1" s="1"/>
  <c r="AL669" i="1"/>
  <c r="AX669" i="1" s="1"/>
  <c r="AY669" i="1" s="1"/>
  <c r="AL680" i="1"/>
  <c r="AX680" i="1" s="1"/>
  <c r="AY680" i="1" s="1"/>
  <c r="AL671" i="1"/>
  <c r="AX671" i="1" s="1"/>
  <c r="AY671" i="1" s="1"/>
  <c r="AL684" i="1"/>
  <c r="AX684" i="1" s="1"/>
  <c r="AY684" i="1" s="1"/>
  <c r="AL673" i="1"/>
  <c r="AX673" i="1" s="1"/>
  <c r="AY673" i="1" s="1"/>
  <c r="AL689" i="1"/>
  <c r="AX689" i="1" s="1"/>
  <c r="AY689" i="1" s="1"/>
  <c r="AL697" i="1"/>
  <c r="AX697" i="1" s="1"/>
  <c r="AY697" i="1" s="1"/>
  <c r="AL699" i="1"/>
  <c r="AX699" i="1" s="1"/>
  <c r="AY699" i="1" s="1"/>
  <c r="AL700" i="1"/>
  <c r="AX700" i="1" s="1"/>
  <c r="AY700" i="1" s="1"/>
  <c r="AL678" i="1"/>
  <c r="AX678" i="1" s="1"/>
  <c r="AY678" i="1" s="1"/>
  <c r="AL679" i="1"/>
  <c r="AX679" i="1" s="1"/>
  <c r="AY679" i="1" s="1"/>
  <c r="AL701" i="1"/>
  <c r="AX701" i="1" s="1"/>
  <c r="AY701" i="1" s="1"/>
  <c r="AL681" i="1"/>
  <c r="AX681" i="1" s="1"/>
  <c r="AY681" i="1" s="1"/>
  <c r="AL682" i="1"/>
  <c r="AX682" i="1" s="1"/>
  <c r="AY682" i="1" s="1"/>
  <c r="AL683" i="1"/>
  <c r="AX683" i="1" s="1"/>
  <c r="AY683" i="1" s="1"/>
  <c r="AL702" i="1"/>
  <c r="AX702" i="1" s="1"/>
  <c r="AY702" i="1" s="1"/>
  <c r="AL685" i="1"/>
  <c r="AX685" i="1" s="1"/>
  <c r="AY685" i="1" s="1"/>
  <c r="AL686" i="1"/>
  <c r="AX686" i="1" s="1"/>
  <c r="AY686" i="1" s="1"/>
  <c r="AL687" i="1"/>
  <c r="AX687" i="1" s="1"/>
  <c r="AY687" i="1" s="1"/>
  <c r="AL688" i="1"/>
  <c r="AX688" i="1" s="1"/>
  <c r="AY688" i="1" s="1"/>
  <c r="AX648" i="1"/>
  <c r="AY648" i="1" s="1"/>
  <c r="AL705" i="1"/>
  <c r="AX705" i="1" s="1"/>
  <c r="AY705" i="1" s="1"/>
  <c r="AL690" i="1"/>
  <c r="AX690" i="1" s="1"/>
  <c r="AY690" i="1" s="1"/>
  <c r="AL691" i="1"/>
  <c r="AX691" i="1" s="1"/>
  <c r="AY691" i="1" s="1"/>
  <c r="AL692" i="1"/>
  <c r="AX692" i="1" s="1"/>
  <c r="AY692" i="1" s="1"/>
  <c r="AX649" i="1"/>
  <c r="AY649" i="1" s="1"/>
  <c r="AX650" i="1"/>
  <c r="AY650" i="1" s="1"/>
  <c r="AX651" i="1"/>
  <c r="AY651" i="1" s="1"/>
  <c r="AL693" i="1"/>
  <c r="AX693" i="1" s="1"/>
  <c r="AY693" i="1" s="1"/>
  <c r="AL694" i="1"/>
  <c r="AX694" i="1" s="1"/>
  <c r="AY694" i="1" s="1"/>
  <c r="AL695" i="1"/>
  <c r="AX695" i="1" s="1"/>
  <c r="AY695" i="1" s="1"/>
  <c r="AL618" i="1"/>
  <c r="AX618" i="1" s="1"/>
  <c r="AY618" i="1" s="1"/>
  <c r="AL624" i="1"/>
  <c r="AX624" i="1" s="1"/>
  <c r="AY624" i="1" s="1"/>
  <c r="AL625" i="1"/>
  <c r="AX625" i="1" s="1"/>
  <c r="AY625" i="1" s="1"/>
  <c r="AL626" i="1"/>
  <c r="AX626" i="1" s="1"/>
  <c r="AY626" i="1" s="1"/>
  <c r="AL696" i="1"/>
  <c r="AX696" i="1" s="1"/>
  <c r="AY696" i="1" s="1"/>
  <c r="AL707" i="1"/>
  <c r="AX707" i="1" s="1"/>
  <c r="AY707" i="1" s="1"/>
  <c r="AX654" i="1"/>
  <c r="AY654" i="1" s="1"/>
  <c r="AL698" i="1"/>
  <c r="AX698" i="1" s="1"/>
  <c r="AY698" i="1" s="1"/>
  <c r="AL709" i="1"/>
  <c r="AX709" i="1" s="1"/>
  <c r="AY709" i="1" s="1"/>
  <c r="AL710" i="1"/>
  <c r="AX710" i="1" s="1"/>
  <c r="AY710" i="1" s="1"/>
  <c r="AL711" i="1"/>
  <c r="AX711" i="1" s="1"/>
  <c r="AY711" i="1" s="1"/>
  <c r="AL712" i="1"/>
  <c r="AX712" i="1" s="1"/>
  <c r="AY712" i="1" s="1"/>
  <c r="AL703" i="1"/>
  <c r="AX703" i="1" s="1"/>
  <c r="AY703" i="1" s="1"/>
  <c r="AL704" i="1"/>
  <c r="AX704" i="1" s="1"/>
  <c r="AY704" i="1" s="1"/>
  <c r="AX583" i="1"/>
  <c r="AY583" i="1" s="1"/>
  <c r="AX584" i="1"/>
  <c r="AY584" i="1" s="1"/>
  <c r="AX585" i="1"/>
  <c r="AY585" i="1" s="1"/>
  <c r="AL713" i="1"/>
  <c r="AX713" i="1" s="1"/>
  <c r="AY713" i="1" s="1"/>
  <c r="AL706" i="1"/>
  <c r="AX706" i="1" s="1"/>
  <c r="AY706" i="1" s="1"/>
  <c r="AL714" i="1"/>
  <c r="AX714" i="1" s="1"/>
  <c r="AY714" i="1" s="1"/>
  <c r="AL708" i="1"/>
  <c r="AX708" i="1" s="1"/>
  <c r="AY708" i="1" s="1"/>
  <c r="AL715" i="1"/>
  <c r="AX715" i="1" s="1"/>
  <c r="AY715" i="1" s="1"/>
  <c r="AX564" i="1"/>
  <c r="AY564" i="1" s="1"/>
  <c r="AL606" i="1"/>
  <c r="AX606" i="1" s="1"/>
  <c r="AY606" i="1" s="1"/>
  <c r="AL716" i="1"/>
  <c r="AX716" i="1" s="1"/>
  <c r="AY716" i="1" s="1"/>
  <c r="AX586" i="1"/>
  <c r="AY586" i="1" s="1"/>
  <c r="AL717" i="1"/>
  <c r="AX717" i="1" s="1"/>
  <c r="AY717" i="1" s="1"/>
  <c r="AX718" i="1"/>
  <c r="AY718" i="1" s="1"/>
  <c r="AX567" i="1"/>
  <c r="AY567" i="1" s="1"/>
  <c r="AL615" i="1"/>
  <c r="AX615" i="1" s="1"/>
  <c r="AY615" i="1" s="1"/>
  <c r="AL653" i="1"/>
  <c r="AX653" i="1" s="1"/>
  <c r="AY653" i="1" s="1"/>
  <c r="AX658" i="1"/>
  <c r="AY658" i="1" s="1"/>
  <c r="AX720" i="1"/>
  <c r="AY720" i="1" s="1"/>
  <c r="AL721" i="1"/>
  <c r="AX721" i="1" s="1"/>
  <c r="AY721" i="1" s="1"/>
  <c r="AX722" i="1"/>
  <c r="AY722" i="1" s="1"/>
  <c r="AX578" i="1" l="1"/>
  <c r="AY578" i="1" s="1"/>
  <c r="AX579" i="1"/>
  <c r="AY579" i="1" s="1"/>
  <c r="AX569" i="1"/>
  <c r="AY569" i="1" s="1"/>
  <c r="AX549" i="1"/>
  <c r="AY549" i="1" s="1"/>
  <c r="AX552" i="1"/>
  <c r="AY552" i="1" s="1"/>
  <c r="AX665" i="1"/>
  <c r="AY665" i="1" s="1"/>
  <c r="A722" i="1" l="1"/>
  <c r="AQ722" i="1" s="1"/>
  <c r="B722" i="1"/>
  <c r="AZ722" i="1" s="1"/>
  <c r="I722" i="1"/>
  <c r="K722" i="1"/>
  <c r="L722" i="1"/>
  <c r="N722" i="1"/>
  <c r="O722" i="1"/>
  <c r="P722" i="1"/>
  <c r="Q722" i="1"/>
  <c r="V722" i="1"/>
  <c r="W722" i="1"/>
  <c r="AG722" i="1"/>
  <c r="AU722" i="1"/>
  <c r="AP722" i="1"/>
  <c r="AW722" i="1"/>
  <c r="AJ722" i="1" l="1"/>
  <c r="AK722" i="1" s="1"/>
  <c r="AI722" i="1"/>
  <c r="AV722" i="1"/>
  <c r="X722" i="1"/>
  <c r="AR722" i="1"/>
  <c r="AT722" i="1" s="1"/>
  <c r="AS722" i="1"/>
  <c r="A721" i="1"/>
  <c r="AR721" i="1" s="1"/>
  <c r="B721" i="1"/>
  <c r="AZ721" i="1" s="1"/>
  <c r="I721" i="1"/>
  <c r="J721" i="1"/>
  <c r="K721" i="1"/>
  <c r="L721" i="1"/>
  <c r="N721" i="1"/>
  <c r="O721" i="1"/>
  <c r="P721" i="1"/>
  <c r="Q721" i="1"/>
  <c r="V721" i="1"/>
  <c r="W721" i="1"/>
  <c r="X721" i="1"/>
  <c r="AG721" i="1"/>
  <c r="AU721" i="1"/>
  <c r="AP721" i="1"/>
  <c r="AW721" i="1"/>
  <c r="A658" i="1"/>
  <c r="AQ658" i="1" s="1"/>
  <c r="A720" i="1"/>
  <c r="AQ720" i="1" s="1"/>
  <c r="B658" i="1"/>
  <c r="AZ658" i="1" s="1"/>
  <c r="B720" i="1"/>
  <c r="AZ720" i="1" s="1"/>
  <c r="I658" i="1"/>
  <c r="I720" i="1"/>
  <c r="K658" i="1"/>
  <c r="K720" i="1"/>
  <c r="L658" i="1"/>
  <c r="L720" i="1"/>
  <c r="N658" i="1"/>
  <c r="N720" i="1"/>
  <c r="O658" i="1"/>
  <c r="O720" i="1"/>
  <c r="P658" i="1"/>
  <c r="P720" i="1"/>
  <c r="Q658" i="1"/>
  <c r="Q720" i="1"/>
  <c r="V658" i="1"/>
  <c r="V720" i="1"/>
  <c r="W658" i="1"/>
  <c r="W720" i="1"/>
  <c r="AG658" i="1"/>
  <c r="AG720" i="1"/>
  <c r="AU658" i="1"/>
  <c r="AU720" i="1"/>
  <c r="AP658" i="1"/>
  <c r="AP720" i="1"/>
  <c r="AW658" i="1"/>
  <c r="AW720" i="1"/>
  <c r="AI721" i="1" l="1"/>
  <c r="AJ721" i="1"/>
  <c r="AK721" i="1" s="1"/>
  <c r="AI720" i="1"/>
  <c r="AJ720" i="1"/>
  <c r="AK720" i="1" s="1"/>
  <c r="AJ658" i="1"/>
  <c r="AK658" i="1" s="1"/>
  <c r="AI658" i="1"/>
  <c r="AV721" i="1"/>
  <c r="AV658" i="1"/>
  <c r="AV720" i="1"/>
  <c r="X658" i="1"/>
  <c r="AQ721" i="1"/>
  <c r="AS721" i="1" s="1"/>
  <c r="X720" i="1"/>
  <c r="AT721" i="1"/>
  <c r="AS720" i="1"/>
  <c r="AR720" i="1"/>
  <c r="AT720" i="1" s="1"/>
  <c r="AR658" i="1"/>
  <c r="AT658" i="1" s="1"/>
  <c r="AS658" i="1"/>
  <c r="AG556" i="1" l="1"/>
  <c r="AG587" i="1"/>
  <c r="A653" i="1" l="1"/>
  <c r="AR653" i="1" s="1"/>
  <c r="B653" i="1"/>
  <c r="AZ653" i="1" s="1"/>
  <c r="I653" i="1"/>
  <c r="K653" i="1"/>
  <c r="L653" i="1"/>
  <c r="N653" i="1"/>
  <c r="O653" i="1"/>
  <c r="P653" i="1"/>
  <c r="Q653" i="1"/>
  <c r="V653" i="1"/>
  <c r="W653" i="1"/>
  <c r="AG653" i="1"/>
  <c r="AU653" i="1"/>
  <c r="AP653" i="1"/>
  <c r="AW653" i="1"/>
  <c r="A615" i="1"/>
  <c r="AR615" i="1" s="1"/>
  <c r="B615" i="1"/>
  <c r="AZ615" i="1" s="1"/>
  <c r="I615" i="1"/>
  <c r="K615" i="1"/>
  <c r="L615" i="1"/>
  <c r="N615" i="1"/>
  <c r="O615" i="1"/>
  <c r="P615" i="1"/>
  <c r="V615" i="1"/>
  <c r="W615" i="1"/>
  <c r="AG615" i="1"/>
  <c r="AU615" i="1"/>
  <c r="AP615" i="1"/>
  <c r="AW615" i="1"/>
  <c r="AI615" i="1" s="1"/>
  <c r="A567" i="1"/>
  <c r="AQ567" i="1" s="1"/>
  <c r="B567" i="1"/>
  <c r="I567" i="1"/>
  <c r="K567" i="1"/>
  <c r="L567" i="1"/>
  <c r="N567" i="1"/>
  <c r="O567" i="1"/>
  <c r="P567" i="1"/>
  <c r="Q567" i="1"/>
  <c r="V567" i="1"/>
  <c r="W567" i="1"/>
  <c r="AU567" i="1"/>
  <c r="AP567" i="1"/>
  <c r="AW567" i="1"/>
  <c r="AJ615" i="1" l="1"/>
  <c r="AK615" i="1" s="1"/>
  <c r="AJ653" i="1"/>
  <c r="AK653" i="1" s="1"/>
  <c r="AI653" i="1"/>
  <c r="AK567" i="1"/>
  <c r="AV653" i="1"/>
  <c r="AV615" i="1"/>
  <c r="AV567" i="1"/>
  <c r="AQ653" i="1"/>
  <c r="AS653" i="1" s="1"/>
  <c r="AT653" i="1"/>
  <c r="AT615" i="1"/>
  <c r="AQ615" i="1"/>
  <c r="AS615" i="1" s="1"/>
  <c r="AS567" i="1"/>
  <c r="AR567" i="1"/>
  <c r="AT567" i="1" s="1"/>
  <c r="K574" i="1" l="1"/>
  <c r="V675" i="1" l="1"/>
  <c r="A718" i="1"/>
  <c r="AR718" i="1" s="1"/>
  <c r="B718" i="1"/>
  <c r="AZ718" i="1" s="1"/>
  <c r="I718" i="1"/>
  <c r="K718" i="1"/>
  <c r="L718" i="1"/>
  <c r="N718" i="1"/>
  <c r="O718" i="1"/>
  <c r="P718" i="1"/>
  <c r="Q718" i="1"/>
  <c r="V718" i="1"/>
  <c r="W718" i="1"/>
  <c r="AG718" i="1"/>
  <c r="AU718" i="1"/>
  <c r="AP718" i="1"/>
  <c r="AW718" i="1"/>
  <c r="A603" i="1"/>
  <c r="AQ603" i="1" s="1"/>
  <c r="B603" i="1"/>
  <c r="AZ603" i="1" s="1"/>
  <c r="I603" i="1"/>
  <c r="K603" i="1"/>
  <c r="L603" i="1"/>
  <c r="N603" i="1"/>
  <c r="O603" i="1"/>
  <c r="P603" i="1"/>
  <c r="Q603" i="1"/>
  <c r="V603" i="1"/>
  <c r="W603" i="1"/>
  <c r="AG603" i="1"/>
  <c r="AU603" i="1"/>
  <c r="AP603" i="1"/>
  <c r="AW603" i="1"/>
  <c r="AI603" i="1" s="1"/>
  <c r="AJ603" i="1" l="1"/>
  <c r="AK603" i="1" s="1"/>
  <c r="AJ718" i="1"/>
  <c r="AK718" i="1" s="1"/>
  <c r="AI718" i="1"/>
  <c r="AV603" i="1"/>
  <c r="AV718" i="1"/>
  <c r="AT718" i="1"/>
  <c r="AQ718" i="1"/>
  <c r="AS718" i="1" s="1"/>
  <c r="AR603" i="1"/>
  <c r="AT603" i="1" s="1"/>
  <c r="AS603" i="1"/>
  <c r="I327" i="3"/>
  <c r="I326" i="3"/>
  <c r="I325" i="3"/>
  <c r="A675" i="1" l="1"/>
  <c r="AR675" i="1" s="1"/>
  <c r="B675" i="1"/>
  <c r="AZ675" i="1" s="1"/>
  <c r="I675" i="1"/>
  <c r="J675" i="1"/>
  <c r="K675" i="1"/>
  <c r="L675" i="1"/>
  <c r="N675" i="1"/>
  <c r="O675" i="1"/>
  <c r="P675" i="1"/>
  <c r="Q675" i="1"/>
  <c r="W675" i="1"/>
  <c r="AG675" i="1"/>
  <c r="AU675" i="1"/>
  <c r="AP675" i="1"/>
  <c r="AW675" i="1"/>
  <c r="AJ675" i="1" l="1"/>
  <c r="AK675" i="1" s="1"/>
  <c r="AI675" i="1"/>
  <c r="AV675" i="1"/>
  <c r="AT675" i="1"/>
  <c r="AQ675" i="1"/>
  <c r="AS675" i="1" s="1"/>
  <c r="A665" i="1"/>
  <c r="AR665" i="1" s="1"/>
  <c r="B665" i="1"/>
  <c r="AZ665" i="1" s="1"/>
  <c r="I665" i="1"/>
  <c r="J665" i="1"/>
  <c r="L665" i="1"/>
  <c r="N665" i="1"/>
  <c r="O665" i="1"/>
  <c r="P665" i="1"/>
  <c r="Q665" i="1"/>
  <c r="V665" i="1"/>
  <c r="W665" i="1"/>
  <c r="AG665" i="1"/>
  <c r="AU665" i="1"/>
  <c r="AV665" i="1" s="1"/>
  <c r="AW665" i="1"/>
  <c r="AI665" i="1" l="1"/>
  <c r="AJ665" i="1"/>
  <c r="AK665" i="1" s="1"/>
  <c r="AQ665" i="1"/>
  <c r="AS665" i="1" s="1"/>
  <c r="AT665" i="1"/>
  <c r="I324" i="3" l="1"/>
  <c r="J539" i="1" s="1"/>
  <c r="I323" i="3"/>
  <c r="J672" i="1" s="1"/>
  <c r="I322" i="3"/>
  <c r="J564" i="1" s="1"/>
  <c r="I321" i="3"/>
  <c r="I320" i="3"/>
  <c r="I319" i="3"/>
  <c r="I318" i="3"/>
  <c r="I317" i="3"/>
  <c r="I316" i="3"/>
  <c r="I315" i="3"/>
  <c r="I314" i="3"/>
  <c r="I313" i="3"/>
  <c r="I312" i="3"/>
  <c r="I311" i="3"/>
  <c r="I310" i="3"/>
  <c r="J520" i="1" s="1"/>
  <c r="I309" i="3"/>
  <c r="J408" i="1" s="1"/>
  <c r="I308" i="3"/>
  <c r="I307" i="3"/>
  <c r="J320" i="1" s="1"/>
  <c r="I306" i="3"/>
  <c r="I305" i="3"/>
  <c r="I304" i="3"/>
  <c r="J258" i="1" s="1"/>
  <c r="I303" i="3"/>
  <c r="I302" i="3"/>
  <c r="J390" i="1" s="1"/>
  <c r="I301" i="3"/>
  <c r="J267" i="1" s="1"/>
  <c r="I300" i="3"/>
  <c r="J644" i="1" s="1"/>
  <c r="I299" i="3"/>
  <c r="J262" i="1" s="1"/>
  <c r="I298" i="3"/>
  <c r="I297" i="3"/>
  <c r="I296" i="3"/>
  <c r="I295" i="3"/>
  <c r="I294" i="3"/>
  <c r="I293" i="3"/>
  <c r="I292" i="3"/>
  <c r="I291" i="3"/>
  <c r="I290" i="3"/>
  <c r="I289" i="3"/>
  <c r="J124" i="1" s="1"/>
  <c r="I288" i="3"/>
  <c r="I287" i="3"/>
  <c r="I286" i="3"/>
  <c r="I285" i="3"/>
  <c r="I284" i="3"/>
  <c r="I283" i="3"/>
  <c r="J329" i="1" s="1"/>
  <c r="I282" i="3"/>
  <c r="J293" i="1" s="1"/>
  <c r="I281" i="3"/>
  <c r="J316" i="1" s="1"/>
  <c r="I280" i="3"/>
  <c r="J261" i="1" s="1"/>
  <c r="I279" i="3"/>
  <c r="J249" i="1" s="1"/>
  <c r="I278" i="3"/>
  <c r="J161" i="1" s="1"/>
  <c r="I277" i="3"/>
  <c r="I276" i="3"/>
  <c r="I275" i="3"/>
  <c r="J441" i="1" s="1"/>
  <c r="I274" i="3"/>
  <c r="J440" i="1" s="1"/>
  <c r="I273" i="3"/>
  <c r="J487" i="1" s="1"/>
  <c r="I272" i="3"/>
  <c r="I271" i="3"/>
  <c r="I270" i="3"/>
  <c r="J370" i="1" s="1"/>
  <c r="I269" i="3"/>
  <c r="J368" i="1" s="1"/>
  <c r="I268" i="3"/>
  <c r="J360" i="1" s="1"/>
  <c r="I267" i="3"/>
  <c r="I266" i="3"/>
  <c r="J580" i="1" s="1"/>
  <c r="I265" i="3"/>
  <c r="J253" i="1" s="1"/>
  <c r="I264" i="3"/>
  <c r="J151" i="1" s="1"/>
  <c r="I263" i="3"/>
  <c r="J284" i="1" s="1"/>
  <c r="I262" i="3"/>
  <c r="J206" i="1" s="1"/>
  <c r="I261" i="3"/>
  <c r="J369" i="1" s="1"/>
  <c r="I260" i="3"/>
  <c r="J617" i="1" s="1"/>
  <c r="I259" i="3"/>
  <c r="J19" i="1" s="1"/>
  <c r="I258" i="3"/>
  <c r="I257" i="3"/>
  <c r="I256" i="3"/>
  <c r="I255" i="3"/>
  <c r="I254" i="3"/>
  <c r="J80" i="1" s="1"/>
  <c r="I253" i="3"/>
  <c r="I252" i="3"/>
  <c r="J693" i="1" s="1"/>
  <c r="I251" i="3"/>
  <c r="J692" i="1" s="1"/>
  <c r="I250" i="3"/>
  <c r="J691" i="1" s="1"/>
  <c r="I249" i="3"/>
  <c r="J690" i="1" s="1"/>
  <c r="I248" i="3"/>
  <c r="I247" i="3"/>
  <c r="J122" i="1" s="1"/>
  <c r="I246" i="3"/>
  <c r="J37" i="1" s="1"/>
  <c r="I245" i="3"/>
  <c r="I244" i="3"/>
  <c r="I243" i="3"/>
  <c r="J78" i="1" s="1"/>
  <c r="I242" i="3"/>
  <c r="J767" i="1" s="1"/>
  <c r="I241" i="3"/>
  <c r="I240" i="3"/>
  <c r="I239" i="3"/>
  <c r="I238" i="3"/>
  <c r="I237" i="3"/>
  <c r="I236" i="3"/>
  <c r="I235" i="3"/>
  <c r="I234" i="3"/>
  <c r="J84" i="1" s="1"/>
  <c r="I233" i="3"/>
  <c r="I232" i="3"/>
  <c r="J484" i="1" s="1"/>
  <c r="I231" i="3"/>
  <c r="J430" i="1" s="1"/>
  <c r="I230" i="3"/>
  <c r="J158" i="1" s="1"/>
  <c r="I229" i="3"/>
  <c r="J351" i="1" s="1"/>
  <c r="I228" i="3"/>
  <c r="J350" i="1" s="1"/>
  <c r="I227" i="3"/>
  <c r="I226" i="3"/>
  <c r="I225" i="3"/>
  <c r="I224" i="3"/>
  <c r="I223" i="3"/>
  <c r="I222" i="3"/>
  <c r="I221" i="3"/>
  <c r="I220" i="3"/>
  <c r="I219" i="3"/>
  <c r="I218" i="3"/>
  <c r="J653" i="1" s="1"/>
  <c r="I217" i="3"/>
  <c r="I216" i="3"/>
  <c r="J302" i="1" s="1"/>
  <c r="I215" i="3"/>
  <c r="J134" i="1" s="1"/>
  <c r="I214" i="3"/>
  <c r="I213" i="3"/>
  <c r="I212" i="3"/>
  <c r="I211" i="3"/>
  <c r="J133" i="1" s="1"/>
  <c r="I210" i="3"/>
  <c r="I209" i="3"/>
  <c r="I208" i="3"/>
  <c r="J671" i="1" s="1"/>
  <c r="I207" i="3"/>
  <c r="I206" i="3"/>
  <c r="J497" i="1" s="1"/>
  <c r="I205" i="3"/>
  <c r="J728" i="1" s="1"/>
  <c r="I204" i="3"/>
  <c r="I203" i="3"/>
  <c r="I202" i="3"/>
  <c r="J505" i="1" s="1"/>
  <c r="I201" i="3"/>
  <c r="J301" i="1" s="1"/>
  <c r="I200" i="3"/>
  <c r="I199" i="3"/>
  <c r="J111" i="1" s="1"/>
  <c r="I198" i="3"/>
  <c r="J74" i="1" s="1"/>
  <c r="I197" i="3"/>
  <c r="J445" i="1" s="1"/>
  <c r="I196" i="3"/>
  <c r="J87" i="1" s="1"/>
  <c r="I195" i="3"/>
  <c r="I194" i="3"/>
  <c r="I193" i="3"/>
  <c r="I192" i="3"/>
  <c r="I191" i="3"/>
  <c r="I190" i="3"/>
  <c r="I189" i="3"/>
  <c r="J45" i="1" s="1"/>
  <c r="I188" i="3"/>
  <c r="I187" i="3"/>
  <c r="I186" i="3"/>
  <c r="I185" i="3"/>
  <c r="I184" i="3"/>
  <c r="I183" i="3"/>
  <c r="J162" i="1" s="1"/>
  <c r="I182" i="3"/>
  <c r="I181" i="3"/>
  <c r="J689" i="1" s="1"/>
  <c r="I180" i="3"/>
  <c r="I179" i="3"/>
  <c r="I178" i="3"/>
  <c r="J5" i="1" s="1"/>
  <c r="I177" i="3"/>
  <c r="I176" i="3"/>
  <c r="J91" i="1" s="1"/>
  <c r="I175" i="3"/>
  <c r="J472" i="1" s="1"/>
  <c r="I174" i="3"/>
  <c r="J506" i="1" s="1"/>
  <c r="I173" i="3"/>
  <c r="J663" i="1" s="1"/>
  <c r="I172" i="3"/>
  <c r="I171" i="3"/>
  <c r="J713" i="1" s="1"/>
  <c r="I170" i="3"/>
  <c r="J110" i="1" s="1"/>
  <c r="I169" i="3"/>
  <c r="J73" i="1" s="1"/>
  <c r="I168" i="3"/>
  <c r="J257" i="1" s="1"/>
  <c r="I167" i="3"/>
  <c r="J60" i="1" s="1"/>
  <c r="I166" i="3"/>
  <c r="I165" i="3"/>
  <c r="I164" i="3"/>
  <c r="J211" i="1" s="1"/>
  <c r="I163" i="3"/>
  <c r="I162" i="3"/>
  <c r="I161" i="3"/>
  <c r="I160" i="3"/>
  <c r="I159" i="3"/>
  <c r="J715" i="1" s="1"/>
  <c r="I158" i="3"/>
  <c r="I157" i="3"/>
  <c r="I156" i="3"/>
  <c r="I155" i="3"/>
  <c r="I154" i="3"/>
  <c r="J260" i="1" s="1"/>
  <c r="I153" i="3"/>
  <c r="I152" i="3"/>
  <c r="I151" i="3"/>
  <c r="I150" i="3"/>
  <c r="I149" i="3"/>
  <c r="I148" i="3"/>
  <c r="I147" i="3"/>
  <c r="J75" i="1" s="1"/>
  <c r="I146" i="3"/>
  <c r="J40" i="1" s="1"/>
  <c r="I145" i="3"/>
  <c r="I144" i="3"/>
  <c r="I143" i="3"/>
  <c r="I142" i="3"/>
  <c r="I141" i="3"/>
  <c r="I140" i="3"/>
  <c r="J747" i="1" s="1"/>
  <c r="I139" i="3"/>
  <c r="I138" i="3"/>
  <c r="I137" i="3"/>
  <c r="I136" i="3"/>
  <c r="I135" i="3"/>
  <c r="I134" i="3"/>
  <c r="I133" i="3"/>
  <c r="I132" i="3"/>
  <c r="I131" i="3"/>
  <c r="J175" i="1" s="1"/>
  <c r="I130" i="3"/>
  <c r="J129" i="1" s="1"/>
  <c r="I129" i="3"/>
  <c r="I128" i="3"/>
  <c r="I127" i="3"/>
  <c r="J474" i="1" s="1"/>
  <c r="I126" i="3"/>
  <c r="J583" i="1" s="1"/>
  <c r="I125" i="3"/>
  <c r="J491" i="1" s="1"/>
  <c r="I124" i="3"/>
  <c r="I123" i="3"/>
  <c r="J577" i="1" s="1"/>
  <c r="I122" i="3"/>
  <c r="J499" i="1" s="1"/>
  <c r="I121" i="3"/>
  <c r="I120" i="3"/>
  <c r="J574" i="1" s="1"/>
  <c r="I119" i="3"/>
  <c r="J510" i="1" s="1"/>
  <c r="I118" i="3"/>
  <c r="I117" i="3"/>
  <c r="I116" i="3"/>
  <c r="J82" i="1" s="1"/>
  <c r="I115" i="3"/>
  <c r="I114" i="3"/>
  <c r="J159" i="1" s="1"/>
  <c r="I113" i="3"/>
  <c r="I112" i="3"/>
  <c r="I111" i="3"/>
  <c r="J188" i="1" s="1"/>
  <c r="I110" i="3"/>
  <c r="J77" i="1" s="1"/>
  <c r="I109" i="3"/>
  <c r="I108" i="3"/>
  <c r="I107" i="3"/>
  <c r="I106" i="3"/>
  <c r="J183" i="1" s="1"/>
  <c r="I105" i="3"/>
  <c r="J669" i="1" s="1"/>
  <c r="I104" i="3"/>
  <c r="I103" i="3"/>
  <c r="J270" i="1" s="1"/>
  <c r="I102" i="3"/>
  <c r="J762" i="1" s="1"/>
  <c r="I101" i="3"/>
  <c r="I100" i="3"/>
  <c r="J95" i="1" s="1"/>
  <c r="I99" i="3"/>
  <c r="J500" i="1" s="1"/>
  <c r="I98" i="3"/>
  <c r="I97" i="3"/>
  <c r="J358" i="1" s="1"/>
  <c r="I96" i="3"/>
  <c r="I95" i="3"/>
  <c r="I94" i="3"/>
  <c r="I93" i="3"/>
  <c r="I92" i="3"/>
  <c r="J149" i="1" s="1"/>
  <c r="I91" i="3"/>
  <c r="I90" i="3"/>
  <c r="J76" i="1" s="1"/>
  <c r="I89" i="3"/>
  <c r="I88" i="3"/>
  <c r="I87" i="3"/>
  <c r="I86" i="3"/>
  <c r="I85" i="3"/>
  <c r="I84" i="3"/>
  <c r="J195" i="1" s="1"/>
  <c r="I83" i="3"/>
  <c r="I82" i="3"/>
  <c r="I81" i="3"/>
  <c r="I80" i="3"/>
  <c r="I79" i="3"/>
  <c r="I78" i="3"/>
  <c r="I77" i="3"/>
  <c r="J179" i="1" s="1"/>
  <c r="I76" i="3"/>
  <c r="I75" i="3"/>
  <c r="I74" i="3"/>
  <c r="I73" i="3"/>
  <c r="I72" i="3"/>
  <c r="J178" i="1" s="1"/>
  <c r="I71" i="3"/>
  <c r="I70" i="3"/>
  <c r="J174" i="1" s="1"/>
  <c r="I69" i="3"/>
  <c r="J137" i="1" s="1"/>
  <c r="I68" i="3"/>
  <c r="I67" i="3"/>
  <c r="I66" i="3"/>
  <c r="I65" i="3"/>
  <c r="J63" i="1" s="1"/>
  <c r="I64" i="3"/>
  <c r="J163" i="1" s="1"/>
  <c r="I63" i="3"/>
  <c r="I62" i="3"/>
  <c r="I61" i="3"/>
  <c r="I60" i="3"/>
  <c r="I59" i="3"/>
  <c r="I58" i="3"/>
  <c r="I57" i="3"/>
  <c r="J132" i="1" s="1"/>
  <c r="I56" i="3"/>
  <c r="I55" i="3"/>
  <c r="I54" i="3"/>
  <c r="J177" i="1" s="1"/>
  <c r="I53" i="3"/>
  <c r="I52" i="3"/>
  <c r="I51" i="3"/>
  <c r="I50" i="3"/>
  <c r="I49" i="3"/>
  <c r="J141" i="1" s="1"/>
  <c r="I48" i="3"/>
  <c r="I47" i="3"/>
  <c r="I46" i="3"/>
  <c r="I45" i="3"/>
  <c r="I44" i="3"/>
  <c r="J169" i="1" s="1"/>
  <c r="I43" i="3"/>
  <c r="I42" i="3"/>
  <c r="I41" i="3"/>
  <c r="J168" i="1" s="1"/>
  <c r="I40" i="3"/>
  <c r="I39" i="3"/>
  <c r="I38" i="3"/>
  <c r="I37" i="3"/>
  <c r="J18" i="1" s="1"/>
  <c r="I36" i="3"/>
  <c r="J276" i="1" s="1"/>
  <c r="I35" i="3"/>
  <c r="J250" i="1" s="1"/>
  <c r="I34" i="3"/>
  <c r="I33" i="3"/>
  <c r="I32" i="3"/>
  <c r="I31" i="3"/>
  <c r="I30" i="3"/>
  <c r="I29" i="3"/>
  <c r="I28" i="3"/>
  <c r="I27" i="3"/>
  <c r="I26" i="3"/>
  <c r="J593" i="1" s="1"/>
  <c r="I25" i="3"/>
  <c r="J143" i="1" s="1"/>
  <c r="I24" i="3"/>
  <c r="I23" i="3"/>
  <c r="J513" i="1" s="1"/>
  <c r="I22" i="3"/>
  <c r="I21" i="3"/>
  <c r="J43" i="1" s="1"/>
  <c r="I20" i="3"/>
  <c r="I19" i="3"/>
  <c r="I18" i="3"/>
  <c r="J688" i="1" s="1"/>
  <c r="I17" i="3"/>
  <c r="J668" i="1" s="1"/>
  <c r="I16" i="3"/>
  <c r="I15" i="3"/>
  <c r="J223" i="1" s="1"/>
  <c r="I14" i="3"/>
  <c r="J224" i="1" s="1"/>
  <c r="I13" i="3"/>
  <c r="I12" i="3"/>
  <c r="I11" i="3"/>
  <c r="I10" i="3"/>
  <c r="I9" i="3"/>
  <c r="J707" i="1" s="1"/>
  <c r="I8" i="3"/>
  <c r="J680" i="1" s="1"/>
  <c r="I7" i="3"/>
  <c r="J696" i="1" s="1"/>
  <c r="I6" i="3"/>
  <c r="I5" i="3"/>
  <c r="I4" i="3"/>
  <c r="I3" i="3"/>
  <c r="I2" i="3"/>
  <c r="AW570" i="1"/>
  <c r="AP570" i="1"/>
  <c r="AU570" i="1"/>
  <c r="AG570" i="1"/>
  <c r="W570" i="1"/>
  <c r="V570" i="1"/>
  <c r="Q570" i="1"/>
  <c r="P570" i="1"/>
  <c r="O570" i="1"/>
  <c r="N570" i="1"/>
  <c r="L570" i="1"/>
  <c r="K570" i="1"/>
  <c r="I570" i="1"/>
  <c r="B570" i="1"/>
  <c r="AZ570" i="1" s="1"/>
  <c r="A570" i="1"/>
  <c r="AW587" i="1"/>
  <c r="AI587" i="1" s="1"/>
  <c r="AP587" i="1"/>
  <c r="AU587" i="1"/>
  <c r="W587" i="1"/>
  <c r="V587" i="1"/>
  <c r="Q587" i="1"/>
  <c r="P587" i="1"/>
  <c r="O587" i="1"/>
  <c r="N587" i="1"/>
  <c r="L587" i="1"/>
  <c r="K587" i="1"/>
  <c r="I587" i="1"/>
  <c r="B587" i="1"/>
  <c r="AZ587" i="1" s="1"/>
  <c r="A587" i="1"/>
  <c r="AR587" i="1" s="1"/>
  <c r="AW717" i="1"/>
  <c r="AP717" i="1"/>
  <c r="AU717" i="1"/>
  <c r="AG717" i="1"/>
  <c r="W717" i="1"/>
  <c r="V717" i="1"/>
  <c r="Q717" i="1"/>
  <c r="P717" i="1"/>
  <c r="O717" i="1"/>
  <c r="N717" i="1"/>
  <c r="L717" i="1"/>
  <c r="K717" i="1"/>
  <c r="I717" i="1"/>
  <c r="B717" i="1"/>
  <c r="AZ717" i="1" s="1"/>
  <c r="A717" i="1"/>
  <c r="AR717" i="1" s="1"/>
  <c r="AW539" i="1"/>
  <c r="AP539" i="1"/>
  <c r="AU539" i="1"/>
  <c r="AG539" i="1"/>
  <c r="W539" i="1"/>
  <c r="V539" i="1"/>
  <c r="Q539" i="1"/>
  <c r="P539" i="1"/>
  <c r="O539" i="1"/>
  <c r="N539" i="1"/>
  <c r="L539" i="1"/>
  <c r="K539" i="1"/>
  <c r="I539" i="1"/>
  <c r="B539" i="1"/>
  <c r="AZ539" i="1" s="1"/>
  <c r="A539" i="1"/>
  <c r="AR539" i="1" s="1"/>
  <c r="AW674" i="1"/>
  <c r="AP674" i="1"/>
  <c r="AU674" i="1"/>
  <c r="AG674" i="1"/>
  <c r="W674" i="1"/>
  <c r="V674" i="1"/>
  <c r="Q674" i="1"/>
  <c r="P674" i="1"/>
  <c r="O674" i="1"/>
  <c r="N674" i="1"/>
  <c r="L674" i="1"/>
  <c r="K674" i="1"/>
  <c r="J674" i="1"/>
  <c r="I674" i="1"/>
  <c r="B674" i="1"/>
  <c r="AZ674" i="1" s="1"/>
  <c r="A674" i="1"/>
  <c r="AR674" i="1" s="1"/>
  <c r="AW586" i="1"/>
  <c r="AI586" i="1" s="1"/>
  <c r="AP586" i="1"/>
  <c r="AU586" i="1"/>
  <c r="W586" i="1"/>
  <c r="V586" i="1"/>
  <c r="Q586" i="1"/>
  <c r="P586" i="1"/>
  <c r="O586" i="1"/>
  <c r="N586" i="1"/>
  <c r="L586" i="1"/>
  <c r="K586" i="1"/>
  <c r="I586" i="1"/>
  <c r="B586" i="1"/>
  <c r="AZ586" i="1" s="1"/>
  <c r="A586" i="1"/>
  <c r="AR586" i="1" s="1"/>
  <c r="AW716" i="1"/>
  <c r="AP716" i="1"/>
  <c r="AU716" i="1"/>
  <c r="AG716" i="1"/>
  <c r="W716" i="1"/>
  <c r="V716" i="1"/>
  <c r="Q716" i="1"/>
  <c r="P716" i="1"/>
  <c r="O716" i="1"/>
  <c r="N716" i="1"/>
  <c r="L716" i="1"/>
  <c r="K716" i="1"/>
  <c r="I716" i="1"/>
  <c r="B716" i="1"/>
  <c r="AZ716" i="1" s="1"/>
  <c r="A716" i="1"/>
  <c r="AQ716" i="1" s="1"/>
  <c r="AW663" i="1"/>
  <c r="AP663" i="1"/>
  <c r="AU663" i="1"/>
  <c r="W663" i="1"/>
  <c r="V663" i="1"/>
  <c r="Q663" i="1"/>
  <c r="P663" i="1"/>
  <c r="O663" i="1"/>
  <c r="N663" i="1"/>
  <c r="L663" i="1"/>
  <c r="K663" i="1"/>
  <c r="I663" i="1"/>
  <c r="B663" i="1"/>
  <c r="AZ663" i="1" s="1"/>
  <c r="A663" i="1"/>
  <c r="AW606" i="1"/>
  <c r="AP606" i="1"/>
  <c r="AU606" i="1"/>
  <c r="W606" i="1"/>
  <c r="V606" i="1"/>
  <c r="Q606" i="1"/>
  <c r="P606" i="1"/>
  <c r="O606" i="1"/>
  <c r="N606" i="1"/>
  <c r="L606" i="1"/>
  <c r="K606" i="1"/>
  <c r="I606" i="1"/>
  <c r="B606" i="1"/>
  <c r="AZ606" i="1" s="1"/>
  <c r="A606" i="1"/>
  <c r="AR606" i="1" s="1"/>
  <c r="AW564" i="1"/>
  <c r="AP564" i="1"/>
  <c r="AU564" i="1"/>
  <c r="AG564" i="1"/>
  <c r="W564" i="1"/>
  <c r="V564" i="1"/>
  <c r="Q564" i="1"/>
  <c r="P564" i="1"/>
  <c r="O564" i="1"/>
  <c r="N564" i="1"/>
  <c r="L564" i="1"/>
  <c r="K564" i="1"/>
  <c r="I564" i="1"/>
  <c r="B564" i="1"/>
  <c r="AZ564" i="1" s="1"/>
  <c r="A564" i="1"/>
  <c r="AR564" i="1" s="1"/>
  <c r="AW715" i="1"/>
  <c r="AP715" i="1"/>
  <c r="AU715" i="1"/>
  <c r="AG715" i="1"/>
  <c r="W715" i="1"/>
  <c r="V715" i="1"/>
  <c r="Q715" i="1"/>
  <c r="P715" i="1"/>
  <c r="O715" i="1"/>
  <c r="N715" i="1"/>
  <c r="L715" i="1"/>
  <c r="K715" i="1"/>
  <c r="I715" i="1"/>
  <c r="B715" i="1"/>
  <c r="AZ715" i="1" s="1"/>
  <c r="A715" i="1"/>
  <c r="AR715" i="1" s="1"/>
  <c r="AW708" i="1"/>
  <c r="AP708" i="1"/>
  <c r="AU708" i="1"/>
  <c r="AG708" i="1"/>
  <c r="W708" i="1"/>
  <c r="V708" i="1"/>
  <c r="Q708" i="1"/>
  <c r="P708" i="1"/>
  <c r="O708" i="1"/>
  <c r="N708" i="1"/>
  <c r="L708" i="1"/>
  <c r="K708" i="1"/>
  <c r="I708" i="1"/>
  <c r="B708" i="1"/>
  <c r="AZ708" i="1" s="1"/>
  <c r="A708" i="1"/>
  <c r="AQ708" i="1" s="1"/>
  <c r="AW714" i="1"/>
  <c r="AP714" i="1"/>
  <c r="AU714" i="1"/>
  <c r="AG714" i="1"/>
  <c r="W714" i="1"/>
  <c r="V714" i="1"/>
  <c r="Q714" i="1"/>
  <c r="P714" i="1"/>
  <c r="O714" i="1"/>
  <c r="N714" i="1"/>
  <c r="L714" i="1"/>
  <c r="K714" i="1"/>
  <c r="I714" i="1"/>
  <c r="B714" i="1"/>
  <c r="AZ714" i="1" s="1"/>
  <c r="A714" i="1"/>
  <c r="AW590" i="1"/>
  <c r="AP590" i="1"/>
  <c r="AU590" i="1"/>
  <c r="AG590" i="1"/>
  <c r="W590" i="1"/>
  <c r="V590" i="1"/>
  <c r="Q590" i="1"/>
  <c r="P590" i="1"/>
  <c r="O590" i="1"/>
  <c r="N590" i="1"/>
  <c r="L590" i="1"/>
  <c r="K590" i="1"/>
  <c r="I590" i="1"/>
  <c r="B590" i="1"/>
  <c r="AZ590" i="1" s="1"/>
  <c r="A590" i="1"/>
  <c r="AR590" i="1" s="1"/>
  <c r="AW577" i="1"/>
  <c r="AP577" i="1"/>
  <c r="AU577" i="1"/>
  <c r="AG577" i="1"/>
  <c r="W577" i="1"/>
  <c r="V577" i="1"/>
  <c r="Q577" i="1"/>
  <c r="P577" i="1"/>
  <c r="O577" i="1"/>
  <c r="N577" i="1"/>
  <c r="L577" i="1"/>
  <c r="K577" i="1"/>
  <c r="I577" i="1"/>
  <c r="B577" i="1"/>
  <c r="AZ577" i="1" s="1"/>
  <c r="A577" i="1"/>
  <c r="AR577" i="1" s="1"/>
  <c r="AW576" i="1"/>
  <c r="AP576" i="1"/>
  <c r="AU576" i="1"/>
  <c r="AG576" i="1"/>
  <c r="W576" i="1"/>
  <c r="V576" i="1"/>
  <c r="Q576" i="1"/>
  <c r="P576" i="1"/>
  <c r="O576" i="1"/>
  <c r="N576" i="1"/>
  <c r="L576" i="1"/>
  <c r="K576" i="1"/>
  <c r="I576" i="1"/>
  <c r="B576" i="1"/>
  <c r="AZ576" i="1" s="1"/>
  <c r="A576" i="1"/>
  <c r="AR576" i="1" s="1"/>
  <c r="AW575" i="1"/>
  <c r="AP575" i="1"/>
  <c r="AU575" i="1"/>
  <c r="AG575" i="1"/>
  <c r="W575" i="1"/>
  <c r="V575" i="1"/>
  <c r="Q575" i="1"/>
  <c r="P575" i="1"/>
  <c r="O575" i="1"/>
  <c r="N575" i="1"/>
  <c r="L575" i="1"/>
  <c r="K575" i="1"/>
  <c r="I575" i="1"/>
  <c r="B575" i="1"/>
  <c r="AZ575" i="1" s="1"/>
  <c r="A575" i="1"/>
  <c r="AQ575" i="1" s="1"/>
  <c r="AW706" i="1"/>
  <c r="AP706" i="1"/>
  <c r="AU706" i="1"/>
  <c r="AG706" i="1"/>
  <c r="W706" i="1"/>
  <c r="V706" i="1"/>
  <c r="Q706" i="1"/>
  <c r="P706" i="1"/>
  <c r="O706" i="1"/>
  <c r="N706" i="1"/>
  <c r="L706" i="1"/>
  <c r="K706" i="1"/>
  <c r="I706" i="1"/>
  <c r="B706" i="1"/>
  <c r="AZ706" i="1" s="1"/>
  <c r="A706" i="1"/>
  <c r="AR706" i="1" s="1"/>
  <c r="AW713" i="1"/>
  <c r="AP713" i="1"/>
  <c r="AU713" i="1"/>
  <c r="AG713" i="1"/>
  <c r="W713" i="1"/>
  <c r="V713" i="1"/>
  <c r="Q713" i="1"/>
  <c r="P713" i="1"/>
  <c r="O713" i="1"/>
  <c r="N713" i="1"/>
  <c r="L713" i="1"/>
  <c r="K713" i="1"/>
  <c r="I713" i="1"/>
  <c r="B713" i="1"/>
  <c r="AZ713" i="1" s="1"/>
  <c r="A713" i="1"/>
  <c r="AR713" i="1" s="1"/>
  <c r="AW585" i="1"/>
  <c r="AI585" i="1" s="1"/>
  <c r="AP585" i="1"/>
  <c r="AU585" i="1"/>
  <c r="AG585" i="1"/>
  <c r="W585" i="1"/>
  <c r="V585" i="1"/>
  <c r="Q585" i="1"/>
  <c r="P585" i="1"/>
  <c r="O585" i="1"/>
  <c r="N585" i="1"/>
  <c r="L585" i="1"/>
  <c r="K585" i="1"/>
  <c r="I585" i="1"/>
  <c r="B585" i="1"/>
  <c r="AZ585" i="1" s="1"/>
  <c r="A585" i="1"/>
  <c r="AR585" i="1" s="1"/>
  <c r="AW584" i="1"/>
  <c r="AI584" i="1" s="1"/>
  <c r="AP584" i="1"/>
  <c r="AU584" i="1"/>
  <c r="AG584" i="1"/>
  <c r="W584" i="1"/>
  <c r="V584" i="1"/>
  <c r="Q584" i="1"/>
  <c r="P584" i="1"/>
  <c r="O584" i="1"/>
  <c r="N584" i="1"/>
  <c r="L584" i="1"/>
  <c r="K584" i="1"/>
  <c r="I584" i="1"/>
  <c r="B584" i="1"/>
  <c r="AZ584" i="1" s="1"/>
  <c r="A584" i="1"/>
  <c r="AQ584" i="1" s="1"/>
  <c r="AW583" i="1"/>
  <c r="AI583" i="1" s="1"/>
  <c r="AP583" i="1"/>
  <c r="AU583" i="1"/>
  <c r="AG583" i="1"/>
  <c r="W583" i="1"/>
  <c r="V583" i="1"/>
  <c r="Q583" i="1"/>
  <c r="P583" i="1"/>
  <c r="O583" i="1"/>
  <c r="N583" i="1"/>
  <c r="L583" i="1"/>
  <c r="K583" i="1"/>
  <c r="I583" i="1"/>
  <c r="B583" i="1"/>
  <c r="AZ583" i="1" s="1"/>
  <c r="A583" i="1"/>
  <c r="AW578" i="1"/>
  <c r="AP578" i="1"/>
  <c r="AU578" i="1"/>
  <c r="AG578" i="1"/>
  <c r="W578" i="1"/>
  <c r="V578" i="1"/>
  <c r="Q578" i="1"/>
  <c r="P578" i="1"/>
  <c r="O578" i="1"/>
  <c r="N578" i="1"/>
  <c r="L578" i="1"/>
  <c r="K578" i="1"/>
  <c r="I578" i="1"/>
  <c r="B578" i="1"/>
  <c r="AZ578" i="1" s="1"/>
  <c r="A578" i="1"/>
  <c r="AQ578" i="1" s="1"/>
  <c r="AW574" i="1"/>
  <c r="AP574" i="1"/>
  <c r="AU574" i="1"/>
  <c r="AG574" i="1"/>
  <c r="W574" i="1"/>
  <c r="V574" i="1"/>
  <c r="Q574" i="1"/>
  <c r="P574" i="1"/>
  <c r="O574" i="1"/>
  <c r="N574" i="1"/>
  <c r="L574" i="1"/>
  <c r="I574" i="1"/>
  <c r="B574" i="1"/>
  <c r="AZ574" i="1" s="1"/>
  <c r="A574" i="1"/>
  <c r="AQ574" i="1" s="1"/>
  <c r="AW573" i="1"/>
  <c r="AP573" i="1"/>
  <c r="AU573" i="1"/>
  <c r="AG573" i="1"/>
  <c r="W573" i="1"/>
  <c r="V573" i="1"/>
  <c r="Q573" i="1"/>
  <c r="P573" i="1"/>
  <c r="O573" i="1"/>
  <c r="N573" i="1"/>
  <c r="L573" i="1"/>
  <c r="K573" i="1"/>
  <c r="I573" i="1"/>
  <c r="B573" i="1"/>
  <c r="AZ573" i="1" s="1"/>
  <c r="A573" i="1"/>
  <c r="AQ573" i="1" s="1"/>
  <c r="AW572" i="1"/>
  <c r="AP572" i="1"/>
  <c r="AU572" i="1"/>
  <c r="AG572" i="1"/>
  <c r="W572" i="1"/>
  <c r="V572" i="1"/>
  <c r="Q572" i="1"/>
  <c r="P572" i="1"/>
  <c r="O572" i="1"/>
  <c r="N572" i="1"/>
  <c r="L572" i="1"/>
  <c r="K572" i="1"/>
  <c r="I572" i="1"/>
  <c r="B572" i="1"/>
  <c r="AZ572" i="1" s="1"/>
  <c r="A572" i="1"/>
  <c r="AW571" i="1"/>
  <c r="AP571" i="1"/>
  <c r="AU571" i="1"/>
  <c r="AG571" i="1"/>
  <c r="W571" i="1"/>
  <c r="V571" i="1"/>
  <c r="Q571" i="1"/>
  <c r="P571" i="1"/>
  <c r="O571" i="1"/>
  <c r="N571" i="1"/>
  <c r="L571" i="1"/>
  <c r="K571" i="1"/>
  <c r="I571" i="1"/>
  <c r="B571" i="1"/>
  <c r="AZ571" i="1" s="1"/>
  <c r="A571" i="1"/>
  <c r="AQ571" i="1" s="1"/>
  <c r="AW704" i="1"/>
  <c r="AP704" i="1"/>
  <c r="AU704" i="1"/>
  <c r="AG704" i="1"/>
  <c r="W704" i="1"/>
  <c r="V704" i="1"/>
  <c r="Q704" i="1"/>
  <c r="P704" i="1"/>
  <c r="O704" i="1"/>
  <c r="N704" i="1"/>
  <c r="L704" i="1"/>
  <c r="K704" i="1"/>
  <c r="I704" i="1"/>
  <c r="B704" i="1"/>
  <c r="AZ704" i="1" s="1"/>
  <c r="A704" i="1"/>
  <c r="AR704" i="1" s="1"/>
  <c r="AW703" i="1"/>
  <c r="AP703" i="1"/>
  <c r="AU703" i="1"/>
  <c r="AG703" i="1"/>
  <c r="W703" i="1"/>
  <c r="V703" i="1"/>
  <c r="Q703" i="1"/>
  <c r="P703" i="1"/>
  <c r="O703" i="1"/>
  <c r="N703" i="1"/>
  <c r="L703" i="1"/>
  <c r="K703" i="1"/>
  <c r="I703" i="1"/>
  <c r="B703" i="1"/>
  <c r="AZ703" i="1" s="1"/>
  <c r="A703" i="1"/>
  <c r="AQ703" i="1" s="1"/>
  <c r="AW712" i="1"/>
  <c r="AP712" i="1"/>
  <c r="AU712" i="1"/>
  <c r="AG712" i="1"/>
  <c r="W712" i="1"/>
  <c r="V712" i="1"/>
  <c r="Q712" i="1"/>
  <c r="P712" i="1"/>
  <c r="O712" i="1"/>
  <c r="N712" i="1"/>
  <c r="L712" i="1"/>
  <c r="K712" i="1"/>
  <c r="I712" i="1"/>
  <c r="B712" i="1"/>
  <c r="AZ712" i="1" s="1"/>
  <c r="A712" i="1"/>
  <c r="AR712" i="1" s="1"/>
  <c r="AW711" i="1"/>
  <c r="AP711" i="1"/>
  <c r="AU711" i="1"/>
  <c r="AG711" i="1"/>
  <c r="W711" i="1"/>
  <c r="V711" i="1"/>
  <c r="Q711" i="1"/>
  <c r="P711" i="1"/>
  <c r="O711" i="1"/>
  <c r="N711" i="1"/>
  <c r="L711" i="1"/>
  <c r="K711" i="1"/>
  <c r="I711" i="1"/>
  <c r="B711" i="1"/>
  <c r="AZ711" i="1" s="1"/>
  <c r="A711" i="1"/>
  <c r="AQ711" i="1" s="1"/>
  <c r="AW710" i="1"/>
  <c r="AP710" i="1"/>
  <c r="AU710" i="1"/>
  <c r="AG710" i="1"/>
  <c r="W710" i="1"/>
  <c r="V710" i="1"/>
  <c r="Q710" i="1"/>
  <c r="P710" i="1"/>
  <c r="O710" i="1"/>
  <c r="N710" i="1"/>
  <c r="L710" i="1"/>
  <c r="K710" i="1"/>
  <c r="I710" i="1"/>
  <c r="B710" i="1"/>
  <c r="AZ710" i="1" s="1"/>
  <c r="A710" i="1"/>
  <c r="AW709" i="1"/>
  <c r="AP709" i="1"/>
  <c r="AU709" i="1"/>
  <c r="AG709" i="1"/>
  <c r="W709" i="1"/>
  <c r="V709" i="1"/>
  <c r="Q709" i="1"/>
  <c r="P709" i="1"/>
  <c r="O709" i="1"/>
  <c r="N709" i="1"/>
  <c r="L709" i="1"/>
  <c r="K709" i="1"/>
  <c r="I709" i="1"/>
  <c r="B709" i="1"/>
  <c r="AZ709" i="1" s="1"/>
  <c r="A709" i="1"/>
  <c r="AR709" i="1" s="1"/>
  <c r="AW654" i="1"/>
  <c r="AP654" i="1"/>
  <c r="AU654" i="1"/>
  <c r="AG654" i="1"/>
  <c r="W654" i="1"/>
  <c r="V654" i="1"/>
  <c r="Q654" i="1"/>
  <c r="P654" i="1"/>
  <c r="O654" i="1"/>
  <c r="N654" i="1"/>
  <c r="L654" i="1"/>
  <c r="K654" i="1"/>
  <c r="I654" i="1"/>
  <c r="B654" i="1"/>
  <c r="AZ654" i="1" s="1"/>
  <c r="A654" i="1"/>
  <c r="AW698" i="1"/>
  <c r="AP698" i="1"/>
  <c r="AU698" i="1"/>
  <c r="AG698" i="1"/>
  <c r="W698" i="1"/>
  <c r="V698" i="1"/>
  <c r="Q698" i="1"/>
  <c r="P698" i="1"/>
  <c r="O698" i="1"/>
  <c r="N698" i="1"/>
  <c r="L698" i="1"/>
  <c r="K698" i="1"/>
  <c r="I698" i="1"/>
  <c r="B698" i="1"/>
  <c r="AZ698" i="1" s="1"/>
  <c r="A698" i="1"/>
  <c r="AR698" i="1" s="1"/>
  <c r="AW696" i="1"/>
  <c r="AP696" i="1"/>
  <c r="AU696" i="1"/>
  <c r="AG696" i="1"/>
  <c r="W696" i="1"/>
  <c r="V696" i="1"/>
  <c r="Q696" i="1"/>
  <c r="P696" i="1"/>
  <c r="O696" i="1"/>
  <c r="N696" i="1"/>
  <c r="L696" i="1"/>
  <c r="K696" i="1"/>
  <c r="I696" i="1"/>
  <c r="B696" i="1"/>
  <c r="AZ696" i="1" s="1"/>
  <c r="A696" i="1"/>
  <c r="AR696" i="1" s="1"/>
  <c r="AW707" i="1"/>
  <c r="AP707" i="1"/>
  <c r="AU707" i="1"/>
  <c r="AG707" i="1"/>
  <c r="W707" i="1"/>
  <c r="V707" i="1"/>
  <c r="Q707" i="1"/>
  <c r="P707" i="1"/>
  <c r="O707" i="1"/>
  <c r="N707" i="1"/>
  <c r="L707" i="1"/>
  <c r="K707" i="1"/>
  <c r="I707" i="1"/>
  <c r="B707" i="1"/>
  <c r="AZ707" i="1" s="1"/>
  <c r="A707" i="1"/>
  <c r="AR707" i="1" s="1"/>
  <c r="AW626" i="1"/>
  <c r="AP626" i="1"/>
  <c r="AU626" i="1"/>
  <c r="W626" i="1"/>
  <c r="V626" i="1"/>
  <c r="Q626" i="1"/>
  <c r="P626" i="1"/>
  <c r="O626" i="1"/>
  <c r="N626" i="1"/>
  <c r="L626" i="1"/>
  <c r="K626" i="1"/>
  <c r="I626" i="1"/>
  <c r="B626" i="1"/>
  <c r="AZ626" i="1" s="1"/>
  <c r="A626" i="1"/>
  <c r="AQ626" i="1" s="1"/>
  <c r="AW625" i="1"/>
  <c r="AP625" i="1"/>
  <c r="AU625" i="1"/>
  <c r="W625" i="1"/>
  <c r="V625" i="1"/>
  <c r="Q625" i="1"/>
  <c r="P625" i="1"/>
  <c r="O625" i="1"/>
  <c r="N625" i="1"/>
  <c r="L625" i="1"/>
  <c r="K625" i="1"/>
  <c r="I625" i="1"/>
  <c r="B625" i="1"/>
  <c r="AZ625" i="1" s="1"/>
  <c r="A625" i="1"/>
  <c r="AR625" i="1" s="1"/>
  <c r="AW624" i="1"/>
  <c r="AP624" i="1"/>
  <c r="AU624" i="1"/>
  <c r="W624" i="1"/>
  <c r="V624" i="1"/>
  <c r="Q624" i="1"/>
  <c r="P624" i="1"/>
  <c r="O624" i="1"/>
  <c r="N624" i="1"/>
  <c r="L624" i="1"/>
  <c r="K624" i="1"/>
  <c r="I624" i="1"/>
  <c r="B624" i="1"/>
  <c r="AZ624" i="1" s="1"/>
  <c r="A624" i="1"/>
  <c r="AW618" i="1"/>
  <c r="AP618" i="1"/>
  <c r="AU618" i="1"/>
  <c r="W618" i="1"/>
  <c r="V618" i="1"/>
  <c r="Q618" i="1"/>
  <c r="P618" i="1"/>
  <c r="O618" i="1"/>
  <c r="N618" i="1"/>
  <c r="L618" i="1"/>
  <c r="K618" i="1"/>
  <c r="I618" i="1"/>
  <c r="B618" i="1"/>
  <c r="AZ618" i="1" s="1"/>
  <c r="A618" i="1"/>
  <c r="AR618" i="1" s="1"/>
  <c r="AW617" i="1"/>
  <c r="AP617" i="1"/>
  <c r="AU617" i="1"/>
  <c r="W617" i="1"/>
  <c r="V617" i="1"/>
  <c r="Q617" i="1"/>
  <c r="P617" i="1"/>
  <c r="O617" i="1"/>
  <c r="N617" i="1"/>
  <c r="L617" i="1"/>
  <c r="K617" i="1"/>
  <c r="I617" i="1"/>
  <c r="B617" i="1"/>
  <c r="AZ617" i="1" s="1"/>
  <c r="A617" i="1"/>
  <c r="AQ617" i="1" s="1"/>
  <c r="AW616" i="1"/>
  <c r="AP616" i="1"/>
  <c r="AU616" i="1"/>
  <c r="W616" i="1"/>
  <c r="V616" i="1"/>
  <c r="Q616" i="1"/>
  <c r="P616" i="1"/>
  <c r="O616" i="1"/>
  <c r="N616" i="1"/>
  <c r="L616" i="1"/>
  <c r="K616" i="1"/>
  <c r="I616" i="1"/>
  <c r="B616" i="1"/>
  <c r="AZ616" i="1" s="1"/>
  <c r="A616" i="1"/>
  <c r="AQ616" i="1" s="1"/>
  <c r="AW609" i="1"/>
  <c r="AI609" i="1" s="1"/>
  <c r="AP609" i="1"/>
  <c r="AU609" i="1"/>
  <c r="W609" i="1"/>
  <c r="V609" i="1"/>
  <c r="Q609" i="1"/>
  <c r="P609" i="1"/>
  <c r="O609" i="1"/>
  <c r="N609" i="1"/>
  <c r="L609" i="1"/>
  <c r="K609" i="1"/>
  <c r="I609" i="1"/>
  <c r="B609" i="1"/>
  <c r="AZ609" i="1" s="1"/>
  <c r="A609" i="1"/>
  <c r="AR609" i="1" s="1"/>
  <c r="AW643" i="1"/>
  <c r="AI643" i="1" s="1"/>
  <c r="AP643" i="1"/>
  <c r="AU643" i="1"/>
  <c r="W643" i="1"/>
  <c r="V643" i="1"/>
  <c r="Q643" i="1"/>
  <c r="P643" i="1"/>
  <c r="O643" i="1"/>
  <c r="N643" i="1"/>
  <c r="L643" i="1"/>
  <c r="K643" i="1"/>
  <c r="I643" i="1"/>
  <c r="B643" i="1"/>
  <c r="AZ643" i="1" s="1"/>
  <c r="A643" i="1"/>
  <c r="AR643" i="1" s="1"/>
  <c r="AW608" i="1"/>
  <c r="AI608" i="1" s="1"/>
  <c r="AP608" i="1"/>
  <c r="AU608" i="1"/>
  <c r="W608" i="1"/>
  <c r="V608" i="1"/>
  <c r="Q608" i="1"/>
  <c r="P608" i="1"/>
  <c r="O608" i="1"/>
  <c r="N608" i="1"/>
  <c r="L608" i="1"/>
  <c r="K608" i="1"/>
  <c r="I608" i="1"/>
  <c r="B608" i="1"/>
  <c r="AZ608" i="1" s="1"/>
  <c r="A608" i="1"/>
  <c r="AQ608" i="1" s="1"/>
  <c r="AW695" i="1"/>
  <c r="AP695" i="1"/>
  <c r="AU695" i="1"/>
  <c r="AG695" i="1"/>
  <c r="W695" i="1"/>
  <c r="V695" i="1"/>
  <c r="Q695" i="1"/>
  <c r="P695" i="1"/>
  <c r="O695" i="1"/>
  <c r="N695" i="1"/>
  <c r="L695" i="1"/>
  <c r="K695" i="1"/>
  <c r="I695" i="1"/>
  <c r="B695" i="1"/>
  <c r="AZ695" i="1" s="1"/>
  <c r="A695" i="1"/>
  <c r="AW607" i="1"/>
  <c r="AI607" i="1" s="1"/>
  <c r="AP607" i="1"/>
  <c r="AU607" i="1"/>
  <c r="W607" i="1"/>
  <c r="V607" i="1"/>
  <c r="Q607" i="1"/>
  <c r="P607" i="1"/>
  <c r="O607" i="1"/>
  <c r="N607" i="1"/>
  <c r="L607" i="1"/>
  <c r="K607" i="1"/>
  <c r="I607" i="1"/>
  <c r="B607" i="1"/>
  <c r="AZ607" i="1" s="1"/>
  <c r="A607" i="1"/>
  <c r="AW693" i="1"/>
  <c r="AP693" i="1"/>
  <c r="AU693" i="1"/>
  <c r="AG693" i="1"/>
  <c r="W693" i="1"/>
  <c r="V693" i="1"/>
  <c r="Q693" i="1"/>
  <c r="P693" i="1"/>
  <c r="O693" i="1"/>
  <c r="N693" i="1"/>
  <c r="L693" i="1"/>
  <c r="K693" i="1"/>
  <c r="I693" i="1"/>
  <c r="B693" i="1"/>
  <c r="AZ693" i="1" s="1"/>
  <c r="A693" i="1"/>
  <c r="AW651" i="1"/>
  <c r="AP651" i="1"/>
  <c r="AU651" i="1"/>
  <c r="AG651" i="1"/>
  <c r="W651" i="1"/>
  <c r="V651" i="1"/>
  <c r="Q651" i="1"/>
  <c r="P651" i="1"/>
  <c r="O651" i="1"/>
  <c r="N651" i="1"/>
  <c r="L651" i="1"/>
  <c r="K651" i="1"/>
  <c r="I651" i="1"/>
  <c r="B651" i="1"/>
  <c r="AZ651" i="1" s="1"/>
  <c r="A651" i="1"/>
  <c r="AW650" i="1"/>
  <c r="AP650" i="1"/>
  <c r="AU650" i="1"/>
  <c r="AG650" i="1"/>
  <c r="W650" i="1"/>
  <c r="V650" i="1"/>
  <c r="P650" i="1"/>
  <c r="O650" i="1"/>
  <c r="N650" i="1"/>
  <c r="L650" i="1"/>
  <c r="K650" i="1"/>
  <c r="I650" i="1"/>
  <c r="B650" i="1"/>
  <c r="AZ650" i="1" s="1"/>
  <c r="A650" i="1"/>
  <c r="AQ650" i="1" s="1"/>
  <c r="AW649" i="1"/>
  <c r="AP649" i="1"/>
  <c r="AU649" i="1"/>
  <c r="AG649" i="1"/>
  <c r="W649" i="1"/>
  <c r="V649" i="1"/>
  <c r="P649" i="1"/>
  <c r="O649" i="1"/>
  <c r="N649" i="1"/>
  <c r="L649" i="1"/>
  <c r="K649" i="1"/>
  <c r="I649" i="1"/>
  <c r="B649" i="1"/>
  <c r="AZ649" i="1" s="1"/>
  <c r="A649" i="1"/>
  <c r="AQ649" i="1" s="1"/>
  <c r="AW692" i="1"/>
  <c r="AP692" i="1"/>
  <c r="AU692" i="1"/>
  <c r="AG692" i="1"/>
  <c r="W692" i="1"/>
  <c r="V692" i="1"/>
  <c r="Q692" i="1"/>
  <c r="P692" i="1"/>
  <c r="O692" i="1"/>
  <c r="N692" i="1"/>
  <c r="L692" i="1"/>
  <c r="K692" i="1"/>
  <c r="I692" i="1"/>
  <c r="B692" i="1"/>
  <c r="AZ692" i="1" s="1"/>
  <c r="A692" i="1"/>
  <c r="AW691" i="1"/>
  <c r="AP691" i="1"/>
  <c r="AU691" i="1"/>
  <c r="AG691" i="1"/>
  <c r="W691" i="1"/>
  <c r="V691" i="1"/>
  <c r="Q691" i="1"/>
  <c r="P691" i="1"/>
  <c r="O691" i="1"/>
  <c r="N691" i="1"/>
  <c r="L691" i="1"/>
  <c r="K691" i="1"/>
  <c r="I691" i="1"/>
  <c r="B691" i="1"/>
  <c r="AZ691" i="1" s="1"/>
  <c r="A691" i="1"/>
  <c r="AR691" i="1" s="1"/>
  <c r="AW690" i="1"/>
  <c r="AP690" i="1"/>
  <c r="AU690" i="1"/>
  <c r="AG690" i="1"/>
  <c r="W690" i="1"/>
  <c r="V690" i="1"/>
  <c r="Q690" i="1"/>
  <c r="P690" i="1"/>
  <c r="O690" i="1"/>
  <c r="N690" i="1"/>
  <c r="L690" i="1"/>
  <c r="K690" i="1"/>
  <c r="I690" i="1"/>
  <c r="B690" i="1"/>
  <c r="AZ690" i="1" s="1"/>
  <c r="A690" i="1"/>
  <c r="AQ690" i="1" s="1"/>
  <c r="AW694" i="1"/>
  <c r="AP694" i="1"/>
  <c r="AU694" i="1"/>
  <c r="AG694" i="1"/>
  <c r="W694" i="1"/>
  <c r="V694" i="1"/>
  <c r="Q694" i="1"/>
  <c r="P694" i="1"/>
  <c r="O694" i="1"/>
  <c r="N694" i="1"/>
  <c r="L694" i="1"/>
  <c r="K694" i="1"/>
  <c r="I694" i="1"/>
  <c r="B694" i="1"/>
  <c r="AZ694" i="1" s="1"/>
  <c r="A694" i="1"/>
  <c r="AR694" i="1" s="1"/>
  <c r="AW648" i="1"/>
  <c r="AP648" i="1"/>
  <c r="AU648" i="1"/>
  <c r="AG648" i="1"/>
  <c r="W648" i="1"/>
  <c r="V648" i="1"/>
  <c r="Q648" i="1"/>
  <c r="P648" i="1"/>
  <c r="O648" i="1"/>
  <c r="N648" i="1"/>
  <c r="L648" i="1"/>
  <c r="K648" i="1"/>
  <c r="I648" i="1"/>
  <c r="B648" i="1"/>
  <c r="AZ648" i="1" s="1"/>
  <c r="A648" i="1"/>
  <c r="AW688" i="1"/>
  <c r="AP688" i="1"/>
  <c r="AU688" i="1"/>
  <c r="AG688" i="1"/>
  <c r="W688" i="1"/>
  <c r="V688" i="1"/>
  <c r="Q688" i="1"/>
  <c r="P688" i="1"/>
  <c r="N688" i="1"/>
  <c r="L688" i="1"/>
  <c r="K688" i="1"/>
  <c r="B688" i="1"/>
  <c r="AZ688" i="1" s="1"/>
  <c r="A688" i="1"/>
  <c r="AW687" i="1"/>
  <c r="AP687" i="1"/>
  <c r="AU687" i="1"/>
  <c r="AG687" i="1"/>
  <c r="W687" i="1"/>
  <c r="V687" i="1"/>
  <c r="Q687" i="1"/>
  <c r="P687" i="1"/>
  <c r="O687" i="1"/>
  <c r="N687" i="1"/>
  <c r="L687" i="1"/>
  <c r="K687" i="1"/>
  <c r="J687" i="1"/>
  <c r="I687" i="1"/>
  <c r="B687" i="1"/>
  <c r="AZ687" i="1" s="1"/>
  <c r="A687" i="1"/>
  <c r="AR687" i="1" s="1"/>
  <c r="AW686" i="1"/>
  <c r="AP686" i="1"/>
  <c r="AU686" i="1"/>
  <c r="AG686" i="1"/>
  <c r="W686" i="1"/>
  <c r="V686" i="1"/>
  <c r="Q686" i="1"/>
  <c r="P686" i="1"/>
  <c r="O686" i="1"/>
  <c r="N686" i="1"/>
  <c r="L686" i="1"/>
  <c r="K686" i="1"/>
  <c r="J686" i="1"/>
  <c r="I686" i="1"/>
  <c r="B686" i="1"/>
  <c r="AZ686" i="1" s="1"/>
  <c r="A686" i="1"/>
  <c r="AW685" i="1"/>
  <c r="AP685" i="1"/>
  <c r="AU685" i="1"/>
  <c r="AG685" i="1"/>
  <c r="W685" i="1"/>
  <c r="V685" i="1"/>
  <c r="Q685" i="1"/>
  <c r="P685" i="1"/>
  <c r="O685" i="1"/>
  <c r="N685" i="1"/>
  <c r="L685" i="1"/>
  <c r="K685" i="1"/>
  <c r="I685" i="1"/>
  <c r="B685" i="1"/>
  <c r="AZ685" i="1" s="1"/>
  <c r="A685" i="1"/>
  <c r="AQ685" i="1" s="1"/>
  <c r="AW705" i="1"/>
  <c r="AP705" i="1"/>
  <c r="AU705" i="1"/>
  <c r="AG705" i="1"/>
  <c r="W705" i="1"/>
  <c r="V705" i="1"/>
  <c r="Q705" i="1"/>
  <c r="P705" i="1"/>
  <c r="O705" i="1"/>
  <c r="N705" i="1"/>
  <c r="L705" i="1"/>
  <c r="K705" i="1"/>
  <c r="I705" i="1"/>
  <c r="B705" i="1"/>
  <c r="AZ705" i="1" s="1"/>
  <c r="A705" i="1"/>
  <c r="AR705" i="1" s="1"/>
  <c r="AW683" i="1"/>
  <c r="AP683" i="1"/>
  <c r="AU683" i="1"/>
  <c r="AG683" i="1"/>
  <c r="W683" i="1"/>
  <c r="V683" i="1"/>
  <c r="Q683" i="1"/>
  <c r="P683" i="1"/>
  <c r="O683" i="1"/>
  <c r="N683" i="1"/>
  <c r="L683" i="1"/>
  <c r="K683" i="1"/>
  <c r="I683" i="1"/>
  <c r="B683" i="1"/>
  <c r="AZ683" i="1" s="1"/>
  <c r="A683" i="1"/>
  <c r="AQ683" i="1" s="1"/>
  <c r="AW682" i="1"/>
  <c r="AP682" i="1"/>
  <c r="AU682" i="1"/>
  <c r="AG682" i="1"/>
  <c r="W682" i="1"/>
  <c r="V682" i="1"/>
  <c r="Q682" i="1"/>
  <c r="P682" i="1"/>
  <c r="O682" i="1"/>
  <c r="N682" i="1"/>
  <c r="L682" i="1"/>
  <c r="K682" i="1"/>
  <c r="I682" i="1"/>
  <c r="B682" i="1"/>
  <c r="AZ682" i="1" s="1"/>
  <c r="A682" i="1"/>
  <c r="AQ682" i="1" s="1"/>
  <c r="AW681" i="1"/>
  <c r="AP681" i="1"/>
  <c r="AU681" i="1"/>
  <c r="AG681" i="1"/>
  <c r="W681" i="1"/>
  <c r="V681" i="1"/>
  <c r="Q681" i="1"/>
  <c r="P681" i="1"/>
  <c r="O681" i="1"/>
  <c r="N681" i="1"/>
  <c r="L681" i="1"/>
  <c r="K681" i="1"/>
  <c r="I681" i="1"/>
  <c r="B681" i="1"/>
  <c r="AZ681" i="1" s="1"/>
  <c r="A681" i="1"/>
  <c r="AW702" i="1"/>
  <c r="AP702" i="1"/>
  <c r="AU702" i="1"/>
  <c r="AG702" i="1"/>
  <c r="W702" i="1"/>
  <c r="V702" i="1"/>
  <c r="Q702" i="1"/>
  <c r="P702" i="1"/>
  <c r="O702" i="1"/>
  <c r="N702" i="1"/>
  <c r="L702" i="1"/>
  <c r="K702" i="1"/>
  <c r="I702" i="1"/>
  <c r="B702" i="1"/>
  <c r="AZ702" i="1" s="1"/>
  <c r="A702" i="1"/>
  <c r="AQ702" i="1" s="1"/>
  <c r="AW679" i="1"/>
  <c r="AP679" i="1"/>
  <c r="AU679" i="1"/>
  <c r="AG679" i="1"/>
  <c r="W679" i="1"/>
  <c r="V679" i="1"/>
  <c r="Q679" i="1"/>
  <c r="P679" i="1"/>
  <c r="O679" i="1"/>
  <c r="N679" i="1"/>
  <c r="L679" i="1"/>
  <c r="K679" i="1"/>
  <c r="J679" i="1"/>
  <c r="I679" i="1"/>
  <c r="B679" i="1"/>
  <c r="AZ679" i="1" s="1"/>
  <c r="A679" i="1"/>
  <c r="AQ679" i="1" s="1"/>
  <c r="AW701" i="1"/>
  <c r="AP701" i="1"/>
  <c r="AU701" i="1"/>
  <c r="AG701" i="1"/>
  <c r="W701" i="1"/>
  <c r="V701" i="1"/>
  <c r="Q701" i="1"/>
  <c r="P701" i="1"/>
  <c r="O701" i="1"/>
  <c r="N701" i="1"/>
  <c r="L701" i="1"/>
  <c r="K701" i="1"/>
  <c r="I701" i="1"/>
  <c r="B701" i="1"/>
  <c r="AZ701" i="1" s="1"/>
  <c r="A701" i="1"/>
  <c r="AQ701" i="1" s="1"/>
  <c r="AW678" i="1"/>
  <c r="AP678" i="1"/>
  <c r="AU678" i="1"/>
  <c r="AG678" i="1"/>
  <c r="W678" i="1"/>
  <c r="V678" i="1"/>
  <c r="Q678" i="1"/>
  <c r="P678" i="1"/>
  <c r="O678" i="1"/>
  <c r="N678" i="1"/>
  <c r="L678" i="1"/>
  <c r="K678" i="1"/>
  <c r="I678" i="1"/>
  <c r="B678" i="1"/>
  <c r="AZ678" i="1" s="1"/>
  <c r="A678" i="1"/>
  <c r="AR678" i="1" s="1"/>
  <c r="AW700" i="1"/>
  <c r="AP700" i="1"/>
  <c r="AU700" i="1"/>
  <c r="AG700" i="1"/>
  <c r="W700" i="1"/>
  <c r="V700" i="1"/>
  <c r="Q700" i="1"/>
  <c r="P700" i="1"/>
  <c r="O700" i="1"/>
  <c r="N700" i="1"/>
  <c r="L700" i="1"/>
  <c r="K700" i="1"/>
  <c r="I700" i="1"/>
  <c r="B700" i="1"/>
  <c r="AZ700" i="1" s="1"/>
  <c r="A700" i="1"/>
  <c r="AR700" i="1" s="1"/>
  <c r="AW699" i="1"/>
  <c r="AP699" i="1"/>
  <c r="AU699" i="1"/>
  <c r="AG699" i="1"/>
  <c r="W699" i="1"/>
  <c r="V699" i="1"/>
  <c r="Q699" i="1"/>
  <c r="P699" i="1"/>
  <c r="O699" i="1"/>
  <c r="N699" i="1"/>
  <c r="L699" i="1"/>
  <c r="K699" i="1"/>
  <c r="I699" i="1"/>
  <c r="B699" i="1"/>
  <c r="AZ699" i="1" s="1"/>
  <c r="A699" i="1"/>
  <c r="AQ699" i="1" s="1"/>
  <c r="AW697" i="1"/>
  <c r="AP697" i="1"/>
  <c r="AU697" i="1"/>
  <c r="AG697" i="1"/>
  <c r="W697" i="1"/>
  <c r="V697" i="1"/>
  <c r="Q697" i="1"/>
  <c r="P697" i="1"/>
  <c r="O697" i="1"/>
  <c r="N697" i="1"/>
  <c r="L697" i="1"/>
  <c r="K697" i="1"/>
  <c r="I697" i="1"/>
  <c r="B697" i="1"/>
  <c r="AZ697" i="1" s="1"/>
  <c r="A697" i="1"/>
  <c r="AR697" i="1" s="1"/>
  <c r="AW689" i="1"/>
  <c r="AP689" i="1"/>
  <c r="AU689" i="1"/>
  <c r="AG689" i="1"/>
  <c r="W689" i="1"/>
  <c r="V689" i="1"/>
  <c r="Q689" i="1"/>
  <c r="P689" i="1"/>
  <c r="O689" i="1"/>
  <c r="N689" i="1"/>
  <c r="L689" i="1"/>
  <c r="K689" i="1"/>
  <c r="I689" i="1"/>
  <c r="B689" i="1"/>
  <c r="AZ689" i="1" s="1"/>
  <c r="A689" i="1"/>
  <c r="AR689" i="1" s="1"/>
  <c r="AW673" i="1"/>
  <c r="AP673" i="1"/>
  <c r="AU673" i="1"/>
  <c r="AG673" i="1"/>
  <c r="W673" i="1"/>
  <c r="V673" i="1"/>
  <c r="Q673" i="1"/>
  <c r="P673" i="1"/>
  <c r="O673" i="1"/>
  <c r="N673" i="1"/>
  <c r="L673" i="1"/>
  <c r="K673" i="1"/>
  <c r="I673" i="1"/>
  <c r="B673" i="1"/>
  <c r="AZ673" i="1" s="1"/>
  <c r="A673" i="1"/>
  <c r="AQ673" i="1" s="1"/>
  <c r="AW684" i="1"/>
  <c r="AP684" i="1"/>
  <c r="AU684" i="1"/>
  <c r="AG684" i="1"/>
  <c r="W684" i="1"/>
  <c r="V684" i="1"/>
  <c r="Q684" i="1"/>
  <c r="P684" i="1"/>
  <c r="O684" i="1"/>
  <c r="N684" i="1"/>
  <c r="L684" i="1"/>
  <c r="K684" i="1"/>
  <c r="I684" i="1"/>
  <c r="B684" i="1"/>
  <c r="AZ684" i="1" s="1"/>
  <c r="A684" i="1"/>
  <c r="AR684" i="1" s="1"/>
  <c r="AW671" i="1"/>
  <c r="AP671" i="1"/>
  <c r="AU671" i="1"/>
  <c r="AG671" i="1"/>
  <c r="W671" i="1"/>
  <c r="V671" i="1"/>
  <c r="Q671" i="1"/>
  <c r="P671" i="1"/>
  <c r="O671" i="1"/>
  <c r="N671" i="1"/>
  <c r="L671" i="1"/>
  <c r="K671" i="1"/>
  <c r="I671" i="1"/>
  <c r="B671" i="1"/>
  <c r="AZ671" i="1" s="1"/>
  <c r="A671" i="1"/>
  <c r="AR671" i="1" s="1"/>
  <c r="AW680" i="1"/>
  <c r="AP680" i="1"/>
  <c r="AU680" i="1"/>
  <c r="AG680" i="1"/>
  <c r="W680" i="1"/>
  <c r="V680" i="1"/>
  <c r="Q680" i="1"/>
  <c r="P680" i="1"/>
  <c r="O680" i="1"/>
  <c r="N680" i="1"/>
  <c r="L680" i="1"/>
  <c r="K680" i="1"/>
  <c r="I680" i="1"/>
  <c r="B680" i="1"/>
  <c r="AZ680" i="1" s="1"/>
  <c r="A680" i="1"/>
  <c r="AR680" i="1" s="1"/>
  <c r="AW669" i="1"/>
  <c r="AP669" i="1"/>
  <c r="AU669" i="1"/>
  <c r="AG669" i="1"/>
  <c r="W669" i="1"/>
  <c r="V669" i="1"/>
  <c r="Q669" i="1"/>
  <c r="P669" i="1"/>
  <c r="O669" i="1"/>
  <c r="N669" i="1"/>
  <c r="L669" i="1"/>
  <c r="K669" i="1"/>
  <c r="I669" i="1"/>
  <c r="B669" i="1"/>
  <c r="AZ669" i="1" s="1"/>
  <c r="A669" i="1"/>
  <c r="AR669" i="1" s="1"/>
  <c r="AW668" i="1"/>
  <c r="AP668" i="1"/>
  <c r="AU668" i="1"/>
  <c r="AG668" i="1"/>
  <c r="W668" i="1"/>
  <c r="V668" i="1"/>
  <c r="Q668" i="1"/>
  <c r="P668" i="1"/>
  <c r="O668" i="1"/>
  <c r="N668" i="1"/>
  <c r="L668" i="1"/>
  <c r="K668" i="1"/>
  <c r="I668" i="1"/>
  <c r="B668" i="1"/>
  <c r="AZ668" i="1" s="1"/>
  <c r="A668" i="1"/>
  <c r="AW300" i="1"/>
  <c r="AP300" i="1"/>
  <c r="AU300" i="1"/>
  <c r="AG300" i="1"/>
  <c r="W300" i="1"/>
  <c r="V300" i="1"/>
  <c r="Q300" i="1"/>
  <c r="P300" i="1"/>
  <c r="O300" i="1"/>
  <c r="N300" i="1"/>
  <c r="L300" i="1"/>
  <c r="K300" i="1"/>
  <c r="I300" i="1"/>
  <c r="B300" i="1"/>
  <c r="AZ300" i="1" s="1"/>
  <c r="A300" i="1"/>
  <c r="AW568" i="1"/>
  <c r="AI568" i="1" s="1"/>
  <c r="AP568" i="1"/>
  <c r="AU568" i="1"/>
  <c r="AG568" i="1"/>
  <c r="W568" i="1"/>
  <c r="V568" i="1"/>
  <c r="Q568" i="1"/>
  <c r="P568" i="1"/>
  <c r="O568" i="1"/>
  <c r="N568" i="1"/>
  <c r="L568" i="1"/>
  <c r="K568" i="1"/>
  <c r="I568" i="1"/>
  <c r="B568" i="1"/>
  <c r="AZ568" i="1" s="1"/>
  <c r="A568" i="1"/>
  <c r="AR568" i="1" s="1"/>
  <c r="AW543" i="1"/>
  <c r="AP543" i="1"/>
  <c r="AV543" i="1" s="1"/>
  <c r="W543" i="1"/>
  <c r="V543" i="1"/>
  <c r="Q543" i="1"/>
  <c r="P543" i="1"/>
  <c r="O543" i="1"/>
  <c r="N543" i="1"/>
  <c r="L543" i="1"/>
  <c r="K543" i="1"/>
  <c r="I543" i="1"/>
  <c r="B543" i="1"/>
  <c r="AZ543" i="1" s="1"/>
  <c r="A543" i="1"/>
  <c r="AW667" i="1"/>
  <c r="AP667" i="1"/>
  <c r="AU667" i="1"/>
  <c r="AG667" i="1"/>
  <c r="W667" i="1"/>
  <c r="V667" i="1"/>
  <c r="Q667" i="1"/>
  <c r="P667" i="1"/>
  <c r="O667" i="1"/>
  <c r="N667" i="1"/>
  <c r="L667" i="1"/>
  <c r="K667" i="1"/>
  <c r="I667" i="1"/>
  <c r="B667" i="1"/>
  <c r="AZ667" i="1" s="1"/>
  <c r="A667" i="1"/>
  <c r="AW657" i="1"/>
  <c r="AP657" i="1"/>
  <c r="AU657" i="1"/>
  <c r="AG657" i="1"/>
  <c r="W657" i="1"/>
  <c r="V657" i="1"/>
  <c r="Q657" i="1"/>
  <c r="P657" i="1"/>
  <c r="O657" i="1"/>
  <c r="N657" i="1"/>
  <c r="L657" i="1"/>
  <c r="K657" i="1"/>
  <c r="I657" i="1"/>
  <c r="B657" i="1"/>
  <c r="AZ657" i="1" s="1"/>
  <c r="A657" i="1"/>
  <c r="AW593" i="1"/>
  <c r="AI593" i="1" s="1"/>
  <c r="AP593" i="1"/>
  <c r="AU593" i="1"/>
  <c r="AG593" i="1"/>
  <c r="W593" i="1"/>
  <c r="V593" i="1"/>
  <c r="Q593" i="1"/>
  <c r="P593" i="1"/>
  <c r="O593" i="1"/>
  <c r="N593" i="1"/>
  <c r="L593" i="1"/>
  <c r="K593" i="1"/>
  <c r="I593" i="1"/>
  <c r="B593" i="1"/>
  <c r="AZ593" i="1" s="1"/>
  <c r="A593" i="1"/>
  <c r="AQ593" i="1" s="1"/>
  <c r="AW666" i="1"/>
  <c r="AP666" i="1"/>
  <c r="AU666" i="1"/>
  <c r="AG666" i="1"/>
  <c r="W666" i="1"/>
  <c r="V666" i="1"/>
  <c r="Q666" i="1"/>
  <c r="P666" i="1"/>
  <c r="O666" i="1"/>
  <c r="N666" i="1"/>
  <c r="L666" i="1"/>
  <c r="K666" i="1"/>
  <c r="I666" i="1"/>
  <c r="B666" i="1"/>
  <c r="AZ666" i="1" s="1"/>
  <c r="A666" i="1"/>
  <c r="AR666" i="1" s="1"/>
  <c r="AW552" i="1"/>
  <c r="AP552" i="1"/>
  <c r="AU552" i="1"/>
  <c r="AG552" i="1"/>
  <c r="W552" i="1"/>
  <c r="V552" i="1"/>
  <c r="Q552" i="1"/>
  <c r="P552" i="1"/>
  <c r="O552" i="1"/>
  <c r="N552" i="1"/>
  <c r="L552" i="1"/>
  <c r="K552" i="1"/>
  <c r="I552" i="1"/>
  <c r="B552" i="1"/>
  <c r="AZ552" i="1" s="1"/>
  <c r="A552" i="1"/>
  <c r="AQ552" i="1" s="1"/>
  <c r="AW591" i="1"/>
  <c r="AI591" i="1" s="1"/>
  <c r="AP591" i="1"/>
  <c r="AU591" i="1"/>
  <c r="AG591" i="1"/>
  <c r="W591" i="1"/>
  <c r="V591" i="1"/>
  <c r="Q591" i="1"/>
  <c r="P591" i="1"/>
  <c r="O591" i="1"/>
  <c r="N591" i="1"/>
  <c r="L591" i="1"/>
  <c r="K591" i="1"/>
  <c r="I591" i="1"/>
  <c r="B591" i="1"/>
  <c r="AZ591" i="1" s="1"/>
  <c r="A591" i="1"/>
  <c r="X591" i="1" s="1"/>
  <c r="AW677" i="1"/>
  <c r="AP677" i="1"/>
  <c r="AU677" i="1"/>
  <c r="AG677" i="1"/>
  <c r="W677" i="1"/>
  <c r="V677" i="1"/>
  <c r="Q677" i="1"/>
  <c r="P677" i="1"/>
  <c r="O677" i="1"/>
  <c r="N677" i="1"/>
  <c r="L677" i="1"/>
  <c r="K677" i="1"/>
  <c r="I677" i="1"/>
  <c r="B677" i="1"/>
  <c r="AZ677" i="1" s="1"/>
  <c r="A677" i="1"/>
  <c r="AQ677" i="1" s="1"/>
  <c r="AW598" i="1"/>
  <c r="AI598" i="1" s="1"/>
  <c r="AP598" i="1"/>
  <c r="AU598" i="1"/>
  <c r="AG598" i="1"/>
  <c r="W598" i="1"/>
  <c r="V598" i="1"/>
  <c r="Q598" i="1"/>
  <c r="P598" i="1"/>
  <c r="O598" i="1"/>
  <c r="N598" i="1"/>
  <c r="L598" i="1"/>
  <c r="K598" i="1"/>
  <c r="I598" i="1"/>
  <c r="B598" i="1"/>
  <c r="AZ598" i="1" s="1"/>
  <c r="A598" i="1"/>
  <c r="X598" i="1" s="1"/>
  <c r="AW676" i="1"/>
  <c r="AP676" i="1"/>
  <c r="AU676" i="1"/>
  <c r="AG676" i="1"/>
  <c r="W676" i="1"/>
  <c r="V676" i="1"/>
  <c r="Q676" i="1"/>
  <c r="P676" i="1"/>
  <c r="O676" i="1"/>
  <c r="N676" i="1"/>
  <c r="L676" i="1"/>
  <c r="K676" i="1"/>
  <c r="I676" i="1"/>
  <c r="B676" i="1"/>
  <c r="AZ676" i="1" s="1"/>
  <c r="A676" i="1"/>
  <c r="AR676" i="1" s="1"/>
  <c r="AW672" i="1"/>
  <c r="AP672" i="1"/>
  <c r="AU672" i="1"/>
  <c r="AG672" i="1"/>
  <c r="W672" i="1"/>
  <c r="V672" i="1"/>
  <c r="Q672" i="1"/>
  <c r="P672" i="1"/>
  <c r="O672" i="1"/>
  <c r="N672" i="1"/>
  <c r="L672" i="1"/>
  <c r="K672" i="1"/>
  <c r="I672" i="1"/>
  <c r="B672" i="1"/>
  <c r="AZ672" i="1" s="1"/>
  <c r="A672" i="1"/>
  <c r="AW670" i="1"/>
  <c r="AP670" i="1"/>
  <c r="AU670" i="1"/>
  <c r="AG670" i="1"/>
  <c r="W670" i="1"/>
  <c r="V670" i="1"/>
  <c r="Q670" i="1"/>
  <c r="P670" i="1"/>
  <c r="O670" i="1"/>
  <c r="N670" i="1"/>
  <c r="L670" i="1"/>
  <c r="K670" i="1"/>
  <c r="J670" i="1"/>
  <c r="I670" i="1"/>
  <c r="B670" i="1"/>
  <c r="AZ670" i="1" s="1"/>
  <c r="A670" i="1"/>
  <c r="AQ670" i="1" s="1"/>
  <c r="AW656" i="1"/>
  <c r="AP656" i="1"/>
  <c r="AU656" i="1"/>
  <c r="AG656" i="1"/>
  <c r="W656" i="1"/>
  <c r="V656" i="1"/>
  <c r="P656" i="1"/>
  <c r="O656" i="1"/>
  <c r="N656" i="1"/>
  <c r="L656" i="1"/>
  <c r="K656" i="1"/>
  <c r="I656" i="1"/>
  <c r="B656" i="1"/>
  <c r="AZ656" i="1" s="1"/>
  <c r="A656" i="1"/>
  <c r="AW655" i="1"/>
  <c r="AP655" i="1"/>
  <c r="AU655" i="1"/>
  <c r="AG655" i="1"/>
  <c r="W655" i="1"/>
  <c r="V655" i="1"/>
  <c r="Q655" i="1"/>
  <c r="P655" i="1"/>
  <c r="O655" i="1"/>
  <c r="N655" i="1"/>
  <c r="L655" i="1"/>
  <c r="K655" i="1"/>
  <c r="I655" i="1"/>
  <c r="B655" i="1"/>
  <c r="AZ655" i="1" s="1"/>
  <c r="A655" i="1"/>
  <c r="AR655" i="1" s="1"/>
  <c r="AW647" i="1"/>
  <c r="AP647" i="1"/>
  <c r="AU647" i="1"/>
  <c r="AG647" i="1"/>
  <c r="W647" i="1"/>
  <c r="V647" i="1"/>
  <c r="P647" i="1"/>
  <c r="O647" i="1"/>
  <c r="N647" i="1"/>
  <c r="L647" i="1"/>
  <c r="K647" i="1"/>
  <c r="I647" i="1"/>
  <c r="B647" i="1"/>
  <c r="AZ647" i="1" s="1"/>
  <c r="A647" i="1"/>
  <c r="AW646" i="1"/>
  <c r="AP646" i="1"/>
  <c r="AU646" i="1"/>
  <c r="AG646" i="1"/>
  <c r="W646" i="1"/>
  <c r="V646" i="1"/>
  <c r="Q646" i="1"/>
  <c r="P646" i="1"/>
  <c r="O646" i="1"/>
  <c r="N646" i="1"/>
  <c r="L646" i="1"/>
  <c r="K646" i="1"/>
  <c r="I646" i="1"/>
  <c r="B646" i="1"/>
  <c r="AZ646" i="1" s="1"/>
  <c r="A646" i="1"/>
  <c r="AR646" i="1" s="1"/>
  <c r="AW645" i="1"/>
  <c r="AP645" i="1"/>
  <c r="AU645" i="1"/>
  <c r="AG645" i="1"/>
  <c r="W645" i="1"/>
  <c r="V645" i="1"/>
  <c r="Q645" i="1"/>
  <c r="P645" i="1"/>
  <c r="O645" i="1"/>
  <c r="N645" i="1"/>
  <c r="L645" i="1"/>
  <c r="K645" i="1"/>
  <c r="I645" i="1"/>
  <c r="B645" i="1"/>
  <c r="AZ645" i="1" s="1"/>
  <c r="A645" i="1"/>
  <c r="AQ645" i="1" s="1"/>
  <c r="AW644" i="1"/>
  <c r="AP644" i="1"/>
  <c r="AU644" i="1"/>
  <c r="AG644" i="1"/>
  <c r="W644" i="1"/>
  <c r="V644" i="1"/>
  <c r="P644" i="1"/>
  <c r="O644" i="1"/>
  <c r="N644" i="1"/>
  <c r="L644" i="1"/>
  <c r="K644" i="1"/>
  <c r="I644" i="1"/>
  <c r="B644" i="1"/>
  <c r="AZ644" i="1" s="1"/>
  <c r="A644" i="1"/>
  <c r="AW642" i="1"/>
  <c r="AP642" i="1"/>
  <c r="AU642" i="1"/>
  <c r="AG642" i="1"/>
  <c r="W642" i="1"/>
  <c r="V642" i="1"/>
  <c r="Q642" i="1"/>
  <c r="P642" i="1"/>
  <c r="O642" i="1"/>
  <c r="N642" i="1"/>
  <c r="L642" i="1"/>
  <c r="K642" i="1"/>
  <c r="I642" i="1"/>
  <c r="B642" i="1"/>
  <c r="AZ642" i="1" s="1"/>
  <c r="A642" i="1"/>
  <c r="AW641" i="1"/>
  <c r="AP641" i="1"/>
  <c r="AU641" i="1"/>
  <c r="AG641" i="1"/>
  <c r="W641" i="1"/>
  <c r="V641" i="1"/>
  <c r="Q641" i="1"/>
  <c r="P641" i="1"/>
  <c r="O641" i="1"/>
  <c r="N641" i="1"/>
  <c r="L641" i="1"/>
  <c r="K641" i="1"/>
  <c r="I641" i="1"/>
  <c r="B641" i="1"/>
  <c r="AZ641" i="1" s="1"/>
  <c r="A641" i="1"/>
  <c r="AR641" i="1" s="1"/>
  <c r="AW640" i="1"/>
  <c r="AP640" i="1"/>
  <c r="AU640" i="1"/>
  <c r="AG640" i="1"/>
  <c r="W640" i="1"/>
  <c r="V640" i="1"/>
  <c r="Q640" i="1"/>
  <c r="P640" i="1"/>
  <c r="O640" i="1"/>
  <c r="N640" i="1"/>
  <c r="L640" i="1"/>
  <c r="K640" i="1"/>
  <c r="I640" i="1"/>
  <c r="B640" i="1"/>
  <c r="AZ640" i="1" s="1"/>
  <c r="A640" i="1"/>
  <c r="AW639" i="1"/>
  <c r="AP639" i="1"/>
  <c r="AU639" i="1"/>
  <c r="AG639" i="1"/>
  <c r="W639" i="1"/>
  <c r="V639" i="1"/>
  <c r="Q639" i="1"/>
  <c r="P639" i="1"/>
  <c r="O639" i="1"/>
  <c r="N639" i="1"/>
  <c r="L639" i="1"/>
  <c r="K639" i="1"/>
  <c r="I639" i="1"/>
  <c r="B639" i="1"/>
  <c r="AZ639" i="1" s="1"/>
  <c r="A639" i="1"/>
  <c r="AW638" i="1"/>
  <c r="AP638" i="1"/>
  <c r="AU638" i="1"/>
  <c r="AG638" i="1"/>
  <c r="W638" i="1"/>
  <c r="V638" i="1"/>
  <c r="Q638" i="1"/>
  <c r="P638" i="1"/>
  <c r="O638" i="1"/>
  <c r="N638" i="1"/>
  <c r="L638" i="1"/>
  <c r="K638" i="1"/>
  <c r="I638" i="1"/>
  <c r="B638" i="1"/>
  <c r="AZ638" i="1" s="1"/>
  <c r="A638" i="1"/>
  <c r="AR638" i="1" s="1"/>
  <c r="AW633" i="1"/>
  <c r="AP633" i="1"/>
  <c r="AU633" i="1"/>
  <c r="AG633" i="1"/>
  <c r="W633" i="1"/>
  <c r="V633" i="1"/>
  <c r="Q633" i="1"/>
  <c r="P633" i="1"/>
  <c r="O633" i="1"/>
  <c r="N633" i="1"/>
  <c r="L633" i="1"/>
  <c r="K633" i="1"/>
  <c r="I633" i="1"/>
  <c r="B633" i="1"/>
  <c r="AZ633" i="1" s="1"/>
  <c r="A633" i="1"/>
  <c r="AQ633" i="1" s="1"/>
  <c r="AW631" i="1"/>
  <c r="AP631" i="1"/>
  <c r="AU631" i="1"/>
  <c r="AG631" i="1"/>
  <c r="W631" i="1"/>
  <c r="V631" i="1"/>
  <c r="Q631" i="1"/>
  <c r="P631" i="1"/>
  <c r="O631" i="1"/>
  <c r="N631" i="1"/>
  <c r="L631" i="1"/>
  <c r="K631" i="1"/>
  <c r="I631" i="1"/>
  <c r="B631" i="1"/>
  <c r="AZ631" i="1" s="1"/>
  <c r="A631" i="1"/>
  <c r="AR631" i="1" s="1"/>
  <c r="AW630" i="1"/>
  <c r="AP630" i="1"/>
  <c r="AU630" i="1"/>
  <c r="AG630" i="1"/>
  <c r="W630" i="1"/>
  <c r="V630" i="1"/>
  <c r="Q630" i="1"/>
  <c r="P630" i="1"/>
  <c r="O630" i="1"/>
  <c r="N630" i="1"/>
  <c r="L630" i="1"/>
  <c r="K630" i="1"/>
  <c r="I630" i="1"/>
  <c r="B630" i="1"/>
  <c r="AZ630" i="1" s="1"/>
  <c r="A630" i="1"/>
  <c r="AR630" i="1" s="1"/>
  <c r="AW629" i="1"/>
  <c r="AP629" i="1"/>
  <c r="AU629" i="1"/>
  <c r="AG629" i="1"/>
  <c r="W629" i="1"/>
  <c r="V629" i="1"/>
  <c r="Q629" i="1"/>
  <c r="P629" i="1"/>
  <c r="O629" i="1"/>
  <c r="N629" i="1"/>
  <c r="L629" i="1"/>
  <c r="K629" i="1"/>
  <c r="I629" i="1"/>
  <c r="B629" i="1"/>
  <c r="AZ629" i="1" s="1"/>
  <c r="A629" i="1"/>
  <c r="AR629" i="1" s="1"/>
  <c r="AW628" i="1"/>
  <c r="AP628" i="1"/>
  <c r="AU628" i="1"/>
  <c r="AG628" i="1"/>
  <c r="W628" i="1"/>
  <c r="V628" i="1"/>
  <c r="Q628" i="1"/>
  <c r="P628" i="1"/>
  <c r="O628" i="1"/>
  <c r="N628" i="1"/>
  <c r="L628" i="1"/>
  <c r="K628" i="1"/>
  <c r="I628" i="1"/>
  <c r="B628" i="1"/>
  <c r="AZ628" i="1" s="1"/>
  <c r="A628" i="1"/>
  <c r="AQ628" i="1" s="1"/>
  <c r="AW623" i="1"/>
  <c r="AP623" i="1"/>
  <c r="AU623" i="1"/>
  <c r="AG623" i="1"/>
  <c r="W623" i="1"/>
  <c r="V623" i="1"/>
  <c r="Q623" i="1"/>
  <c r="P623" i="1"/>
  <c r="O623" i="1"/>
  <c r="N623" i="1"/>
  <c r="L623" i="1"/>
  <c r="K623" i="1"/>
  <c r="I623" i="1"/>
  <c r="B623" i="1"/>
  <c r="AZ623" i="1" s="1"/>
  <c r="A623" i="1"/>
  <c r="AW622" i="1"/>
  <c r="AP622" i="1"/>
  <c r="AU622" i="1"/>
  <c r="AG622" i="1"/>
  <c r="W622" i="1"/>
  <c r="V622" i="1"/>
  <c r="Q622" i="1"/>
  <c r="P622" i="1"/>
  <c r="O622" i="1"/>
  <c r="N622" i="1"/>
  <c r="L622" i="1"/>
  <c r="K622" i="1"/>
  <c r="I622" i="1"/>
  <c r="B622" i="1"/>
  <c r="AZ622" i="1" s="1"/>
  <c r="A622" i="1"/>
  <c r="AW621" i="1"/>
  <c r="AP621" i="1"/>
  <c r="AU621" i="1"/>
  <c r="AG621" i="1"/>
  <c r="W621" i="1"/>
  <c r="V621" i="1"/>
  <c r="Q621" i="1"/>
  <c r="P621" i="1"/>
  <c r="O621" i="1"/>
  <c r="N621" i="1"/>
  <c r="L621" i="1"/>
  <c r="K621" i="1"/>
  <c r="I621" i="1"/>
  <c r="B621" i="1"/>
  <c r="AZ621" i="1" s="1"/>
  <c r="A621" i="1"/>
  <c r="AR621" i="1" s="1"/>
  <c r="AW620" i="1"/>
  <c r="AP620" i="1"/>
  <c r="AU620" i="1"/>
  <c r="AG620" i="1"/>
  <c r="W620" i="1"/>
  <c r="V620" i="1"/>
  <c r="Q620" i="1"/>
  <c r="P620" i="1"/>
  <c r="O620" i="1"/>
  <c r="N620" i="1"/>
  <c r="L620" i="1"/>
  <c r="K620" i="1"/>
  <c r="I620" i="1"/>
  <c r="B620" i="1"/>
  <c r="AZ620" i="1" s="1"/>
  <c r="A620" i="1"/>
  <c r="AQ620" i="1" s="1"/>
  <c r="AW611" i="1"/>
  <c r="AP611" i="1"/>
  <c r="AU611" i="1"/>
  <c r="AG611" i="1"/>
  <c r="W611" i="1"/>
  <c r="V611" i="1"/>
  <c r="Q611" i="1"/>
  <c r="P611" i="1"/>
  <c r="O611" i="1"/>
  <c r="N611" i="1"/>
  <c r="L611" i="1"/>
  <c r="K611" i="1"/>
  <c r="I611" i="1"/>
  <c r="B611" i="1"/>
  <c r="AZ611" i="1" s="1"/>
  <c r="A611" i="1"/>
  <c r="AR611" i="1" s="1"/>
  <c r="AW614" i="1"/>
  <c r="AP614" i="1"/>
  <c r="AU614" i="1"/>
  <c r="AG614" i="1"/>
  <c r="W614" i="1"/>
  <c r="V614" i="1"/>
  <c r="Q614" i="1"/>
  <c r="P614" i="1"/>
  <c r="O614" i="1"/>
  <c r="N614" i="1"/>
  <c r="L614" i="1"/>
  <c r="K614" i="1"/>
  <c r="I614" i="1"/>
  <c r="B614" i="1"/>
  <c r="AZ614" i="1" s="1"/>
  <c r="A614" i="1"/>
  <c r="AR614" i="1" s="1"/>
  <c r="AW581" i="1"/>
  <c r="AP581" i="1"/>
  <c r="AU581" i="1"/>
  <c r="AG581" i="1"/>
  <c r="W581" i="1"/>
  <c r="V581" i="1"/>
  <c r="Q581" i="1"/>
  <c r="P581" i="1"/>
  <c r="O581" i="1"/>
  <c r="N581" i="1"/>
  <c r="L581" i="1"/>
  <c r="K581" i="1"/>
  <c r="I581" i="1"/>
  <c r="B581" i="1"/>
  <c r="AZ581" i="1" s="1"/>
  <c r="A581" i="1"/>
  <c r="AR581" i="1" s="1"/>
  <c r="AW602" i="1"/>
  <c r="AI602" i="1" s="1"/>
  <c r="AP602" i="1"/>
  <c r="AU602" i="1"/>
  <c r="AG602" i="1"/>
  <c r="W602" i="1"/>
  <c r="V602" i="1"/>
  <c r="Q602" i="1"/>
  <c r="P602" i="1"/>
  <c r="O602" i="1"/>
  <c r="N602" i="1"/>
  <c r="L602" i="1"/>
  <c r="K602" i="1"/>
  <c r="I602" i="1"/>
  <c r="B602" i="1"/>
  <c r="AZ602" i="1" s="1"/>
  <c r="A602" i="1"/>
  <c r="AQ602" i="1" s="1"/>
  <c r="AW601" i="1"/>
  <c r="AI601" i="1" s="1"/>
  <c r="AP601" i="1"/>
  <c r="AU601" i="1"/>
  <c r="AG601" i="1"/>
  <c r="W601" i="1"/>
  <c r="V601" i="1"/>
  <c r="Q601" i="1"/>
  <c r="P601" i="1"/>
  <c r="O601" i="1"/>
  <c r="N601" i="1"/>
  <c r="L601" i="1"/>
  <c r="K601" i="1"/>
  <c r="I601" i="1"/>
  <c r="B601" i="1"/>
  <c r="AZ601" i="1" s="1"/>
  <c r="A601" i="1"/>
  <c r="AQ601" i="1" s="1"/>
  <c r="AW600" i="1"/>
  <c r="AI600" i="1" s="1"/>
  <c r="AP600" i="1"/>
  <c r="AU600" i="1"/>
  <c r="AG600" i="1"/>
  <c r="W600" i="1"/>
  <c r="V600" i="1"/>
  <c r="Q600" i="1"/>
  <c r="P600" i="1"/>
  <c r="O600" i="1"/>
  <c r="N600" i="1"/>
  <c r="L600" i="1"/>
  <c r="K600" i="1"/>
  <c r="I600" i="1"/>
  <c r="B600" i="1"/>
  <c r="AZ600" i="1" s="1"/>
  <c r="A600" i="1"/>
  <c r="AR600" i="1" s="1"/>
  <c r="AW595" i="1"/>
  <c r="AP595" i="1"/>
  <c r="AU595" i="1"/>
  <c r="AG595" i="1"/>
  <c r="W595" i="1"/>
  <c r="V595" i="1"/>
  <c r="Q595" i="1"/>
  <c r="P595" i="1"/>
  <c r="O595" i="1"/>
  <c r="N595" i="1"/>
  <c r="L595" i="1"/>
  <c r="K595" i="1"/>
  <c r="I595" i="1"/>
  <c r="B595" i="1"/>
  <c r="AZ595" i="1" s="1"/>
  <c r="A595" i="1"/>
  <c r="AR595" i="1" s="1"/>
  <c r="AW588" i="1"/>
  <c r="AP588" i="1"/>
  <c r="AU588" i="1"/>
  <c r="AG588" i="1"/>
  <c r="W588" i="1"/>
  <c r="V588" i="1"/>
  <c r="Q588" i="1"/>
  <c r="P588" i="1"/>
  <c r="O588" i="1"/>
  <c r="N588" i="1"/>
  <c r="L588" i="1"/>
  <c r="K588" i="1"/>
  <c r="I588" i="1"/>
  <c r="B588" i="1"/>
  <c r="AZ588" i="1" s="1"/>
  <c r="A588" i="1"/>
  <c r="AR588" i="1" s="1"/>
  <c r="AW613" i="1"/>
  <c r="AI613" i="1" s="1"/>
  <c r="AP613" i="1"/>
  <c r="AU613" i="1"/>
  <c r="AG613" i="1"/>
  <c r="W613" i="1"/>
  <c r="V613" i="1"/>
  <c r="Q613" i="1"/>
  <c r="P613" i="1"/>
  <c r="O613" i="1"/>
  <c r="N613" i="1"/>
  <c r="L613" i="1"/>
  <c r="K613" i="1"/>
  <c r="I613" i="1"/>
  <c r="B613" i="1"/>
  <c r="AZ613" i="1" s="1"/>
  <c r="A613" i="1"/>
  <c r="AQ613" i="1" s="1"/>
  <c r="AW559" i="1"/>
  <c r="AI559" i="1" s="1"/>
  <c r="AP559" i="1"/>
  <c r="AU559" i="1"/>
  <c r="AG559" i="1"/>
  <c r="W559" i="1"/>
  <c r="V559" i="1"/>
  <c r="Q559" i="1"/>
  <c r="P559" i="1"/>
  <c r="O559" i="1"/>
  <c r="N559" i="1"/>
  <c r="L559" i="1"/>
  <c r="K559" i="1"/>
  <c r="I559" i="1"/>
  <c r="B559" i="1"/>
  <c r="AZ559" i="1" s="1"/>
  <c r="A559" i="1"/>
  <c r="AR559" i="1" s="1"/>
  <c r="AW558" i="1"/>
  <c r="AP558" i="1"/>
  <c r="AU558" i="1"/>
  <c r="AG558" i="1"/>
  <c r="W558" i="1"/>
  <c r="V558" i="1"/>
  <c r="Q558" i="1"/>
  <c r="P558" i="1"/>
  <c r="O558" i="1"/>
  <c r="N558" i="1"/>
  <c r="L558" i="1"/>
  <c r="K558" i="1"/>
  <c r="J558" i="1"/>
  <c r="I558" i="1"/>
  <c r="B558" i="1"/>
  <c r="AZ558" i="1" s="1"/>
  <c r="A558" i="1"/>
  <c r="AR558" i="1" s="1"/>
  <c r="AW569" i="1"/>
  <c r="AP569" i="1"/>
  <c r="AU569" i="1"/>
  <c r="AG569" i="1"/>
  <c r="W569" i="1"/>
  <c r="V569" i="1"/>
  <c r="Q569" i="1"/>
  <c r="P569" i="1"/>
  <c r="O569" i="1"/>
  <c r="N569" i="1"/>
  <c r="L569" i="1"/>
  <c r="K569" i="1"/>
  <c r="I569" i="1"/>
  <c r="B569" i="1"/>
  <c r="AZ569" i="1" s="1"/>
  <c r="A569" i="1"/>
  <c r="AR569" i="1" s="1"/>
  <c r="AW557" i="1"/>
  <c r="AP557" i="1"/>
  <c r="AU557" i="1"/>
  <c r="AG557" i="1"/>
  <c r="W557" i="1"/>
  <c r="V557" i="1"/>
  <c r="Q557" i="1"/>
  <c r="P557" i="1"/>
  <c r="O557" i="1"/>
  <c r="N557" i="1"/>
  <c r="L557" i="1"/>
  <c r="K557" i="1"/>
  <c r="I557" i="1"/>
  <c r="B557" i="1"/>
  <c r="AZ557" i="1" s="1"/>
  <c r="A557" i="1"/>
  <c r="AQ557" i="1" s="1"/>
  <c r="AW555" i="1"/>
  <c r="AP555" i="1"/>
  <c r="AU555" i="1"/>
  <c r="AG555" i="1"/>
  <c r="W555" i="1"/>
  <c r="V555" i="1"/>
  <c r="Q555" i="1"/>
  <c r="P555" i="1"/>
  <c r="O555" i="1"/>
  <c r="N555" i="1"/>
  <c r="L555" i="1"/>
  <c r="K555" i="1"/>
  <c r="I555" i="1"/>
  <c r="B555" i="1"/>
  <c r="AZ555" i="1" s="1"/>
  <c r="A555" i="1"/>
  <c r="AR555" i="1" s="1"/>
  <c r="AW612" i="1"/>
  <c r="AI612" i="1" s="1"/>
  <c r="AP612" i="1"/>
  <c r="AU612" i="1"/>
  <c r="AG612" i="1"/>
  <c r="W612" i="1"/>
  <c r="V612" i="1"/>
  <c r="Q612" i="1"/>
  <c r="P612" i="1"/>
  <c r="O612" i="1"/>
  <c r="N612" i="1"/>
  <c r="L612" i="1"/>
  <c r="K612" i="1"/>
  <c r="I612" i="1"/>
  <c r="B612" i="1"/>
  <c r="AZ612" i="1" s="1"/>
  <c r="A612" i="1"/>
  <c r="AR612" i="1" s="1"/>
  <c r="AW551" i="1"/>
  <c r="AP551" i="1"/>
  <c r="AU551" i="1"/>
  <c r="W551" i="1"/>
  <c r="V551" i="1"/>
  <c r="Q551" i="1"/>
  <c r="P551" i="1"/>
  <c r="O551" i="1"/>
  <c r="N551" i="1"/>
  <c r="L551" i="1"/>
  <c r="K551" i="1"/>
  <c r="I551" i="1"/>
  <c r="B551" i="1"/>
  <c r="AZ551" i="1" s="1"/>
  <c r="A551" i="1"/>
  <c r="AQ551" i="1" s="1"/>
  <c r="AW550" i="1"/>
  <c r="AP550" i="1"/>
  <c r="AU550" i="1"/>
  <c r="W550" i="1"/>
  <c r="V550" i="1"/>
  <c r="Q550" i="1"/>
  <c r="P550" i="1"/>
  <c r="O550" i="1"/>
  <c r="N550" i="1"/>
  <c r="L550" i="1"/>
  <c r="K550" i="1"/>
  <c r="I550" i="1"/>
  <c r="B550" i="1"/>
  <c r="AZ550" i="1" s="1"/>
  <c r="A550" i="1"/>
  <c r="AW594" i="1"/>
  <c r="AP594" i="1"/>
  <c r="AU594" i="1"/>
  <c r="AG594" i="1"/>
  <c r="W594" i="1"/>
  <c r="V594" i="1"/>
  <c r="P594" i="1"/>
  <c r="O594" i="1"/>
  <c r="N594" i="1"/>
  <c r="L594" i="1"/>
  <c r="K594" i="1"/>
  <c r="I594" i="1"/>
  <c r="B594" i="1"/>
  <c r="AZ594" i="1" s="1"/>
  <c r="A594" i="1"/>
  <c r="AR594" i="1" s="1"/>
  <c r="AW547" i="1"/>
  <c r="AP547" i="1"/>
  <c r="AU547" i="1"/>
  <c r="W547" i="1"/>
  <c r="V547" i="1"/>
  <c r="Q547" i="1"/>
  <c r="P547" i="1"/>
  <c r="O547" i="1"/>
  <c r="N547" i="1"/>
  <c r="L547" i="1"/>
  <c r="K547" i="1"/>
  <c r="J547" i="1"/>
  <c r="I547" i="1"/>
  <c r="B547" i="1"/>
  <c r="AZ547" i="1" s="1"/>
  <c r="A547" i="1"/>
  <c r="AW660" i="1"/>
  <c r="AP660" i="1"/>
  <c r="AU660" i="1"/>
  <c r="W660" i="1"/>
  <c r="V660" i="1"/>
  <c r="Q660" i="1"/>
  <c r="P660" i="1"/>
  <c r="O660" i="1"/>
  <c r="N660" i="1"/>
  <c r="L660" i="1"/>
  <c r="K660" i="1"/>
  <c r="I660" i="1"/>
  <c r="B660" i="1"/>
  <c r="AZ660" i="1" s="1"/>
  <c r="A660" i="1"/>
  <c r="AW659" i="1"/>
  <c r="AP659" i="1"/>
  <c r="AU659" i="1"/>
  <c r="W659" i="1"/>
  <c r="V659" i="1"/>
  <c r="Q659" i="1"/>
  <c r="P659" i="1"/>
  <c r="O659" i="1"/>
  <c r="N659" i="1"/>
  <c r="L659" i="1"/>
  <c r="K659" i="1"/>
  <c r="I659" i="1"/>
  <c r="B659" i="1"/>
  <c r="AZ659" i="1" s="1"/>
  <c r="A659" i="1"/>
  <c r="AW546" i="1"/>
  <c r="AP546" i="1"/>
  <c r="AU546" i="1"/>
  <c r="W546" i="1"/>
  <c r="V546" i="1"/>
  <c r="Q546" i="1"/>
  <c r="P546" i="1"/>
  <c r="O546" i="1"/>
  <c r="N546" i="1"/>
  <c r="L546" i="1"/>
  <c r="K546" i="1"/>
  <c r="I546" i="1"/>
  <c r="B546" i="1"/>
  <c r="AZ546" i="1" s="1"/>
  <c r="A546" i="1"/>
  <c r="AW556" i="1"/>
  <c r="AP556" i="1"/>
  <c r="AU556" i="1"/>
  <c r="W556" i="1"/>
  <c r="V556" i="1"/>
  <c r="Q556" i="1"/>
  <c r="P556" i="1"/>
  <c r="O556" i="1"/>
  <c r="N556" i="1"/>
  <c r="L556" i="1"/>
  <c r="K556" i="1"/>
  <c r="I556" i="1"/>
  <c r="B556" i="1"/>
  <c r="AZ556" i="1" s="1"/>
  <c r="A556" i="1"/>
  <c r="AW540" i="1"/>
  <c r="AP540" i="1"/>
  <c r="AU540" i="1"/>
  <c r="W540" i="1"/>
  <c r="V540" i="1"/>
  <c r="Q540" i="1"/>
  <c r="P540" i="1"/>
  <c r="O540" i="1"/>
  <c r="N540" i="1"/>
  <c r="L540" i="1"/>
  <c r="K540" i="1"/>
  <c r="I540" i="1"/>
  <c r="B540" i="1"/>
  <c r="AZ540" i="1" s="1"/>
  <c r="A540" i="1"/>
  <c r="AR540" i="1" s="1"/>
  <c r="AW549" i="1"/>
  <c r="AP549" i="1"/>
  <c r="AU549" i="1"/>
  <c r="AG549" i="1"/>
  <c r="W549" i="1"/>
  <c r="V549" i="1"/>
  <c r="Q549" i="1"/>
  <c r="P549" i="1"/>
  <c r="O549" i="1"/>
  <c r="N549" i="1"/>
  <c r="L549" i="1"/>
  <c r="K549" i="1"/>
  <c r="I549" i="1"/>
  <c r="B549" i="1"/>
  <c r="AZ549" i="1" s="1"/>
  <c r="A549" i="1"/>
  <c r="AW565" i="1"/>
  <c r="AP565" i="1"/>
  <c r="AU565" i="1"/>
  <c r="AG565" i="1"/>
  <c r="W565" i="1"/>
  <c r="V565" i="1"/>
  <c r="Q565" i="1"/>
  <c r="P565" i="1"/>
  <c r="O565" i="1"/>
  <c r="N565" i="1"/>
  <c r="L565" i="1"/>
  <c r="K565" i="1"/>
  <c r="I565" i="1"/>
  <c r="AZ565" i="1"/>
  <c r="A565" i="1"/>
  <c r="AQ565" i="1" s="1"/>
  <c r="AW580" i="1"/>
  <c r="AP580" i="1"/>
  <c r="AU580" i="1"/>
  <c r="W580" i="1"/>
  <c r="V580" i="1"/>
  <c r="P580" i="1"/>
  <c r="O580" i="1"/>
  <c r="N580" i="1"/>
  <c r="L580" i="1"/>
  <c r="K580" i="1"/>
  <c r="I580" i="1"/>
  <c r="B580" i="1"/>
  <c r="AZ580" i="1" s="1"/>
  <c r="A580" i="1"/>
  <c r="AW542" i="1"/>
  <c r="AP542" i="1"/>
  <c r="AU542" i="1"/>
  <c r="W542" i="1"/>
  <c r="V542" i="1"/>
  <c r="Q542" i="1"/>
  <c r="P542" i="1"/>
  <c r="O542" i="1"/>
  <c r="N542" i="1"/>
  <c r="L542" i="1"/>
  <c r="K542" i="1"/>
  <c r="I542" i="1"/>
  <c r="B542" i="1"/>
  <c r="AZ542" i="1" s="1"/>
  <c r="A542" i="1"/>
  <c r="AR542" i="1" s="1"/>
  <c r="AW563" i="1"/>
  <c r="AP563" i="1"/>
  <c r="AU563" i="1"/>
  <c r="W563" i="1"/>
  <c r="V563" i="1"/>
  <c r="Q563" i="1"/>
  <c r="P563" i="1"/>
  <c r="O563" i="1"/>
  <c r="N563" i="1"/>
  <c r="L563" i="1"/>
  <c r="K563" i="1"/>
  <c r="I563" i="1"/>
  <c r="B563" i="1"/>
  <c r="A563" i="1"/>
  <c r="AW562" i="1"/>
  <c r="AP562" i="1"/>
  <c r="AU562" i="1"/>
  <c r="W562" i="1"/>
  <c r="V562" i="1"/>
  <c r="Q562" i="1"/>
  <c r="P562" i="1"/>
  <c r="O562" i="1"/>
  <c r="N562" i="1"/>
  <c r="L562" i="1"/>
  <c r="K562" i="1"/>
  <c r="I562" i="1"/>
  <c r="B562" i="1"/>
  <c r="A562" i="1"/>
  <c r="AW561" i="1"/>
  <c r="AP561" i="1"/>
  <c r="AU561" i="1"/>
  <c r="W561" i="1"/>
  <c r="V561" i="1"/>
  <c r="Q561" i="1"/>
  <c r="P561" i="1"/>
  <c r="O561" i="1"/>
  <c r="N561" i="1"/>
  <c r="L561" i="1"/>
  <c r="K561" i="1"/>
  <c r="I561" i="1"/>
  <c r="B561" i="1"/>
  <c r="A561" i="1"/>
  <c r="AQ561" i="1" s="1"/>
  <c r="AW560" i="1"/>
  <c r="AP560" i="1"/>
  <c r="AU560" i="1"/>
  <c r="W560" i="1"/>
  <c r="V560" i="1"/>
  <c r="Q560" i="1"/>
  <c r="P560" i="1"/>
  <c r="O560" i="1"/>
  <c r="N560" i="1"/>
  <c r="L560" i="1"/>
  <c r="K560" i="1"/>
  <c r="I560" i="1"/>
  <c r="B560" i="1"/>
  <c r="A560" i="1"/>
  <c r="AW541" i="1"/>
  <c r="AP541" i="1"/>
  <c r="AU541" i="1"/>
  <c r="W541" i="1"/>
  <c r="V541" i="1"/>
  <c r="Q541" i="1"/>
  <c r="P541" i="1"/>
  <c r="O541" i="1"/>
  <c r="N541" i="1"/>
  <c r="L541" i="1"/>
  <c r="K541" i="1"/>
  <c r="I541" i="1"/>
  <c r="B541" i="1"/>
  <c r="AZ541" i="1" s="1"/>
  <c r="A541" i="1"/>
  <c r="AQ541" i="1" s="1"/>
  <c r="AW545" i="1"/>
  <c r="AP545" i="1"/>
  <c r="AU545" i="1"/>
  <c r="W545" i="1"/>
  <c r="V545" i="1"/>
  <c r="Q545" i="1"/>
  <c r="P545" i="1"/>
  <c r="O545" i="1"/>
  <c r="N545" i="1"/>
  <c r="L545" i="1"/>
  <c r="K545" i="1"/>
  <c r="I545" i="1"/>
  <c r="B545" i="1"/>
  <c r="AZ545" i="1" s="1"/>
  <c r="A545" i="1"/>
  <c r="AW544" i="1"/>
  <c r="AP544" i="1"/>
  <c r="AU544" i="1"/>
  <c r="W544" i="1"/>
  <c r="V544" i="1"/>
  <c r="Q544" i="1"/>
  <c r="P544" i="1"/>
  <c r="O544" i="1"/>
  <c r="N544" i="1"/>
  <c r="L544" i="1"/>
  <c r="K544" i="1"/>
  <c r="I544" i="1"/>
  <c r="B544" i="1"/>
  <c r="AZ544" i="1" s="1"/>
  <c r="A544" i="1"/>
  <c r="AW664" i="1"/>
  <c r="AI664" i="1" s="1"/>
  <c r="AP664" i="1"/>
  <c r="AU664" i="1"/>
  <c r="W664" i="1"/>
  <c r="V664" i="1"/>
  <c r="Q664" i="1"/>
  <c r="P664" i="1"/>
  <c r="O664" i="1"/>
  <c r="N664" i="1"/>
  <c r="L664" i="1"/>
  <c r="K664" i="1"/>
  <c r="I664" i="1"/>
  <c r="B664" i="1"/>
  <c r="AZ664" i="1" s="1"/>
  <c r="A664" i="1"/>
  <c r="AR664" i="1" s="1"/>
  <c r="AW537" i="1"/>
  <c r="AP537" i="1"/>
  <c r="AU537" i="1"/>
  <c r="W537" i="1"/>
  <c r="V537" i="1"/>
  <c r="Q537" i="1"/>
  <c r="P537" i="1"/>
  <c r="O537" i="1"/>
  <c r="N537" i="1"/>
  <c r="L537" i="1"/>
  <c r="K537" i="1"/>
  <c r="I537" i="1"/>
  <c r="B537" i="1"/>
  <c r="AZ537" i="1" s="1"/>
  <c r="A537" i="1"/>
  <c r="AW536" i="1"/>
  <c r="AP536" i="1"/>
  <c r="AU536" i="1"/>
  <c r="AG536" i="1"/>
  <c r="W536" i="1"/>
  <c r="V536" i="1"/>
  <c r="Q536" i="1"/>
  <c r="P536" i="1"/>
  <c r="O536" i="1"/>
  <c r="N536" i="1"/>
  <c r="L536" i="1"/>
  <c r="K536" i="1"/>
  <c r="I536" i="1"/>
  <c r="B536" i="1"/>
  <c r="AZ536" i="1" s="1"/>
  <c r="A536" i="1"/>
  <c r="AW535" i="1"/>
  <c r="AP535" i="1"/>
  <c r="AU535" i="1"/>
  <c r="W535" i="1"/>
  <c r="V535" i="1"/>
  <c r="Q535" i="1"/>
  <c r="P535" i="1"/>
  <c r="O535" i="1"/>
  <c r="N535" i="1"/>
  <c r="L535" i="1"/>
  <c r="K535" i="1"/>
  <c r="I535" i="1"/>
  <c r="B535" i="1"/>
  <c r="AZ535" i="1" s="1"/>
  <c r="A535" i="1"/>
  <c r="AW534" i="1"/>
  <c r="AP534" i="1"/>
  <c r="AU534" i="1"/>
  <c r="W534" i="1"/>
  <c r="V534" i="1"/>
  <c r="Q534" i="1"/>
  <c r="P534" i="1"/>
  <c r="O534" i="1"/>
  <c r="N534" i="1"/>
  <c r="L534" i="1"/>
  <c r="K534" i="1"/>
  <c r="I534" i="1"/>
  <c r="B534" i="1"/>
  <c r="AZ534" i="1" s="1"/>
  <c r="A534" i="1"/>
  <c r="AQ534" i="1" s="1"/>
  <c r="AW662" i="1"/>
  <c r="AI662" i="1" s="1"/>
  <c r="AP662" i="1"/>
  <c r="AU662" i="1"/>
  <c r="W662" i="1"/>
  <c r="V662" i="1"/>
  <c r="Q662" i="1"/>
  <c r="P662" i="1"/>
  <c r="O662" i="1"/>
  <c r="N662" i="1"/>
  <c r="L662" i="1"/>
  <c r="K662" i="1"/>
  <c r="I662" i="1"/>
  <c r="B662" i="1"/>
  <c r="AZ662" i="1" s="1"/>
  <c r="A662" i="1"/>
  <c r="AR662" i="1" s="1"/>
  <c r="AW533" i="1"/>
  <c r="AP533" i="1"/>
  <c r="AU533" i="1"/>
  <c r="W533" i="1"/>
  <c r="V533" i="1"/>
  <c r="Q533" i="1"/>
  <c r="P533" i="1"/>
  <c r="O533" i="1"/>
  <c r="N533" i="1"/>
  <c r="L533" i="1"/>
  <c r="K533" i="1"/>
  <c r="I533" i="1"/>
  <c r="B533" i="1"/>
  <c r="AZ533" i="1" s="1"/>
  <c r="A533" i="1"/>
  <c r="AW532" i="1"/>
  <c r="AP532" i="1"/>
  <c r="AU532" i="1"/>
  <c r="W532" i="1"/>
  <c r="V532" i="1"/>
  <c r="Q532" i="1"/>
  <c r="P532" i="1"/>
  <c r="O532" i="1"/>
  <c r="N532" i="1"/>
  <c r="L532" i="1"/>
  <c r="K532" i="1"/>
  <c r="I532" i="1"/>
  <c r="B532" i="1"/>
  <c r="AZ532" i="1" s="1"/>
  <c r="A532" i="1"/>
  <c r="AW553" i="1"/>
  <c r="AP553" i="1"/>
  <c r="AU553" i="1"/>
  <c r="W553" i="1"/>
  <c r="V553" i="1"/>
  <c r="Q553" i="1"/>
  <c r="P553" i="1"/>
  <c r="O553" i="1"/>
  <c r="N553" i="1"/>
  <c r="L553" i="1"/>
  <c r="K553" i="1"/>
  <c r="I553" i="1"/>
  <c r="B553" i="1"/>
  <c r="AZ553" i="1" s="1"/>
  <c r="A553" i="1"/>
  <c r="AW531" i="1"/>
  <c r="AP531" i="1"/>
  <c r="AU531" i="1"/>
  <c r="W531" i="1"/>
  <c r="V531" i="1"/>
  <c r="Q531" i="1"/>
  <c r="P531" i="1"/>
  <c r="O531" i="1"/>
  <c r="N531" i="1"/>
  <c r="L531" i="1"/>
  <c r="K531" i="1"/>
  <c r="I531" i="1"/>
  <c r="B531" i="1"/>
  <c r="AZ531" i="1" s="1"/>
  <c r="A531" i="1"/>
  <c r="AW538" i="1"/>
  <c r="AP538" i="1"/>
  <c r="AU538" i="1"/>
  <c r="AG538" i="1"/>
  <c r="W538" i="1"/>
  <c r="V538" i="1"/>
  <c r="Q538" i="1"/>
  <c r="P538" i="1"/>
  <c r="O538" i="1"/>
  <c r="N538" i="1"/>
  <c r="L538" i="1"/>
  <c r="K538" i="1"/>
  <c r="I538" i="1"/>
  <c r="B538" i="1"/>
  <c r="AZ538" i="1" s="1"/>
  <c r="A538" i="1"/>
  <c r="AR538" i="1" s="1"/>
  <c r="AW530" i="1"/>
  <c r="AP530" i="1"/>
  <c r="AU530" i="1"/>
  <c r="W530" i="1"/>
  <c r="V530" i="1"/>
  <c r="Q530" i="1"/>
  <c r="P530" i="1"/>
  <c r="O530" i="1"/>
  <c r="N530" i="1"/>
  <c r="L530" i="1"/>
  <c r="K530" i="1"/>
  <c r="I530" i="1"/>
  <c r="B530" i="1"/>
  <c r="AZ530" i="1" s="1"/>
  <c r="A530" i="1"/>
  <c r="AR530" i="1" s="1"/>
  <c r="AW529" i="1"/>
  <c r="AP529" i="1"/>
  <c r="AU529" i="1"/>
  <c r="W529" i="1"/>
  <c r="V529" i="1"/>
  <c r="Q529" i="1"/>
  <c r="P529" i="1"/>
  <c r="O529" i="1"/>
  <c r="N529" i="1"/>
  <c r="L529" i="1"/>
  <c r="K529" i="1"/>
  <c r="I529" i="1"/>
  <c r="B529" i="1"/>
  <c r="AZ529" i="1" s="1"/>
  <c r="A529" i="1"/>
  <c r="AW661" i="1"/>
  <c r="AI661" i="1" s="1"/>
  <c r="AP661" i="1"/>
  <c r="AU661" i="1"/>
  <c r="W661" i="1"/>
  <c r="V661" i="1"/>
  <c r="Q661" i="1"/>
  <c r="P661" i="1"/>
  <c r="O661" i="1"/>
  <c r="N661" i="1"/>
  <c r="L661" i="1"/>
  <c r="K661" i="1"/>
  <c r="I661" i="1"/>
  <c r="B661" i="1"/>
  <c r="AZ661" i="1" s="1"/>
  <c r="A661" i="1"/>
  <c r="AW528" i="1"/>
  <c r="AP528" i="1"/>
  <c r="AU528" i="1"/>
  <c r="W528" i="1"/>
  <c r="V528" i="1"/>
  <c r="Q528" i="1"/>
  <c r="P528" i="1"/>
  <c r="O528" i="1"/>
  <c r="N528" i="1"/>
  <c r="L528" i="1"/>
  <c r="K528" i="1"/>
  <c r="I528" i="1"/>
  <c r="B528" i="1"/>
  <c r="AZ528" i="1" s="1"/>
  <c r="A528" i="1"/>
  <c r="AR528" i="1" s="1"/>
  <c r="AW527" i="1"/>
  <c r="AP527" i="1"/>
  <c r="AU527" i="1"/>
  <c r="W527" i="1"/>
  <c r="V527" i="1"/>
  <c r="Q527" i="1"/>
  <c r="P527" i="1"/>
  <c r="O527" i="1"/>
  <c r="N527" i="1"/>
  <c r="L527" i="1"/>
  <c r="K527" i="1"/>
  <c r="I527" i="1"/>
  <c r="B527" i="1"/>
  <c r="AZ527" i="1" s="1"/>
  <c r="A527" i="1"/>
  <c r="AR527" i="1" s="1"/>
  <c r="AW526" i="1"/>
  <c r="AP526" i="1"/>
  <c r="AU526" i="1"/>
  <c r="W526" i="1"/>
  <c r="V526" i="1"/>
  <c r="Q526" i="1"/>
  <c r="P526" i="1"/>
  <c r="O526" i="1"/>
  <c r="N526" i="1"/>
  <c r="L526" i="1"/>
  <c r="K526" i="1"/>
  <c r="I526" i="1"/>
  <c r="B526" i="1"/>
  <c r="AZ526" i="1" s="1"/>
  <c r="A526" i="1"/>
  <c r="AW525" i="1"/>
  <c r="AP525" i="1"/>
  <c r="AU525" i="1"/>
  <c r="W525" i="1"/>
  <c r="V525" i="1"/>
  <c r="Q525" i="1"/>
  <c r="P525" i="1"/>
  <c r="O525" i="1"/>
  <c r="N525" i="1"/>
  <c r="L525" i="1"/>
  <c r="K525" i="1"/>
  <c r="I525" i="1"/>
  <c r="B525" i="1"/>
  <c r="AZ525" i="1" s="1"/>
  <c r="A525" i="1"/>
  <c r="AW524" i="1"/>
  <c r="AP524" i="1"/>
  <c r="AU524" i="1"/>
  <c r="W524" i="1"/>
  <c r="V524" i="1"/>
  <c r="Q524" i="1"/>
  <c r="P524" i="1"/>
  <c r="O524" i="1"/>
  <c r="N524" i="1"/>
  <c r="L524" i="1"/>
  <c r="K524" i="1"/>
  <c r="I524" i="1"/>
  <c r="B524" i="1"/>
  <c r="AZ524" i="1" s="1"/>
  <c r="A524" i="1"/>
  <c r="AQ524" i="1" s="1"/>
  <c r="AW523" i="1"/>
  <c r="AP523" i="1"/>
  <c r="AU523" i="1"/>
  <c r="W523" i="1"/>
  <c r="V523" i="1"/>
  <c r="Q523" i="1"/>
  <c r="P523" i="1"/>
  <c r="O523" i="1"/>
  <c r="N523" i="1"/>
  <c r="L523" i="1"/>
  <c r="K523" i="1"/>
  <c r="I523" i="1"/>
  <c r="B523" i="1"/>
  <c r="AZ523" i="1" s="1"/>
  <c r="A523" i="1"/>
  <c r="AW522" i="1"/>
  <c r="AP522" i="1"/>
  <c r="AU522" i="1"/>
  <c r="W522" i="1"/>
  <c r="V522" i="1"/>
  <c r="Q522" i="1"/>
  <c r="P522" i="1"/>
  <c r="O522" i="1"/>
  <c r="N522" i="1"/>
  <c r="L522" i="1"/>
  <c r="K522" i="1"/>
  <c r="I522" i="1"/>
  <c r="B522" i="1"/>
  <c r="AZ522" i="1" s="1"/>
  <c r="A522" i="1"/>
  <c r="AW521" i="1"/>
  <c r="AP521" i="1"/>
  <c r="AU521" i="1"/>
  <c r="AG521" i="1"/>
  <c r="W521" i="1"/>
  <c r="V521" i="1"/>
  <c r="Q521" i="1"/>
  <c r="P521" i="1"/>
  <c r="O521" i="1"/>
  <c r="N521" i="1"/>
  <c r="L521" i="1"/>
  <c r="K521" i="1"/>
  <c r="I521" i="1"/>
  <c r="B521" i="1"/>
  <c r="AZ521" i="1" s="1"/>
  <c r="A521" i="1"/>
  <c r="AR521" i="1" s="1"/>
  <c r="AW520" i="1"/>
  <c r="AP520" i="1"/>
  <c r="AU520" i="1"/>
  <c r="AG520" i="1"/>
  <c r="W520" i="1"/>
  <c r="V520" i="1"/>
  <c r="Q520" i="1"/>
  <c r="P520" i="1"/>
  <c r="O520" i="1"/>
  <c r="N520" i="1"/>
  <c r="L520" i="1"/>
  <c r="K520" i="1"/>
  <c r="I520" i="1"/>
  <c r="B520" i="1"/>
  <c r="AZ520" i="1" s="1"/>
  <c r="A520" i="1"/>
  <c r="AR520" i="1" s="1"/>
  <c r="AW548" i="1"/>
  <c r="AP548" i="1"/>
  <c r="AU548" i="1"/>
  <c r="AG548" i="1"/>
  <c r="W548" i="1"/>
  <c r="V548" i="1"/>
  <c r="Q548" i="1"/>
  <c r="P548" i="1"/>
  <c r="O548" i="1"/>
  <c r="N548" i="1"/>
  <c r="L548" i="1"/>
  <c r="K548" i="1"/>
  <c r="I548" i="1"/>
  <c r="B548" i="1"/>
  <c r="AZ548" i="1" s="1"/>
  <c r="A548" i="1"/>
  <c r="AQ548" i="1" s="1"/>
  <c r="AW519" i="1"/>
  <c r="AP519" i="1"/>
  <c r="AU519" i="1"/>
  <c r="AG519" i="1"/>
  <c r="W519" i="1"/>
  <c r="V519" i="1"/>
  <c r="Q519" i="1"/>
  <c r="P519" i="1"/>
  <c r="O519" i="1"/>
  <c r="N519" i="1"/>
  <c r="L519" i="1"/>
  <c r="K519" i="1"/>
  <c r="I519" i="1"/>
  <c r="B519" i="1"/>
  <c r="AZ519" i="1" s="1"/>
  <c r="A519" i="1"/>
  <c r="AW518" i="1"/>
  <c r="AP518" i="1"/>
  <c r="AU518" i="1"/>
  <c r="AG518" i="1"/>
  <c r="W518" i="1"/>
  <c r="V518" i="1"/>
  <c r="Q518" i="1"/>
  <c r="P518" i="1"/>
  <c r="O518" i="1"/>
  <c r="N518" i="1"/>
  <c r="L518" i="1"/>
  <c r="K518" i="1"/>
  <c r="I518" i="1"/>
  <c r="B518" i="1"/>
  <c r="AZ518" i="1" s="1"/>
  <c r="A518" i="1"/>
  <c r="AR518" i="1" s="1"/>
  <c r="AW517" i="1"/>
  <c r="AP517" i="1"/>
  <c r="AU517" i="1"/>
  <c r="AG517" i="1"/>
  <c r="W517" i="1"/>
  <c r="V517" i="1"/>
  <c r="Q517" i="1"/>
  <c r="P517" i="1"/>
  <c r="O517" i="1"/>
  <c r="N517" i="1"/>
  <c r="L517" i="1"/>
  <c r="K517" i="1"/>
  <c r="I517" i="1"/>
  <c r="B517" i="1"/>
  <c r="AZ517" i="1" s="1"/>
  <c r="A517" i="1"/>
  <c r="AW516" i="1"/>
  <c r="AP516" i="1"/>
  <c r="AU516" i="1"/>
  <c r="AG516" i="1"/>
  <c r="W516" i="1"/>
  <c r="V516" i="1"/>
  <c r="Q516" i="1"/>
  <c r="P516" i="1"/>
  <c r="O516" i="1"/>
  <c r="N516" i="1"/>
  <c r="L516" i="1"/>
  <c r="K516" i="1"/>
  <c r="I516" i="1"/>
  <c r="B516" i="1"/>
  <c r="AZ516" i="1" s="1"/>
  <c r="A516" i="1"/>
  <c r="AW515" i="1"/>
  <c r="AP515" i="1"/>
  <c r="AU515" i="1"/>
  <c r="AG515" i="1"/>
  <c r="W515" i="1"/>
  <c r="V515" i="1"/>
  <c r="Q515" i="1"/>
  <c r="P515" i="1"/>
  <c r="O515" i="1"/>
  <c r="N515" i="1"/>
  <c r="L515" i="1"/>
  <c r="K515" i="1"/>
  <c r="I515" i="1"/>
  <c r="B515" i="1"/>
  <c r="AZ515" i="1" s="1"/>
  <c r="A515" i="1"/>
  <c r="AR515" i="1" s="1"/>
  <c r="AW566" i="1"/>
  <c r="AP566" i="1"/>
  <c r="AU566" i="1"/>
  <c r="AG566" i="1"/>
  <c r="W566" i="1"/>
  <c r="V566" i="1"/>
  <c r="Q566" i="1"/>
  <c r="P566" i="1"/>
  <c r="O566" i="1"/>
  <c r="N566" i="1"/>
  <c r="L566" i="1"/>
  <c r="K566" i="1"/>
  <c r="I566" i="1"/>
  <c r="B566" i="1"/>
  <c r="AZ566" i="1" s="1"/>
  <c r="A566" i="1"/>
  <c r="AR566" i="1" s="1"/>
  <c r="AW514" i="1"/>
  <c r="AP514" i="1"/>
  <c r="AU514" i="1"/>
  <c r="AG514" i="1"/>
  <c r="W514" i="1"/>
  <c r="V514" i="1"/>
  <c r="Q514" i="1"/>
  <c r="P514" i="1"/>
  <c r="O514" i="1"/>
  <c r="N514" i="1"/>
  <c r="L514" i="1"/>
  <c r="K514" i="1"/>
  <c r="I514" i="1"/>
  <c r="B514" i="1"/>
  <c r="AZ514" i="1" s="1"/>
  <c r="A514" i="1"/>
  <c r="AR514" i="1" s="1"/>
  <c r="AW513" i="1"/>
  <c r="AP513" i="1"/>
  <c r="AU513" i="1"/>
  <c r="AG513" i="1"/>
  <c r="W513" i="1"/>
  <c r="V513" i="1"/>
  <c r="Q513" i="1"/>
  <c r="P513" i="1"/>
  <c r="O513" i="1"/>
  <c r="N513" i="1"/>
  <c r="L513" i="1"/>
  <c r="K513" i="1"/>
  <c r="I513" i="1"/>
  <c r="B513" i="1"/>
  <c r="AZ513" i="1" s="1"/>
  <c r="A513" i="1"/>
  <c r="AQ513" i="1" s="1"/>
  <c r="AW512" i="1"/>
  <c r="AP512" i="1"/>
  <c r="AU512" i="1"/>
  <c r="AG512" i="1"/>
  <c r="W512" i="1"/>
  <c r="V512" i="1"/>
  <c r="Q512" i="1"/>
  <c r="P512" i="1"/>
  <c r="O512" i="1"/>
  <c r="N512" i="1"/>
  <c r="L512" i="1"/>
  <c r="K512" i="1"/>
  <c r="I512" i="1"/>
  <c r="B512" i="1"/>
  <c r="AZ512" i="1" s="1"/>
  <c r="A512" i="1"/>
  <c r="AR512" i="1" s="1"/>
  <c r="AW511" i="1"/>
  <c r="AP511" i="1"/>
  <c r="AU511" i="1"/>
  <c r="AG511" i="1"/>
  <c r="W511" i="1"/>
  <c r="V511" i="1"/>
  <c r="Q511" i="1"/>
  <c r="P511" i="1"/>
  <c r="O511" i="1"/>
  <c r="N511" i="1"/>
  <c r="L511" i="1"/>
  <c r="K511" i="1"/>
  <c r="I511" i="1"/>
  <c r="B511" i="1"/>
  <c r="AZ511" i="1" s="1"/>
  <c r="A511" i="1"/>
  <c r="AR511" i="1" s="1"/>
  <c r="AW510" i="1"/>
  <c r="AP510" i="1"/>
  <c r="AU510" i="1"/>
  <c r="AG510" i="1"/>
  <c r="W510" i="1"/>
  <c r="V510" i="1"/>
  <c r="Q510" i="1"/>
  <c r="P510" i="1"/>
  <c r="O510" i="1"/>
  <c r="N510" i="1"/>
  <c r="L510" i="1"/>
  <c r="K510" i="1"/>
  <c r="I510" i="1"/>
  <c r="B510" i="1"/>
  <c r="AZ510" i="1" s="1"/>
  <c r="A510" i="1"/>
  <c r="AW509" i="1"/>
  <c r="AP509" i="1"/>
  <c r="AU509" i="1"/>
  <c r="AG509" i="1"/>
  <c r="W509" i="1"/>
  <c r="V509" i="1"/>
  <c r="Q509" i="1"/>
  <c r="P509" i="1"/>
  <c r="O509" i="1"/>
  <c r="N509" i="1"/>
  <c r="L509" i="1"/>
  <c r="K509" i="1"/>
  <c r="I509" i="1"/>
  <c r="B509" i="1"/>
  <c r="AZ509" i="1" s="1"/>
  <c r="A509" i="1"/>
  <c r="AQ509" i="1" s="1"/>
  <c r="AW508" i="1"/>
  <c r="AP508" i="1"/>
  <c r="AU508" i="1"/>
  <c r="AG508" i="1"/>
  <c r="W508" i="1"/>
  <c r="V508" i="1"/>
  <c r="Q508" i="1"/>
  <c r="P508" i="1"/>
  <c r="O508" i="1"/>
  <c r="N508" i="1"/>
  <c r="L508" i="1"/>
  <c r="K508" i="1"/>
  <c r="I508" i="1"/>
  <c r="B508" i="1"/>
  <c r="AZ508" i="1" s="1"/>
  <c r="A508" i="1"/>
  <c r="AR508" i="1" s="1"/>
  <c r="AW507" i="1"/>
  <c r="AP507" i="1"/>
  <c r="AU507" i="1"/>
  <c r="AG507" i="1"/>
  <c r="W507" i="1"/>
  <c r="V507" i="1"/>
  <c r="Q507" i="1"/>
  <c r="P507" i="1"/>
  <c r="O507" i="1"/>
  <c r="N507" i="1"/>
  <c r="L507" i="1"/>
  <c r="K507" i="1"/>
  <c r="I507" i="1"/>
  <c r="B507" i="1"/>
  <c r="AZ507" i="1" s="1"/>
  <c r="A507" i="1"/>
  <c r="AQ507" i="1" s="1"/>
  <c r="AW506" i="1"/>
  <c r="AP506" i="1"/>
  <c r="AU506" i="1"/>
  <c r="AG506" i="1"/>
  <c r="W506" i="1"/>
  <c r="V506" i="1"/>
  <c r="Q506" i="1"/>
  <c r="P506" i="1"/>
  <c r="O506" i="1"/>
  <c r="N506" i="1"/>
  <c r="L506" i="1"/>
  <c r="K506" i="1"/>
  <c r="I506" i="1"/>
  <c r="B506" i="1"/>
  <c r="AZ506" i="1" s="1"/>
  <c r="A506" i="1"/>
  <c r="AW505" i="1"/>
  <c r="AP505" i="1"/>
  <c r="AU505" i="1"/>
  <c r="AG505" i="1"/>
  <c r="W505" i="1"/>
  <c r="V505" i="1"/>
  <c r="Q505" i="1"/>
  <c r="P505" i="1"/>
  <c r="O505" i="1"/>
  <c r="N505" i="1"/>
  <c r="L505" i="1"/>
  <c r="K505" i="1"/>
  <c r="I505" i="1"/>
  <c r="B505" i="1"/>
  <c r="AZ505" i="1" s="1"/>
  <c r="A505" i="1"/>
  <c r="AW504" i="1"/>
  <c r="AP504" i="1"/>
  <c r="AU504" i="1"/>
  <c r="AG504" i="1"/>
  <c r="W504" i="1"/>
  <c r="V504" i="1"/>
  <c r="Q504" i="1"/>
  <c r="P504" i="1"/>
  <c r="O504" i="1"/>
  <c r="N504" i="1"/>
  <c r="L504" i="1"/>
  <c r="K504" i="1"/>
  <c r="I504" i="1"/>
  <c r="B504" i="1"/>
  <c r="AZ504" i="1" s="1"/>
  <c r="A504" i="1"/>
  <c r="AQ504" i="1" s="1"/>
  <c r="AW503" i="1"/>
  <c r="AP503" i="1"/>
  <c r="AU503" i="1"/>
  <c r="AG503" i="1"/>
  <c r="W503" i="1"/>
  <c r="V503" i="1"/>
  <c r="Q503" i="1"/>
  <c r="P503" i="1"/>
  <c r="O503" i="1"/>
  <c r="N503" i="1"/>
  <c r="L503" i="1"/>
  <c r="K503" i="1"/>
  <c r="I503" i="1"/>
  <c r="B503" i="1"/>
  <c r="AZ503" i="1" s="1"/>
  <c r="A503" i="1"/>
  <c r="AR503" i="1" s="1"/>
  <c r="AW502" i="1"/>
  <c r="AP502" i="1"/>
  <c r="AU502" i="1"/>
  <c r="AG502" i="1"/>
  <c r="W502" i="1"/>
  <c r="V502" i="1"/>
  <c r="Q502" i="1"/>
  <c r="P502" i="1"/>
  <c r="O502" i="1"/>
  <c r="N502" i="1"/>
  <c r="L502" i="1"/>
  <c r="K502" i="1"/>
  <c r="I502" i="1"/>
  <c r="B502" i="1"/>
  <c r="AZ502" i="1" s="1"/>
  <c r="A502" i="1"/>
  <c r="AW554" i="1"/>
  <c r="AP554" i="1"/>
  <c r="AU554" i="1"/>
  <c r="W554" i="1"/>
  <c r="Q554" i="1"/>
  <c r="P554" i="1"/>
  <c r="N554" i="1"/>
  <c r="L554" i="1"/>
  <c r="K554" i="1"/>
  <c r="I554" i="1"/>
  <c r="B554" i="1"/>
  <c r="AZ554" i="1" s="1"/>
  <c r="A554" i="1"/>
  <c r="AW501" i="1"/>
  <c r="AP501" i="1"/>
  <c r="AU501" i="1"/>
  <c r="AG501" i="1"/>
  <c r="W501" i="1"/>
  <c r="V501" i="1"/>
  <c r="Q501" i="1"/>
  <c r="P501" i="1"/>
  <c r="O501" i="1"/>
  <c r="N501" i="1"/>
  <c r="L501" i="1"/>
  <c r="K501" i="1"/>
  <c r="I501" i="1"/>
  <c r="B501" i="1"/>
  <c r="AZ501" i="1" s="1"/>
  <c r="A501" i="1"/>
  <c r="AR501" i="1" s="1"/>
  <c r="AW500" i="1"/>
  <c r="AP500" i="1"/>
  <c r="AU500" i="1"/>
  <c r="AG500" i="1"/>
  <c r="W500" i="1"/>
  <c r="V500" i="1"/>
  <c r="Q500" i="1"/>
  <c r="P500" i="1"/>
  <c r="O500" i="1"/>
  <c r="N500" i="1"/>
  <c r="L500" i="1"/>
  <c r="K500" i="1"/>
  <c r="I500" i="1"/>
  <c r="B500" i="1"/>
  <c r="AZ500" i="1" s="1"/>
  <c r="A500" i="1"/>
  <c r="AW499" i="1"/>
  <c r="AP499" i="1"/>
  <c r="AU499" i="1"/>
  <c r="AG499" i="1"/>
  <c r="W499" i="1"/>
  <c r="V499" i="1"/>
  <c r="Q499" i="1"/>
  <c r="P499" i="1"/>
  <c r="O499" i="1"/>
  <c r="N499" i="1"/>
  <c r="L499" i="1"/>
  <c r="K499" i="1"/>
  <c r="I499" i="1"/>
  <c r="B499" i="1"/>
  <c r="AZ499" i="1" s="1"/>
  <c r="A499" i="1"/>
  <c r="AR499" i="1" s="1"/>
  <c r="AW498" i="1"/>
  <c r="AP498" i="1"/>
  <c r="AU498" i="1"/>
  <c r="AG498" i="1"/>
  <c r="W498" i="1"/>
  <c r="V498" i="1"/>
  <c r="Q498" i="1"/>
  <c r="P498" i="1"/>
  <c r="O498" i="1"/>
  <c r="N498" i="1"/>
  <c r="L498" i="1"/>
  <c r="K498" i="1"/>
  <c r="I498" i="1"/>
  <c r="B498" i="1"/>
  <c r="AZ498" i="1" s="1"/>
  <c r="A498" i="1"/>
  <c r="AW497" i="1"/>
  <c r="AP497" i="1"/>
  <c r="AU497" i="1"/>
  <c r="AG497" i="1"/>
  <c r="W497" i="1"/>
  <c r="V497" i="1"/>
  <c r="Q497" i="1"/>
  <c r="P497" i="1"/>
  <c r="O497" i="1"/>
  <c r="N497" i="1"/>
  <c r="L497" i="1"/>
  <c r="K497" i="1"/>
  <c r="I497" i="1"/>
  <c r="B497" i="1"/>
  <c r="AZ497" i="1" s="1"/>
  <c r="A497" i="1"/>
  <c r="AQ497" i="1" s="1"/>
  <c r="AW496" i="1"/>
  <c r="AP496" i="1"/>
  <c r="AU496" i="1"/>
  <c r="AG496" i="1"/>
  <c r="W496" i="1"/>
  <c r="V496" i="1"/>
  <c r="Q496" i="1"/>
  <c r="P496" i="1"/>
  <c r="O496" i="1"/>
  <c r="N496" i="1"/>
  <c r="L496" i="1"/>
  <c r="K496" i="1"/>
  <c r="I496" i="1"/>
  <c r="B496" i="1"/>
  <c r="AZ496" i="1" s="1"/>
  <c r="A496" i="1"/>
  <c r="AW495" i="1"/>
  <c r="AP495" i="1"/>
  <c r="AU495" i="1"/>
  <c r="AG495" i="1"/>
  <c r="W495" i="1"/>
  <c r="V495" i="1"/>
  <c r="Q495" i="1"/>
  <c r="P495" i="1"/>
  <c r="O495" i="1"/>
  <c r="N495" i="1"/>
  <c r="L495" i="1"/>
  <c r="K495" i="1"/>
  <c r="I495" i="1"/>
  <c r="B495" i="1"/>
  <c r="AZ495" i="1" s="1"/>
  <c r="A495" i="1"/>
  <c r="AW494" i="1"/>
  <c r="AP494" i="1"/>
  <c r="AU494" i="1"/>
  <c r="AG494" i="1"/>
  <c r="W494" i="1"/>
  <c r="V494" i="1"/>
  <c r="Q494" i="1"/>
  <c r="P494" i="1"/>
  <c r="O494" i="1"/>
  <c r="N494" i="1"/>
  <c r="L494" i="1"/>
  <c r="K494" i="1"/>
  <c r="I494" i="1"/>
  <c r="B494" i="1"/>
  <c r="AZ494" i="1" s="1"/>
  <c r="A494" i="1"/>
  <c r="AW579" i="1"/>
  <c r="AP579" i="1"/>
  <c r="AU579" i="1"/>
  <c r="W579" i="1"/>
  <c r="V579" i="1"/>
  <c r="P579" i="1"/>
  <c r="O579" i="1"/>
  <c r="N579" i="1"/>
  <c r="L579" i="1"/>
  <c r="K579" i="1"/>
  <c r="I579" i="1"/>
  <c r="B579" i="1"/>
  <c r="AZ579" i="1" s="1"/>
  <c r="AK579" i="1" s="1"/>
  <c r="A579" i="1"/>
  <c r="AW493" i="1"/>
  <c r="AP493" i="1"/>
  <c r="AU493" i="1"/>
  <c r="AG493" i="1"/>
  <c r="W493" i="1"/>
  <c r="V493" i="1"/>
  <c r="Q493" i="1"/>
  <c r="P493" i="1"/>
  <c r="O493" i="1"/>
  <c r="N493" i="1"/>
  <c r="L493" i="1"/>
  <c r="K493" i="1"/>
  <c r="I493" i="1"/>
  <c r="B493" i="1"/>
  <c r="AZ493" i="1" s="1"/>
  <c r="A493" i="1"/>
  <c r="AQ493" i="1" s="1"/>
  <c r="AW492" i="1"/>
  <c r="AP492" i="1"/>
  <c r="AU492" i="1"/>
  <c r="AG492" i="1"/>
  <c r="W492" i="1"/>
  <c r="V492" i="1"/>
  <c r="Q492" i="1"/>
  <c r="P492" i="1"/>
  <c r="O492" i="1"/>
  <c r="N492" i="1"/>
  <c r="L492" i="1"/>
  <c r="K492" i="1"/>
  <c r="I492" i="1"/>
  <c r="B492" i="1"/>
  <c r="AZ492" i="1" s="1"/>
  <c r="A492" i="1"/>
  <c r="AQ492" i="1" s="1"/>
  <c r="AW491" i="1"/>
  <c r="AP491" i="1"/>
  <c r="AU491" i="1"/>
  <c r="AG491" i="1"/>
  <c r="W491" i="1"/>
  <c r="V491" i="1"/>
  <c r="Q491" i="1"/>
  <c r="P491" i="1"/>
  <c r="O491" i="1"/>
  <c r="N491" i="1"/>
  <c r="L491" i="1"/>
  <c r="K491" i="1"/>
  <c r="I491" i="1"/>
  <c r="B491" i="1"/>
  <c r="AZ491" i="1" s="1"/>
  <c r="A491" i="1"/>
  <c r="AR491" i="1" s="1"/>
  <c r="AW490" i="1"/>
  <c r="AP490" i="1"/>
  <c r="AU490" i="1"/>
  <c r="AG490" i="1"/>
  <c r="W490" i="1"/>
  <c r="V490" i="1"/>
  <c r="Q490" i="1"/>
  <c r="P490" i="1"/>
  <c r="O490" i="1"/>
  <c r="N490" i="1"/>
  <c r="L490" i="1"/>
  <c r="K490" i="1"/>
  <c r="I490" i="1"/>
  <c r="B490" i="1"/>
  <c r="AZ490" i="1" s="1"/>
  <c r="A490" i="1"/>
  <c r="AQ490" i="1" s="1"/>
  <c r="AW489" i="1"/>
  <c r="AP489" i="1"/>
  <c r="AU489" i="1"/>
  <c r="AG489" i="1"/>
  <c r="W489" i="1"/>
  <c r="V489" i="1"/>
  <c r="Q489" i="1"/>
  <c r="P489" i="1"/>
  <c r="O489" i="1"/>
  <c r="N489" i="1"/>
  <c r="L489" i="1"/>
  <c r="K489" i="1"/>
  <c r="I489" i="1"/>
  <c r="B489" i="1"/>
  <c r="AZ489" i="1" s="1"/>
  <c r="A489" i="1"/>
  <c r="AW488" i="1"/>
  <c r="AP488" i="1"/>
  <c r="AU488" i="1"/>
  <c r="AG488" i="1"/>
  <c r="W488" i="1"/>
  <c r="V488" i="1"/>
  <c r="Q488" i="1"/>
  <c r="P488" i="1"/>
  <c r="O488" i="1"/>
  <c r="N488" i="1"/>
  <c r="L488" i="1"/>
  <c r="K488" i="1"/>
  <c r="I488" i="1"/>
  <c r="B488" i="1"/>
  <c r="AZ488" i="1" s="1"/>
  <c r="A488" i="1"/>
  <c r="AR488" i="1" s="1"/>
  <c r="AW487" i="1"/>
  <c r="AP487" i="1"/>
  <c r="AU487" i="1"/>
  <c r="AG487" i="1"/>
  <c r="W487" i="1"/>
  <c r="V487" i="1"/>
  <c r="Q487" i="1"/>
  <c r="P487" i="1"/>
  <c r="O487" i="1"/>
  <c r="N487" i="1"/>
  <c r="L487" i="1"/>
  <c r="K487" i="1"/>
  <c r="I487" i="1"/>
  <c r="B487" i="1"/>
  <c r="AZ487" i="1" s="1"/>
  <c r="A487" i="1"/>
  <c r="AW486" i="1"/>
  <c r="AP486" i="1"/>
  <c r="AU486" i="1"/>
  <c r="AG486" i="1"/>
  <c r="W486" i="1"/>
  <c r="V486" i="1"/>
  <c r="Q486" i="1"/>
  <c r="P486" i="1"/>
  <c r="O486" i="1"/>
  <c r="N486" i="1"/>
  <c r="L486" i="1"/>
  <c r="K486" i="1"/>
  <c r="I486" i="1"/>
  <c r="B486" i="1"/>
  <c r="AZ486" i="1" s="1"/>
  <c r="A486" i="1"/>
  <c r="AR486" i="1" s="1"/>
  <c r="AW485" i="1"/>
  <c r="AP485" i="1"/>
  <c r="AU485" i="1"/>
  <c r="AG485" i="1"/>
  <c r="W485" i="1"/>
  <c r="V485" i="1"/>
  <c r="Q485" i="1"/>
  <c r="P485" i="1"/>
  <c r="O485" i="1"/>
  <c r="N485" i="1"/>
  <c r="L485" i="1"/>
  <c r="K485" i="1"/>
  <c r="I485" i="1"/>
  <c r="B485" i="1"/>
  <c r="AZ485" i="1" s="1"/>
  <c r="A485" i="1"/>
  <c r="AQ485" i="1" s="1"/>
  <c r="AW484" i="1"/>
  <c r="AP484" i="1"/>
  <c r="AU484" i="1"/>
  <c r="AG484" i="1"/>
  <c r="W484" i="1"/>
  <c r="V484" i="1"/>
  <c r="Q484" i="1"/>
  <c r="P484" i="1"/>
  <c r="O484" i="1"/>
  <c r="N484" i="1"/>
  <c r="L484" i="1"/>
  <c r="K484" i="1"/>
  <c r="I484" i="1"/>
  <c r="B484" i="1"/>
  <c r="AZ484" i="1" s="1"/>
  <c r="A484" i="1"/>
  <c r="AQ484" i="1" s="1"/>
  <c r="AW483" i="1"/>
  <c r="AP483" i="1"/>
  <c r="AU483" i="1"/>
  <c r="AG483" i="1"/>
  <c r="W483" i="1"/>
  <c r="V483" i="1"/>
  <c r="Q483" i="1"/>
  <c r="P483" i="1"/>
  <c r="O483" i="1"/>
  <c r="N483" i="1"/>
  <c r="L483" i="1"/>
  <c r="K483" i="1"/>
  <c r="I483" i="1"/>
  <c r="B483" i="1"/>
  <c r="AZ483" i="1" s="1"/>
  <c r="A483" i="1"/>
  <c r="AQ483" i="1" s="1"/>
  <c r="AW482" i="1"/>
  <c r="AP482" i="1"/>
  <c r="AU482" i="1"/>
  <c r="AG482" i="1"/>
  <c r="W482" i="1"/>
  <c r="V482" i="1"/>
  <c r="Q482" i="1"/>
  <c r="P482" i="1"/>
  <c r="O482" i="1"/>
  <c r="N482" i="1"/>
  <c r="L482" i="1"/>
  <c r="K482" i="1"/>
  <c r="B482" i="1"/>
  <c r="AZ482" i="1" s="1"/>
  <c r="A482" i="1"/>
  <c r="AR482" i="1" s="1"/>
  <c r="AW481" i="1"/>
  <c r="AP481" i="1"/>
  <c r="AU481" i="1"/>
  <c r="AG481" i="1"/>
  <c r="W481" i="1"/>
  <c r="V481" i="1"/>
  <c r="Q481" i="1"/>
  <c r="P481" i="1"/>
  <c r="O481" i="1"/>
  <c r="N481" i="1"/>
  <c r="L481" i="1"/>
  <c r="K481" i="1"/>
  <c r="I481" i="1"/>
  <c r="B481" i="1"/>
  <c r="AZ481" i="1" s="1"/>
  <c r="A481" i="1"/>
  <c r="AR481" i="1" s="1"/>
  <c r="AW480" i="1"/>
  <c r="AP480" i="1"/>
  <c r="AU480" i="1"/>
  <c r="AG480" i="1"/>
  <c r="W480" i="1"/>
  <c r="V480" i="1"/>
  <c r="Q480" i="1"/>
  <c r="P480" i="1"/>
  <c r="O480" i="1"/>
  <c r="N480" i="1"/>
  <c r="L480" i="1"/>
  <c r="K480" i="1"/>
  <c r="I480" i="1"/>
  <c r="B480" i="1"/>
  <c r="AZ480" i="1" s="1"/>
  <c r="A480" i="1"/>
  <c r="AQ480" i="1" s="1"/>
  <c r="AW479" i="1"/>
  <c r="AP479" i="1"/>
  <c r="AU479" i="1"/>
  <c r="AG479" i="1"/>
  <c r="W479" i="1"/>
  <c r="V479" i="1"/>
  <c r="Q479" i="1"/>
  <c r="P479" i="1"/>
  <c r="O479" i="1"/>
  <c r="N479" i="1"/>
  <c r="L479" i="1"/>
  <c r="K479" i="1"/>
  <c r="B479" i="1"/>
  <c r="AZ479" i="1" s="1"/>
  <c r="A479" i="1"/>
  <c r="AR479" i="1" s="1"/>
  <c r="AW478" i="1"/>
  <c r="AP478" i="1"/>
  <c r="AU478" i="1"/>
  <c r="AG478" i="1"/>
  <c r="W478" i="1"/>
  <c r="V478" i="1"/>
  <c r="Q478" i="1"/>
  <c r="P478" i="1"/>
  <c r="O478" i="1"/>
  <c r="N478" i="1"/>
  <c r="L478" i="1"/>
  <c r="K478" i="1"/>
  <c r="I478" i="1"/>
  <c r="B478" i="1"/>
  <c r="AZ478" i="1" s="1"/>
  <c r="A478" i="1"/>
  <c r="AR478" i="1" s="1"/>
  <c r="AW477" i="1"/>
  <c r="AP477" i="1"/>
  <c r="AU477" i="1"/>
  <c r="AG477" i="1"/>
  <c r="W477" i="1"/>
  <c r="V477" i="1"/>
  <c r="Q477" i="1"/>
  <c r="P477" i="1"/>
  <c r="O477" i="1"/>
  <c r="N477" i="1"/>
  <c r="L477" i="1"/>
  <c r="K477" i="1"/>
  <c r="I477" i="1"/>
  <c r="B477" i="1"/>
  <c r="AZ477" i="1" s="1"/>
  <c r="A477" i="1"/>
  <c r="AW476" i="1"/>
  <c r="AP476" i="1"/>
  <c r="AU476" i="1"/>
  <c r="AG476" i="1"/>
  <c r="W476" i="1"/>
  <c r="V476" i="1"/>
  <c r="Q476" i="1"/>
  <c r="P476" i="1"/>
  <c r="O476" i="1"/>
  <c r="N476" i="1"/>
  <c r="L476" i="1"/>
  <c r="K476" i="1"/>
  <c r="I476" i="1"/>
  <c r="B476" i="1"/>
  <c r="AZ476" i="1" s="1"/>
  <c r="A476" i="1"/>
  <c r="AR476" i="1" s="1"/>
  <c r="AW475" i="1"/>
  <c r="AP475" i="1"/>
  <c r="AU475" i="1"/>
  <c r="AG475" i="1"/>
  <c r="W475" i="1"/>
  <c r="V475" i="1"/>
  <c r="Q475" i="1"/>
  <c r="P475" i="1"/>
  <c r="O475" i="1"/>
  <c r="N475" i="1"/>
  <c r="L475" i="1"/>
  <c r="K475" i="1"/>
  <c r="I475" i="1"/>
  <c r="B475" i="1"/>
  <c r="AZ475" i="1" s="1"/>
  <c r="A475" i="1"/>
  <c r="AW474" i="1"/>
  <c r="AP474" i="1"/>
  <c r="AU474" i="1"/>
  <c r="AG474" i="1"/>
  <c r="W474" i="1"/>
  <c r="V474" i="1"/>
  <c r="Q474" i="1"/>
  <c r="P474" i="1"/>
  <c r="O474" i="1"/>
  <c r="N474" i="1"/>
  <c r="L474" i="1"/>
  <c r="K474" i="1"/>
  <c r="I474" i="1"/>
  <c r="B474" i="1"/>
  <c r="AZ474" i="1" s="1"/>
  <c r="A474" i="1"/>
  <c r="AW473" i="1"/>
  <c r="AP473" i="1"/>
  <c r="AU473" i="1"/>
  <c r="AG473" i="1"/>
  <c r="W473" i="1"/>
  <c r="V473" i="1"/>
  <c r="Q473" i="1"/>
  <c r="P473" i="1"/>
  <c r="O473" i="1"/>
  <c r="N473" i="1"/>
  <c r="L473" i="1"/>
  <c r="K473" i="1"/>
  <c r="I473" i="1"/>
  <c r="B473" i="1"/>
  <c r="AZ473" i="1" s="1"/>
  <c r="A473" i="1"/>
  <c r="AR473" i="1" s="1"/>
  <c r="AW472" i="1"/>
  <c r="AP472" i="1"/>
  <c r="AU472" i="1"/>
  <c r="AG472" i="1"/>
  <c r="W472" i="1"/>
  <c r="V472" i="1"/>
  <c r="Q472" i="1"/>
  <c r="P472" i="1"/>
  <c r="O472" i="1"/>
  <c r="N472" i="1"/>
  <c r="L472" i="1"/>
  <c r="K472" i="1"/>
  <c r="I472" i="1"/>
  <c r="B472" i="1"/>
  <c r="AZ472" i="1" s="1"/>
  <c r="A472" i="1"/>
  <c r="AQ472" i="1" s="1"/>
  <c r="AW471" i="1"/>
  <c r="AP471" i="1"/>
  <c r="AU471" i="1"/>
  <c r="AG471" i="1"/>
  <c r="W471" i="1"/>
  <c r="V471" i="1"/>
  <c r="Q471" i="1"/>
  <c r="P471" i="1"/>
  <c r="O471" i="1"/>
  <c r="N471" i="1"/>
  <c r="L471" i="1"/>
  <c r="K471" i="1"/>
  <c r="I471" i="1"/>
  <c r="B471" i="1"/>
  <c r="AZ471" i="1" s="1"/>
  <c r="A471" i="1"/>
  <c r="AW470" i="1"/>
  <c r="AP470" i="1"/>
  <c r="AU470" i="1"/>
  <c r="AG470" i="1"/>
  <c r="W470" i="1"/>
  <c r="V470" i="1"/>
  <c r="Q470" i="1"/>
  <c r="P470" i="1"/>
  <c r="O470" i="1"/>
  <c r="N470" i="1"/>
  <c r="L470" i="1"/>
  <c r="K470" i="1"/>
  <c r="B470" i="1"/>
  <c r="AZ470" i="1" s="1"/>
  <c r="A470" i="1"/>
  <c r="AR470" i="1" s="1"/>
  <c r="AW469" i="1"/>
  <c r="AP469" i="1"/>
  <c r="AU469" i="1"/>
  <c r="AG469" i="1"/>
  <c r="W469" i="1"/>
  <c r="V469" i="1"/>
  <c r="Q469" i="1"/>
  <c r="P469" i="1"/>
  <c r="O469" i="1"/>
  <c r="N469" i="1"/>
  <c r="L469" i="1"/>
  <c r="K469" i="1"/>
  <c r="I469" i="1"/>
  <c r="B469" i="1"/>
  <c r="AZ469" i="1" s="1"/>
  <c r="A469" i="1"/>
  <c r="AQ469" i="1" s="1"/>
  <c r="AW468" i="1"/>
  <c r="AP468" i="1"/>
  <c r="AU468" i="1"/>
  <c r="AG468" i="1"/>
  <c r="W468" i="1"/>
  <c r="V468" i="1"/>
  <c r="Q468" i="1"/>
  <c r="P468" i="1"/>
  <c r="O468" i="1"/>
  <c r="N468" i="1"/>
  <c r="L468" i="1"/>
  <c r="K468" i="1"/>
  <c r="I468" i="1"/>
  <c r="B468" i="1"/>
  <c r="AZ468" i="1" s="1"/>
  <c r="A468" i="1"/>
  <c r="AW467" i="1"/>
  <c r="AP467" i="1"/>
  <c r="AU467" i="1"/>
  <c r="AG467" i="1"/>
  <c r="W467" i="1"/>
  <c r="V467" i="1"/>
  <c r="Q467" i="1"/>
  <c r="P467" i="1"/>
  <c r="O467" i="1"/>
  <c r="N467" i="1"/>
  <c r="L467" i="1"/>
  <c r="K467" i="1"/>
  <c r="I467" i="1"/>
  <c r="B467" i="1"/>
  <c r="AZ467" i="1" s="1"/>
  <c r="A467" i="1"/>
  <c r="AW466" i="1"/>
  <c r="AP466" i="1"/>
  <c r="AU466" i="1"/>
  <c r="AG466" i="1"/>
  <c r="W466" i="1"/>
  <c r="V466" i="1"/>
  <c r="Q466" i="1"/>
  <c r="P466" i="1"/>
  <c r="O466" i="1"/>
  <c r="N466" i="1"/>
  <c r="L466" i="1"/>
  <c r="K466" i="1"/>
  <c r="I466" i="1"/>
  <c r="B466" i="1"/>
  <c r="AZ466" i="1" s="1"/>
  <c r="A466" i="1"/>
  <c r="AQ466" i="1" s="1"/>
  <c r="AW465" i="1"/>
  <c r="AP465" i="1"/>
  <c r="AU465" i="1"/>
  <c r="AG465" i="1"/>
  <c r="W465" i="1"/>
  <c r="V465" i="1"/>
  <c r="Q465" i="1"/>
  <c r="P465" i="1"/>
  <c r="O465" i="1"/>
  <c r="N465" i="1"/>
  <c r="L465" i="1"/>
  <c r="K465" i="1"/>
  <c r="I465" i="1"/>
  <c r="B465" i="1"/>
  <c r="AZ465" i="1" s="1"/>
  <c r="A465" i="1"/>
  <c r="AQ465" i="1" s="1"/>
  <c r="AW464" i="1"/>
  <c r="AP464" i="1"/>
  <c r="AU464" i="1"/>
  <c r="AG464" i="1"/>
  <c r="W464" i="1"/>
  <c r="V464" i="1"/>
  <c r="Q464" i="1"/>
  <c r="P464" i="1"/>
  <c r="O464" i="1"/>
  <c r="N464" i="1"/>
  <c r="L464" i="1"/>
  <c r="K464" i="1"/>
  <c r="B464" i="1"/>
  <c r="AZ464" i="1" s="1"/>
  <c r="A464" i="1"/>
  <c r="AR464" i="1" s="1"/>
  <c r="AW463" i="1"/>
  <c r="AP463" i="1"/>
  <c r="AU463" i="1"/>
  <c r="AG463" i="1"/>
  <c r="W463" i="1"/>
  <c r="V463" i="1"/>
  <c r="Q463" i="1"/>
  <c r="P463" i="1"/>
  <c r="O463" i="1"/>
  <c r="N463" i="1"/>
  <c r="L463" i="1"/>
  <c r="K463" i="1"/>
  <c r="I463" i="1"/>
  <c r="B463" i="1"/>
  <c r="AZ463" i="1" s="1"/>
  <c r="A463" i="1"/>
  <c r="AQ463" i="1" s="1"/>
  <c r="AW462" i="1"/>
  <c r="AP462" i="1"/>
  <c r="AU462" i="1"/>
  <c r="AG462" i="1"/>
  <c r="W462" i="1"/>
  <c r="V462" i="1"/>
  <c r="Q462" i="1"/>
  <c r="P462" i="1"/>
  <c r="O462" i="1"/>
  <c r="N462" i="1"/>
  <c r="L462" i="1"/>
  <c r="K462" i="1"/>
  <c r="I462" i="1"/>
  <c r="B462" i="1"/>
  <c r="AZ462" i="1" s="1"/>
  <c r="A462" i="1"/>
  <c r="AQ462" i="1" s="1"/>
  <c r="AW461" i="1"/>
  <c r="AP461" i="1"/>
  <c r="AU461" i="1"/>
  <c r="AG461" i="1"/>
  <c r="W461" i="1"/>
  <c r="V461" i="1"/>
  <c r="Q461" i="1"/>
  <c r="P461" i="1"/>
  <c r="O461" i="1"/>
  <c r="N461" i="1"/>
  <c r="L461" i="1"/>
  <c r="K461" i="1"/>
  <c r="B461" i="1"/>
  <c r="AZ461" i="1" s="1"/>
  <c r="A461" i="1"/>
  <c r="AW460" i="1"/>
  <c r="AP460" i="1"/>
  <c r="AU460" i="1"/>
  <c r="AG460" i="1"/>
  <c r="W460" i="1"/>
  <c r="V460" i="1"/>
  <c r="Q460" i="1"/>
  <c r="P460" i="1"/>
  <c r="O460" i="1"/>
  <c r="N460" i="1"/>
  <c r="L460" i="1"/>
  <c r="K460" i="1"/>
  <c r="I460" i="1"/>
  <c r="B460" i="1"/>
  <c r="AZ460" i="1" s="1"/>
  <c r="A460" i="1"/>
  <c r="AW459" i="1"/>
  <c r="AP459" i="1"/>
  <c r="AU459" i="1"/>
  <c r="AG459" i="1"/>
  <c r="W459" i="1"/>
  <c r="V459" i="1"/>
  <c r="Q459" i="1"/>
  <c r="P459" i="1"/>
  <c r="O459" i="1"/>
  <c r="N459" i="1"/>
  <c r="L459" i="1"/>
  <c r="K459" i="1"/>
  <c r="I459" i="1"/>
  <c r="B459" i="1"/>
  <c r="AZ459" i="1" s="1"/>
  <c r="A459" i="1"/>
  <c r="AW458" i="1"/>
  <c r="AP458" i="1"/>
  <c r="AU458" i="1"/>
  <c r="AG458" i="1"/>
  <c r="W458" i="1"/>
  <c r="V458" i="1"/>
  <c r="Q458" i="1"/>
  <c r="P458" i="1"/>
  <c r="O458" i="1"/>
  <c r="N458" i="1"/>
  <c r="L458" i="1"/>
  <c r="K458" i="1"/>
  <c r="I458" i="1"/>
  <c r="B458" i="1"/>
  <c r="AZ458" i="1" s="1"/>
  <c r="A458" i="1"/>
  <c r="AW457" i="1"/>
  <c r="AP457" i="1"/>
  <c r="AU457" i="1"/>
  <c r="AG457" i="1"/>
  <c r="W457" i="1"/>
  <c r="V457" i="1"/>
  <c r="Q457" i="1"/>
  <c r="P457" i="1"/>
  <c r="O457" i="1"/>
  <c r="N457" i="1"/>
  <c r="L457" i="1"/>
  <c r="K457" i="1"/>
  <c r="I457" i="1"/>
  <c r="B457" i="1"/>
  <c r="AZ457" i="1" s="1"/>
  <c r="A457" i="1"/>
  <c r="AQ457" i="1" s="1"/>
  <c r="AW456" i="1"/>
  <c r="AP456" i="1"/>
  <c r="AU456" i="1"/>
  <c r="AG456" i="1"/>
  <c r="W456" i="1"/>
  <c r="V456" i="1"/>
  <c r="Q456" i="1"/>
  <c r="P456" i="1"/>
  <c r="O456" i="1"/>
  <c r="N456" i="1"/>
  <c r="L456" i="1"/>
  <c r="K456" i="1"/>
  <c r="I456" i="1"/>
  <c r="B456" i="1"/>
  <c r="AZ456" i="1" s="1"/>
  <c r="A456" i="1"/>
  <c r="AQ456" i="1" s="1"/>
  <c r="AW455" i="1"/>
  <c r="AP455" i="1"/>
  <c r="AU455" i="1"/>
  <c r="AG455" i="1"/>
  <c r="W455" i="1"/>
  <c r="V455" i="1"/>
  <c r="P455" i="1"/>
  <c r="O455" i="1"/>
  <c r="N455" i="1"/>
  <c r="L455" i="1"/>
  <c r="K455" i="1"/>
  <c r="I455" i="1"/>
  <c r="B455" i="1"/>
  <c r="AZ455" i="1" s="1"/>
  <c r="A455" i="1"/>
  <c r="AW454" i="1"/>
  <c r="AP454" i="1"/>
  <c r="AU454" i="1"/>
  <c r="AG454" i="1"/>
  <c r="W454" i="1"/>
  <c r="V454" i="1"/>
  <c r="P454" i="1"/>
  <c r="O454" i="1"/>
  <c r="N454" i="1"/>
  <c r="L454" i="1"/>
  <c r="K454" i="1"/>
  <c r="I454" i="1"/>
  <c r="B454" i="1"/>
  <c r="AZ454" i="1" s="1"/>
  <c r="A454" i="1"/>
  <c r="AR454" i="1" s="1"/>
  <c r="AW453" i="1"/>
  <c r="AP453" i="1"/>
  <c r="AU453" i="1"/>
  <c r="AG453" i="1"/>
  <c r="W453" i="1"/>
  <c r="V453" i="1"/>
  <c r="P453" i="1"/>
  <c r="O453" i="1"/>
  <c r="N453" i="1"/>
  <c r="L453" i="1"/>
  <c r="K453" i="1"/>
  <c r="I453" i="1"/>
  <c r="B453" i="1"/>
  <c r="AZ453" i="1" s="1"/>
  <c r="A453" i="1"/>
  <c r="AQ453" i="1" s="1"/>
  <c r="AW452" i="1"/>
  <c r="AP452" i="1"/>
  <c r="AU452" i="1"/>
  <c r="AG452" i="1"/>
  <c r="W452" i="1"/>
  <c r="V452" i="1"/>
  <c r="P452" i="1"/>
  <c r="O452" i="1"/>
  <c r="N452" i="1"/>
  <c r="L452" i="1"/>
  <c r="K452" i="1"/>
  <c r="I452" i="1"/>
  <c r="B452" i="1"/>
  <c r="AZ452" i="1" s="1"/>
  <c r="A452" i="1"/>
  <c r="AW451" i="1"/>
  <c r="AP451" i="1"/>
  <c r="AU451" i="1"/>
  <c r="AG451" i="1"/>
  <c r="W451" i="1"/>
  <c r="V451" i="1"/>
  <c r="P451" i="1"/>
  <c r="O451" i="1"/>
  <c r="N451" i="1"/>
  <c r="L451" i="1"/>
  <c r="K451" i="1"/>
  <c r="I451" i="1"/>
  <c r="B451" i="1"/>
  <c r="AZ451" i="1" s="1"/>
  <c r="A451" i="1"/>
  <c r="AW450" i="1"/>
  <c r="AP450" i="1"/>
  <c r="AU450" i="1"/>
  <c r="AG450" i="1"/>
  <c r="W450" i="1"/>
  <c r="V450" i="1"/>
  <c r="P450" i="1"/>
  <c r="O450" i="1"/>
  <c r="N450" i="1"/>
  <c r="L450" i="1"/>
  <c r="K450" i="1"/>
  <c r="I450" i="1"/>
  <c r="B450" i="1"/>
  <c r="AZ450" i="1" s="1"/>
  <c r="A450" i="1"/>
  <c r="AW449" i="1"/>
  <c r="AP449" i="1"/>
  <c r="AU449" i="1"/>
  <c r="AG449" i="1"/>
  <c r="W449" i="1"/>
  <c r="V449" i="1"/>
  <c r="Q449" i="1"/>
  <c r="P449" i="1"/>
  <c r="O449" i="1"/>
  <c r="N449" i="1"/>
  <c r="L449" i="1"/>
  <c r="K449" i="1"/>
  <c r="I449" i="1"/>
  <c r="B449" i="1"/>
  <c r="AZ449" i="1" s="1"/>
  <c r="A449" i="1"/>
  <c r="AW448" i="1"/>
  <c r="AP448" i="1"/>
  <c r="AU448" i="1"/>
  <c r="AG448" i="1"/>
  <c r="W448" i="1"/>
  <c r="V448" i="1"/>
  <c r="Q448" i="1"/>
  <c r="P448" i="1"/>
  <c r="O448" i="1"/>
  <c r="N448" i="1"/>
  <c r="L448" i="1"/>
  <c r="K448" i="1"/>
  <c r="B448" i="1"/>
  <c r="AZ448" i="1" s="1"/>
  <c r="A448" i="1"/>
  <c r="AQ448" i="1" s="1"/>
  <c r="AW447" i="1"/>
  <c r="AP447" i="1"/>
  <c r="AU447" i="1"/>
  <c r="AG447" i="1"/>
  <c r="W447" i="1"/>
  <c r="V447" i="1"/>
  <c r="Q447" i="1"/>
  <c r="P447" i="1"/>
  <c r="O447" i="1"/>
  <c r="N447" i="1"/>
  <c r="L447" i="1"/>
  <c r="K447" i="1"/>
  <c r="I447" i="1"/>
  <c r="B447" i="1"/>
  <c r="AZ447" i="1" s="1"/>
  <c r="A447" i="1"/>
  <c r="AQ447" i="1" s="1"/>
  <c r="AW446" i="1"/>
  <c r="AP446" i="1"/>
  <c r="AU446" i="1"/>
  <c r="AG446" i="1"/>
  <c r="W446" i="1"/>
  <c r="V446" i="1"/>
  <c r="P446" i="1"/>
  <c r="O446" i="1"/>
  <c r="N446" i="1"/>
  <c r="L446" i="1"/>
  <c r="K446" i="1"/>
  <c r="I446" i="1"/>
  <c r="B446" i="1"/>
  <c r="AZ446" i="1" s="1"/>
  <c r="A446" i="1"/>
  <c r="AW445" i="1"/>
  <c r="AP445" i="1"/>
  <c r="AU445" i="1"/>
  <c r="AG445" i="1"/>
  <c r="W445" i="1"/>
  <c r="V445" i="1"/>
  <c r="Q445" i="1"/>
  <c r="P445" i="1"/>
  <c r="O445" i="1"/>
  <c r="N445" i="1"/>
  <c r="L445" i="1"/>
  <c r="K445" i="1"/>
  <c r="I445" i="1"/>
  <c r="B445" i="1"/>
  <c r="AZ445" i="1" s="1"/>
  <c r="A445" i="1"/>
  <c r="AR445" i="1" s="1"/>
  <c r="AW444" i="1"/>
  <c r="AP444" i="1"/>
  <c r="AU444" i="1"/>
  <c r="AG444" i="1"/>
  <c r="W444" i="1"/>
  <c r="V444" i="1"/>
  <c r="Q444" i="1"/>
  <c r="P444" i="1"/>
  <c r="O444" i="1"/>
  <c r="N444" i="1"/>
  <c r="L444" i="1"/>
  <c r="K444" i="1"/>
  <c r="I444" i="1"/>
  <c r="B444" i="1"/>
  <c r="AZ444" i="1" s="1"/>
  <c r="A444" i="1"/>
  <c r="AW443" i="1"/>
  <c r="AP443" i="1"/>
  <c r="AU443" i="1"/>
  <c r="AG443" i="1"/>
  <c r="W443" i="1"/>
  <c r="V443" i="1"/>
  <c r="Q443" i="1"/>
  <c r="P443" i="1"/>
  <c r="O443" i="1"/>
  <c r="N443" i="1"/>
  <c r="L443" i="1"/>
  <c r="K443" i="1"/>
  <c r="I443" i="1"/>
  <c r="B443" i="1"/>
  <c r="AZ443" i="1" s="1"/>
  <c r="A443" i="1"/>
  <c r="AW442" i="1"/>
  <c r="AP442" i="1"/>
  <c r="AU442" i="1"/>
  <c r="AG442" i="1"/>
  <c r="W442" i="1"/>
  <c r="V442" i="1"/>
  <c r="Q442" i="1"/>
  <c r="P442" i="1"/>
  <c r="O442" i="1"/>
  <c r="N442" i="1"/>
  <c r="L442" i="1"/>
  <c r="K442" i="1"/>
  <c r="I442" i="1"/>
  <c r="B442" i="1"/>
  <c r="AZ442" i="1" s="1"/>
  <c r="A442" i="1"/>
  <c r="AW441" i="1"/>
  <c r="AP441" i="1"/>
  <c r="AU441" i="1"/>
  <c r="AG441" i="1"/>
  <c r="W441" i="1"/>
  <c r="V441" i="1"/>
  <c r="Q441" i="1"/>
  <c r="P441" i="1"/>
  <c r="O441" i="1"/>
  <c r="N441" i="1"/>
  <c r="L441" i="1"/>
  <c r="K441" i="1"/>
  <c r="I441" i="1"/>
  <c r="B441" i="1"/>
  <c r="AZ441" i="1" s="1"/>
  <c r="A441" i="1"/>
  <c r="AQ441" i="1" s="1"/>
  <c r="AW440" i="1"/>
  <c r="AP440" i="1"/>
  <c r="AU440" i="1"/>
  <c r="AG440" i="1"/>
  <c r="W440" i="1"/>
  <c r="V440" i="1"/>
  <c r="Q440" i="1"/>
  <c r="P440" i="1"/>
  <c r="O440" i="1"/>
  <c r="N440" i="1"/>
  <c r="L440" i="1"/>
  <c r="K440" i="1"/>
  <c r="I440" i="1"/>
  <c r="B440" i="1"/>
  <c r="AZ440" i="1" s="1"/>
  <c r="A440" i="1"/>
  <c r="AW439" i="1"/>
  <c r="AP439" i="1"/>
  <c r="AU439" i="1"/>
  <c r="AG439" i="1"/>
  <c r="W439" i="1"/>
  <c r="V439" i="1"/>
  <c r="Q439" i="1"/>
  <c r="P439" i="1"/>
  <c r="O439" i="1"/>
  <c r="N439" i="1"/>
  <c r="L439" i="1"/>
  <c r="K439" i="1"/>
  <c r="B439" i="1"/>
  <c r="AZ439" i="1" s="1"/>
  <c r="A439" i="1"/>
  <c r="AW438" i="1"/>
  <c r="AP438" i="1"/>
  <c r="AU438" i="1"/>
  <c r="AG438" i="1"/>
  <c r="W438" i="1"/>
  <c r="V438" i="1"/>
  <c r="Q438" i="1"/>
  <c r="P438" i="1"/>
  <c r="O438" i="1"/>
  <c r="N438" i="1"/>
  <c r="L438" i="1"/>
  <c r="K438" i="1"/>
  <c r="I438" i="1"/>
  <c r="B438" i="1"/>
  <c r="AZ438" i="1" s="1"/>
  <c r="A438" i="1"/>
  <c r="AR438" i="1" s="1"/>
  <c r="AW437" i="1"/>
  <c r="AP437" i="1"/>
  <c r="AU437" i="1"/>
  <c r="AG437" i="1"/>
  <c r="W437" i="1"/>
  <c r="V437" i="1"/>
  <c r="Q437" i="1"/>
  <c r="P437" i="1"/>
  <c r="O437" i="1"/>
  <c r="N437" i="1"/>
  <c r="L437" i="1"/>
  <c r="K437" i="1"/>
  <c r="I437" i="1"/>
  <c r="B437" i="1"/>
  <c r="AZ437" i="1" s="1"/>
  <c r="A437" i="1"/>
  <c r="AQ437" i="1" s="1"/>
  <c r="AW436" i="1"/>
  <c r="AP436" i="1"/>
  <c r="AU436" i="1"/>
  <c r="AG436" i="1"/>
  <c r="W436" i="1"/>
  <c r="V436" i="1"/>
  <c r="Q436" i="1"/>
  <c r="P436" i="1"/>
  <c r="O436" i="1"/>
  <c r="N436" i="1"/>
  <c r="L436" i="1"/>
  <c r="K436" i="1"/>
  <c r="I436" i="1"/>
  <c r="B436" i="1"/>
  <c r="AZ436" i="1" s="1"/>
  <c r="A436" i="1"/>
  <c r="AQ436" i="1" s="1"/>
  <c r="AW435" i="1"/>
  <c r="AP435" i="1"/>
  <c r="AU435" i="1"/>
  <c r="AG435" i="1"/>
  <c r="W435" i="1"/>
  <c r="V435" i="1"/>
  <c r="Q435" i="1"/>
  <c r="P435" i="1"/>
  <c r="O435" i="1"/>
  <c r="N435" i="1"/>
  <c r="L435" i="1"/>
  <c r="K435" i="1"/>
  <c r="I435" i="1"/>
  <c r="B435" i="1"/>
  <c r="AZ435" i="1" s="1"/>
  <c r="A435" i="1"/>
  <c r="AR435" i="1" s="1"/>
  <c r="AW434" i="1"/>
  <c r="AP434" i="1"/>
  <c r="AU434" i="1"/>
  <c r="AG434" i="1"/>
  <c r="W434" i="1"/>
  <c r="V434" i="1"/>
  <c r="Q434" i="1"/>
  <c r="P434" i="1"/>
  <c r="O434" i="1"/>
  <c r="N434" i="1"/>
  <c r="L434" i="1"/>
  <c r="K434" i="1"/>
  <c r="I434" i="1"/>
  <c r="B434" i="1"/>
  <c r="AZ434" i="1" s="1"/>
  <c r="A434" i="1"/>
  <c r="AR434" i="1" s="1"/>
  <c r="AW433" i="1"/>
  <c r="AP433" i="1"/>
  <c r="AU433" i="1"/>
  <c r="AG433" i="1"/>
  <c r="W433" i="1"/>
  <c r="V433" i="1"/>
  <c r="Q433" i="1"/>
  <c r="P433" i="1"/>
  <c r="O433" i="1"/>
  <c r="N433" i="1"/>
  <c r="L433" i="1"/>
  <c r="K433" i="1"/>
  <c r="I433" i="1"/>
  <c r="B433" i="1"/>
  <c r="AZ433" i="1" s="1"/>
  <c r="A433" i="1"/>
  <c r="AR433" i="1" s="1"/>
  <c r="AW432" i="1"/>
  <c r="AP432" i="1"/>
  <c r="AU432" i="1"/>
  <c r="AG432" i="1"/>
  <c r="W432" i="1"/>
  <c r="V432" i="1"/>
  <c r="Q432" i="1"/>
  <c r="P432" i="1"/>
  <c r="O432" i="1"/>
  <c r="N432" i="1"/>
  <c r="L432" i="1"/>
  <c r="K432" i="1"/>
  <c r="B432" i="1"/>
  <c r="AZ432" i="1" s="1"/>
  <c r="A432" i="1"/>
  <c r="AW431" i="1"/>
  <c r="AP431" i="1"/>
  <c r="AU431" i="1"/>
  <c r="AG431" i="1"/>
  <c r="W431" i="1"/>
  <c r="V431" i="1"/>
  <c r="Q431" i="1"/>
  <c r="P431" i="1"/>
  <c r="O431" i="1"/>
  <c r="N431" i="1"/>
  <c r="L431" i="1"/>
  <c r="K431" i="1"/>
  <c r="I431" i="1"/>
  <c r="B431" i="1"/>
  <c r="AZ431" i="1" s="1"/>
  <c r="A431" i="1"/>
  <c r="AR431" i="1" s="1"/>
  <c r="AW430" i="1"/>
  <c r="AP430" i="1"/>
  <c r="AU430" i="1"/>
  <c r="AG430" i="1"/>
  <c r="W430" i="1"/>
  <c r="V430" i="1"/>
  <c r="Q430" i="1"/>
  <c r="P430" i="1"/>
  <c r="O430" i="1"/>
  <c r="N430" i="1"/>
  <c r="L430" i="1"/>
  <c r="K430" i="1"/>
  <c r="I430" i="1"/>
  <c r="B430" i="1"/>
  <c r="AZ430" i="1" s="1"/>
  <c r="A430" i="1"/>
  <c r="AW429" i="1"/>
  <c r="AP429" i="1"/>
  <c r="AU429" i="1"/>
  <c r="AG429" i="1"/>
  <c r="W429" i="1"/>
  <c r="V429" i="1"/>
  <c r="Q429" i="1"/>
  <c r="P429" i="1"/>
  <c r="O429" i="1"/>
  <c r="N429" i="1"/>
  <c r="L429" i="1"/>
  <c r="K429" i="1"/>
  <c r="I429" i="1"/>
  <c r="B429" i="1"/>
  <c r="AZ429" i="1" s="1"/>
  <c r="A429" i="1"/>
  <c r="AW428" i="1"/>
  <c r="AP428" i="1"/>
  <c r="AU428" i="1"/>
  <c r="AG428" i="1"/>
  <c r="W428" i="1"/>
  <c r="V428" i="1"/>
  <c r="Q428" i="1"/>
  <c r="P428" i="1"/>
  <c r="O428" i="1"/>
  <c r="N428" i="1"/>
  <c r="L428" i="1"/>
  <c r="K428" i="1"/>
  <c r="I428" i="1"/>
  <c r="B428" i="1"/>
  <c r="AZ428" i="1" s="1"/>
  <c r="A428" i="1"/>
  <c r="AQ428" i="1" s="1"/>
  <c r="AW427" i="1"/>
  <c r="AP427" i="1"/>
  <c r="AU427" i="1"/>
  <c r="AG427" i="1"/>
  <c r="W427" i="1"/>
  <c r="V427" i="1"/>
  <c r="Q427" i="1"/>
  <c r="P427" i="1"/>
  <c r="O427" i="1"/>
  <c r="N427" i="1"/>
  <c r="L427" i="1"/>
  <c r="K427" i="1"/>
  <c r="B427" i="1"/>
  <c r="AZ427" i="1" s="1"/>
  <c r="A427" i="1"/>
  <c r="AR427" i="1" s="1"/>
  <c r="AW426" i="1"/>
  <c r="AP426" i="1"/>
  <c r="AU426" i="1"/>
  <c r="AG426" i="1"/>
  <c r="W426" i="1"/>
  <c r="V426" i="1"/>
  <c r="Q426" i="1"/>
  <c r="P426" i="1"/>
  <c r="O426" i="1"/>
  <c r="N426" i="1"/>
  <c r="L426" i="1"/>
  <c r="K426" i="1"/>
  <c r="I426" i="1"/>
  <c r="B426" i="1"/>
  <c r="AZ426" i="1" s="1"/>
  <c r="A426" i="1"/>
  <c r="AQ426" i="1" s="1"/>
  <c r="AW425" i="1"/>
  <c r="AP425" i="1"/>
  <c r="AU425" i="1"/>
  <c r="AG425" i="1"/>
  <c r="W425" i="1"/>
  <c r="V425" i="1"/>
  <c r="Q425" i="1"/>
  <c r="P425" i="1"/>
  <c r="O425" i="1"/>
  <c r="N425" i="1"/>
  <c r="L425" i="1"/>
  <c r="K425" i="1"/>
  <c r="I425" i="1"/>
  <c r="B425" i="1"/>
  <c r="AZ425" i="1" s="1"/>
  <c r="A425" i="1"/>
  <c r="AQ425" i="1" s="1"/>
  <c r="AW424" i="1"/>
  <c r="AP424" i="1"/>
  <c r="AU424" i="1"/>
  <c r="AG424" i="1"/>
  <c r="W424" i="1"/>
  <c r="V424" i="1"/>
  <c r="Q424" i="1"/>
  <c r="P424" i="1"/>
  <c r="O424" i="1"/>
  <c r="N424" i="1"/>
  <c r="L424" i="1"/>
  <c r="K424" i="1"/>
  <c r="I424" i="1"/>
  <c r="B424" i="1"/>
  <c r="AZ424" i="1" s="1"/>
  <c r="A424" i="1"/>
  <c r="AW423" i="1"/>
  <c r="AP423" i="1"/>
  <c r="AU423" i="1"/>
  <c r="AG423" i="1"/>
  <c r="W423" i="1"/>
  <c r="V423" i="1"/>
  <c r="Q423" i="1"/>
  <c r="P423" i="1"/>
  <c r="O423" i="1"/>
  <c r="N423" i="1"/>
  <c r="L423" i="1"/>
  <c r="K423" i="1"/>
  <c r="I423" i="1"/>
  <c r="B423" i="1"/>
  <c r="AZ423" i="1" s="1"/>
  <c r="A423" i="1"/>
  <c r="AQ423" i="1" s="1"/>
  <c r="AW422" i="1"/>
  <c r="AP422" i="1"/>
  <c r="AU422" i="1"/>
  <c r="AG422" i="1"/>
  <c r="W422" i="1"/>
  <c r="V422" i="1"/>
  <c r="Q422" i="1"/>
  <c r="P422" i="1"/>
  <c r="O422" i="1"/>
  <c r="N422" i="1"/>
  <c r="L422" i="1"/>
  <c r="K422" i="1"/>
  <c r="I422" i="1"/>
  <c r="B422" i="1"/>
  <c r="AZ422" i="1" s="1"/>
  <c r="A422" i="1"/>
  <c r="AW421" i="1"/>
  <c r="AP421" i="1"/>
  <c r="AU421" i="1"/>
  <c r="AG421" i="1"/>
  <c r="W421" i="1"/>
  <c r="V421" i="1"/>
  <c r="Q421" i="1"/>
  <c r="P421" i="1"/>
  <c r="O421" i="1"/>
  <c r="N421" i="1"/>
  <c r="L421" i="1"/>
  <c r="K421" i="1"/>
  <c r="I421" i="1"/>
  <c r="B421" i="1"/>
  <c r="AZ421" i="1" s="1"/>
  <c r="A421" i="1"/>
  <c r="AQ421" i="1" s="1"/>
  <c r="AW420" i="1"/>
  <c r="AP420" i="1"/>
  <c r="AU420" i="1"/>
  <c r="AG420" i="1"/>
  <c r="W420" i="1"/>
  <c r="V420" i="1"/>
  <c r="Q420" i="1"/>
  <c r="P420" i="1"/>
  <c r="O420" i="1"/>
  <c r="N420" i="1"/>
  <c r="L420" i="1"/>
  <c r="K420" i="1"/>
  <c r="I420" i="1"/>
  <c r="B420" i="1"/>
  <c r="AZ420" i="1" s="1"/>
  <c r="A420" i="1"/>
  <c r="AR420" i="1" s="1"/>
  <c r="AW419" i="1"/>
  <c r="AP419" i="1"/>
  <c r="AU419" i="1"/>
  <c r="AG419" i="1"/>
  <c r="W419" i="1"/>
  <c r="V419" i="1"/>
  <c r="Q419" i="1"/>
  <c r="P419" i="1"/>
  <c r="O419" i="1"/>
  <c r="N419" i="1"/>
  <c r="L419" i="1"/>
  <c r="K419" i="1"/>
  <c r="I419" i="1"/>
  <c r="B419" i="1"/>
  <c r="AZ419" i="1" s="1"/>
  <c r="A419" i="1"/>
  <c r="AQ419" i="1" s="1"/>
  <c r="AW418" i="1"/>
  <c r="AP418" i="1"/>
  <c r="AU418" i="1"/>
  <c r="AG418" i="1"/>
  <c r="W418" i="1"/>
  <c r="V418" i="1"/>
  <c r="Q418" i="1"/>
  <c r="P418" i="1"/>
  <c r="O418" i="1"/>
  <c r="N418" i="1"/>
  <c r="L418" i="1"/>
  <c r="K418" i="1"/>
  <c r="I418" i="1"/>
  <c r="B418" i="1"/>
  <c r="AZ418" i="1" s="1"/>
  <c r="A418" i="1"/>
  <c r="AR418" i="1" s="1"/>
  <c r="AW417" i="1"/>
  <c r="AP417" i="1"/>
  <c r="AU417" i="1"/>
  <c r="AG417" i="1"/>
  <c r="W417" i="1"/>
  <c r="V417" i="1"/>
  <c r="Q417" i="1"/>
  <c r="P417" i="1"/>
  <c r="O417" i="1"/>
  <c r="N417" i="1"/>
  <c r="L417" i="1"/>
  <c r="K417" i="1"/>
  <c r="I417" i="1"/>
  <c r="B417" i="1"/>
  <c r="AZ417" i="1" s="1"/>
  <c r="A417" i="1"/>
  <c r="AQ417" i="1" s="1"/>
  <c r="AW416" i="1"/>
  <c r="AP416" i="1"/>
  <c r="AU416" i="1"/>
  <c r="AG416" i="1"/>
  <c r="W416" i="1"/>
  <c r="V416" i="1"/>
  <c r="P416" i="1"/>
  <c r="O416" i="1"/>
  <c r="N416" i="1"/>
  <c r="L416" i="1"/>
  <c r="K416" i="1"/>
  <c r="I416" i="1"/>
  <c r="B416" i="1"/>
  <c r="AZ416" i="1" s="1"/>
  <c r="A416" i="1"/>
  <c r="AW415" i="1"/>
  <c r="AP415" i="1"/>
  <c r="AU415" i="1"/>
  <c r="AG415" i="1"/>
  <c r="W415" i="1"/>
  <c r="V415" i="1"/>
  <c r="P415" i="1"/>
  <c r="O415" i="1"/>
  <c r="N415" i="1"/>
  <c r="L415" i="1"/>
  <c r="K415" i="1"/>
  <c r="I415" i="1"/>
  <c r="B415" i="1"/>
  <c r="AZ415" i="1" s="1"/>
  <c r="A415" i="1"/>
  <c r="AW414" i="1"/>
  <c r="AP414" i="1"/>
  <c r="AU414" i="1"/>
  <c r="AG414" i="1"/>
  <c r="W414" i="1"/>
  <c r="V414" i="1"/>
  <c r="P414" i="1"/>
  <c r="O414" i="1"/>
  <c r="N414" i="1"/>
  <c r="L414" i="1"/>
  <c r="K414" i="1"/>
  <c r="I414" i="1"/>
  <c r="B414" i="1"/>
  <c r="AZ414" i="1" s="1"/>
  <c r="A414" i="1"/>
  <c r="AW413" i="1"/>
  <c r="AP413" i="1"/>
  <c r="AU413" i="1"/>
  <c r="AG413" i="1"/>
  <c r="W413" i="1"/>
  <c r="V413" i="1"/>
  <c r="P413" i="1"/>
  <c r="O413" i="1"/>
  <c r="N413" i="1"/>
  <c r="L413" i="1"/>
  <c r="K413" i="1"/>
  <c r="I413" i="1"/>
  <c r="B413" i="1"/>
  <c r="AZ413" i="1" s="1"/>
  <c r="A413" i="1"/>
  <c r="AQ413" i="1" s="1"/>
  <c r="AW412" i="1"/>
  <c r="AP412" i="1"/>
  <c r="AU412" i="1"/>
  <c r="AG412" i="1"/>
  <c r="W412" i="1"/>
  <c r="V412" i="1"/>
  <c r="P412" i="1"/>
  <c r="O412" i="1"/>
  <c r="N412" i="1"/>
  <c r="L412" i="1"/>
  <c r="K412" i="1"/>
  <c r="I412" i="1"/>
  <c r="B412" i="1"/>
  <c r="AZ412" i="1" s="1"/>
  <c r="A412" i="1"/>
  <c r="AQ412" i="1" s="1"/>
  <c r="AW411" i="1"/>
  <c r="AP411" i="1"/>
  <c r="AU411" i="1"/>
  <c r="AG411" i="1"/>
  <c r="W411" i="1"/>
  <c r="V411" i="1"/>
  <c r="P411" i="1"/>
  <c r="O411" i="1"/>
  <c r="N411" i="1"/>
  <c r="L411" i="1"/>
  <c r="K411" i="1"/>
  <c r="I411" i="1"/>
  <c r="B411" i="1"/>
  <c r="AZ411" i="1" s="1"/>
  <c r="A411" i="1"/>
  <c r="AR411" i="1" s="1"/>
  <c r="AW410" i="1"/>
  <c r="AP410" i="1"/>
  <c r="AU410" i="1"/>
  <c r="AG410" i="1"/>
  <c r="W410" i="1"/>
  <c r="V410" i="1"/>
  <c r="Q410" i="1"/>
  <c r="P410" i="1"/>
  <c r="O410" i="1"/>
  <c r="N410" i="1"/>
  <c r="L410" i="1"/>
  <c r="K410" i="1"/>
  <c r="I410" i="1"/>
  <c r="B410" i="1"/>
  <c r="AZ410" i="1" s="1"/>
  <c r="A410" i="1"/>
  <c r="AQ410" i="1" s="1"/>
  <c r="AW409" i="1"/>
  <c r="AP409" i="1"/>
  <c r="AU409" i="1"/>
  <c r="AG409" i="1"/>
  <c r="W409" i="1"/>
  <c r="V409" i="1"/>
  <c r="Q409" i="1"/>
  <c r="P409" i="1"/>
  <c r="O409" i="1"/>
  <c r="N409" i="1"/>
  <c r="L409" i="1"/>
  <c r="K409" i="1"/>
  <c r="I409" i="1"/>
  <c r="B409" i="1"/>
  <c r="AZ409" i="1" s="1"/>
  <c r="A409" i="1"/>
  <c r="AR409" i="1" s="1"/>
  <c r="AW408" i="1"/>
  <c r="AP408" i="1"/>
  <c r="AU408" i="1"/>
  <c r="AG408" i="1"/>
  <c r="W408" i="1"/>
  <c r="V408" i="1"/>
  <c r="Q408" i="1"/>
  <c r="P408" i="1"/>
  <c r="O408" i="1"/>
  <c r="N408" i="1"/>
  <c r="L408" i="1"/>
  <c r="K408" i="1"/>
  <c r="I408" i="1"/>
  <c r="B408" i="1"/>
  <c r="AZ408" i="1" s="1"/>
  <c r="A408" i="1"/>
  <c r="AR408" i="1" s="1"/>
  <c r="AW407" i="1"/>
  <c r="AP407" i="1"/>
  <c r="AU407" i="1"/>
  <c r="AG407" i="1"/>
  <c r="W407" i="1"/>
  <c r="V407" i="1"/>
  <c r="Q407" i="1"/>
  <c r="P407" i="1"/>
  <c r="O407" i="1"/>
  <c r="N407" i="1"/>
  <c r="L407" i="1"/>
  <c r="K407" i="1"/>
  <c r="I407" i="1"/>
  <c r="B407" i="1"/>
  <c r="AZ407" i="1" s="1"/>
  <c r="A407" i="1"/>
  <c r="AW406" i="1"/>
  <c r="AP406" i="1"/>
  <c r="AU406" i="1"/>
  <c r="AG406" i="1"/>
  <c r="W406" i="1"/>
  <c r="V406" i="1"/>
  <c r="Q406" i="1"/>
  <c r="P406" i="1"/>
  <c r="O406" i="1"/>
  <c r="N406" i="1"/>
  <c r="L406" i="1"/>
  <c r="K406" i="1"/>
  <c r="I406" i="1"/>
  <c r="B406" i="1"/>
  <c r="AZ406" i="1" s="1"/>
  <c r="A406" i="1"/>
  <c r="AR406" i="1" s="1"/>
  <c r="AW405" i="1"/>
  <c r="AP405" i="1"/>
  <c r="AU405" i="1"/>
  <c r="AG405" i="1"/>
  <c r="W405" i="1"/>
  <c r="V405" i="1"/>
  <c r="Q405" i="1"/>
  <c r="P405" i="1"/>
  <c r="O405" i="1"/>
  <c r="N405" i="1"/>
  <c r="L405" i="1"/>
  <c r="K405" i="1"/>
  <c r="I405" i="1"/>
  <c r="B405" i="1"/>
  <c r="AZ405" i="1" s="1"/>
  <c r="A405" i="1"/>
  <c r="AW404" i="1"/>
  <c r="AP404" i="1"/>
  <c r="AU404" i="1"/>
  <c r="AG404" i="1"/>
  <c r="W404" i="1"/>
  <c r="V404" i="1"/>
  <c r="Q404" i="1"/>
  <c r="P404" i="1"/>
  <c r="O404" i="1"/>
  <c r="N404" i="1"/>
  <c r="L404" i="1"/>
  <c r="K404" i="1"/>
  <c r="I404" i="1"/>
  <c r="B404" i="1"/>
  <c r="AZ404" i="1" s="1"/>
  <c r="A404" i="1"/>
  <c r="AQ404" i="1" s="1"/>
  <c r="AW403" i="1"/>
  <c r="AP403" i="1"/>
  <c r="AU403" i="1"/>
  <c r="AG403" i="1"/>
  <c r="W403" i="1"/>
  <c r="V403" i="1"/>
  <c r="Q403" i="1"/>
  <c r="P403" i="1"/>
  <c r="O403" i="1"/>
  <c r="N403" i="1"/>
  <c r="L403" i="1"/>
  <c r="K403" i="1"/>
  <c r="I403" i="1"/>
  <c r="B403" i="1"/>
  <c r="AZ403" i="1" s="1"/>
  <c r="A403" i="1"/>
  <c r="AR403" i="1" s="1"/>
  <c r="AW402" i="1"/>
  <c r="AP402" i="1"/>
  <c r="AU402" i="1"/>
  <c r="AG402" i="1"/>
  <c r="W402" i="1"/>
  <c r="V402" i="1"/>
  <c r="Q402" i="1"/>
  <c r="P402" i="1"/>
  <c r="O402" i="1"/>
  <c r="N402" i="1"/>
  <c r="L402" i="1"/>
  <c r="K402" i="1"/>
  <c r="B402" i="1"/>
  <c r="AZ402" i="1" s="1"/>
  <c r="A402" i="1"/>
  <c r="AQ402" i="1" s="1"/>
  <c r="AW401" i="1"/>
  <c r="AP401" i="1"/>
  <c r="AU401" i="1"/>
  <c r="AG401" i="1"/>
  <c r="W401" i="1"/>
  <c r="V401" i="1"/>
  <c r="Q401" i="1"/>
  <c r="P401" i="1"/>
  <c r="O401" i="1"/>
  <c r="N401" i="1"/>
  <c r="L401" i="1"/>
  <c r="K401" i="1"/>
  <c r="I401" i="1"/>
  <c r="B401" i="1"/>
  <c r="AZ401" i="1" s="1"/>
  <c r="A401" i="1"/>
  <c r="AQ401" i="1" s="1"/>
  <c r="AW400" i="1"/>
  <c r="AP400" i="1"/>
  <c r="AU400" i="1"/>
  <c r="AG400" i="1"/>
  <c r="W400" i="1"/>
  <c r="V400" i="1"/>
  <c r="Q400" i="1"/>
  <c r="P400" i="1"/>
  <c r="O400" i="1"/>
  <c r="N400" i="1"/>
  <c r="L400" i="1"/>
  <c r="K400" i="1"/>
  <c r="I400" i="1"/>
  <c r="B400" i="1"/>
  <c r="AZ400" i="1" s="1"/>
  <c r="A400" i="1"/>
  <c r="AQ400" i="1" s="1"/>
  <c r="AW399" i="1"/>
  <c r="AP399" i="1"/>
  <c r="AU399" i="1"/>
  <c r="AG399" i="1"/>
  <c r="W399" i="1"/>
  <c r="V399" i="1"/>
  <c r="Q399" i="1"/>
  <c r="P399" i="1"/>
  <c r="O399" i="1"/>
  <c r="N399" i="1"/>
  <c r="L399" i="1"/>
  <c r="K399" i="1"/>
  <c r="I399" i="1"/>
  <c r="B399" i="1"/>
  <c r="AZ399" i="1" s="1"/>
  <c r="A399" i="1"/>
  <c r="AW398" i="1"/>
  <c r="AP398" i="1"/>
  <c r="AU398" i="1"/>
  <c r="AG398" i="1"/>
  <c r="W398" i="1"/>
  <c r="V398" i="1"/>
  <c r="Q398" i="1"/>
  <c r="P398" i="1"/>
  <c r="O398" i="1"/>
  <c r="N398" i="1"/>
  <c r="L398" i="1"/>
  <c r="K398" i="1"/>
  <c r="I398" i="1"/>
  <c r="B398" i="1"/>
  <c r="AZ398" i="1" s="1"/>
  <c r="A398" i="1"/>
  <c r="AR398" i="1" s="1"/>
  <c r="AW397" i="1"/>
  <c r="AP397" i="1"/>
  <c r="AU397" i="1"/>
  <c r="AG397" i="1"/>
  <c r="W397" i="1"/>
  <c r="V397" i="1"/>
  <c r="Q397" i="1"/>
  <c r="P397" i="1"/>
  <c r="O397" i="1"/>
  <c r="N397" i="1"/>
  <c r="L397" i="1"/>
  <c r="K397" i="1"/>
  <c r="I397" i="1"/>
  <c r="B397" i="1"/>
  <c r="AZ397" i="1" s="1"/>
  <c r="A397" i="1"/>
  <c r="AQ397" i="1" s="1"/>
  <c r="AW396" i="1"/>
  <c r="AP396" i="1"/>
  <c r="AU396" i="1"/>
  <c r="AG396" i="1"/>
  <c r="W396" i="1"/>
  <c r="V396" i="1"/>
  <c r="Q396" i="1"/>
  <c r="P396" i="1"/>
  <c r="O396" i="1"/>
  <c r="N396" i="1"/>
  <c r="L396" i="1"/>
  <c r="K396" i="1"/>
  <c r="I396" i="1"/>
  <c r="B396" i="1"/>
  <c r="AZ396" i="1" s="1"/>
  <c r="A396" i="1"/>
  <c r="AR396" i="1" s="1"/>
  <c r="AW395" i="1"/>
  <c r="AP395" i="1"/>
  <c r="AU395" i="1"/>
  <c r="AG395" i="1"/>
  <c r="W395" i="1"/>
  <c r="V395" i="1"/>
  <c r="Q395" i="1"/>
  <c r="P395" i="1"/>
  <c r="O395" i="1"/>
  <c r="N395" i="1"/>
  <c r="L395" i="1"/>
  <c r="K395" i="1"/>
  <c r="I395" i="1"/>
  <c r="B395" i="1"/>
  <c r="AZ395" i="1" s="1"/>
  <c r="A395" i="1"/>
  <c r="AW394" i="1"/>
  <c r="AP394" i="1"/>
  <c r="AU394" i="1"/>
  <c r="AG394" i="1"/>
  <c r="W394" i="1"/>
  <c r="V394" i="1"/>
  <c r="P394" i="1"/>
  <c r="O394" i="1"/>
  <c r="N394" i="1"/>
  <c r="L394" i="1"/>
  <c r="K394" i="1"/>
  <c r="I394" i="1"/>
  <c r="B394" i="1"/>
  <c r="AZ394" i="1" s="1"/>
  <c r="A394" i="1"/>
  <c r="AR394" i="1" s="1"/>
  <c r="AW393" i="1"/>
  <c r="AP393" i="1"/>
  <c r="AU393" i="1"/>
  <c r="AG393" i="1"/>
  <c r="W393" i="1"/>
  <c r="V393" i="1"/>
  <c r="P393" i="1"/>
  <c r="O393" i="1"/>
  <c r="N393" i="1"/>
  <c r="L393" i="1"/>
  <c r="K393" i="1"/>
  <c r="I393" i="1"/>
  <c r="B393" i="1"/>
  <c r="AZ393" i="1" s="1"/>
  <c r="A393" i="1"/>
  <c r="AR393" i="1" s="1"/>
  <c r="AW392" i="1"/>
  <c r="AP392" i="1"/>
  <c r="AU392" i="1"/>
  <c r="AG392" i="1"/>
  <c r="W392" i="1"/>
  <c r="V392" i="1"/>
  <c r="Q392" i="1"/>
  <c r="P392" i="1"/>
  <c r="O392" i="1"/>
  <c r="N392" i="1"/>
  <c r="L392" i="1"/>
  <c r="K392" i="1"/>
  <c r="I392" i="1"/>
  <c r="B392" i="1"/>
  <c r="AZ392" i="1" s="1"/>
  <c r="A392" i="1"/>
  <c r="AW391" i="1"/>
  <c r="AP391" i="1"/>
  <c r="AU391" i="1"/>
  <c r="AG391" i="1"/>
  <c r="W391" i="1"/>
  <c r="V391" i="1"/>
  <c r="Q391" i="1"/>
  <c r="P391" i="1"/>
  <c r="O391" i="1"/>
  <c r="N391" i="1"/>
  <c r="L391" i="1"/>
  <c r="K391" i="1"/>
  <c r="I391" i="1"/>
  <c r="B391" i="1"/>
  <c r="AZ391" i="1" s="1"/>
  <c r="A391" i="1"/>
  <c r="AQ391" i="1" s="1"/>
  <c r="AW390" i="1"/>
  <c r="AP390" i="1"/>
  <c r="AU390" i="1"/>
  <c r="AG390" i="1"/>
  <c r="W390" i="1"/>
  <c r="V390" i="1"/>
  <c r="Q390" i="1"/>
  <c r="P390" i="1"/>
  <c r="O390" i="1"/>
  <c r="N390" i="1"/>
  <c r="L390" i="1"/>
  <c r="K390" i="1"/>
  <c r="I390" i="1"/>
  <c r="B390" i="1"/>
  <c r="AZ390" i="1" s="1"/>
  <c r="A390" i="1"/>
  <c r="AR390" i="1" s="1"/>
  <c r="AW389" i="1"/>
  <c r="AP389" i="1"/>
  <c r="AU389" i="1"/>
  <c r="AG389" i="1"/>
  <c r="W389" i="1"/>
  <c r="V389" i="1"/>
  <c r="Q389" i="1"/>
  <c r="P389" i="1"/>
  <c r="O389" i="1"/>
  <c r="N389" i="1"/>
  <c r="L389" i="1"/>
  <c r="K389" i="1"/>
  <c r="I389" i="1"/>
  <c r="B389" i="1"/>
  <c r="AZ389" i="1" s="1"/>
  <c r="A389" i="1"/>
  <c r="AW388" i="1"/>
  <c r="AP388" i="1"/>
  <c r="AU388" i="1"/>
  <c r="AG388" i="1"/>
  <c r="W388" i="1"/>
  <c r="V388" i="1"/>
  <c r="Q388" i="1"/>
  <c r="P388" i="1"/>
  <c r="O388" i="1"/>
  <c r="N388" i="1"/>
  <c r="L388" i="1"/>
  <c r="K388" i="1"/>
  <c r="I388" i="1"/>
  <c r="B388" i="1"/>
  <c r="AZ388" i="1" s="1"/>
  <c r="A388" i="1"/>
  <c r="AR388" i="1" s="1"/>
  <c r="AW387" i="1"/>
  <c r="AP387" i="1"/>
  <c r="AU387" i="1"/>
  <c r="AG387" i="1"/>
  <c r="W387" i="1"/>
  <c r="V387" i="1"/>
  <c r="Q387" i="1"/>
  <c r="P387" i="1"/>
  <c r="O387" i="1"/>
  <c r="N387" i="1"/>
  <c r="L387" i="1"/>
  <c r="K387" i="1"/>
  <c r="I387" i="1"/>
  <c r="B387" i="1"/>
  <c r="AZ387" i="1" s="1"/>
  <c r="A387" i="1"/>
  <c r="AQ387" i="1" s="1"/>
  <c r="AW386" i="1"/>
  <c r="AP386" i="1"/>
  <c r="AU386" i="1"/>
  <c r="AG386" i="1"/>
  <c r="W386" i="1"/>
  <c r="V386" i="1"/>
  <c r="Q386" i="1"/>
  <c r="P386" i="1"/>
  <c r="O386" i="1"/>
  <c r="N386" i="1"/>
  <c r="L386" i="1"/>
  <c r="K386" i="1"/>
  <c r="I386" i="1"/>
  <c r="B386" i="1"/>
  <c r="AZ386" i="1" s="1"/>
  <c r="A386" i="1"/>
  <c r="AQ386" i="1" s="1"/>
  <c r="AW385" i="1"/>
  <c r="AP385" i="1"/>
  <c r="AU385" i="1"/>
  <c r="AG385" i="1"/>
  <c r="W385" i="1"/>
  <c r="V385" i="1"/>
  <c r="Q385" i="1"/>
  <c r="P385" i="1"/>
  <c r="O385" i="1"/>
  <c r="N385" i="1"/>
  <c r="L385" i="1"/>
  <c r="K385" i="1"/>
  <c r="B385" i="1"/>
  <c r="AZ385" i="1" s="1"/>
  <c r="A385" i="1"/>
  <c r="AQ385" i="1" s="1"/>
  <c r="AW384" i="1"/>
  <c r="AP384" i="1"/>
  <c r="AU384" i="1"/>
  <c r="AG384" i="1"/>
  <c r="W384" i="1"/>
  <c r="V384" i="1"/>
  <c r="Q384" i="1"/>
  <c r="P384" i="1"/>
  <c r="O384" i="1"/>
  <c r="N384" i="1"/>
  <c r="L384" i="1"/>
  <c r="K384" i="1"/>
  <c r="I384" i="1"/>
  <c r="B384" i="1"/>
  <c r="AZ384" i="1" s="1"/>
  <c r="A384" i="1"/>
  <c r="AR384" i="1" s="1"/>
  <c r="AW383" i="1"/>
  <c r="AP383" i="1"/>
  <c r="AU383" i="1"/>
  <c r="AG383" i="1"/>
  <c r="W383" i="1"/>
  <c r="V383" i="1"/>
  <c r="Q383" i="1"/>
  <c r="P383" i="1"/>
  <c r="O383" i="1"/>
  <c r="N383" i="1"/>
  <c r="L383" i="1"/>
  <c r="K383" i="1"/>
  <c r="I383" i="1"/>
  <c r="B383" i="1"/>
  <c r="AZ383" i="1" s="1"/>
  <c r="A383" i="1"/>
  <c r="AR383" i="1" s="1"/>
  <c r="AW382" i="1"/>
  <c r="AP382" i="1"/>
  <c r="AU382" i="1"/>
  <c r="AG382" i="1"/>
  <c r="W382" i="1"/>
  <c r="V382" i="1"/>
  <c r="Q382" i="1"/>
  <c r="P382" i="1"/>
  <c r="O382" i="1"/>
  <c r="N382" i="1"/>
  <c r="L382" i="1"/>
  <c r="K382" i="1"/>
  <c r="I382" i="1"/>
  <c r="B382" i="1"/>
  <c r="AZ382" i="1" s="1"/>
  <c r="A382" i="1"/>
  <c r="AW381" i="1"/>
  <c r="AP381" i="1"/>
  <c r="AU381" i="1"/>
  <c r="AG381" i="1"/>
  <c r="W381" i="1"/>
  <c r="V381" i="1"/>
  <c r="Q381" i="1"/>
  <c r="P381" i="1"/>
  <c r="O381" i="1"/>
  <c r="N381" i="1"/>
  <c r="L381" i="1"/>
  <c r="K381" i="1"/>
  <c r="I381" i="1"/>
  <c r="B381" i="1"/>
  <c r="AZ381" i="1" s="1"/>
  <c r="A381" i="1"/>
  <c r="AR381" i="1" s="1"/>
  <c r="AW380" i="1"/>
  <c r="AP380" i="1"/>
  <c r="AU380" i="1"/>
  <c r="AG380" i="1"/>
  <c r="W380" i="1"/>
  <c r="V380" i="1"/>
  <c r="Q380" i="1"/>
  <c r="P380" i="1"/>
  <c r="O380" i="1"/>
  <c r="N380" i="1"/>
  <c r="L380" i="1"/>
  <c r="K380" i="1"/>
  <c r="I380" i="1"/>
  <c r="B380" i="1"/>
  <c r="AZ380" i="1" s="1"/>
  <c r="A380" i="1"/>
  <c r="AR380" i="1" s="1"/>
  <c r="AW379" i="1"/>
  <c r="AP379" i="1"/>
  <c r="AU379" i="1"/>
  <c r="AG379" i="1"/>
  <c r="W379" i="1"/>
  <c r="V379" i="1"/>
  <c r="Q379" i="1"/>
  <c r="P379" i="1"/>
  <c r="O379" i="1"/>
  <c r="N379" i="1"/>
  <c r="L379" i="1"/>
  <c r="K379" i="1"/>
  <c r="I379" i="1"/>
  <c r="B379" i="1"/>
  <c r="AZ379" i="1" s="1"/>
  <c r="A379" i="1"/>
  <c r="AQ379" i="1" s="1"/>
  <c r="AW378" i="1"/>
  <c r="AP378" i="1"/>
  <c r="AU378" i="1"/>
  <c r="AG378" i="1"/>
  <c r="W378" i="1"/>
  <c r="V378" i="1"/>
  <c r="Q378" i="1"/>
  <c r="P378" i="1"/>
  <c r="O378" i="1"/>
  <c r="N378" i="1"/>
  <c r="L378" i="1"/>
  <c r="K378" i="1"/>
  <c r="I378" i="1"/>
  <c r="B378" i="1"/>
  <c r="AZ378" i="1" s="1"/>
  <c r="A378" i="1"/>
  <c r="AR378" i="1" s="1"/>
  <c r="AW377" i="1"/>
  <c r="AP377" i="1"/>
  <c r="AU377" i="1"/>
  <c r="AG377" i="1"/>
  <c r="W377" i="1"/>
  <c r="V377" i="1"/>
  <c r="Q377" i="1"/>
  <c r="P377" i="1"/>
  <c r="O377" i="1"/>
  <c r="N377" i="1"/>
  <c r="L377" i="1"/>
  <c r="K377" i="1"/>
  <c r="I377" i="1"/>
  <c r="B377" i="1"/>
  <c r="AZ377" i="1" s="1"/>
  <c r="A377" i="1"/>
  <c r="AQ377" i="1" s="1"/>
  <c r="AW376" i="1"/>
  <c r="AP376" i="1"/>
  <c r="AU376" i="1"/>
  <c r="AG376" i="1"/>
  <c r="W376" i="1"/>
  <c r="V376" i="1"/>
  <c r="Q376" i="1"/>
  <c r="P376" i="1"/>
  <c r="O376" i="1"/>
  <c r="N376" i="1"/>
  <c r="L376" i="1"/>
  <c r="K376" i="1"/>
  <c r="I376" i="1"/>
  <c r="B376" i="1"/>
  <c r="AZ376" i="1" s="1"/>
  <c r="A376" i="1"/>
  <c r="AW375" i="1"/>
  <c r="AP375" i="1"/>
  <c r="AU375" i="1"/>
  <c r="AG375" i="1"/>
  <c r="W375" i="1"/>
  <c r="V375" i="1"/>
  <c r="Q375" i="1"/>
  <c r="P375" i="1"/>
  <c r="O375" i="1"/>
  <c r="N375" i="1"/>
  <c r="L375" i="1"/>
  <c r="K375" i="1"/>
  <c r="I375" i="1"/>
  <c r="B375" i="1"/>
  <c r="AZ375" i="1" s="1"/>
  <c r="A375" i="1"/>
  <c r="AQ375" i="1" s="1"/>
  <c r="AW374" i="1"/>
  <c r="AP374" i="1"/>
  <c r="AU374" i="1"/>
  <c r="AG374" i="1"/>
  <c r="W374" i="1"/>
  <c r="V374" i="1"/>
  <c r="Q374" i="1"/>
  <c r="P374" i="1"/>
  <c r="O374" i="1"/>
  <c r="N374" i="1"/>
  <c r="L374" i="1"/>
  <c r="K374" i="1"/>
  <c r="I374" i="1"/>
  <c r="B374" i="1"/>
  <c r="AZ374" i="1" s="1"/>
  <c r="A374" i="1"/>
  <c r="AQ374" i="1" s="1"/>
  <c r="AW373" i="1"/>
  <c r="AP373" i="1"/>
  <c r="AU373" i="1"/>
  <c r="AG373" i="1"/>
  <c r="W373" i="1"/>
  <c r="V373" i="1"/>
  <c r="Q373" i="1"/>
  <c r="P373" i="1"/>
  <c r="O373" i="1"/>
  <c r="N373" i="1"/>
  <c r="L373" i="1"/>
  <c r="K373" i="1"/>
  <c r="I373" i="1"/>
  <c r="B373" i="1"/>
  <c r="AZ373" i="1" s="1"/>
  <c r="A373" i="1"/>
  <c r="AW372" i="1"/>
  <c r="AP372" i="1"/>
  <c r="AU372" i="1"/>
  <c r="AG372" i="1"/>
  <c r="W372" i="1"/>
  <c r="V372" i="1"/>
  <c r="Q372" i="1"/>
  <c r="P372" i="1"/>
  <c r="O372" i="1"/>
  <c r="N372" i="1"/>
  <c r="L372" i="1"/>
  <c r="K372" i="1"/>
  <c r="I372" i="1"/>
  <c r="B372" i="1"/>
  <c r="AZ372" i="1" s="1"/>
  <c r="A372" i="1"/>
  <c r="AW371" i="1"/>
  <c r="AP371" i="1"/>
  <c r="AU371" i="1"/>
  <c r="AG371" i="1"/>
  <c r="W371" i="1"/>
  <c r="V371" i="1"/>
  <c r="Q371" i="1"/>
  <c r="P371" i="1"/>
  <c r="O371" i="1"/>
  <c r="N371" i="1"/>
  <c r="L371" i="1"/>
  <c r="K371" i="1"/>
  <c r="I371" i="1"/>
  <c r="B371" i="1"/>
  <c r="AZ371" i="1" s="1"/>
  <c r="A371" i="1"/>
  <c r="AW370" i="1"/>
  <c r="AP370" i="1"/>
  <c r="AU370" i="1"/>
  <c r="AG370" i="1"/>
  <c r="W370" i="1"/>
  <c r="V370" i="1"/>
  <c r="Q370" i="1"/>
  <c r="P370" i="1"/>
  <c r="O370" i="1"/>
  <c r="N370" i="1"/>
  <c r="L370" i="1"/>
  <c r="K370" i="1"/>
  <c r="I370" i="1"/>
  <c r="B370" i="1"/>
  <c r="AZ370" i="1" s="1"/>
  <c r="A370" i="1"/>
  <c r="AQ370" i="1" s="1"/>
  <c r="AW369" i="1"/>
  <c r="AP369" i="1"/>
  <c r="AU369" i="1"/>
  <c r="AG369" i="1"/>
  <c r="W369" i="1"/>
  <c r="V369" i="1"/>
  <c r="Q369" i="1"/>
  <c r="P369" i="1"/>
  <c r="O369" i="1"/>
  <c r="N369" i="1"/>
  <c r="L369" i="1"/>
  <c r="K369" i="1"/>
  <c r="I369" i="1"/>
  <c r="B369" i="1"/>
  <c r="AZ369" i="1" s="1"/>
  <c r="A369" i="1"/>
  <c r="AR369" i="1" s="1"/>
  <c r="AW368" i="1"/>
  <c r="AP368" i="1"/>
  <c r="AU368" i="1"/>
  <c r="AG368" i="1"/>
  <c r="W368" i="1"/>
  <c r="V368" i="1"/>
  <c r="Q368" i="1"/>
  <c r="P368" i="1"/>
  <c r="O368" i="1"/>
  <c r="N368" i="1"/>
  <c r="L368" i="1"/>
  <c r="K368" i="1"/>
  <c r="I368" i="1"/>
  <c r="B368" i="1"/>
  <c r="AZ368" i="1" s="1"/>
  <c r="A368" i="1"/>
  <c r="AR368" i="1" s="1"/>
  <c r="AW367" i="1"/>
  <c r="AP367" i="1"/>
  <c r="AU367" i="1"/>
  <c r="AG367" i="1"/>
  <c r="W367" i="1"/>
  <c r="V367" i="1"/>
  <c r="Q367" i="1"/>
  <c r="P367" i="1"/>
  <c r="O367" i="1"/>
  <c r="N367" i="1"/>
  <c r="L367" i="1"/>
  <c r="K367" i="1"/>
  <c r="I367" i="1"/>
  <c r="B367" i="1"/>
  <c r="AZ367" i="1" s="1"/>
  <c r="A367" i="1"/>
  <c r="AW366" i="1"/>
  <c r="AP366" i="1"/>
  <c r="AU366" i="1"/>
  <c r="AG366" i="1"/>
  <c r="W366" i="1"/>
  <c r="V366" i="1"/>
  <c r="Q366" i="1"/>
  <c r="P366" i="1"/>
  <c r="O366" i="1"/>
  <c r="N366" i="1"/>
  <c r="L366" i="1"/>
  <c r="K366" i="1"/>
  <c r="I366" i="1"/>
  <c r="B366" i="1"/>
  <c r="AZ366" i="1" s="1"/>
  <c r="A366" i="1"/>
  <c r="AW365" i="1"/>
  <c r="AP365" i="1"/>
  <c r="AU365" i="1"/>
  <c r="AG365" i="1"/>
  <c r="W365" i="1"/>
  <c r="V365" i="1"/>
  <c r="Q365" i="1"/>
  <c r="P365" i="1"/>
  <c r="O365" i="1"/>
  <c r="N365" i="1"/>
  <c r="L365" i="1"/>
  <c r="K365" i="1"/>
  <c r="I365" i="1"/>
  <c r="B365" i="1"/>
  <c r="AZ365" i="1" s="1"/>
  <c r="A365" i="1"/>
  <c r="AW364" i="1"/>
  <c r="AP364" i="1"/>
  <c r="AU364" i="1"/>
  <c r="AG364" i="1"/>
  <c r="W364" i="1"/>
  <c r="V364" i="1"/>
  <c r="Q364" i="1"/>
  <c r="P364" i="1"/>
  <c r="O364" i="1"/>
  <c r="N364" i="1"/>
  <c r="L364" i="1"/>
  <c r="K364" i="1"/>
  <c r="I364" i="1"/>
  <c r="B364" i="1"/>
  <c r="AZ364" i="1" s="1"/>
  <c r="A364" i="1"/>
  <c r="AR364" i="1" s="1"/>
  <c r="AW363" i="1"/>
  <c r="AP363" i="1"/>
  <c r="AU363" i="1"/>
  <c r="AG363" i="1"/>
  <c r="W363" i="1"/>
  <c r="V363" i="1"/>
  <c r="Q363" i="1"/>
  <c r="P363" i="1"/>
  <c r="O363" i="1"/>
  <c r="N363" i="1"/>
  <c r="L363" i="1"/>
  <c r="K363" i="1"/>
  <c r="I363" i="1"/>
  <c r="B363" i="1"/>
  <c r="AZ363" i="1" s="1"/>
  <c r="A363" i="1"/>
  <c r="AQ363" i="1" s="1"/>
  <c r="AW362" i="1"/>
  <c r="AP362" i="1"/>
  <c r="AU362" i="1"/>
  <c r="AG362" i="1"/>
  <c r="W362" i="1"/>
  <c r="V362" i="1"/>
  <c r="Q362" i="1"/>
  <c r="P362" i="1"/>
  <c r="O362" i="1"/>
  <c r="N362" i="1"/>
  <c r="L362" i="1"/>
  <c r="K362" i="1"/>
  <c r="I362" i="1"/>
  <c r="B362" i="1"/>
  <c r="AZ362" i="1" s="1"/>
  <c r="A362" i="1"/>
  <c r="AR362" i="1" s="1"/>
  <c r="AW361" i="1"/>
  <c r="AP361" i="1"/>
  <c r="AU361" i="1"/>
  <c r="AG361" i="1"/>
  <c r="W361" i="1"/>
  <c r="V361" i="1"/>
  <c r="Q361" i="1"/>
  <c r="P361" i="1"/>
  <c r="O361" i="1"/>
  <c r="N361" i="1"/>
  <c r="L361" i="1"/>
  <c r="K361" i="1"/>
  <c r="I361" i="1"/>
  <c r="B361" i="1"/>
  <c r="AZ361" i="1" s="1"/>
  <c r="A361" i="1"/>
  <c r="AQ361" i="1" s="1"/>
  <c r="AW360" i="1"/>
  <c r="AP360" i="1"/>
  <c r="AU360" i="1"/>
  <c r="AG360" i="1"/>
  <c r="W360" i="1"/>
  <c r="V360" i="1"/>
  <c r="Q360" i="1"/>
  <c r="P360" i="1"/>
  <c r="O360" i="1"/>
  <c r="N360" i="1"/>
  <c r="L360" i="1"/>
  <c r="K360" i="1"/>
  <c r="I360" i="1"/>
  <c r="B360" i="1"/>
  <c r="AZ360" i="1" s="1"/>
  <c r="A360" i="1"/>
  <c r="AR360" i="1" s="1"/>
  <c r="AW359" i="1"/>
  <c r="AP359" i="1"/>
  <c r="AU359" i="1"/>
  <c r="AG359" i="1"/>
  <c r="W359" i="1"/>
  <c r="V359" i="1"/>
  <c r="Q359" i="1"/>
  <c r="P359" i="1"/>
  <c r="O359" i="1"/>
  <c r="N359" i="1"/>
  <c r="L359" i="1"/>
  <c r="K359" i="1"/>
  <c r="I359" i="1"/>
  <c r="B359" i="1"/>
  <c r="AZ359" i="1" s="1"/>
  <c r="A359" i="1"/>
  <c r="AW358" i="1"/>
  <c r="AP358" i="1"/>
  <c r="AU358" i="1"/>
  <c r="AG358" i="1"/>
  <c r="W358" i="1"/>
  <c r="V358" i="1"/>
  <c r="Q358" i="1"/>
  <c r="P358" i="1"/>
  <c r="O358" i="1"/>
  <c r="N358" i="1"/>
  <c r="L358" i="1"/>
  <c r="K358" i="1"/>
  <c r="I358" i="1"/>
  <c r="B358" i="1"/>
  <c r="AZ358" i="1" s="1"/>
  <c r="A358" i="1"/>
  <c r="AQ358" i="1" s="1"/>
  <c r="AW357" i="1"/>
  <c r="AP357" i="1"/>
  <c r="AU357" i="1"/>
  <c r="AG357" i="1"/>
  <c r="W357" i="1"/>
  <c r="V357" i="1"/>
  <c r="Q357" i="1"/>
  <c r="P357" i="1"/>
  <c r="O357" i="1"/>
  <c r="N357" i="1"/>
  <c r="L357" i="1"/>
  <c r="K357" i="1"/>
  <c r="I357" i="1"/>
  <c r="B357" i="1"/>
  <c r="AZ357" i="1" s="1"/>
  <c r="A357" i="1"/>
  <c r="AQ357" i="1" s="1"/>
  <c r="AW356" i="1"/>
  <c r="AP356" i="1"/>
  <c r="AU356" i="1"/>
  <c r="AG356" i="1"/>
  <c r="W356" i="1"/>
  <c r="V356" i="1"/>
  <c r="Q356" i="1"/>
  <c r="P356" i="1"/>
  <c r="O356" i="1"/>
  <c r="N356" i="1"/>
  <c r="L356" i="1"/>
  <c r="K356" i="1"/>
  <c r="B356" i="1"/>
  <c r="AZ356" i="1" s="1"/>
  <c r="A356" i="1"/>
  <c r="AR356" i="1" s="1"/>
  <c r="AW355" i="1"/>
  <c r="AP355" i="1"/>
  <c r="AU355" i="1"/>
  <c r="AG355" i="1"/>
  <c r="W355" i="1"/>
  <c r="V355" i="1"/>
  <c r="Q355" i="1"/>
  <c r="P355" i="1"/>
  <c r="O355" i="1"/>
  <c r="N355" i="1"/>
  <c r="L355" i="1"/>
  <c r="K355" i="1"/>
  <c r="I355" i="1"/>
  <c r="B355" i="1"/>
  <c r="AZ355" i="1" s="1"/>
  <c r="A355" i="1"/>
  <c r="AQ355" i="1" s="1"/>
  <c r="AW354" i="1"/>
  <c r="AP354" i="1"/>
  <c r="AU354" i="1"/>
  <c r="AG354" i="1"/>
  <c r="W354" i="1"/>
  <c r="V354" i="1"/>
  <c r="Q354" i="1"/>
  <c r="P354" i="1"/>
  <c r="O354" i="1"/>
  <c r="N354" i="1"/>
  <c r="L354" i="1"/>
  <c r="K354" i="1"/>
  <c r="I354" i="1"/>
  <c r="B354" i="1"/>
  <c r="AZ354" i="1" s="1"/>
  <c r="A354" i="1"/>
  <c r="AR354" i="1" s="1"/>
  <c r="AW353" i="1"/>
  <c r="AP353" i="1"/>
  <c r="AU353" i="1"/>
  <c r="AG353" i="1"/>
  <c r="W353" i="1"/>
  <c r="V353" i="1"/>
  <c r="Q353" i="1"/>
  <c r="P353" i="1"/>
  <c r="O353" i="1"/>
  <c r="N353" i="1"/>
  <c r="L353" i="1"/>
  <c r="K353" i="1"/>
  <c r="I353" i="1"/>
  <c r="B353" i="1"/>
  <c r="AZ353" i="1" s="1"/>
  <c r="A353" i="1"/>
  <c r="AR353" i="1" s="1"/>
  <c r="AW352" i="1"/>
  <c r="AP352" i="1"/>
  <c r="AU352" i="1"/>
  <c r="AG352" i="1"/>
  <c r="W352" i="1"/>
  <c r="V352" i="1"/>
  <c r="Q352" i="1"/>
  <c r="P352" i="1"/>
  <c r="O352" i="1"/>
  <c r="N352" i="1"/>
  <c r="L352" i="1"/>
  <c r="K352" i="1"/>
  <c r="I352" i="1"/>
  <c r="B352" i="1"/>
  <c r="AZ352" i="1" s="1"/>
  <c r="A352" i="1"/>
  <c r="AR352" i="1" s="1"/>
  <c r="AW351" i="1"/>
  <c r="AP351" i="1"/>
  <c r="AU351" i="1"/>
  <c r="AG351" i="1"/>
  <c r="W351" i="1"/>
  <c r="V351" i="1"/>
  <c r="Q351" i="1"/>
  <c r="P351" i="1"/>
  <c r="O351" i="1"/>
  <c r="N351" i="1"/>
  <c r="L351" i="1"/>
  <c r="K351" i="1"/>
  <c r="I351" i="1"/>
  <c r="B351" i="1"/>
  <c r="AZ351" i="1" s="1"/>
  <c r="A351" i="1"/>
  <c r="AQ351" i="1" s="1"/>
  <c r="AW350" i="1"/>
  <c r="AP350" i="1"/>
  <c r="AU350" i="1"/>
  <c r="AG350" i="1"/>
  <c r="W350" i="1"/>
  <c r="V350" i="1"/>
  <c r="Q350" i="1"/>
  <c r="P350" i="1"/>
  <c r="O350" i="1"/>
  <c r="N350" i="1"/>
  <c r="L350" i="1"/>
  <c r="K350" i="1"/>
  <c r="I350" i="1"/>
  <c r="B350" i="1"/>
  <c r="AZ350" i="1" s="1"/>
  <c r="A350" i="1"/>
  <c r="AQ350" i="1" s="1"/>
  <c r="AW349" i="1"/>
  <c r="AP349" i="1"/>
  <c r="AU349" i="1"/>
  <c r="AG349" i="1"/>
  <c r="W349" i="1"/>
  <c r="V349" i="1"/>
  <c r="Q349" i="1"/>
  <c r="P349" i="1"/>
  <c r="O349" i="1"/>
  <c r="N349" i="1"/>
  <c r="L349" i="1"/>
  <c r="K349" i="1"/>
  <c r="I349" i="1"/>
  <c r="B349" i="1"/>
  <c r="AZ349" i="1" s="1"/>
  <c r="A349" i="1"/>
  <c r="AR349" i="1" s="1"/>
  <c r="AW348" i="1"/>
  <c r="AP348" i="1"/>
  <c r="AU348" i="1"/>
  <c r="AG348" i="1"/>
  <c r="W348" i="1"/>
  <c r="V348" i="1"/>
  <c r="Q348" i="1"/>
  <c r="P348" i="1"/>
  <c r="O348" i="1"/>
  <c r="N348" i="1"/>
  <c r="L348" i="1"/>
  <c r="K348" i="1"/>
  <c r="J348" i="1"/>
  <c r="I348" i="1"/>
  <c r="B348" i="1"/>
  <c r="AZ348" i="1" s="1"/>
  <c r="A348" i="1"/>
  <c r="AW347" i="1"/>
  <c r="AP347" i="1"/>
  <c r="AU347" i="1"/>
  <c r="AG347" i="1"/>
  <c r="W347" i="1"/>
  <c r="V347" i="1"/>
  <c r="Q347" i="1"/>
  <c r="P347" i="1"/>
  <c r="O347" i="1"/>
  <c r="N347" i="1"/>
  <c r="L347" i="1"/>
  <c r="K347" i="1"/>
  <c r="I347" i="1"/>
  <c r="B347" i="1"/>
  <c r="AZ347" i="1" s="1"/>
  <c r="A347" i="1"/>
  <c r="AR347" i="1" s="1"/>
  <c r="AW346" i="1"/>
  <c r="AP346" i="1"/>
  <c r="AU346" i="1"/>
  <c r="AG346" i="1"/>
  <c r="W346" i="1"/>
  <c r="V346" i="1"/>
  <c r="Q346" i="1"/>
  <c r="P346" i="1"/>
  <c r="O346" i="1"/>
  <c r="N346" i="1"/>
  <c r="L346" i="1"/>
  <c r="K346" i="1"/>
  <c r="B346" i="1"/>
  <c r="AZ346" i="1" s="1"/>
  <c r="A346" i="1"/>
  <c r="AQ346" i="1" s="1"/>
  <c r="AW345" i="1"/>
  <c r="AP345" i="1"/>
  <c r="AU345" i="1"/>
  <c r="AG345" i="1"/>
  <c r="W345" i="1"/>
  <c r="V345" i="1"/>
  <c r="Q345" i="1"/>
  <c r="P345" i="1"/>
  <c r="O345" i="1"/>
  <c r="N345" i="1"/>
  <c r="L345" i="1"/>
  <c r="K345" i="1"/>
  <c r="I345" i="1"/>
  <c r="B345" i="1"/>
  <c r="AZ345" i="1" s="1"/>
  <c r="A345" i="1"/>
  <c r="AQ345" i="1" s="1"/>
  <c r="AW344" i="1"/>
  <c r="AP344" i="1"/>
  <c r="AU344" i="1"/>
  <c r="AG344" i="1"/>
  <c r="W344" i="1"/>
  <c r="V344" i="1"/>
  <c r="Q344" i="1"/>
  <c r="P344" i="1"/>
  <c r="O344" i="1"/>
  <c r="N344" i="1"/>
  <c r="L344" i="1"/>
  <c r="K344" i="1"/>
  <c r="I344" i="1"/>
  <c r="B344" i="1"/>
  <c r="AZ344" i="1" s="1"/>
  <c r="A344" i="1"/>
  <c r="AW343" i="1"/>
  <c r="AP343" i="1"/>
  <c r="AU343" i="1"/>
  <c r="AG343" i="1"/>
  <c r="W343" i="1"/>
  <c r="V343" i="1"/>
  <c r="Q343" i="1"/>
  <c r="P343" i="1"/>
  <c r="O343" i="1"/>
  <c r="N343" i="1"/>
  <c r="L343" i="1"/>
  <c r="K343" i="1"/>
  <c r="I343" i="1"/>
  <c r="B343" i="1"/>
  <c r="AZ343" i="1" s="1"/>
  <c r="A343" i="1"/>
  <c r="AR343" i="1" s="1"/>
  <c r="AW342" i="1"/>
  <c r="AP342" i="1"/>
  <c r="AU342" i="1"/>
  <c r="AG342" i="1"/>
  <c r="W342" i="1"/>
  <c r="V342" i="1"/>
  <c r="Q342" i="1"/>
  <c r="P342" i="1"/>
  <c r="O342" i="1"/>
  <c r="N342" i="1"/>
  <c r="L342" i="1"/>
  <c r="K342" i="1"/>
  <c r="B342" i="1"/>
  <c r="AZ342" i="1" s="1"/>
  <c r="A342" i="1"/>
  <c r="AR342" i="1" s="1"/>
  <c r="AW341" i="1"/>
  <c r="AP341" i="1"/>
  <c r="AU341" i="1"/>
  <c r="AG341" i="1"/>
  <c r="W341" i="1"/>
  <c r="V341" i="1"/>
  <c r="Q341" i="1"/>
  <c r="P341" i="1"/>
  <c r="O341" i="1"/>
  <c r="N341" i="1"/>
  <c r="L341" i="1"/>
  <c r="K341" i="1"/>
  <c r="I341" i="1"/>
  <c r="B341" i="1"/>
  <c r="AZ341" i="1" s="1"/>
  <c r="A341" i="1"/>
  <c r="AQ341" i="1" s="1"/>
  <c r="AW340" i="1"/>
  <c r="AP340" i="1"/>
  <c r="AU340" i="1"/>
  <c r="AG340" i="1"/>
  <c r="W340" i="1"/>
  <c r="V340" i="1"/>
  <c r="Q340" i="1"/>
  <c r="P340" i="1"/>
  <c r="O340" i="1"/>
  <c r="N340" i="1"/>
  <c r="L340" i="1"/>
  <c r="K340" i="1"/>
  <c r="I340" i="1"/>
  <c r="B340" i="1"/>
  <c r="AZ340" i="1" s="1"/>
  <c r="A340" i="1"/>
  <c r="AQ340" i="1" s="1"/>
  <c r="AW339" i="1"/>
  <c r="AP339" i="1"/>
  <c r="AU339" i="1"/>
  <c r="AG339" i="1"/>
  <c r="W339" i="1"/>
  <c r="V339" i="1"/>
  <c r="Q339" i="1"/>
  <c r="P339" i="1"/>
  <c r="O339" i="1"/>
  <c r="N339" i="1"/>
  <c r="L339" i="1"/>
  <c r="K339" i="1"/>
  <c r="I339" i="1"/>
  <c r="B339" i="1"/>
  <c r="AZ339" i="1" s="1"/>
  <c r="A339" i="1"/>
  <c r="AR339" i="1" s="1"/>
  <c r="AW338" i="1"/>
  <c r="AP338" i="1"/>
  <c r="AU338" i="1"/>
  <c r="AG338" i="1"/>
  <c r="W338" i="1"/>
  <c r="V338" i="1"/>
  <c r="Q338" i="1"/>
  <c r="P338" i="1"/>
  <c r="O338" i="1"/>
  <c r="N338" i="1"/>
  <c r="L338" i="1"/>
  <c r="K338" i="1"/>
  <c r="I338" i="1"/>
  <c r="B338" i="1"/>
  <c r="AZ338" i="1" s="1"/>
  <c r="A338" i="1"/>
  <c r="AQ338" i="1" s="1"/>
  <c r="AW337" i="1"/>
  <c r="AP337" i="1"/>
  <c r="AU337" i="1"/>
  <c r="AG337" i="1"/>
  <c r="W337" i="1"/>
  <c r="V337" i="1"/>
  <c r="Q337" i="1"/>
  <c r="P337" i="1"/>
  <c r="O337" i="1"/>
  <c r="N337" i="1"/>
  <c r="L337" i="1"/>
  <c r="K337" i="1"/>
  <c r="I337" i="1"/>
  <c r="B337" i="1"/>
  <c r="AZ337" i="1" s="1"/>
  <c r="A337" i="1"/>
  <c r="AQ337" i="1" s="1"/>
  <c r="AW336" i="1"/>
  <c r="AP336" i="1"/>
  <c r="AU336" i="1"/>
  <c r="AG336" i="1"/>
  <c r="W336" i="1"/>
  <c r="V336" i="1"/>
  <c r="Q336" i="1"/>
  <c r="P336" i="1"/>
  <c r="O336" i="1"/>
  <c r="N336" i="1"/>
  <c r="L336" i="1"/>
  <c r="K336" i="1"/>
  <c r="I336" i="1"/>
  <c r="B336" i="1"/>
  <c r="AZ336" i="1" s="1"/>
  <c r="A336" i="1"/>
  <c r="AR336" i="1" s="1"/>
  <c r="AW335" i="1"/>
  <c r="AP335" i="1"/>
  <c r="AU335" i="1"/>
  <c r="AG335" i="1"/>
  <c r="W335" i="1"/>
  <c r="V335" i="1"/>
  <c r="Q335" i="1"/>
  <c r="P335" i="1"/>
  <c r="O335" i="1"/>
  <c r="N335" i="1"/>
  <c r="L335" i="1"/>
  <c r="K335" i="1"/>
  <c r="I335" i="1"/>
  <c r="B335" i="1"/>
  <c r="AZ335" i="1" s="1"/>
  <c r="A335" i="1"/>
  <c r="AQ335" i="1" s="1"/>
  <c r="AW334" i="1"/>
  <c r="AP334" i="1"/>
  <c r="AU334" i="1"/>
  <c r="AG334" i="1"/>
  <c r="W334" i="1"/>
  <c r="V334" i="1"/>
  <c r="Q334" i="1"/>
  <c r="P334" i="1"/>
  <c r="O334" i="1"/>
  <c r="N334" i="1"/>
  <c r="L334" i="1"/>
  <c r="K334" i="1"/>
  <c r="I334" i="1"/>
  <c r="B334" i="1"/>
  <c r="AZ334" i="1" s="1"/>
  <c r="A334" i="1"/>
  <c r="AR334" i="1" s="1"/>
  <c r="AW333" i="1"/>
  <c r="AP333" i="1"/>
  <c r="AU333" i="1"/>
  <c r="AG333" i="1"/>
  <c r="W333" i="1"/>
  <c r="V333" i="1"/>
  <c r="Q333" i="1"/>
  <c r="P333" i="1"/>
  <c r="O333" i="1"/>
  <c r="N333" i="1"/>
  <c r="L333" i="1"/>
  <c r="K333" i="1"/>
  <c r="I333" i="1"/>
  <c r="B333" i="1"/>
  <c r="AZ333" i="1" s="1"/>
  <c r="A333" i="1"/>
  <c r="AR333" i="1" s="1"/>
  <c r="AW332" i="1"/>
  <c r="AP332" i="1"/>
  <c r="AU332" i="1"/>
  <c r="AG332" i="1"/>
  <c r="W332" i="1"/>
  <c r="V332" i="1"/>
  <c r="Q332" i="1"/>
  <c r="P332" i="1"/>
  <c r="O332" i="1"/>
  <c r="N332" i="1"/>
  <c r="L332" i="1"/>
  <c r="K332" i="1"/>
  <c r="I332" i="1"/>
  <c r="B332" i="1"/>
  <c r="AZ332" i="1" s="1"/>
  <c r="A332" i="1"/>
  <c r="AR332" i="1" s="1"/>
  <c r="AW331" i="1"/>
  <c r="AP331" i="1"/>
  <c r="AU331" i="1"/>
  <c r="AG331" i="1"/>
  <c r="W331" i="1"/>
  <c r="V331" i="1"/>
  <c r="Q331" i="1"/>
  <c r="P331" i="1"/>
  <c r="O331" i="1"/>
  <c r="N331" i="1"/>
  <c r="L331" i="1"/>
  <c r="K331" i="1"/>
  <c r="I331" i="1"/>
  <c r="B331" i="1"/>
  <c r="AZ331" i="1" s="1"/>
  <c r="A331" i="1"/>
  <c r="AR331" i="1" s="1"/>
  <c r="AW330" i="1"/>
  <c r="AP330" i="1"/>
  <c r="AU330" i="1"/>
  <c r="AG330" i="1"/>
  <c r="W330" i="1"/>
  <c r="V330" i="1"/>
  <c r="Q330" i="1"/>
  <c r="P330" i="1"/>
  <c r="O330" i="1"/>
  <c r="N330" i="1"/>
  <c r="L330" i="1"/>
  <c r="K330" i="1"/>
  <c r="I330" i="1"/>
  <c r="B330" i="1"/>
  <c r="AZ330" i="1" s="1"/>
  <c r="A330" i="1"/>
  <c r="AQ330" i="1" s="1"/>
  <c r="AW329" i="1"/>
  <c r="AP329" i="1"/>
  <c r="AU329" i="1"/>
  <c r="AG329" i="1"/>
  <c r="W329" i="1"/>
  <c r="V329" i="1"/>
  <c r="Q329" i="1"/>
  <c r="P329" i="1"/>
  <c r="O329" i="1"/>
  <c r="N329" i="1"/>
  <c r="L329" i="1"/>
  <c r="K329" i="1"/>
  <c r="I329" i="1"/>
  <c r="B329" i="1"/>
  <c r="AZ329" i="1" s="1"/>
  <c r="A329" i="1"/>
  <c r="AQ329" i="1" s="1"/>
  <c r="AW328" i="1"/>
  <c r="AP328" i="1"/>
  <c r="AU328" i="1"/>
  <c r="AG328" i="1"/>
  <c r="W328" i="1"/>
  <c r="V328" i="1"/>
  <c r="Q328" i="1"/>
  <c r="P328" i="1"/>
  <c r="O328" i="1"/>
  <c r="N328" i="1"/>
  <c r="L328" i="1"/>
  <c r="K328" i="1"/>
  <c r="I328" i="1"/>
  <c r="B328" i="1"/>
  <c r="AZ328" i="1" s="1"/>
  <c r="A328" i="1"/>
  <c r="AQ328" i="1" s="1"/>
  <c r="AW327" i="1"/>
  <c r="AP327" i="1"/>
  <c r="AU327" i="1"/>
  <c r="AG327" i="1"/>
  <c r="W327" i="1"/>
  <c r="V327" i="1"/>
  <c r="Q327" i="1"/>
  <c r="P327" i="1"/>
  <c r="O327" i="1"/>
  <c r="N327" i="1"/>
  <c r="L327" i="1"/>
  <c r="K327" i="1"/>
  <c r="I327" i="1"/>
  <c r="B327" i="1"/>
  <c r="AZ327" i="1" s="1"/>
  <c r="A327" i="1"/>
  <c r="AQ327" i="1" s="1"/>
  <c r="AW326" i="1"/>
  <c r="AP326" i="1"/>
  <c r="AU326" i="1"/>
  <c r="AG326" i="1"/>
  <c r="W326" i="1"/>
  <c r="V326" i="1"/>
  <c r="Q326" i="1"/>
  <c r="P326" i="1"/>
  <c r="O326" i="1"/>
  <c r="N326" i="1"/>
  <c r="L326" i="1"/>
  <c r="K326" i="1"/>
  <c r="I326" i="1"/>
  <c r="B326" i="1"/>
  <c r="AZ326" i="1" s="1"/>
  <c r="A326" i="1"/>
  <c r="AQ326" i="1" s="1"/>
  <c r="AW325" i="1"/>
  <c r="AP325" i="1"/>
  <c r="AU325" i="1"/>
  <c r="AG325" i="1"/>
  <c r="W325" i="1"/>
  <c r="V325" i="1"/>
  <c r="Q325" i="1"/>
  <c r="P325" i="1"/>
  <c r="O325" i="1"/>
  <c r="N325" i="1"/>
  <c r="L325" i="1"/>
  <c r="K325" i="1"/>
  <c r="I325" i="1"/>
  <c r="B325" i="1"/>
  <c r="AZ325" i="1" s="1"/>
  <c r="A325" i="1"/>
  <c r="AW324" i="1"/>
  <c r="AP324" i="1"/>
  <c r="AU324" i="1"/>
  <c r="AG324" i="1"/>
  <c r="W324" i="1"/>
  <c r="V324" i="1"/>
  <c r="Q324" i="1"/>
  <c r="P324" i="1"/>
  <c r="O324" i="1"/>
  <c r="N324" i="1"/>
  <c r="L324" i="1"/>
  <c r="K324" i="1"/>
  <c r="I324" i="1"/>
  <c r="B324" i="1"/>
  <c r="AZ324" i="1" s="1"/>
  <c r="A324" i="1"/>
  <c r="AR324" i="1" s="1"/>
  <c r="AW323" i="1"/>
  <c r="AP323" i="1"/>
  <c r="AU323" i="1"/>
  <c r="AG323" i="1"/>
  <c r="W323" i="1"/>
  <c r="V323" i="1"/>
  <c r="Q323" i="1"/>
  <c r="P323" i="1"/>
  <c r="O323" i="1"/>
  <c r="N323" i="1"/>
  <c r="L323" i="1"/>
  <c r="K323" i="1"/>
  <c r="I323" i="1"/>
  <c r="B323" i="1"/>
  <c r="AZ323" i="1" s="1"/>
  <c r="A323" i="1"/>
  <c r="AQ323" i="1" s="1"/>
  <c r="AW322" i="1"/>
  <c r="AP322" i="1"/>
  <c r="AU322" i="1"/>
  <c r="AG322" i="1"/>
  <c r="W322" i="1"/>
  <c r="V322" i="1"/>
  <c r="Q322" i="1"/>
  <c r="P322" i="1"/>
  <c r="O322" i="1"/>
  <c r="N322" i="1"/>
  <c r="L322" i="1"/>
  <c r="K322" i="1"/>
  <c r="I322" i="1"/>
  <c r="B322" i="1"/>
  <c r="AZ322" i="1" s="1"/>
  <c r="A322" i="1"/>
  <c r="AQ322" i="1" s="1"/>
  <c r="AW321" i="1"/>
  <c r="AP321" i="1"/>
  <c r="AU321" i="1"/>
  <c r="AG321" i="1"/>
  <c r="W321" i="1"/>
  <c r="V321" i="1"/>
  <c r="Q321" i="1"/>
  <c r="P321" i="1"/>
  <c r="O321" i="1"/>
  <c r="N321" i="1"/>
  <c r="L321" i="1"/>
  <c r="K321" i="1"/>
  <c r="I321" i="1"/>
  <c r="B321" i="1"/>
  <c r="AZ321" i="1" s="1"/>
  <c r="A321" i="1"/>
  <c r="AQ321" i="1" s="1"/>
  <c r="AW320" i="1"/>
  <c r="AP320" i="1"/>
  <c r="AU320" i="1"/>
  <c r="AG320" i="1"/>
  <c r="W320" i="1"/>
  <c r="V320" i="1"/>
  <c r="Q320" i="1"/>
  <c r="P320" i="1"/>
  <c r="O320" i="1"/>
  <c r="N320" i="1"/>
  <c r="L320" i="1"/>
  <c r="K320" i="1"/>
  <c r="I320" i="1"/>
  <c r="B320" i="1"/>
  <c r="AZ320" i="1" s="1"/>
  <c r="A320" i="1"/>
  <c r="AR320" i="1" s="1"/>
  <c r="AW319" i="1"/>
  <c r="AP319" i="1"/>
  <c r="AU319" i="1"/>
  <c r="AG319" i="1"/>
  <c r="W319" i="1"/>
  <c r="V319" i="1"/>
  <c r="Q319" i="1"/>
  <c r="P319" i="1"/>
  <c r="O319" i="1"/>
  <c r="N319" i="1"/>
  <c r="L319" i="1"/>
  <c r="K319" i="1"/>
  <c r="I319" i="1"/>
  <c r="B319" i="1"/>
  <c r="AZ319" i="1" s="1"/>
  <c r="A319" i="1"/>
  <c r="AR319" i="1" s="1"/>
  <c r="AW318" i="1"/>
  <c r="AP318" i="1"/>
  <c r="AU318" i="1"/>
  <c r="AG318" i="1"/>
  <c r="W318" i="1"/>
  <c r="V318" i="1"/>
  <c r="Q318" i="1"/>
  <c r="P318" i="1"/>
  <c r="O318" i="1"/>
  <c r="N318" i="1"/>
  <c r="L318" i="1"/>
  <c r="K318" i="1"/>
  <c r="I318" i="1"/>
  <c r="B318" i="1"/>
  <c r="AZ318" i="1" s="1"/>
  <c r="A318" i="1"/>
  <c r="AW317" i="1"/>
  <c r="AP317" i="1"/>
  <c r="AU317" i="1"/>
  <c r="AG317" i="1"/>
  <c r="W317" i="1"/>
  <c r="V317" i="1"/>
  <c r="Q317" i="1"/>
  <c r="P317" i="1"/>
  <c r="O317" i="1"/>
  <c r="N317" i="1"/>
  <c r="L317" i="1"/>
  <c r="K317" i="1"/>
  <c r="I317" i="1"/>
  <c r="B317" i="1"/>
  <c r="AZ317" i="1" s="1"/>
  <c r="A317" i="1"/>
  <c r="AR317" i="1" s="1"/>
  <c r="AW316" i="1"/>
  <c r="AP316" i="1"/>
  <c r="AU316" i="1"/>
  <c r="AG316" i="1"/>
  <c r="W316" i="1"/>
  <c r="V316" i="1"/>
  <c r="Q316" i="1"/>
  <c r="P316" i="1"/>
  <c r="O316" i="1"/>
  <c r="N316" i="1"/>
  <c r="L316" i="1"/>
  <c r="K316" i="1"/>
  <c r="I316" i="1"/>
  <c r="B316" i="1"/>
  <c r="AZ316" i="1" s="1"/>
  <c r="A316" i="1"/>
  <c r="AQ316" i="1" s="1"/>
  <c r="AW315" i="1"/>
  <c r="AP315" i="1"/>
  <c r="AU315" i="1"/>
  <c r="AG315" i="1"/>
  <c r="W315" i="1"/>
  <c r="V315" i="1"/>
  <c r="Q315" i="1"/>
  <c r="P315" i="1"/>
  <c r="O315" i="1"/>
  <c r="N315" i="1"/>
  <c r="L315" i="1"/>
  <c r="K315" i="1"/>
  <c r="I315" i="1"/>
  <c r="B315" i="1"/>
  <c r="AZ315" i="1" s="1"/>
  <c r="A315" i="1"/>
  <c r="AR315" i="1" s="1"/>
  <c r="AW314" i="1"/>
  <c r="AP314" i="1"/>
  <c r="AU314" i="1"/>
  <c r="AG314" i="1"/>
  <c r="W314" i="1"/>
  <c r="V314" i="1"/>
  <c r="Q314" i="1"/>
  <c r="P314" i="1"/>
  <c r="O314" i="1"/>
  <c r="N314" i="1"/>
  <c r="L314" i="1"/>
  <c r="K314" i="1"/>
  <c r="I314" i="1"/>
  <c r="B314" i="1"/>
  <c r="AZ314" i="1" s="1"/>
  <c r="A314" i="1"/>
  <c r="AR314" i="1" s="1"/>
  <c r="AW313" i="1"/>
  <c r="AP313" i="1"/>
  <c r="AU313" i="1"/>
  <c r="AG313" i="1"/>
  <c r="W313" i="1"/>
  <c r="V313" i="1"/>
  <c r="Q313" i="1"/>
  <c r="P313" i="1"/>
  <c r="O313" i="1"/>
  <c r="N313" i="1"/>
  <c r="L313" i="1"/>
  <c r="K313" i="1"/>
  <c r="I313" i="1"/>
  <c r="B313" i="1"/>
  <c r="AZ313" i="1" s="1"/>
  <c r="A313" i="1"/>
  <c r="AR313" i="1" s="1"/>
  <c r="AW312" i="1"/>
  <c r="AP312" i="1"/>
  <c r="AU312" i="1"/>
  <c r="AG312" i="1"/>
  <c r="W312" i="1"/>
  <c r="V312" i="1"/>
  <c r="Q312" i="1"/>
  <c r="P312" i="1"/>
  <c r="O312" i="1"/>
  <c r="N312" i="1"/>
  <c r="L312" i="1"/>
  <c r="K312" i="1"/>
  <c r="I312" i="1"/>
  <c r="B312" i="1"/>
  <c r="AZ312" i="1" s="1"/>
  <c r="A312" i="1"/>
  <c r="AQ312" i="1" s="1"/>
  <c r="AW311" i="1"/>
  <c r="AU311" i="1"/>
  <c r="AV311" i="1" s="1"/>
  <c r="AG311" i="1"/>
  <c r="W311" i="1"/>
  <c r="V311" i="1"/>
  <c r="Q311" i="1"/>
  <c r="P311" i="1"/>
  <c r="O311" i="1"/>
  <c r="N311" i="1"/>
  <c r="L311" i="1"/>
  <c r="K311" i="1"/>
  <c r="J311" i="1"/>
  <c r="I311" i="1"/>
  <c r="B311" i="1"/>
  <c r="AZ311" i="1" s="1"/>
  <c r="A311" i="1"/>
  <c r="AR311" i="1" s="1"/>
  <c r="AW310" i="1"/>
  <c r="AP310" i="1"/>
  <c r="AU310" i="1"/>
  <c r="AG310" i="1"/>
  <c r="W310" i="1"/>
  <c r="V310" i="1"/>
  <c r="Q310" i="1"/>
  <c r="P310" i="1"/>
  <c r="O310" i="1"/>
  <c r="N310" i="1"/>
  <c r="L310" i="1"/>
  <c r="K310" i="1"/>
  <c r="I310" i="1"/>
  <c r="B310" i="1"/>
  <c r="AZ310" i="1" s="1"/>
  <c r="A310" i="1"/>
  <c r="AR310" i="1" s="1"/>
  <c r="AW309" i="1"/>
  <c r="AP309" i="1"/>
  <c r="AU309" i="1"/>
  <c r="AG309" i="1"/>
  <c r="W309" i="1"/>
  <c r="V309" i="1"/>
  <c r="Q309" i="1"/>
  <c r="P309" i="1"/>
  <c r="O309" i="1"/>
  <c r="N309" i="1"/>
  <c r="L309" i="1"/>
  <c r="K309" i="1"/>
  <c r="I309" i="1"/>
  <c r="B309" i="1"/>
  <c r="AZ309" i="1" s="1"/>
  <c r="A309" i="1"/>
  <c r="AQ309" i="1" s="1"/>
  <c r="AW308" i="1"/>
  <c r="AP308" i="1"/>
  <c r="AU308" i="1"/>
  <c r="AG308" i="1"/>
  <c r="W308" i="1"/>
  <c r="V308" i="1"/>
  <c r="Q308" i="1"/>
  <c r="P308" i="1"/>
  <c r="O308" i="1"/>
  <c r="N308" i="1"/>
  <c r="L308" i="1"/>
  <c r="K308" i="1"/>
  <c r="I308" i="1"/>
  <c r="B308" i="1"/>
  <c r="AZ308" i="1" s="1"/>
  <c r="A308" i="1"/>
  <c r="AR308" i="1" s="1"/>
  <c r="AW307" i="1"/>
  <c r="AP307" i="1"/>
  <c r="AU307" i="1"/>
  <c r="AG307" i="1"/>
  <c r="W307" i="1"/>
  <c r="V307" i="1"/>
  <c r="Q307" i="1"/>
  <c r="P307" i="1"/>
  <c r="O307" i="1"/>
  <c r="N307" i="1"/>
  <c r="L307" i="1"/>
  <c r="K307" i="1"/>
  <c r="I307" i="1"/>
  <c r="B307" i="1"/>
  <c r="AZ307" i="1" s="1"/>
  <c r="A307" i="1"/>
  <c r="AR307" i="1" s="1"/>
  <c r="AW306" i="1"/>
  <c r="AP306" i="1"/>
  <c r="AU306" i="1"/>
  <c r="AG306" i="1"/>
  <c r="W306" i="1"/>
  <c r="V306" i="1"/>
  <c r="Q306" i="1"/>
  <c r="P306" i="1"/>
  <c r="O306" i="1"/>
  <c r="N306" i="1"/>
  <c r="L306" i="1"/>
  <c r="K306" i="1"/>
  <c r="I306" i="1"/>
  <c r="B306" i="1"/>
  <c r="AZ306" i="1" s="1"/>
  <c r="A306" i="1"/>
  <c r="AQ306" i="1" s="1"/>
  <c r="AW305" i="1"/>
  <c r="AP305" i="1"/>
  <c r="AU305" i="1"/>
  <c r="AG305" i="1"/>
  <c r="W305" i="1"/>
  <c r="V305" i="1"/>
  <c r="Q305" i="1"/>
  <c r="P305" i="1"/>
  <c r="O305" i="1"/>
  <c r="N305" i="1"/>
  <c r="L305" i="1"/>
  <c r="K305" i="1"/>
  <c r="I305" i="1"/>
  <c r="B305" i="1"/>
  <c r="AZ305" i="1" s="1"/>
  <c r="A305" i="1"/>
  <c r="AR305" i="1" s="1"/>
  <c r="AW304" i="1"/>
  <c r="AP304" i="1"/>
  <c r="AU304" i="1"/>
  <c r="AG304" i="1"/>
  <c r="W304" i="1"/>
  <c r="V304" i="1"/>
  <c r="Q304" i="1"/>
  <c r="P304" i="1"/>
  <c r="O304" i="1"/>
  <c r="N304" i="1"/>
  <c r="L304" i="1"/>
  <c r="K304" i="1"/>
  <c r="I304" i="1"/>
  <c r="B304" i="1"/>
  <c r="AZ304" i="1" s="1"/>
  <c r="A304" i="1"/>
  <c r="AR304" i="1" s="1"/>
  <c r="AW303" i="1"/>
  <c r="AP303" i="1"/>
  <c r="AU303" i="1"/>
  <c r="AG303" i="1"/>
  <c r="W303" i="1"/>
  <c r="V303" i="1"/>
  <c r="Q303" i="1"/>
  <c r="P303" i="1"/>
  <c r="O303" i="1"/>
  <c r="N303" i="1"/>
  <c r="L303" i="1"/>
  <c r="K303" i="1"/>
  <c r="J303" i="1"/>
  <c r="I303" i="1"/>
  <c r="B303" i="1"/>
  <c r="AZ303" i="1" s="1"/>
  <c r="A303" i="1"/>
  <c r="AQ303" i="1" s="1"/>
  <c r="AW302" i="1"/>
  <c r="AP302" i="1"/>
  <c r="AU302" i="1"/>
  <c r="AG302" i="1"/>
  <c r="W302" i="1"/>
  <c r="V302" i="1"/>
  <c r="Q302" i="1"/>
  <c r="P302" i="1"/>
  <c r="O302" i="1"/>
  <c r="N302" i="1"/>
  <c r="L302" i="1"/>
  <c r="K302" i="1"/>
  <c r="I302" i="1"/>
  <c r="B302" i="1"/>
  <c r="AZ302" i="1" s="1"/>
  <c r="A302" i="1"/>
  <c r="AQ302" i="1" s="1"/>
  <c r="AW301" i="1"/>
  <c r="AP301" i="1"/>
  <c r="AU301" i="1"/>
  <c r="AG301" i="1"/>
  <c r="W301" i="1"/>
  <c r="V301" i="1"/>
  <c r="Q301" i="1"/>
  <c r="P301" i="1"/>
  <c r="O301" i="1"/>
  <c r="N301" i="1"/>
  <c r="L301" i="1"/>
  <c r="K301" i="1"/>
  <c r="I301" i="1"/>
  <c r="B301" i="1"/>
  <c r="AZ301" i="1" s="1"/>
  <c r="A301" i="1"/>
  <c r="AQ301" i="1" s="1"/>
  <c r="AW299" i="1"/>
  <c r="AP299" i="1"/>
  <c r="AU299" i="1"/>
  <c r="AG299" i="1"/>
  <c r="W299" i="1"/>
  <c r="V299" i="1"/>
  <c r="Q299" i="1"/>
  <c r="P299" i="1"/>
  <c r="O299" i="1"/>
  <c r="N299" i="1"/>
  <c r="L299" i="1"/>
  <c r="K299" i="1"/>
  <c r="I299" i="1"/>
  <c r="B299" i="1"/>
  <c r="AZ299" i="1" s="1"/>
  <c r="A299" i="1"/>
  <c r="AW298" i="1"/>
  <c r="AP298" i="1"/>
  <c r="AU298" i="1"/>
  <c r="AG298" i="1"/>
  <c r="W298" i="1"/>
  <c r="V298" i="1"/>
  <c r="Q298" i="1"/>
  <c r="P298" i="1"/>
  <c r="O298" i="1"/>
  <c r="N298" i="1"/>
  <c r="L298" i="1"/>
  <c r="K298" i="1"/>
  <c r="I298" i="1"/>
  <c r="B298" i="1"/>
  <c r="AZ298" i="1" s="1"/>
  <c r="A298" i="1"/>
  <c r="AQ298" i="1" s="1"/>
  <c r="AW297" i="1"/>
  <c r="AP297" i="1"/>
  <c r="AU297" i="1"/>
  <c r="AG297" i="1"/>
  <c r="W297" i="1"/>
  <c r="V297" i="1"/>
  <c r="Q297" i="1"/>
  <c r="P297" i="1"/>
  <c r="O297" i="1"/>
  <c r="N297" i="1"/>
  <c r="L297" i="1"/>
  <c r="K297" i="1"/>
  <c r="I297" i="1"/>
  <c r="B297" i="1"/>
  <c r="AZ297" i="1" s="1"/>
  <c r="A297" i="1"/>
  <c r="AQ297" i="1" s="1"/>
  <c r="AW296" i="1"/>
  <c r="AP296" i="1"/>
  <c r="AU296" i="1"/>
  <c r="AG296" i="1"/>
  <c r="W296" i="1"/>
  <c r="V296" i="1"/>
  <c r="Q296" i="1"/>
  <c r="P296" i="1"/>
  <c r="O296" i="1"/>
  <c r="N296" i="1"/>
  <c r="L296" i="1"/>
  <c r="K296" i="1"/>
  <c r="I296" i="1"/>
  <c r="B296" i="1"/>
  <c r="AZ296" i="1" s="1"/>
  <c r="A296" i="1"/>
  <c r="AR296" i="1" s="1"/>
  <c r="AW295" i="1"/>
  <c r="AP295" i="1"/>
  <c r="AU295" i="1"/>
  <c r="AG295" i="1"/>
  <c r="W295" i="1"/>
  <c r="V295" i="1"/>
  <c r="Q295" i="1"/>
  <c r="P295" i="1"/>
  <c r="O295" i="1"/>
  <c r="N295" i="1"/>
  <c r="L295" i="1"/>
  <c r="K295" i="1"/>
  <c r="I295" i="1"/>
  <c r="B295" i="1"/>
  <c r="AZ295" i="1" s="1"/>
  <c r="A295" i="1"/>
  <c r="AQ295" i="1" s="1"/>
  <c r="AW294" i="1"/>
  <c r="AP294" i="1"/>
  <c r="AU294" i="1"/>
  <c r="AG294" i="1"/>
  <c r="W294" i="1"/>
  <c r="V294" i="1"/>
  <c r="Q294" i="1"/>
  <c r="P294" i="1"/>
  <c r="O294" i="1"/>
  <c r="N294" i="1"/>
  <c r="L294" i="1"/>
  <c r="K294" i="1"/>
  <c r="I294" i="1"/>
  <c r="B294" i="1"/>
  <c r="AZ294" i="1" s="1"/>
  <c r="A294" i="1"/>
  <c r="AW293" i="1"/>
  <c r="AP293" i="1"/>
  <c r="AU293" i="1"/>
  <c r="AG293" i="1"/>
  <c r="W293" i="1"/>
  <c r="V293" i="1"/>
  <c r="Q293" i="1"/>
  <c r="P293" i="1"/>
  <c r="O293" i="1"/>
  <c r="N293" i="1"/>
  <c r="L293" i="1"/>
  <c r="K293" i="1"/>
  <c r="I293" i="1"/>
  <c r="B293" i="1"/>
  <c r="AZ293" i="1" s="1"/>
  <c r="A293" i="1"/>
  <c r="AR293" i="1" s="1"/>
  <c r="AW292" i="1"/>
  <c r="AP292" i="1"/>
  <c r="AU292" i="1"/>
  <c r="AG292" i="1"/>
  <c r="W292" i="1"/>
  <c r="V292" i="1"/>
  <c r="Q292" i="1"/>
  <c r="P292" i="1"/>
  <c r="O292" i="1"/>
  <c r="N292" i="1"/>
  <c r="L292" i="1"/>
  <c r="K292" i="1"/>
  <c r="I292" i="1"/>
  <c r="B292" i="1"/>
  <c r="AZ292" i="1" s="1"/>
  <c r="A292" i="1"/>
  <c r="AR292" i="1" s="1"/>
  <c r="AW291" i="1"/>
  <c r="AP291" i="1"/>
  <c r="AU291" i="1"/>
  <c r="AG291" i="1"/>
  <c r="W291" i="1"/>
  <c r="V291" i="1"/>
  <c r="Q291" i="1"/>
  <c r="P291" i="1"/>
  <c r="O291" i="1"/>
  <c r="N291" i="1"/>
  <c r="L291" i="1"/>
  <c r="K291" i="1"/>
  <c r="I291" i="1"/>
  <c r="B291" i="1"/>
  <c r="AZ291" i="1" s="1"/>
  <c r="A291" i="1"/>
  <c r="AQ291" i="1" s="1"/>
  <c r="AW290" i="1"/>
  <c r="AP290" i="1"/>
  <c r="AU290" i="1"/>
  <c r="AG290" i="1"/>
  <c r="W290" i="1"/>
  <c r="V290" i="1"/>
  <c r="Q290" i="1"/>
  <c r="P290" i="1"/>
  <c r="O290" i="1"/>
  <c r="N290" i="1"/>
  <c r="L290" i="1"/>
  <c r="K290" i="1"/>
  <c r="I290" i="1"/>
  <c r="B290" i="1"/>
  <c r="AZ290" i="1" s="1"/>
  <c r="A290" i="1"/>
  <c r="AR290" i="1" s="1"/>
  <c r="AW289" i="1"/>
  <c r="AP289" i="1"/>
  <c r="AU289" i="1"/>
  <c r="AG289" i="1"/>
  <c r="W289" i="1"/>
  <c r="V289" i="1"/>
  <c r="Q289" i="1"/>
  <c r="P289" i="1"/>
  <c r="O289" i="1"/>
  <c r="N289" i="1"/>
  <c r="L289" i="1"/>
  <c r="K289" i="1"/>
  <c r="I289" i="1"/>
  <c r="B289" i="1"/>
  <c r="AZ289" i="1" s="1"/>
  <c r="A289" i="1"/>
  <c r="AR289" i="1" s="1"/>
  <c r="AW288" i="1"/>
  <c r="AP288" i="1"/>
  <c r="AU288" i="1"/>
  <c r="AG288" i="1"/>
  <c r="W288" i="1"/>
  <c r="V288" i="1"/>
  <c r="Q288" i="1"/>
  <c r="P288" i="1"/>
  <c r="O288" i="1"/>
  <c r="N288" i="1"/>
  <c r="L288" i="1"/>
  <c r="K288" i="1"/>
  <c r="I288" i="1"/>
  <c r="B288" i="1"/>
  <c r="AZ288" i="1" s="1"/>
  <c r="A288" i="1"/>
  <c r="AQ288" i="1" s="1"/>
  <c r="AW287" i="1"/>
  <c r="AP287" i="1"/>
  <c r="AU287" i="1"/>
  <c r="AG287" i="1"/>
  <c r="W287" i="1"/>
  <c r="V287" i="1"/>
  <c r="Q287" i="1"/>
  <c r="P287" i="1"/>
  <c r="O287" i="1"/>
  <c r="N287" i="1"/>
  <c r="L287" i="1"/>
  <c r="K287" i="1"/>
  <c r="I287" i="1"/>
  <c r="B287" i="1"/>
  <c r="AZ287" i="1" s="1"/>
  <c r="A287" i="1"/>
  <c r="AR287" i="1" s="1"/>
  <c r="AW286" i="1"/>
  <c r="AP286" i="1"/>
  <c r="AU286" i="1"/>
  <c r="AG286" i="1"/>
  <c r="W286" i="1"/>
  <c r="V286" i="1"/>
  <c r="Q286" i="1"/>
  <c r="P286" i="1"/>
  <c r="O286" i="1"/>
  <c r="N286" i="1"/>
  <c r="L286" i="1"/>
  <c r="K286" i="1"/>
  <c r="I286" i="1"/>
  <c r="B286" i="1"/>
  <c r="AZ286" i="1" s="1"/>
  <c r="A286" i="1"/>
  <c r="AR286" i="1" s="1"/>
  <c r="AW285" i="1"/>
  <c r="AP285" i="1"/>
  <c r="AU285" i="1"/>
  <c r="AG285" i="1"/>
  <c r="W285" i="1"/>
  <c r="V285" i="1"/>
  <c r="Q285" i="1"/>
  <c r="P285" i="1"/>
  <c r="O285" i="1"/>
  <c r="N285" i="1"/>
  <c r="L285" i="1"/>
  <c r="K285" i="1"/>
  <c r="I285" i="1"/>
  <c r="B285" i="1"/>
  <c r="AZ285" i="1" s="1"/>
  <c r="A285" i="1"/>
  <c r="AR285" i="1" s="1"/>
  <c r="AW284" i="1"/>
  <c r="AP284" i="1"/>
  <c r="AU284" i="1"/>
  <c r="AG284" i="1"/>
  <c r="W284" i="1"/>
  <c r="V284" i="1"/>
  <c r="Q284" i="1"/>
  <c r="P284" i="1"/>
  <c r="O284" i="1"/>
  <c r="N284" i="1"/>
  <c r="L284" i="1"/>
  <c r="K284" i="1"/>
  <c r="I284" i="1"/>
  <c r="B284" i="1"/>
  <c r="AZ284" i="1" s="1"/>
  <c r="A284" i="1"/>
  <c r="AR284" i="1" s="1"/>
  <c r="AW283" i="1"/>
  <c r="AP283" i="1"/>
  <c r="AU283" i="1"/>
  <c r="AG283" i="1"/>
  <c r="W283" i="1"/>
  <c r="V283" i="1"/>
  <c r="Q283" i="1"/>
  <c r="P283" i="1"/>
  <c r="O283" i="1"/>
  <c r="N283" i="1"/>
  <c r="L283" i="1"/>
  <c r="K283" i="1"/>
  <c r="I283" i="1"/>
  <c r="B283" i="1"/>
  <c r="AZ283" i="1" s="1"/>
  <c r="A283" i="1"/>
  <c r="AW282" i="1"/>
  <c r="AP282" i="1"/>
  <c r="AU282" i="1"/>
  <c r="AG282" i="1"/>
  <c r="W282" i="1"/>
  <c r="V282" i="1"/>
  <c r="Q282" i="1"/>
  <c r="P282" i="1"/>
  <c r="O282" i="1"/>
  <c r="N282" i="1"/>
  <c r="L282" i="1"/>
  <c r="K282" i="1"/>
  <c r="I282" i="1"/>
  <c r="B282" i="1"/>
  <c r="AZ282" i="1" s="1"/>
  <c r="A282" i="1"/>
  <c r="AQ282" i="1" s="1"/>
  <c r="AW281" i="1"/>
  <c r="AP281" i="1"/>
  <c r="AU281" i="1"/>
  <c r="AG281" i="1"/>
  <c r="W281" i="1"/>
  <c r="V281" i="1"/>
  <c r="Q281" i="1"/>
  <c r="P281" i="1"/>
  <c r="O281" i="1"/>
  <c r="N281" i="1"/>
  <c r="L281" i="1"/>
  <c r="K281" i="1"/>
  <c r="I281" i="1"/>
  <c r="B281" i="1"/>
  <c r="AZ281" i="1" s="1"/>
  <c r="A281" i="1"/>
  <c r="AR281" i="1" s="1"/>
  <c r="AW280" i="1"/>
  <c r="AP280" i="1"/>
  <c r="AU280" i="1"/>
  <c r="AG280" i="1"/>
  <c r="W280" i="1"/>
  <c r="V280" i="1"/>
  <c r="Q280" i="1"/>
  <c r="P280" i="1"/>
  <c r="O280" i="1"/>
  <c r="N280" i="1"/>
  <c r="L280" i="1"/>
  <c r="K280" i="1"/>
  <c r="I280" i="1"/>
  <c r="B280" i="1"/>
  <c r="AZ280" i="1" s="1"/>
  <c r="A280" i="1"/>
  <c r="AQ280" i="1" s="1"/>
  <c r="AW279" i="1"/>
  <c r="AP279" i="1"/>
  <c r="AU279" i="1"/>
  <c r="AG279" i="1"/>
  <c r="W279" i="1"/>
  <c r="V279" i="1"/>
  <c r="Q279" i="1"/>
  <c r="P279" i="1"/>
  <c r="O279" i="1"/>
  <c r="N279" i="1"/>
  <c r="L279" i="1"/>
  <c r="K279" i="1"/>
  <c r="I279" i="1"/>
  <c r="B279" i="1"/>
  <c r="AZ279" i="1" s="1"/>
  <c r="A279" i="1"/>
  <c r="AQ279" i="1" s="1"/>
  <c r="AW278" i="1"/>
  <c r="AP278" i="1"/>
  <c r="AU278" i="1"/>
  <c r="AG278" i="1"/>
  <c r="W278" i="1"/>
  <c r="V278" i="1"/>
  <c r="Q278" i="1"/>
  <c r="P278" i="1"/>
  <c r="O278" i="1"/>
  <c r="N278" i="1"/>
  <c r="L278" i="1"/>
  <c r="K278" i="1"/>
  <c r="I278" i="1"/>
  <c r="B278" i="1"/>
  <c r="AZ278" i="1" s="1"/>
  <c r="A278" i="1"/>
  <c r="AR278" i="1" s="1"/>
  <c r="AW277" i="1"/>
  <c r="AP277" i="1"/>
  <c r="AU277" i="1"/>
  <c r="AG277" i="1"/>
  <c r="W277" i="1"/>
  <c r="V277" i="1"/>
  <c r="Q277" i="1"/>
  <c r="P277" i="1"/>
  <c r="O277" i="1"/>
  <c r="N277" i="1"/>
  <c r="L277" i="1"/>
  <c r="K277" i="1"/>
  <c r="I277" i="1"/>
  <c r="B277" i="1"/>
  <c r="AZ277" i="1" s="1"/>
  <c r="A277" i="1"/>
  <c r="AQ277" i="1" s="1"/>
  <c r="AW276" i="1"/>
  <c r="AP276" i="1"/>
  <c r="AU276" i="1"/>
  <c r="AG276" i="1"/>
  <c r="W276" i="1"/>
  <c r="V276" i="1"/>
  <c r="Q276" i="1"/>
  <c r="P276" i="1"/>
  <c r="O276" i="1"/>
  <c r="N276" i="1"/>
  <c r="L276" i="1"/>
  <c r="K276" i="1"/>
  <c r="I276" i="1"/>
  <c r="B276" i="1"/>
  <c r="AZ276" i="1" s="1"/>
  <c r="A276" i="1"/>
  <c r="AQ276" i="1" s="1"/>
  <c r="AW275" i="1"/>
  <c r="AP275" i="1"/>
  <c r="AU275" i="1"/>
  <c r="AG275" i="1"/>
  <c r="W275" i="1"/>
  <c r="V275" i="1"/>
  <c r="Q275" i="1"/>
  <c r="P275" i="1"/>
  <c r="O275" i="1"/>
  <c r="N275" i="1"/>
  <c r="L275" i="1"/>
  <c r="K275" i="1"/>
  <c r="J275" i="1"/>
  <c r="I275" i="1"/>
  <c r="B275" i="1"/>
  <c r="AZ275" i="1" s="1"/>
  <c r="A275" i="1"/>
  <c r="AR275" i="1" s="1"/>
  <c r="AW274" i="1"/>
  <c r="AP274" i="1"/>
  <c r="AU274" i="1"/>
  <c r="AG274" i="1"/>
  <c r="W274" i="1"/>
  <c r="V274" i="1"/>
  <c r="Q274" i="1"/>
  <c r="P274" i="1"/>
  <c r="O274" i="1"/>
  <c r="N274" i="1"/>
  <c r="L274" i="1"/>
  <c r="K274" i="1"/>
  <c r="I274" i="1"/>
  <c r="B274" i="1"/>
  <c r="AZ274" i="1" s="1"/>
  <c r="A274" i="1"/>
  <c r="AR274" i="1" s="1"/>
  <c r="AW273" i="1"/>
  <c r="AP273" i="1"/>
  <c r="AU273" i="1"/>
  <c r="AG273" i="1"/>
  <c r="W273" i="1"/>
  <c r="V273" i="1"/>
  <c r="Q273" i="1"/>
  <c r="P273" i="1"/>
  <c r="O273" i="1"/>
  <c r="N273" i="1"/>
  <c r="L273" i="1"/>
  <c r="K273" i="1"/>
  <c r="I273" i="1"/>
  <c r="B273" i="1"/>
  <c r="AZ273" i="1" s="1"/>
  <c r="A273" i="1"/>
  <c r="AQ273" i="1" s="1"/>
  <c r="AW272" i="1"/>
  <c r="AP272" i="1"/>
  <c r="AU272" i="1"/>
  <c r="AG272" i="1"/>
  <c r="W272" i="1"/>
  <c r="V272" i="1"/>
  <c r="Q272" i="1"/>
  <c r="P272" i="1"/>
  <c r="O272" i="1"/>
  <c r="N272" i="1"/>
  <c r="L272" i="1"/>
  <c r="K272" i="1"/>
  <c r="I272" i="1"/>
  <c r="B272" i="1"/>
  <c r="AZ272" i="1" s="1"/>
  <c r="A272" i="1"/>
  <c r="AR272" i="1" s="1"/>
  <c r="AW271" i="1"/>
  <c r="AP271" i="1"/>
  <c r="AU271" i="1"/>
  <c r="AG271" i="1"/>
  <c r="W271" i="1"/>
  <c r="V271" i="1"/>
  <c r="Q271" i="1"/>
  <c r="P271" i="1"/>
  <c r="O271" i="1"/>
  <c r="N271" i="1"/>
  <c r="L271" i="1"/>
  <c r="K271" i="1"/>
  <c r="J271" i="1"/>
  <c r="I271" i="1"/>
  <c r="B271" i="1"/>
  <c r="AZ271" i="1" s="1"/>
  <c r="A271" i="1"/>
  <c r="AQ271" i="1" s="1"/>
  <c r="AW270" i="1"/>
  <c r="AP270" i="1"/>
  <c r="AU270" i="1"/>
  <c r="AG270" i="1"/>
  <c r="W270" i="1"/>
  <c r="V270" i="1"/>
  <c r="Q270" i="1"/>
  <c r="P270" i="1"/>
  <c r="O270" i="1"/>
  <c r="N270" i="1"/>
  <c r="L270" i="1"/>
  <c r="K270" i="1"/>
  <c r="I270" i="1"/>
  <c r="B270" i="1"/>
  <c r="AZ270" i="1" s="1"/>
  <c r="A270" i="1"/>
  <c r="AR270" i="1" s="1"/>
  <c r="AW269" i="1"/>
  <c r="AP269" i="1"/>
  <c r="AU269" i="1"/>
  <c r="AG269" i="1"/>
  <c r="W269" i="1"/>
  <c r="V269" i="1"/>
  <c r="Q269" i="1"/>
  <c r="P269" i="1"/>
  <c r="O269" i="1"/>
  <c r="N269" i="1"/>
  <c r="L269" i="1"/>
  <c r="K269" i="1"/>
  <c r="I269" i="1"/>
  <c r="B269" i="1"/>
  <c r="AZ269" i="1" s="1"/>
  <c r="A269" i="1"/>
  <c r="AQ269" i="1" s="1"/>
  <c r="AW268" i="1"/>
  <c r="AP268" i="1"/>
  <c r="AU268" i="1"/>
  <c r="AG268" i="1"/>
  <c r="W268" i="1"/>
  <c r="V268" i="1"/>
  <c r="Q268" i="1"/>
  <c r="P268" i="1"/>
  <c r="O268" i="1"/>
  <c r="N268" i="1"/>
  <c r="L268" i="1"/>
  <c r="K268" i="1"/>
  <c r="I268" i="1"/>
  <c r="B268" i="1"/>
  <c r="AZ268" i="1" s="1"/>
  <c r="A268" i="1"/>
  <c r="AW267" i="1"/>
  <c r="AP267" i="1"/>
  <c r="AU267" i="1"/>
  <c r="AG267" i="1"/>
  <c r="W267" i="1"/>
  <c r="V267" i="1"/>
  <c r="Q267" i="1"/>
  <c r="P267" i="1"/>
  <c r="O267" i="1"/>
  <c r="N267" i="1"/>
  <c r="L267" i="1"/>
  <c r="K267" i="1"/>
  <c r="I267" i="1"/>
  <c r="B267" i="1"/>
  <c r="AZ267" i="1" s="1"/>
  <c r="A267" i="1"/>
  <c r="AQ267" i="1" s="1"/>
  <c r="AW266" i="1"/>
  <c r="AP266" i="1"/>
  <c r="AU266" i="1"/>
  <c r="AG266" i="1"/>
  <c r="W266" i="1"/>
  <c r="V266" i="1"/>
  <c r="Q266" i="1"/>
  <c r="P266" i="1"/>
  <c r="O266" i="1"/>
  <c r="N266" i="1"/>
  <c r="L266" i="1"/>
  <c r="K266" i="1"/>
  <c r="I266" i="1"/>
  <c r="B266" i="1"/>
  <c r="AZ266" i="1" s="1"/>
  <c r="A266" i="1"/>
  <c r="AR266" i="1" s="1"/>
  <c r="AW265" i="1"/>
  <c r="AP265" i="1"/>
  <c r="AU265" i="1"/>
  <c r="AG265" i="1"/>
  <c r="W265" i="1"/>
  <c r="V265" i="1"/>
  <c r="Q265" i="1"/>
  <c r="P265" i="1"/>
  <c r="O265" i="1"/>
  <c r="N265" i="1"/>
  <c r="L265" i="1"/>
  <c r="K265" i="1"/>
  <c r="I265" i="1"/>
  <c r="B265" i="1"/>
  <c r="AZ265" i="1" s="1"/>
  <c r="A265" i="1"/>
  <c r="AW264" i="1"/>
  <c r="AP264" i="1"/>
  <c r="AU264" i="1"/>
  <c r="AG264" i="1"/>
  <c r="W264" i="1"/>
  <c r="V264" i="1"/>
  <c r="Q264" i="1"/>
  <c r="P264" i="1"/>
  <c r="O264" i="1"/>
  <c r="N264" i="1"/>
  <c r="L264" i="1"/>
  <c r="K264" i="1"/>
  <c r="I264" i="1"/>
  <c r="B264" i="1"/>
  <c r="AZ264" i="1" s="1"/>
  <c r="A264" i="1"/>
  <c r="AQ264" i="1" s="1"/>
  <c r="AW263" i="1"/>
  <c r="AP263" i="1"/>
  <c r="AU263" i="1"/>
  <c r="AG263" i="1"/>
  <c r="W263" i="1"/>
  <c r="V263" i="1"/>
  <c r="Q263" i="1"/>
  <c r="P263" i="1"/>
  <c r="O263" i="1"/>
  <c r="N263" i="1"/>
  <c r="L263" i="1"/>
  <c r="K263" i="1"/>
  <c r="I263" i="1"/>
  <c r="B263" i="1"/>
  <c r="AZ263" i="1" s="1"/>
  <c r="A263" i="1"/>
  <c r="AW262" i="1"/>
  <c r="AP262" i="1"/>
  <c r="AU262" i="1"/>
  <c r="AG262" i="1"/>
  <c r="W262" i="1"/>
  <c r="V262" i="1"/>
  <c r="Q262" i="1"/>
  <c r="P262" i="1"/>
  <c r="O262" i="1"/>
  <c r="N262" i="1"/>
  <c r="L262" i="1"/>
  <c r="K262" i="1"/>
  <c r="I262" i="1"/>
  <c r="B262" i="1"/>
  <c r="AZ262" i="1" s="1"/>
  <c r="A262" i="1"/>
  <c r="AW261" i="1"/>
  <c r="AP261" i="1"/>
  <c r="AU261" i="1"/>
  <c r="AG261" i="1"/>
  <c r="W261" i="1"/>
  <c r="V261" i="1"/>
  <c r="Q261" i="1"/>
  <c r="P261" i="1"/>
  <c r="O261" i="1"/>
  <c r="N261" i="1"/>
  <c r="L261" i="1"/>
  <c r="K261" i="1"/>
  <c r="I261" i="1"/>
  <c r="B261" i="1"/>
  <c r="AZ261" i="1" s="1"/>
  <c r="A261" i="1"/>
  <c r="AR261" i="1" s="1"/>
  <c r="AW260" i="1"/>
  <c r="AP260" i="1"/>
  <c r="AU260" i="1"/>
  <c r="AG260" i="1"/>
  <c r="W260" i="1"/>
  <c r="V260" i="1"/>
  <c r="Q260" i="1"/>
  <c r="P260" i="1"/>
  <c r="O260" i="1"/>
  <c r="N260" i="1"/>
  <c r="L260" i="1"/>
  <c r="K260" i="1"/>
  <c r="I260" i="1"/>
  <c r="B260" i="1"/>
  <c r="AZ260" i="1" s="1"/>
  <c r="A260" i="1"/>
  <c r="AQ260" i="1" s="1"/>
  <c r="AW259" i="1"/>
  <c r="AP259" i="1"/>
  <c r="AU259" i="1"/>
  <c r="AG259" i="1"/>
  <c r="W259" i="1"/>
  <c r="V259" i="1"/>
  <c r="Q259" i="1"/>
  <c r="P259" i="1"/>
  <c r="O259" i="1"/>
  <c r="N259" i="1"/>
  <c r="L259" i="1"/>
  <c r="K259" i="1"/>
  <c r="I259" i="1"/>
  <c r="B259" i="1"/>
  <c r="AZ259" i="1" s="1"/>
  <c r="A259" i="1"/>
  <c r="AR259" i="1" s="1"/>
  <c r="AW258" i="1"/>
  <c r="AP258" i="1"/>
  <c r="AU258" i="1"/>
  <c r="AG258" i="1"/>
  <c r="W258" i="1"/>
  <c r="V258" i="1"/>
  <c r="Q258" i="1"/>
  <c r="P258" i="1"/>
  <c r="O258" i="1"/>
  <c r="N258" i="1"/>
  <c r="L258" i="1"/>
  <c r="K258" i="1"/>
  <c r="I258" i="1"/>
  <c r="B258" i="1"/>
  <c r="AZ258" i="1" s="1"/>
  <c r="A258" i="1"/>
  <c r="AR258" i="1" s="1"/>
  <c r="AW257" i="1"/>
  <c r="AP257" i="1"/>
  <c r="AU257" i="1"/>
  <c r="AG257" i="1"/>
  <c r="W257" i="1"/>
  <c r="V257" i="1"/>
  <c r="Q257" i="1"/>
  <c r="P257" i="1"/>
  <c r="O257" i="1"/>
  <c r="N257" i="1"/>
  <c r="L257" i="1"/>
  <c r="K257" i="1"/>
  <c r="I257" i="1"/>
  <c r="B257" i="1"/>
  <c r="AZ257" i="1" s="1"/>
  <c r="A257" i="1"/>
  <c r="AQ257" i="1" s="1"/>
  <c r="AW256" i="1"/>
  <c r="AP256" i="1"/>
  <c r="AU256" i="1"/>
  <c r="AG256" i="1"/>
  <c r="W256" i="1"/>
  <c r="V256" i="1"/>
  <c r="Q256" i="1"/>
  <c r="P256" i="1"/>
  <c r="O256" i="1"/>
  <c r="N256" i="1"/>
  <c r="L256" i="1"/>
  <c r="K256" i="1"/>
  <c r="I256" i="1"/>
  <c r="B256" i="1"/>
  <c r="AZ256" i="1" s="1"/>
  <c r="A256" i="1"/>
  <c r="AQ256" i="1" s="1"/>
  <c r="AW255" i="1"/>
  <c r="AP255" i="1"/>
  <c r="AU255" i="1"/>
  <c r="AG255" i="1"/>
  <c r="W255" i="1"/>
  <c r="V255" i="1"/>
  <c r="Q255" i="1"/>
  <c r="P255" i="1"/>
  <c r="O255" i="1"/>
  <c r="N255" i="1"/>
  <c r="L255" i="1"/>
  <c r="K255" i="1"/>
  <c r="I255" i="1"/>
  <c r="B255" i="1"/>
  <c r="AZ255" i="1" s="1"/>
  <c r="A255" i="1"/>
  <c r="AR255" i="1" s="1"/>
  <c r="AW254" i="1"/>
  <c r="AP254" i="1"/>
  <c r="AU254" i="1"/>
  <c r="AG254" i="1"/>
  <c r="W254" i="1"/>
  <c r="V254" i="1"/>
  <c r="Q254" i="1"/>
  <c r="P254" i="1"/>
  <c r="O254" i="1"/>
  <c r="N254" i="1"/>
  <c r="L254" i="1"/>
  <c r="K254" i="1"/>
  <c r="I254" i="1"/>
  <c r="B254" i="1"/>
  <c r="AZ254" i="1" s="1"/>
  <c r="A254" i="1"/>
  <c r="AQ254" i="1" s="1"/>
  <c r="AW253" i="1"/>
  <c r="AP253" i="1"/>
  <c r="AU253" i="1"/>
  <c r="AG253" i="1"/>
  <c r="W253" i="1"/>
  <c r="V253" i="1"/>
  <c r="Q253" i="1"/>
  <c r="P253" i="1"/>
  <c r="O253" i="1"/>
  <c r="N253" i="1"/>
  <c r="L253" i="1"/>
  <c r="K253" i="1"/>
  <c r="I253" i="1"/>
  <c r="B253" i="1"/>
  <c r="AZ253" i="1" s="1"/>
  <c r="A253" i="1"/>
  <c r="AQ253" i="1" s="1"/>
  <c r="AW252" i="1"/>
  <c r="AP252" i="1"/>
  <c r="AU252" i="1"/>
  <c r="AG252" i="1"/>
  <c r="W252" i="1"/>
  <c r="V252" i="1"/>
  <c r="Q252" i="1"/>
  <c r="P252" i="1"/>
  <c r="O252" i="1"/>
  <c r="N252" i="1"/>
  <c r="L252" i="1"/>
  <c r="K252" i="1"/>
  <c r="I252" i="1"/>
  <c r="B252" i="1"/>
  <c r="AZ252" i="1" s="1"/>
  <c r="A252" i="1"/>
  <c r="AR252" i="1" s="1"/>
  <c r="AW251" i="1"/>
  <c r="AP251" i="1"/>
  <c r="AU251" i="1"/>
  <c r="AG251" i="1"/>
  <c r="W251" i="1"/>
  <c r="V251" i="1"/>
  <c r="Q251" i="1"/>
  <c r="P251" i="1"/>
  <c r="O251" i="1"/>
  <c r="N251" i="1"/>
  <c r="L251" i="1"/>
  <c r="K251" i="1"/>
  <c r="I251" i="1"/>
  <c r="B251" i="1"/>
  <c r="AZ251" i="1" s="1"/>
  <c r="A251" i="1"/>
  <c r="AR251" i="1" s="1"/>
  <c r="AW250" i="1"/>
  <c r="AP250" i="1"/>
  <c r="AU250" i="1"/>
  <c r="AG250" i="1"/>
  <c r="W250" i="1"/>
  <c r="V250" i="1"/>
  <c r="Q250" i="1"/>
  <c r="P250" i="1"/>
  <c r="O250" i="1"/>
  <c r="N250" i="1"/>
  <c r="L250" i="1"/>
  <c r="K250" i="1"/>
  <c r="I250" i="1"/>
  <c r="B250" i="1"/>
  <c r="AZ250" i="1" s="1"/>
  <c r="A250" i="1"/>
  <c r="AQ250" i="1" s="1"/>
  <c r="AW249" i="1"/>
  <c r="AP249" i="1"/>
  <c r="AU249" i="1"/>
  <c r="AG249" i="1"/>
  <c r="W249" i="1"/>
  <c r="V249" i="1"/>
  <c r="Q249" i="1"/>
  <c r="P249" i="1"/>
  <c r="O249" i="1"/>
  <c r="N249" i="1"/>
  <c r="L249" i="1"/>
  <c r="K249" i="1"/>
  <c r="I249" i="1"/>
  <c r="B249" i="1"/>
  <c r="AZ249" i="1" s="1"/>
  <c r="A249" i="1"/>
  <c r="AR249" i="1" s="1"/>
  <c r="AW248" i="1"/>
  <c r="AP248" i="1"/>
  <c r="AU248" i="1"/>
  <c r="AG248" i="1"/>
  <c r="W248" i="1"/>
  <c r="V248" i="1"/>
  <c r="Q248" i="1"/>
  <c r="P248" i="1"/>
  <c r="O248" i="1"/>
  <c r="N248" i="1"/>
  <c r="L248" i="1"/>
  <c r="K248" i="1"/>
  <c r="I248" i="1"/>
  <c r="B248" i="1"/>
  <c r="AZ248" i="1" s="1"/>
  <c r="A248" i="1"/>
  <c r="AR248" i="1" s="1"/>
  <c r="AW247" i="1"/>
  <c r="AP247" i="1"/>
  <c r="AU247" i="1"/>
  <c r="AG247" i="1"/>
  <c r="W247" i="1"/>
  <c r="V247" i="1"/>
  <c r="Q247" i="1"/>
  <c r="P247" i="1"/>
  <c r="O247" i="1"/>
  <c r="N247" i="1"/>
  <c r="L247" i="1"/>
  <c r="K247" i="1"/>
  <c r="I247" i="1"/>
  <c r="B247" i="1"/>
  <c r="AZ247" i="1" s="1"/>
  <c r="A247" i="1"/>
  <c r="AR247" i="1" s="1"/>
  <c r="AW246" i="1"/>
  <c r="AP246" i="1"/>
  <c r="AU246" i="1"/>
  <c r="AG246" i="1"/>
  <c r="W246" i="1"/>
  <c r="V246" i="1"/>
  <c r="Q246" i="1"/>
  <c r="P246" i="1"/>
  <c r="O246" i="1"/>
  <c r="N246" i="1"/>
  <c r="L246" i="1"/>
  <c r="K246" i="1"/>
  <c r="I246" i="1"/>
  <c r="B246" i="1"/>
  <c r="AZ246" i="1" s="1"/>
  <c r="A246" i="1"/>
  <c r="AR246" i="1" s="1"/>
  <c r="AW245" i="1"/>
  <c r="AP245" i="1"/>
  <c r="AU245" i="1"/>
  <c r="AG245" i="1"/>
  <c r="W245" i="1"/>
  <c r="V245" i="1"/>
  <c r="Q245" i="1"/>
  <c r="P245" i="1"/>
  <c r="O245" i="1"/>
  <c r="N245" i="1"/>
  <c r="L245" i="1"/>
  <c r="K245" i="1"/>
  <c r="I245" i="1"/>
  <c r="B245" i="1"/>
  <c r="AZ245" i="1" s="1"/>
  <c r="A245" i="1"/>
  <c r="AR245" i="1" s="1"/>
  <c r="AW244" i="1"/>
  <c r="AP244" i="1"/>
  <c r="AU244" i="1"/>
  <c r="AG244" i="1"/>
  <c r="W244" i="1"/>
  <c r="V244" i="1"/>
  <c r="Q244" i="1"/>
  <c r="P244" i="1"/>
  <c r="O244" i="1"/>
  <c r="N244" i="1"/>
  <c r="L244" i="1"/>
  <c r="K244" i="1"/>
  <c r="I244" i="1"/>
  <c r="B244" i="1"/>
  <c r="AZ244" i="1" s="1"/>
  <c r="A244" i="1"/>
  <c r="AQ244" i="1" s="1"/>
  <c r="AW243" i="1"/>
  <c r="AP243" i="1"/>
  <c r="AU243" i="1"/>
  <c r="AG243" i="1"/>
  <c r="W243" i="1"/>
  <c r="V243" i="1"/>
  <c r="Q243" i="1"/>
  <c r="P243" i="1"/>
  <c r="O243" i="1"/>
  <c r="N243" i="1"/>
  <c r="L243" i="1"/>
  <c r="K243" i="1"/>
  <c r="I243" i="1"/>
  <c r="B243" i="1"/>
  <c r="AZ243" i="1" s="1"/>
  <c r="A243" i="1"/>
  <c r="AR243" i="1" s="1"/>
  <c r="AW242" i="1"/>
  <c r="AP242" i="1"/>
  <c r="AU242" i="1"/>
  <c r="AG242" i="1"/>
  <c r="W242" i="1"/>
  <c r="V242" i="1"/>
  <c r="Q242" i="1"/>
  <c r="P242" i="1"/>
  <c r="O242" i="1"/>
  <c r="N242" i="1"/>
  <c r="L242" i="1"/>
  <c r="K242" i="1"/>
  <c r="I242" i="1"/>
  <c r="B242" i="1"/>
  <c r="AZ242" i="1" s="1"/>
  <c r="A242" i="1"/>
  <c r="AR242" i="1" s="1"/>
  <c r="AW241" i="1"/>
  <c r="AP241" i="1"/>
  <c r="AU241" i="1"/>
  <c r="AG241" i="1"/>
  <c r="W241" i="1"/>
  <c r="V241" i="1"/>
  <c r="Q241" i="1"/>
  <c r="P241" i="1"/>
  <c r="O241" i="1"/>
  <c r="N241" i="1"/>
  <c r="L241" i="1"/>
  <c r="K241" i="1"/>
  <c r="I241" i="1"/>
  <c r="B241" i="1"/>
  <c r="AZ241" i="1" s="1"/>
  <c r="A241" i="1"/>
  <c r="AQ241" i="1" s="1"/>
  <c r="AW240" i="1"/>
  <c r="AP240" i="1"/>
  <c r="AU240" i="1"/>
  <c r="AG240" i="1"/>
  <c r="W240" i="1"/>
  <c r="V240" i="1"/>
  <c r="Q240" i="1"/>
  <c r="P240" i="1"/>
  <c r="O240" i="1"/>
  <c r="N240" i="1"/>
  <c r="L240" i="1"/>
  <c r="K240" i="1"/>
  <c r="I240" i="1"/>
  <c r="B240" i="1"/>
  <c r="AZ240" i="1" s="1"/>
  <c r="A240" i="1"/>
  <c r="AQ240" i="1" s="1"/>
  <c r="AW239" i="1"/>
  <c r="AP239" i="1"/>
  <c r="AU239" i="1"/>
  <c r="AG239" i="1"/>
  <c r="W239" i="1"/>
  <c r="V239" i="1"/>
  <c r="Q239" i="1"/>
  <c r="P239" i="1"/>
  <c r="O239" i="1"/>
  <c r="N239" i="1"/>
  <c r="L239" i="1"/>
  <c r="K239" i="1"/>
  <c r="I239" i="1"/>
  <c r="B239" i="1"/>
  <c r="AZ239" i="1" s="1"/>
  <c r="A239" i="1"/>
  <c r="AW238" i="1"/>
  <c r="AP238" i="1"/>
  <c r="AU238" i="1"/>
  <c r="AG238" i="1"/>
  <c r="W238" i="1"/>
  <c r="V238" i="1"/>
  <c r="Q238" i="1"/>
  <c r="P238" i="1"/>
  <c r="O238" i="1"/>
  <c r="N238" i="1"/>
  <c r="L238" i="1"/>
  <c r="K238" i="1"/>
  <c r="I238" i="1"/>
  <c r="B238" i="1"/>
  <c r="AZ238" i="1" s="1"/>
  <c r="A238" i="1"/>
  <c r="AQ238" i="1" s="1"/>
  <c r="AW237" i="1"/>
  <c r="AP237" i="1"/>
  <c r="AU237" i="1"/>
  <c r="AG237" i="1"/>
  <c r="W237" i="1"/>
  <c r="V237" i="1"/>
  <c r="Q237" i="1"/>
  <c r="P237" i="1"/>
  <c r="O237" i="1"/>
  <c r="N237" i="1"/>
  <c r="L237" i="1"/>
  <c r="K237" i="1"/>
  <c r="I237" i="1"/>
  <c r="B237" i="1"/>
  <c r="AZ237" i="1" s="1"/>
  <c r="A237" i="1"/>
  <c r="AQ237" i="1" s="1"/>
  <c r="AW236" i="1"/>
  <c r="AP236" i="1"/>
  <c r="AU236" i="1"/>
  <c r="AG236" i="1"/>
  <c r="W236" i="1"/>
  <c r="V236" i="1"/>
  <c r="Q236" i="1"/>
  <c r="P236" i="1"/>
  <c r="O236" i="1"/>
  <c r="N236" i="1"/>
  <c r="L236" i="1"/>
  <c r="K236" i="1"/>
  <c r="I236" i="1"/>
  <c r="B236" i="1"/>
  <c r="AZ236" i="1" s="1"/>
  <c r="A236" i="1"/>
  <c r="AW235" i="1"/>
  <c r="AP235" i="1"/>
  <c r="AU235" i="1"/>
  <c r="AG235" i="1"/>
  <c r="W235" i="1"/>
  <c r="V235" i="1"/>
  <c r="Q235" i="1"/>
  <c r="P235" i="1"/>
  <c r="O235" i="1"/>
  <c r="N235" i="1"/>
  <c r="L235" i="1"/>
  <c r="K235" i="1"/>
  <c r="I235" i="1"/>
  <c r="B235" i="1"/>
  <c r="AZ235" i="1" s="1"/>
  <c r="A235" i="1"/>
  <c r="AR235" i="1" s="1"/>
  <c r="AW234" i="1"/>
  <c r="AP234" i="1"/>
  <c r="AU234" i="1"/>
  <c r="AG234" i="1"/>
  <c r="W234" i="1"/>
  <c r="V234" i="1"/>
  <c r="Q234" i="1"/>
  <c r="P234" i="1"/>
  <c r="O234" i="1"/>
  <c r="N234" i="1"/>
  <c r="L234" i="1"/>
  <c r="K234" i="1"/>
  <c r="I234" i="1"/>
  <c r="B234" i="1"/>
  <c r="AZ234" i="1" s="1"/>
  <c r="A234" i="1"/>
  <c r="AQ234" i="1" s="1"/>
  <c r="AW233" i="1"/>
  <c r="AP233" i="1"/>
  <c r="AU233" i="1"/>
  <c r="AG233" i="1"/>
  <c r="W233" i="1"/>
  <c r="V233" i="1"/>
  <c r="Q233" i="1"/>
  <c r="P233" i="1"/>
  <c r="O233" i="1"/>
  <c r="N233" i="1"/>
  <c r="L233" i="1"/>
  <c r="K233" i="1"/>
  <c r="I233" i="1"/>
  <c r="B233" i="1"/>
  <c r="AZ233" i="1" s="1"/>
  <c r="A233" i="1"/>
  <c r="AR233" i="1" s="1"/>
  <c r="AW232" i="1"/>
  <c r="AP232" i="1"/>
  <c r="AU232" i="1"/>
  <c r="AG232" i="1"/>
  <c r="W232" i="1"/>
  <c r="V232" i="1"/>
  <c r="Q232" i="1"/>
  <c r="P232" i="1"/>
  <c r="O232" i="1"/>
  <c r="N232" i="1"/>
  <c r="L232" i="1"/>
  <c r="K232" i="1"/>
  <c r="I232" i="1"/>
  <c r="B232" i="1"/>
  <c r="AZ232" i="1" s="1"/>
  <c r="A232" i="1"/>
  <c r="AR232" i="1" s="1"/>
  <c r="AW231" i="1"/>
  <c r="AP231" i="1"/>
  <c r="AU231" i="1"/>
  <c r="AG231" i="1"/>
  <c r="W231" i="1"/>
  <c r="V231" i="1"/>
  <c r="Q231" i="1"/>
  <c r="P231" i="1"/>
  <c r="O231" i="1"/>
  <c r="N231" i="1"/>
  <c r="L231" i="1"/>
  <c r="K231" i="1"/>
  <c r="I231" i="1"/>
  <c r="B231" i="1"/>
  <c r="AZ231" i="1" s="1"/>
  <c r="A231" i="1"/>
  <c r="AR231" i="1" s="1"/>
  <c r="AW230" i="1"/>
  <c r="AP230" i="1"/>
  <c r="AU230" i="1"/>
  <c r="AG230" i="1"/>
  <c r="W230" i="1"/>
  <c r="V230" i="1"/>
  <c r="Q230" i="1"/>
  <c r="P230" i="1"/>
  <c r="O230" i="1"/>
  <c r="N230" i="1"/>
  <c r="L230" i="1"/>
  <c r="K230" i="1"/>
  <c r="I230" i="1"/>
  <c r="B230" i="1"/>
  <c r="AZ230" i="1" s="1"/>
  <c r="A230" i="1"/>
  <c r="AW229" i="1"/>
  <c r="AP229" i="1"/>
  <c r="AU229" i="1"/>
  <c r="AG229" i="1"/>
  <c r="W229" i="1"/>
  <c r="V229" i="1"/>
  <c r="Q229" i="1"/>
  <c r="P229" i="1"/>
  <c r="O229" i="1"/>
  <c r="N229" i="1"/>
  <c r="L229" i="1"/>
  <c r="K229" i="1"/>
  <c r="I229" i="1"/>
  <c r="B229" i="1"/>
  <c r="AZ229" i="1" s="1"/>
  <c r="A229" i="1"/>
  <c r="AR229" i="1" s="1"/>
  <c r="AW228" i="1"/>
  <c r="AP228" i="1"/>
  <c r="AU228" i="1"/>
  <c r="AG228" i="1"/>
  <c r="W228" i="1"/>
  <c r="V228" i="1"/>
  <c r="Q228" i="1"/>
  <c r="P228" i="1"/>
  <c r="O228" i="1"/>
  <c r="N228" i="1"/>
  <c r="L228" i="1"/>
  <c r="K228" i="1"/>
  <c r="I228" i="1"/>
  <c r="B228" i="1"/>
  <c r="AZ228" i="1" s="1"/>
  <c r="A228" i="1"/>
  <c r="AQ228" i="1" s="1"/>
  <c r="AW227" i="1"/>
  <c r="AP227" i="1"/>
  <c r="AU227" i="1"/>
  <c r="AG227" i="1"/>
  <c r="W227" i="1"/>
  <c r="V227" i="1"/>
  <c r="Q227" i="1"/>
  <c r="P227" i="1"/>
  <c r="O227" i="1"/>
  <c r="N227" i="1"/>
  <c r="L227" i="1"/>
  <c r="K227" i="1"/>
  <c r="I227" i="1"/>
  <c r="B227" i="1"/>
  <c r="AZ227" i="1" s="1"/>
  <c r="A227" i="1"/>
  <c r="AQ227" i="1" s="1"/>
  <c r="AW226" i="1"/>
  <c r="AP226" i="1"/>
  <c r="AU226" i="1"/>
  <c r="AG226" i="1"/>
  <c r="W226" i="1"/>
  <c r="V226" i="1"/>
  <c r="Q226" i="1"/>
  <c r="P226" i="1"/>
  <c r="O226" i="1"/>
  <c r="N226" i="1"/>
  <c r="L226" i="1"/>
  <c r="K226" i="1"/>
  <c r="I226" i="1"/>
  <c r="B226" i="1"/>
  <c r="AZ226" i="1" s="1"/>
  <c r="A226" i="1"/>
  <c r="AR226" i="1" s="1"/>
  <c r="AW225" i="1"/>
  <c r="AP225" i="1"/>
  <c r="AU225" i="1"/>
  <c r="AG225" i="1"/>
  <c r="W225" i="1"/>
  <c r="V225" i="1"/>
  <c r="Q225" i="1"/>
  <c r="P225" i="1"/>
  <c r="O225" i="1"/>
  <c r="N225" i="1"/>
  <c r="L225" i="1"/>
  <c r="K225" i="1"/>
  <c r="I225" i="1"/>
  <c r="B225" i="1"/>
  <c r="AZ225" i="1" s="1"/>
  <c r="A225" i="1"/>
  <c r="AQ225" i="1" s="1"/>
  <c r="AW224" i="1"/>
  <c r="AP224" i="1"/>
  <c r="AU224" i="1"/>
  <c r="AG224" i="1"/>
  <c r="W224" i="1"/>
  <c r="V224" i="1"/>
  <c r="Q224" i="1"/>
  <c r="P224" i="1"/>
  <c r="O224" i="1"/>
  <c r="N224" i="1"/>
  <c r="L224" i="1"/>
  <c r="K224" i="1"/>
  <c r="I224" i="1"/>
  <c r="B224" i="1"/>
  <c r="AZ224" i="1" s="1"/>
  <c r="A224" i="1"/>
  <c r="AQ224" i="1" s="1"/>
  <c r="AW223" i="1"/>
  <c r="AP223" i="1"/>
  <c r="AU223" i="1"/>
  <c r="AG223" i="1"/>
  <c r="W223" i="1"/>
  <c r="V223" i="1"/>
  <c r="Q223" i="1"/>
  <c r="P223" i="1"/>
  <c r="O223" i="1"/>
  <c r="N223" i="1"/>
  <c r="L223" i="1"/>
  <c r="K223" i="1"/>
  <c r="I223" i="1"/>
  <c r="B223" i="1"/>
  <c r="AZ223" i="1" s="1"/>
  <c r="A223" i="1"/>
  <c r="AQ223" i="1" s="1"/>
  <c r="AW222" i="1"/>
  <c r="AP222" i="1"/>
  <c r="AU222" i="1"/>
  <c r="AG222" i="1"/>
  <c r="W222" i="1"/>
  <c r="V222" i="1"/>
  <c r="Q222" i="1"/>
  <c r="P222" i="1"/>
  <c r="O222" i="1"/>
  <c r="N222" i="1"/>
  <c r="L222" i="1"/>
  <c r="K222" i="1"/>
  <c r="I222" i="1"/>
  <c r="B222" i="1"/>
  <c r="AZ222" i="1" s="1"/>
  <c r="A222" i="1"/>
  <c r="AR222" i="1" s="1"/>
  <c r="AW221" i="1"/>
  <c r="AP221" i="1"/>
  <c r="AU221" i="1"/>
  <c r="AG221" i="1"/>
  <c r="W221" i="1"/>
  <c r="V221" i="1"/>
  <c r="Q221" i="1"/>
  <c r="P221" i="1"/>
  <c r="O221" i="1"/>
  <c r="N221" i="1"/>
  <c r="L221" i="1"/>
  <c r="K221" i="1"/>
  <c r="I221" i="1"/>
  <c r="B221" i="1"/>
  <c r="AZ221" i="1" s="1"/>
  <c r="A221" i="1"/>
  <c r="AR221" i="1" s="1"/>
  <c r="AW220" i="1"/>
  <c r="AP220" i="1"/>
  <c r="AU220" i="1"/>
  <c r="AG220" i="1"/>
  <c r="W220" i="1"/>
  <c r="V220" i="1"/>
  <c r="Q220" i="1"/>
  <c r="P220" i="1"/>
  <c r="O220" i="1"/>
  <c r="N220" i="1"/>
  <c r="L220" i="1"/>
  <c r="K220" i="1"/>
  <c r="I220" i="1"/>
  <c r="B220" i="1"/>
  <c r="AZ220" i="1" s="1"/>
  <c r="A220" i="1"/>
  <c r="AQ220" i="1" s="1"/>
  <c r="AW219" i="1"/>
  <c r="AP219" i="1"/>
  <c r="AU219" i="1"/>
  <c r="AG219" i="1"/>
  <c r="W219" i="1"/>
  <c r="V219" i="1"/>
  <c r="Q219" i="1"/>
  <c r="P219" i="1"/>
  <c r="O219" i="1"/>
  <c r="N219" i="1"/>
  <c r="L219" i="1"/>
  <c r="K219" i="1"/>
  <c r="I219" i="1"/>
  <c r="B219" i="1"/>
  <c r="AZ219" i="1" s="1"/>
  <c r="A219" i="1"/>
  <c r="AR219" i="1" s="1"/>
  <c r="AW218" i="1"/>
  <c r="AP218" i="1"/>
  <c r="AU218" i="1"/>
  <c r="AG218" i="1"/>
  <c r="W218" i="1"/>
  <c r="V218" i="1"/>
  <c r="Q218" i="1"/>
  <c r="P218" i="1"/>
  <c r="O218" i="1"/>
  <c r="N218" i="1"/>
  <c r="L218" i="1"/>
  <c r="K218" i="1"/>
  <c r="I218" i="1"/>
  <c r="B218" i="1"/>
  <c r="AZ218" i="1" s="1"/>
  <c r="A218" i="1"/>
  <c r="AQ218" i="1" s="1"/>
  <c r="AW217" i="1"/>
  <c r="AP217" i="1"/>
  <c r="AU217" i="1"/>
  <c r="AG217" i="1"/>
  <c r="W217" i="1"/>
  <c r="V217" i="1"/>
  <c r="Q217" i="1"/>
  <c r="P217" i="1"/>
  <c r="O217" i="1"/>
  <c r="N217" i="1"/>
  <c r="L217" i="1"/>
  <c r="K217" i="1"/>
  <c r="I217" i="1"/>
  <c r="B217" i="1"/>
  <c r="AZ217" i="1" s="1"/>
  <c r="A217" i="1"/>
  <c r="AQ217" i="1" s="1"/>
  <c r="AW216" i="1"/>
  <c r="AP216" i="1"/>
  <c r="AU216" i="1"/>
  <c r="AG216" i="1"/>
  <c r="W216" i="1"/>
  <c r="V216" i="1"/>
  <c r="Q216" i="1"/>
  <c r="P216" i="1"/>
  <c r="O216" i="1"/>
  <c r="N216" i="1"/>
  <c r="L216" i="1"/>
  <c r="K216" i="1"/>
  <c r="I216" i="1"/>
  <c r="B216" i="1"/>
  <c r="AZ216" i="1" s="1"/>
  <c r="A216" i="1"/>
  <c r="AR216" i="1" s="1"/>
  <c r="AW215" i="1"/>
  <c r="AP215" i="1"/>
  <c r="AU215" i="1"/>
  <c r="AG215" i="1"/>
  <c r="W215" i="1"/>
  <c r="V215" i="1"/>
  <c r="Q215" i="1"/>
  <c r="P215" i="1"/>
  <c r="O215" i="1"/>
  <c r="N215" i="1"/>
  <c r="L215" i="1"/>
  <c r="K215" i="1"/>
  <c r="I215" i="1"/>
  <c r="B215" i="1"/>
  <c r="AZ215" i="1" s="1"/>
  <c r="A215" i="1"/>
  <c r="AR215" i="1" s="1"/>
  <c r="AW214" i="1"/>
  <c r="AP214" i="1"/>
  <c r="AU214" i="1"/>
  <c r="AG214" i="1"/>
  <c r="W214" i="1"/>
  <c r="V214" i="1"/>
  <c r="Q214" i="1"/>
  <c r="P214" i="1"/>
  <c r="O214" i="1"/>
  <c r="N214" i="1"/>
  <c r="L214" i="1"/>
  <c r="K214" i="1"/>
  <c r="I214" i="1"/>
  <c r="B214" i="1"/>
  <c r="AZ214" i="1" s="1"/>
  <c r="A214" i="1"/>
  <c r="AQ214" i="1" s="1"/>
  <c r="AW213" i="1"/>
  <c r="AP213" i="1"/>
  <c r="AU213" i="1"/>
  <c r="AG213" i="1"/>
  <c r="W213" i="1"/>
  <c r="V213" i="1"/>
  <c r="Q213" i="1"/>
  <c r="P213" i="1"/>
  <c r="O213" i="1"/>
  <c r="N213" i="1"/>
  <c r="L213" i="1"/>
  <c r="K213" i="1"/>
  <c r="I213" i="1"/>
  <c r="B213" i="1"/>
  <c r="AZ213" i="1" s="1"/>
  <c r="A213" i="1"/>
  <c r="AW212" i="1"/>
  <c r="AP212" i="1"/>
  <c r="AU212" i="1"/>
  <c r="AG212" i="1"/>
  <c r="W212" i="1"/>
  <c r="V212" i="1"/>
  <c r="Q212" i="1"/>
  <c r="P212" i="1"/>
  <c r="O212" i="1"/>
  <c r="N212" i="1"/>
  <c r="L212" i="1"/>
  <c r="K212" i="1"/>
  <c r="J212" i="1"/>
  <c r="I212" i="1"/>
  <c r="B212" i="1"/>
  <c r="AZ212" i="1" s="1"/>
  <c r="A212" i="1"/>
  <c r="AR212" i="1" s="1"/>
  <c r="AW211" i="1"/>
  <c r="AP211" i="1"/>
  <c r="AU211" i="1"/>
  <c r="AG211" i="1"/>
  <c r="W211" i="1"/>
  <c r="V211" i="1"/>
  <c r="Q211" i="1"/>
  <c r="P211" i="1"/>
  <c r="O211" i="1"/>
  <c r="N211" i="1"/>
  <c r="L211" i="1"/>
  <c r="K211" i="1"/>
  <c r="I211" i="1"/>
  <c r="B211" i="1"/>
  <c r="AZ211" i="1" s="1"/>
  <c r="A211" i="1"/>
  <c r="AR211" i="1" s="1"/>
  <c r="AW210" i="1"/>
  <c r="AP210" i="1"/>
  <c r="AU210" i="1"/>
  <c r="AG210" i="1"/>
  <c r="W210" i="1"/>
  <c r="V210" i="1"/>
  <c r="Q210" i="1"/>
  <c r="P210" i="1"/>
  <c r="O210" i="1"/>
  <c r="N210" i="1"/>
  <c r="L210" i="1"/>
  <c r="K210" i="1"/>
  <c r="I210" i="1"/>
  <c r="B210" i="1"/>
  <c r="AZ210" i="1" s="1"/>
  <c r="A210" i="1"/>
  <c r="AW209" i="1"/>
  <c r="AP209" i="1"/>
  <c r="AU209" i="1"/>
  <c r="AG209" i="1"/>
  <c r="W209" i="1"/>
  <c r="V209" i="1"/>
  <c r="Q209" i="1"/>
  <c r="P209" i="1"/>
  <c r="O209" i="1"/>
  <c r="N209" i="1"/>
  <c r="L209" i="1"/>
  <c r="K209" i="1"/>
  <c r="J209" i="1"/>
  <c r="I209" i="1"/>
  <c r="B209" i="1"/>
  <c r="AZ209" i="1" s="1"/>
  <c r="A209" i="1"/>
  <c r="AQ209" i="1" s="1"/>
  <c r="AW208" i="1"/>
  <c r="AP208" i="1"/>
  <c r="AU208" i="1"/>
  <c r="AG208" i="1"/>
  <c r="W208" i="1"/>
  <c r="V208" i="1"/>
  <c r="Q208" i="1"/>
  <c r="P208" i="1"/>
  <c r="O208" i="1"/>
  <c r="N208" i="1"/>
  <c r="L208" i="1"/>
  <c r="K208" i="1"/>
  <c r="I208" i="1"/>
  <c r="B208" i="1"/>
  <c r="AZ208" i="1" s="1"/>
  <c r="A208" i="1"/>
  <c r="AQ208" i="1" s="1"/>
  <c r="AW207" i="1"/>
  <c r="AP207" i="1"/>
  <c r="AU207" i="1"/>
  <c r="AG207" i="1"/>
  <c r="W207" i="1"/>
  <c r="V207" i="1"/>
  <c r="Q207" i="1"/>
  <c r="P207" i="1"/>
  <c r="O207" i="1"/>
  <c r="N207" i="1"/>
  <c r="L207" i="1"/>
  <c r="K207" i="1"/>
  <c r="I207" i="1"/>
  <c r="B207" i="1"/>
  <c r="AZ207" i="1" s="1"/>
  <c r="A207" i="1"/>
  <c r="AR207" i="1" s="1"/>
  <c r="AW206" i="1"/>
  <c r="AP206" i="1"/>
  <c r="AU206" i="1"/>
  <c r="AG206" i="1"/>
  <c r="W206" i="1"/>
  <c r="V206" i="1"/>
  <c r="Q206" i="1"/>
  <c r="P206" i="1"/>
  <c r="O206" i="1"/>
  <c r="N206" i="1"/>
  <c r="L206" i="1"/>
  <c r="K206" i="1"/>
  <c r="I206" i="1"/>
  <c r="B206" i="1"/>
  <c r="AZ206" i="1" s="1"/>
  <c r="A206" i="1"/>
  <c r="AR206" i="1" s="1"/>
  <c r="AW205" i="1"/>
  <c r="AP205" i="1"/>
  <c r="AU205" i="1"/>
  <c r="AG205" i="1"/>
  <c r="W205" i="1"/>
  <c r="V205" i="1"/>
  <c r="Q205" i="1"/>
  <c r="P205" i="1"/>
  <c r="O205" i="1"/>
  <c r="N205" i="1"/>
  <c r="L205" i="1"/>
  <c r="K205" i="1"/>
  <c r="I205" i="1"/>
  <c r="B205" i="1"/>
  <c r="AZ205" i="1" s="1"/>
  <c r="A205" i="1"/>
  <c r="AQ205" i="1" s="1"/>
  <c r="AW204" i="1"/>
  <c r="AP204" i="1"/>
  <c r="AU204" i="1"/>
  <c r="AG204" i="1"/>
  <c r="W204" i="1"/>
  <c r="V204" i="1"/>
  <c r="Q204" i="1"/>
  <c r="P204" i="1"/>
  <c r="O204" i="1"/>
  <c r="N204" i="1"/>
  <c r="L204" i="1"/>
  <c r="K204" i="1"/>
  <c r="I204" i="1"/>
  <c r="B204" i="1"/>
  <c r="AZ204" i="1" s="1"/>
  <c r="A204" i="1"/>
  <c r="AR204" i="1" s="1"/>
  <c r="AW203" i="1"/>
  <c r="AP203" i="1"/>
  <c r="AU203" i="1"/>
  <c r="AG203" i="1"/>
  <c r="W203" i="1"/>
  <c r="V203" i="1"/>
  <c r="Q203" i="1"/>
  <c r="P203" i="1"/>
  <c r="O203" i="1"/>
  <c r="N203" i="1"/>
  <c r="L203" i="1"/>
  <c r="K203" i="1"/>
  <c r="I203" i="1"/>
  <c r="B203" i="1"/>
  <c r="AZ203" i="1" s="1"/>
  <c r="A203" i="1"/>
  <c r="AR203" i="1" s="1"/>
  <c r="AW202" i="1"/>
  <c r="AP202" i="1"/>
  <c r="AU202" i="1"/>
  <c r="AG202" i="1"/>
  <c r="W202" i="1"/>
  <c r="V202" i="1"/>
  <c r="Q202" i="1"/>
  <c r="P202" i="1"/>
  <c r="O202" i="1"/>
  <c r="N202" i="1"/>
  <c r="L202" i="1"/>
  <c r="K202" i="1"/>
  <c r="I202" i="1"/>
  <c r="B202" i="1"/>
  <c r="AZ202" i="1" s="1"/>
  <c r="A202" i="1"/>
  <c r="AQ202" i="1" s="1"/>
  <c r="AW201" i="1"/>
  <c r="AP201" i="1"/>
  <c r="AU201" i="1"/>
  <c r="AG201" i="1"/>
  <c r="W201" i="1"/>
  <c r="V201" i="1"/>
  <c r="Q201" i="1"/>
  <c r="P201" i="1"/>
  <c r="O201" i="1"/>
  <c r="N201" i="1"/>
  <c r="L201" i="1"/>
  <c r="K201" i="1"/>
  <c r="I201" i="1"/>
  <c r="B201" i="1"/>
  <c r="AZ201" i="1" s="1"/>
  <c r="A201" i="1"/>
  <c r="AR201" i="1" s="1"/>
  <c r="AW200" i="1"/>
  <c r="AP200" i="1"/>
  <c r="AU200" i="1"/>
  <c r="AG200" i="1"/>
  <c r="W200" i="1"/>
  <c r="V200" i="1"/>
  <c r="Q200" i="1"/>
  <c r="P200" i="1"/>
  <c r="O200" i="1"/>
  <c r="N200" i="1"/>
  <c r="L200" i="1"/>
  <c r="K200" i="1"/>
  <c r="J200" i="1"/>
  <c r="I200" i="1"/>
  <c r="B200" i="1"/>
  <c r="AZ200" i="1" s="1"/>
  <c r="A200" i="1"/>
  <c r="AQ200" i="1" s="1"/>
  <c r="AW199" i="1"/>
  <c r="AP199" i="1"/>
  <c r="AU199" i="1"/>
  <c r="AG199" i="1"/>
  <c r="W199" i="1"/>
  <c r="V199" i="1"/>
  <c r="Q199" i="1"/>
  <c r="P199" i="1"/>
  <c r="O199" i="1"/>
  <c r="N199" i="1"/>
  <c r="L199" i="1"/>
  <c r="K199" i="1"/>
  <c r="I199" i="1"/>
  <c r="B199" i="1"/>
  <c r="AZ199" i="1" s="1"/>
  <c r="A199" i="1"/>
  <c r="AQ199" i="1" s="1"/>
  <c r="AW198" i="1"/>
  <c r="AP198" i="1"/>
  <c r="AU198" i="1"/>
  <c r="AG198" i="1"/>
  <c r="W198" i="1"/>
  <c r="V198" i="1"/>
  <c r="Q198" i="1"/>
  <c r="P198" i="1"/>
  <c r="O198" i="1"/>
  <c r="N198" i="1"/>
  <c r="L198" i="1"/>
  <c r="K198" i="1"/>
  <c r="I198" i="1"/>
  <c r="B198" i="1"/>
  <c r="AZ198" i="1" s="1"/>
  <c r="A198" i="1"/>
  <c r="AQ198" i="1" s="1"/>
  <c r="AW197" i="1"/>
  <c r="AP197" i="1"/>
  <c r="AU197" i="1"/>
  <c r="AG197" i="1"/>
  <c r="W197" i="1"/>
  <c r="V197" i="1"/>
  <c r="Q197" i="1"/>
  <c r="P197" i="1"/>
  <c r="O197" i="1"/>
  <c r="N197" i="1"/>
  <c r="L197" i="1"/>
  <c r="K197" i="1"/>
  <c r="I197" i="1"/>
  <c r="B197" i="1"/>
  <c r="AZ197" i="1" s="1"/>
  <c r="A197" i="1"/>
  <c r="AQ197" i="1" s="1"/>
  <c r="AW196" i="1"/>
  <c r="AP196" i="1"/>
  <c r="AU196" i="1"/>
  <c r="AG196" i="1"/>
  <c r="W196" i="1"/>
  <c r="V196" i="1"/>
  <c r="Q196" i="1"/>
  <c r="P196" i="1"/>
  <c r="O196" i="1"/>
  <c r="N196" i="1"/>
  <c r="L196" i="1"/>
  <c r="K196" i="1"/>
  <c r="I196" i="1"/>
  <c r="B196" i="1"/>
  <c r="AZ196" i="1" s="1"/>
  <c r="A196" i="1"/>
  <c r="AQ196" i="1" s="1"/>
  <c r="AW195" i="1"/>
  <c r="AP195" i="1"/>
  <c r="AU195" i="1"/>
  <c r="AG195" i="1"/>
  <c r="W195" i="1"/>
  <c r="V195" i="1"/>
  <c r="Q195" i="1"/>
  <c r="P195" i="1"/>
  <c r="O195" i="1"/>
  <c r="N195" i="1"/>
  <c r="L195" i="1"/>
  <c r="K195" i="1"/>
  <c r="I195" i="1"/>
  <c r="B195" i="1"/>
  <c r="AZ195" i="1" s="1"/>
  <c r="A195" i="1"/>
  <c r="AR195" i="1" s="1"/>
  <c r="AW194" i="1"/>
  <c r="AP194" i="1"/>
  <c r="AU194" i="1"/>
  <c r="AG194" i="1"/>
  <c r="W194" i="1"/>
  <c r="V194" i="1"/>
  <c r="Q194" i="1"/>
  <c r="P194" i="1"/>
  <c r="O194" i="1"/>
  <c r="N194" i="1"/>
  <c r="L194" i="1"/>
  <c r="K194" i="1"/>
  <c r="I194" i="1"/>
  <c r="B194" i="1"/>
  <c r="AZ194" i="1" s="1"/>
  <c r="A194" i="1"/>
  <c r="AQ194" i="1" s="1"/>
  <c r="AW193" i="1"/>
  <c r="AP193" i="1"/>
  <c r="AU193" i="1"/>
  <c r="AG193" i="1"/>
  <c r="W193" i="1"/>
  <c r="V193" i="1"/>
  <c r="Q193" i="1"/>
  <c r="P193" i="1"/>
  <c r="O193" i="1"/>
  <c r="N193" i="1"/>
  <c r="L193" i="1"/>
  <c r="K193" i="1"/>
  <c r="I193" i="1"/>
  <c r="B193" i="1"/>
  <c r="AZ193" i="1" s="1"/>
  <c r="A193" i="1"/>
  <c r="AW192" i="1"/>
  <c r="AP192" i="1"/>
  <c r="AU192" i="1"/>
  <c r="AG192" i="1"/>
  <c r="W192" i="1"/>
  <c r="V192" i="1"/>
  <c r="Q192" i="1"/>
  <c r="P192" i="1"/>
  <c r="O192" i="1"/>
  <c r="N192" i="1"/>
  <c r="L192" i="1"/>
  <c r="K192" i="1"/>
  <c r="I192" i="1"/>
  <c r="B192" i="1"/>
  <c r="AZ192" i="1" s="1"/>
  <c r="A192" i="1"/>
  <c r="AW191" i="1"/>
  <c r="AP191" i="1"/>
  <c r="AU191" i="1"/>
  <c r="AG191" i="1"/>
  <c r="W191" i="1"/>
  <c r="V191" i="1"/>
  <c r="Q191" i="1"/>
  <c r="P191" i="1"/>
  <c r="O191" i="1"/>
  <c r="N191" i="1"/>
  <c r="L191" i="1"/>
  <c r="K191" i="1"/>
  <c r="I191" i="1"/>
  <c r="B191" i="1"/>
  <c r="AZ191" i="1" s="1"/>
  <c r="A191" i="1"/>
  <c r="AR191" i="1" s="1"/>
  <c r="AW190" i="1"/>
  <c r="AP190" i="1"/>
  <c r="AU190" i="1"/>
  <c r="AG190" i="1"/>
  <c r="W190" i="1"/>
  <c r="V190" i="1"/>
  <c r="Q190" i="1"/>
  <c r="P190" i="1"/>
  <c r="O190" i="1"/>
  <c r="N190" i="1"/>
  <c r="L190" i="1"/>
  <c r="K190" i="1"/>
  <c r="I190" i="1"/>
  <c r="B190" i="1"/>
  <c r="AZ190" i="1" s="1"/>
  <c r="A190" i="1"/>
  <c r="AQ190" i="1" s="1"/>
  <c r="AW189" i="1"/>
  <c r="AP189" i="1"/>
  <c r="AU189" i="1"/>
  <c r="AG189" i="1"/>
  <c r="W189" i="1"/>
  <c r="V189" i="1"/>
  <c r="Q189" i="1"/>
  <c r="P189" i="1"/>
  <c r="O189" i="1"/>
  <c r="N189" i="1"/>
  <c r="L189" i="1"/>
  <c r="K189" i="1"/>
  <c r="I189" i="1"/>
  <c r="B189" i="1"/>
  <c r="AZ189" i="1" s="1"/>
  <c r="A189" i="1"/>
  <c r="AW188" i="1"/>
  <c r="AP188" i="1"/>
  <c r="AU188" i="1"/>
  <c r="AG188" i="1"/>
  <c r="W188" i="1"/>
  <c r="V188" i="1"/>
  <c r="Q188" i="1"/>
  <c r="P188" i="1"/>
  <c r="O188" i="1"/>
  <c r="N188" i="1"/>
  <c r="L188" i="1"/>
  <c r="K188" i="1"/>
  <c r="I188" i="1"/>
  <c r="B188" i="1"/>
  <c r="AZ188" i="1" s="1"/>
  <c r="A188" i="1"/>
  <c r="AW187" i="1"/>
  <c r="AP187" i="1"/>
  <c r="AU187" i="1"/>
  <c r="AG187" i="1"/>
  <c r="W187" i="1"/>
  <c r="V187" i="1"/>
  <c r="Q187" i="1"/>
  <c r="P187" i="1"/>
  <c r="O187" i="1"/>
  <c r="N187" i="1"/>
  <c r="L187" i="1"/>
  <c r="K187" i="1"/>
  <c r="I187" i="1"/>
  <c r="B187" i="1"/>
  <c r="AZ187" i="1" s="1"/>
  <c r="A187" i="1"/>
  <c r="AQ187" i="1" s="1"/>
  <c r="AW186" i="1"/>
  <c r="AP186" i="1"/>
  <c r="AU186" i="1"/>
  <c r="AG186" i="1"/>
  <c r="W186" i="1"/>
  <c r="V186" i="1"/>
  <c r="Q186" i="1"/>
  <c r="P186" i="1"/>
  <c r="O186" i="1"/>
  <c r="N186" i="1"/>
  <c r="L186" i="1"/>
  <c r="K186" i="1"/>
  <c r="I186" i="1"/>
  <c r="B186" i="1"/>
  <c r="AZ186" i="1" s="1"/>
  <c r="A186" i="1"/>
  <c r="AR186" i="1" s="1"/>
  <c r="AW185" i="1"/>
  <c r="AP185" i="1"/>
  <c r="AU185" i="1"/>
  <c r="AG185" i="1"/>
  <c r="W185" i="1"/>
  <c r="V185" i="1"/>
  <c r="Q185" i="1"/>
  <c r="P185" i="1"/>
  <c r="O185" i="1"/>
  <c r="N185" i="1"/>
  <c r="L185" i="1"/>
  <c r="K185" i="1"/>
  <c r="I185" i="1"/>
  <c r="B185" i="1"/>
  <c r="AZ185" i="1" s="1"/>
  <c r="A185" i="1"/>
  <c r="AQ185" i="1" s="1"/>
  <c r="AW184" i="1"/>
  <c r="AP184" i="1"/>
  <c r="AU184" i="1"/>
  <c r="AG184" i="1"/>
  <c r="W184" i="1"/>
  <c r="V184" i="1"/>
  <c r="Q184" i="1"/>
  <c r="P184" i="1"/>
  <c r="O184" i="1"/>
  <c r="N184" i="1"/>
  <c r="L184" i="1"/>
  <c r="K184" i="1"/>
  <c r="I184" i="1"/>
  <c r="B184" i="1"/>
  <c r="AZ184" i="1" s="1"/>
  <c r="A184" i="1"/>
  <c r="AQ184" i="1" s="1"/>
  <c r="AW183" i="1"/>
  <c r="AP183" i="1"/>
  <c r="AU183" i="1"/>
  <c r="AG183" i="1"/>
  <c r="W183" i="1"/>
  <c r="V183" i="1"/>
  <c r="Q183" i="1"/>
  <c r="P183" i="1"/>
  <c r="O183" i="1"/>
  <c r="N183" i="1"/>
  <c r="L183" i="1"/>
  <c r="K183" i="1"/>
  <c r="I183" i="1"/>
  <c r="B183" i="1"/>
  <c r="AZ183" i="1" s="1"/>
  <c r="A183" i="1"/>
  <c r="AR183" i="1" s="1"/>
  <c r="AW182" i="1"/>
  <c r="AP182" i="1"/>
  <c r="AU182" i="1"/>
  <c r="AG182" i="1"/>
  <c r="W182" i="1"/>
  <c r="V182" i="1"/>
  <c r="Q182" i="1"/>
  <c r="P182" i="1"/>
  <c r="O182" i="1"/>
  <c r="N182" i="1"/>
  <c r="L182" i="1"/>
  <c r="K182" i="1"/>
  <c r="I182" i="1"/>
  <c r="B182" i="1"/>
  <c r="AZ182" i="1" s="1"/>
  <c r="A182" i="1"/>
  <c r="AQ182" i="1" s="1"/>
  <c r="AW181" i="1"/>
  <c r="AP181" i="1"/>
  <c r="AU181" i="1"/>
  <c r="AG181" i="1"/>
  <c r="W181" i="1"/>
  <c r="V181" i="1"/>
  <c r="Q181" i="1"/>
  <c r="P181" i="1"/>
  <c r="O181" i="1"/>
  <c r="N181" i="1"/>
  <c r="L181" i="1"/>
  <c r="K181" i="1"/>
  <c r="I181" i="1"/>
  <c r="B181" i="1"/>
  <c r="AZ181" i="1" s="1"/>
  <c r="A181" i="1"/>
  <c r="AR181" i="1" s="1"/>
  <c r="AW180" i="1"/>
  <c r="AP180" i="1"/>
  <c r="AU180" i="1"/>
  <c r="AG180" i="1"/>
  <c r="W180" i="1"/>
  <c r="V180" i="1"/>
  <c r="Q180" i="1"/>
  <c r="P180" i="1"/>
  <c r="O180" i="1"/>
  <c r="N180" i="1"/>
  <c r="L180" i="1"/>
  <c r="K180" i="1"/>
  <c r="I180" i="1"/>
  <c r="B180" i="1"/>
  <c r="AZ180" i="1" s="1"/>
  <c r="A180" i="1"/>
  <c r="AQ180" i="1" s="1"/>
  <c r="AW179" i="1"/>
  <c r="AP179" i="1"/>
  <c r="AU179" i="1"/>
  <c r="AG179" i="1"/>
  <c r="W179" i="1"/>
  <c r="V179" i="1"/>
  <c r="Q179" i="1"/>
  <c r="P179" i="1"/>
  <c r="O179" i="1"/>
  <c r="N179" i="1"/>
  <c r="L179" i="1"/>
  <c r="K179" i="1"/>
  <c r="I179" i="1"/>
  <c r="B179" i="1"/>
  <c r="AZ179" i="1" s="1"/>
  <c r="A179" i="1"/>
  <c r="AW178" i="1"/>
  <c r="AP178" i="1"/>
  <c r="AU178" i="1"/>
  <c r="AG178" i="1"/>
  <c r="W178" i="1"/>
  <c r="V178" i="1"/>
  <c r="Q178" i="1"/>
  <c r="P178" i="1"/>
  <c r="O178" i="1"/>
  <c r="N178" i="1"/>
  <c r="L178" i="1"/>
  <c r="K178" i="1"/>
  <c r="I178" i="1"/>
  <c r="B178" i="1"/>
  <c r="AZ178" i="1" s="1"/>
  <c r="A178" i="1"/>
  <c r="AR178" i="1" s="1"/>
  <c r="AW177" i="1"/>
  <c r="AP177" i="1"/>
  <c r="AU177" i="1"/>
  <c r="AG177" i="1"/>
  <c r="W177" i="1"/>
  <c r="V177" i="1"/>
  <c r="Q177" i="1"/>
  <c r="P177" i="1"/>
  <c r="O177" i="1"/>
  <c r="N177" i="1"/>
  <c r="L177" i="1"/>
  <c r="K177" i="1"/>
  <c r="I177" i="1"/>
  <c r="B177" i="1"/>
  <c r="AZ177" i="1" s="1"/>
  <c r="A177" i="1"/>
  <c r="AQ177" i="1" s="1"/>
  <c r="AW176" i="1"/>
  <c r="AP176" i="1"/>
  <c r="AU176" i="1"/>
  <c r="AG176" i="1"/>
  <c r="W176" i="1"/>
  <c r="V176" i="1"/>
  <c r="Q176" i="1"/>
  <c r="P176" i="1"/>
  <c r="O176" i="1"/>
  <c r="N176" i="1"/>
  <c r="L176" i="1"/>
  <c r="K176" i="1"/>
  <c r="J176" i="1"/>
  <c r="I176" i="1"/>
  <c r="B176" i="1"/>
  <c r="AZ176" i="1" s="1"/>
  <c r="A176" i="1"/>
  <c r="AW175" i="1"/>
  <c r="AP175" i="1"/>
  <c r="AU175" i="1"/>
  <c r="AG175" i="1"/>
  <c r="W175" i="1"/>
  <c r="V175" i="1"/>
  <c r="Q175" i="1"/>
  <c r="P175" i="1"/>
  <c r="O175" i="1"/>
  <c r="N175" i="1"/>
  <c r="L175" i="1"/>
  <c r="K175" i="1"/>
  <c r="I175" i="1"/>
  <c r="B175" i="1"/>
  <c r="AZ175" i="1" s="1"/>
  <c r="A175" i="1"/>
  <c r="AR175" i="1" s="1"/>
  <c r="AW174" i="1"/>
  <c r="AP174" i="1"/>
  <c r="AU174" i="1"/>
  <c r="AG174" i="1"/>
  <c r="W174" i="1"/>
  <c r="V174" i="1"/>
  <c r="Q174" i="1"/>
  <c r="P174" i="1"/>
  <c r="O174" i="1"/>
  <c r="N174" i="1"/>
  <c r="L174" i="1"/>
  <c r="K174" i="1"/>
  <c r="I174" i="1"/>
  <c r="B174" i="1"/>
  <c r="AZ174" i="1" s="1"/>
  <c r="A174" i="1"/>
  <c r="AQ174" i="1" s="1"/>
  <c r="AW173" i="1"/>
  <c r="AP173" i="1"/>
  <c r="AU173" i="1"/>
  <c r="AG173" i="1"/>
  <c r="W173" i="1"/>
  <c r="V173" i="1"/>
  <c r="Q173" i="1"/>
  <c r="P173" i="1"/>
  <c r="O173" i="1"/>
  <c r="N173" i="1"/>
  <c r="L173" i="1"/>
  <c r="K173" i="1"/>
  <c r="I173" i="1"/>
  <c r="B173" i="1"/>
  <c r="AZ173" i="1" s="1"/>
  <c r="A173" i="1"/>
  <c r="AR173" i="1" s="1"/>
  <c r="AW172" i="1"/>
  <c r="AP172" i="1"/>
  <c r="AU172" i="1"/>
  <c r="AG172" i="1"/>
  <c r="W172" i="1"/>
  <c r="V172" i="1"/>
  <c r="Q172" i="1"/>
  <c r="P172" i="1"/>
  <c r="O172" i="1"/>
  <c r="N172" i="1"/>
  <c r="L172" i="1"/>
  <c r="K172" i="1"/>
  <c r="I172" i="1"/>
  <c r="B172" i="1"/>
  <c r="AZ172" i="1" s="1"/>
  <c r="A172" i="1"/>
  <c r="AQ172" i="1" s="1"/>
  <c r="AW171" i="1"/>
  <c r="AP171" i="1"/>
  <c r="AU171" i="1"/>
  <c r="AG171" i="1"/>
  <c r="W171" i="1"/>
  <c r="V171" i="1"/>
  <c r="Q171" i="1"/>
  <c r="P171" i="1"/>
  <c r="O171" i="1"/>
  <c r="N171" i="1"/>
  <c r="L171" i="1"/>
  <c r="K171" i="1"/>
  <c r="I171" i="1"/>
  <c r="B171" i="1"/>
  <c r="AZ171" i="1" s="1"/>
  <c r="A171" i="1"/>
  <c r="AR171" i="1" s="1"/>
  <c r="AW170" i="1"/>
  <c r="AP170" i="1"/>
  <c r="AU170" i="1"/>
  <c r="AG170" i="1"/>
  <c r="W170" i="1"/>
  <c r="V170" i="1"/>
  <c r="Q170" i="1"/>
  <c r="P170" i="1"/>
  <c r="O170" i="1"/>
  <c r="N170" i="1"/>
  <c r="L170" i="1"/>
  <c r="K170" i="1"/>
  <c r="I170" i="1"/>
  <c r="B170" i="1"/>
  <c r="AZ170" i="1" s="1"/>
  <c r="A170" i="1"/>
  <c r="AQ170" i="1" s="1"/>
  <c r="AW169" i="1"/>
  <c r="AP169" i="1"/>
  <c r="AU169" i="1"/>
  <c r="AG169" i="1"/>
  <c r="W169" i="1"/>
  <c r="V169" i="1"/>
  <c r="Q169" i="1"/>
  <c r="P169" i="1"/>
  <c r="O169" i="1"/>
  <c r="N169" i="1"/>
  <c r="L169" i="1"/>
  <c r="K169" i="1"/>
  <c r="I169" i="1"/>
  <c r="B169" i="1"/>
  <c r="AZ169" i="1" s="1"/>
  <c r="A169" i="1"/>
  <c r="AR169" i="1" s="1"/>
  <c r="AW168" i="1"/>
  <c r="AP168" i="1"/>
  <c r="AU168" i="1"/>
  <c r="AG168" i="1"/>
  <c r="W168" i="1"/>
  <c r="V168" i="1"/>
  <c r="Q168" i="1"/>
  <c r="P168" i="1"/>
  <c r="O168" i="1"/>
  <c r="N168" i="1"/>
  <c r="L168" i="1"/>
  <c r="K168" i="1"/>
  <c r="I168" i="1"/>
  <c r="B168" i="1"/>
  <c r="AZ168" i="1" s="1"/>
  <c r="A168" i="1"/>
  <c r="AR168" i="1" s="1"/>
  <c r="AW167" i="1"/>
  <c r="AP167" i="1"/>
  <c r="AU167" i="1"/>
  <c r="AG167" i="1"/>
  <c r="W167" i="1"/>
  <c r="V167" i="1"/>
  <c r="Q167" i="1"/>
  <c r="P167" i="1"/>
  <c r="O167" i="1"/>
  <c r="N167" i="1"/>
  <c r="L167" i="1"/>
  <c r="K167" i="1"/>
  <c r="I167" i="1"/>
  <c r="B167" i="1"/>
  <c r="AZ167" i="1" s="1"/>
  <c r="A167" i="1"/>
  <c r="AQ167" i="1" s="1"/>
  <c r="AW166" i="1"/>
  <c r="AP166" i="1"/>
  <c r="AU166" i="1"/>
  <c r="AG166" i="1"/>
  <c r="W166" i="1"/>
  <c r="V166" i="1"/>
  <c r="Q166" i="1"/>
  <c r="P166" i="1"/>
  <c r="O166" i="1"/>
  <c r="N166" i="1"/>
  <c r="L166" i="1"/>
  <c r="K166" i="1"/>
  <c r="I166" i="1"/>
  <c r="B166" i="1"/>
  <c r="AZ166" i="1" s="1"/>
  <c r="A166" i="1"/>
  <c r="AR166" i="1" s="1"/>
  <c r="AW165" i="1"/>
  <c r="AP165" i="1"/>
  <c r="AU165" i="1"/>
  <c r="AG165" i="1"/>
  <c r="W165" i="1"/>
  <c r="V165" i="1"/>
  <c r="Q165" i="1"/>
  <c r="P165" i="1"/>
  <c r="O165" i="1"/>
  <c r="N165" i="1"/>
  <c r="L165" i="1"/>
  <c r="K165" i="1"/>
  <c r="I165" i="1"/>
  <c r="B165" i="1"/>
  <c r="AZ165" i="1" s="1"/>
  <c r="A165" i="1"/>
  <c r="AW164" i="1"/>
  <c r="AP164" i="1"/>
  <c r="AU164" i="1"/>
  <c r="AG164" i="1"/>
  <c r="W164" i="1"/>
  <c r="V164" i="1"/>
  <c r="Q164" i="1"/>
  <c r="P164" i="1"/>
  <c r="O164" i="1"/>
  <c r="N164" i="1"/>
  <c r="L164" i="1"/>
  <c r="K164" i="1"/>
  <c r="J164" i="1"/>
  <c r="I164" i="1"/>
  <c r="B164" i="1"/>
  <c r="AZ164" i="1" s="1"/>
  <c r="A164" i="1"/>
  <c r="AR164" i="1" s="1"/>
  <c r="AW163" i="1"/>
  <c r="AP163" i="1"/>
  <c r="AU163" i="1"/>
  <c r="AG163" i="1"/>
  <c r="W163" i="1"/>
  <c r="V163" i="1"/>
  <c r="Q163" i="1"/>
  <c r="P163" i="1"/>
  <c r="O163" i="1"/>
  <c r="N163" i="1"/>
  <c r="L163" i="1"/>
  <c r="K163" i="1"/>
  <c r="I163" i="1"/>
  <c r="B163" i="1"/>
  <c r="AZ163" i="1" s="1"/>
  <c r="A163" i="1"/>
  <c r="AR163" i="1" s="1"/>
  <c r="AW162" i="1"/>
  <c r="AP162" i="1"/>
  <c r="AU162" i="1"/>
  <c r="AG162" i="1"/>
  <c r="W162" i="1"/>
  <c r="V162" i="1"/>
  <c r="Q162" i="1"/>
  <c r="P162" i="1"/>
  <c r="O162" i="1"/>
  <c r="N162" i="1"/>
  <c r="L162" i="1"/>
  <c r="K162" i="1"/>
  <c r="I162" i="1"/>
  <c r="B162" i="1"/>
  <c r="AZ162" i="1" s="1"/>
  <c r="A162" i="1"/>
  <c r="AQ162" i="1" s="1"/>
  <c r="AW161" i="1"/>
  <c r="AP161" i="1"/>
  <c r="AU161" i="1"/>
  <c r="AG161" i="1"/>
  <c r="W161" i="1"/>
  <c r="V161" i="1"/>
  <c r="Q161" i="1"/>
  <c r="P161" i="1"/>
  <c r="O161" i="1"/>
  <c r="N161" i="1"/>
  <c r="L161" i="1"/>
  <c r="K161" i="1"/>
  <c r="I161" i="1"/>
  <c r="B161" i="1"/>
  <c r="AZ161" i="1" s="1"/>
  <c r="A161" i="1"/>
  <c r="AW160" i="1"/>
  <c r="AP160" i="1"/>
  <c r="AU160" i="1"/>
  <c r="AG160" i="1"/>
  <c r="W160" i="1"/>
  <c r="V160" i="1"/>
  <c r="Q160" i="1"/>
  <c r="P160" i="1"/>
  <c r="O160" i="1"/>
  <c r="N160" i="1"/>
  <c r="L160" i="1"/>
  <c r="K160" i="1"/>
  <c r="I160" i="1"/>
  <c r="B160" i="1"/>
  <c r="AZ160" i="1" s="1"/>
  <c r="A160" i="1"/>
  <c r="AR160" i="1" s="1"/>
  <c r="AW159" i="1"/>
  <c r="AP159" i="1"/>
  <c r="AU159" i="1"/>
  <c r="AG159" i="1"/>
  <c r="W159" i="1"/>
  <c r="V159" i="1"/>
  <c r="Q159" i="1"/>
  <c r="P159" i="1"/>
  <c r="O159" i="1"/>
  <c r="N159" i="1"/>
  <c r="L159" i="1"/>
  <c r="K159" i="1"/>
  <c r="I159" i="1"/>
  <c r="B159" i="1"/>
  <c r="AZ159" i="1" s="1"/>
  <c r="A159" i="1"/>
  <c r="AQ159" i="1" s="1"/>
  <c r="AW158" i="1"/>
  <c r="AR158" i="1"/>
  <c r="AQ158" i="1"/>
  <c r="AP158" i="1"/>
  <c r="AU158" i="1"/>
  <c r="AG158" i="1"/>
  <c r="W158" i="1"/>
  <c r="V158" i="1"/>
  <c r="Q158" i="1"/>
  <c r="P158" i="1"/>
  <c r="O158" i="1"/>
  <c r="N158" i="1"/>
  <c r="L158" i="1"/>
  <c r="K158" i="1"/>
  <c r="I158" i="1"/>
  <c r="B158" i="1"/>
  <c r="AZ158" i="1" s="1"/>
  <c r="AW157" i="1"/>
  <c r="AP157" i="1"/>
  <c r="AU157" i="1"/>
  <c r="AG157" i="1"/>
  <c r="W157" i="1"/>
  <c r="V157" i="1"/>
  <c r="Q157" i="1"/>
  <c r="P157" i="1"/>
  <c r="O157" i="1"/>
  <c r="N157" i="1"/>
  <c r="L157" i="1"/>
  <c r="K157" i="1"/>
  <c r="I157" i="1"/>
  <c r="B157" i="1"/>
  <c r="AZ157" i="1" s="1"/>
  <c r="A157" i="1"/>
  <c r="AR157" i="1" s="1"/>
  <c r="AW156" i="1"/>
  <c r="AP156" i="1"/>
  <c r="AU156" i="1"/>
  <c r="AG156" i="1"/>
  <c r="W156" i="1"/>
  <c r="V156" i="1"/>
  <c r="Q156" i="1"/>
  <c r="P156" i="1"/>
  <c r="O156" i="1"/>
  <c r="N156" i="1"/>
  <c r="L156" i="1"/>
  <c r="K156" i="1"/>
  <c r="I156" i="1"/>
  <c r="B156" i="1"/>
  <c r="AZ156" i="1" s="1"/>
  <c r="A156" i="1"/>
  <c r="AQ156" i="1" s="1"/>
  <c r="AW155" i="1"/>
  <c r="AP155" i="1"/>
  <c r="AU155" i="1"/>
  <c r="AG155" i="1"/>
  <c r="W155" i="1"/>
  <c r="V155" i="1"/>
  <c r="Q155" i="1"/>
  <c r="P155" i="1"/>
  <c r="O155" i="1"/>
  <c r="N155" i="1"/>
  <c r="L155" i="1"/>
  <c r="K155" i="1"/>
  <c r="I155" i="1"/>
  <c r="B155" i="1"/>
  <c r="AZ155" i="1" s="1"/>
  <c r="A155" i="1"/>
  <c r="AR155" i="1" s="1"/>
  <c r="AW154" i="1"/>
  <c r="AP154" i="1"/>
  <c r="AU154" i="1"/>
  <c r="AG154" i="1"/>
  <c r="W154" i="1"/>
  <c r="V154" i="1"/>
  <c r="Q154" i="1"/>
  <c r="P154" i="1"/>
  <c r="O154" i="1"/>
  <c r="N154" i="1"/>
  <c r="L154" i="1"/>
  <c r="K154" i="1"/>
  <c r="I154" i="1"/>
  <c r="B154" i="1"/>
  <c r="AZ154" i="1" s="1"/>
  <c r="A154" i="1"/>
  <c r="AR154" i="1" s="1"/>
  <c r="AW153" i="1"/>
  <c r="AP153" i="1"/>
  <c r="AU153" i="1"/>
  <c r="AG153" i="1"/>
  <c r="W153" i="1"/>
  <c r="V153" i="1"/>
  <c r="Q153" i="1"/>
  <c r="P153" i="1"/>
  <c r="O153" i="1"/>
  <c r="N153" i="1"/>
  <c r="L153" i="1"/>
  <c r="K153" i="1"/>
  <c r="J153" i="1"/>
  <c r="I153" i="1"/>
  <c r="B153" i="1"/>
  <c r="AZ153" i="1" s="1"/>
  <c r="A153" i="1"/>
  <c r="AR153" i="1" s="1"/>
  <c r="AW152" i="1"/>
  <c r="AP152" i="1"/>
  <c r="AU152" i="1"/>
  <c r="AG152" i="1"/>
  <c r="W152" i="1"/>
  <c r="V152" i="1"/>
  <c r="Q152" i="1"/>
  <c r="P152" i="1"/>
  <c r="O152" i="1"/>
  <c r="N152" i="1"/>
  <c r="L152" i="1"/>
  <c r="K152" i="1"/>
  <c r="I152" i="1"/>
  <c r="B152" i="1"/>
  <c r="AZ152" i="1" s="1"/>
  <c r="A152" i="1"/>
  <c r="AR152" i="1" s="1"/>
  <c r="AW151" i="1"/>
  <c r="AP151" i="1"/>
  <c r="AU151" i="1"/>
  <c r="AG151" i="1"/>
  <c r="W151" i="1"/>
  <c r="V151" i="1"/>
  <c r="Q151" i="1"/>
  <c r="P151" i="1"/>
  <c r="O151" i="1"/>
  <c r="N151" i="1"/>
  <c r="L151" i="1"/>
  <c r="K151" i="1"/>
  <c r="I151" i="1"/>
  <c r="B151" i="1"/>
  <c r="AZ151" i="1" s="1"/>
  <c r="A151" i="1"/>
  <c r="AW150" i="1"/>
  <c r="AP150" i="1"/>
  <c r="AU150" i="1"/>
  <c r="AG150" i="1"/>
  <c r="W150" i="1"/>
  <c r="V150" i="1"/>
  <c r="Q150" i="1"/>
  <c r="P150" i="1"/>
  <c r="O150" i="1"/>
  <c r="N150" i="1"/>
  <c r="L150" i="1"/>
  <c r="K150" i="1"/>
  <c r="I150" i="1"/>
  <c r="B150" i="1"/>
  <c r="AZ150" i="1" s="1"/>
  <c r="A150" i="1"/>
  <c r="AW149" i="1"/>
  <c r="AP149" i="1"/>
  <c r="AU149" i="1"/>
  <c r="AG149" i="1"/>
  <c r="W149" i="1"/>
  <c r="V149" i="1"/>
  <c r="Q149" i="1"/>
  <c r="P149" i="1"/>
  <c r="O149" i="1"/>
  <c r="L149" i="1"/>
  <c r="K149" i="1"/>
  <c r="I149" i="1"/>
  <c r="B149" i="1"/>
  <c r="AZ149" i="1" s="1"/>
  <c r="A149" i="1"/>
  <c r="AW148" i="1"/>
  <c r="AP148" i="1"/>
  <c r="AU148" i="1"/>
  <c r="AG148" i="1"/>
  <c r="W148" i="1"/>
  <c r="Q148" i="1"/>
  <c r="P148" i="1"/>
  <c r="O148" i="1"/>
  <c r="N148" i="1"/>
  <c r="L148" i="1"/>
  <c r="K148" i="1"/>
  <c r="I148" i="1"/>
  <c r="B148" i="1"/>
  <c r="AZ148" i="1" s="1"/>
  <c r="A148" i="1"/>
  <c r="AW147" i="1"/>
  <c r="AP147" i="1"/>
  <c r="AU147" i="1"/>
  <c r="AG147" i="1"/>
  <c r="W147" i="1"/>
  <c r="V147" i="1"/>
  <c r="Q147" i="1"/>
  <c r="P147" i="1"/>
  <c r="O147" i="1"/>
  <c r="N147" i="1"/>
  <c r="L147" i="1"/>
  <c r="K147" i="1"/>
  <c r="I147" i="1"/>
  <c r="B147" i="1"/>
  <c r="AZ147" i="1" s="1"/>
  <c r="A147" i="1"/>
  <c r="AQ147" i="1" s="1"/>
  <c r="AW146" i="1"/>
  <c r="AP146" i="1"/>
  <c r="AU146" i="1"/>
  <c r="AG146" i="1"/>
  <c r="W146" i="1"/>
  <c r="V146" i="1"/>
  <c r="Q146" i="1"/>
  <c r="P146" i="1"/>
  <c r="O146" i="1"/>
  <c r="L146" i="1"/>
  <c r="K146" i="1"/>
  <c r="I146" i="1"/>
  <c r="B146" i="1"/>
  <c r="AZ146" i="1" s="1"/>
  <c r="A146" i="1"/>
  <c r="AW145" i="1"/>
  <c r="AP145" i="1"/>
  <c r="AU145" i="1"/>
  <c r="AG145" i="1"/>
  <c r="W145" i="1"/>
  <c r="V145" i="1"/>
  <c r="Q145" i="1"/>
  <c r="P145" i="1"/>
  <c r="O145" i="1"/>
  <c r="N145" i="1"/>
  <c r="L145" i="1"/>
  <c r="K145" i="1"/>
  <c r="I145" i="1"/>
  <c r="B145" i="1"/>
  <c r="AZ145" i="1" s="1"/>
  <c r="A145" i="1"/>
  <c r="AW144" i="1"/>
  <c r="AP144" i="1"/>
  <c r="AU144" i="1"/>
  <c r="AG144" i="1"/>
  <c r="W144" i="1"/>
  <c r="V144" i="1"/>
  <c r="Q144" i="1"/>
  <c r="P144" i="1"/>
  <c r="O144" i="1"/>
  <c r="N144" i="1"/>
  <c r="L144" i="1"/>
  <c r="K144" i="1"/>
  <c r="I144" i="1"/>
  <c r="B144" i="1"/>
  <c r="AZ144" i="1" s="1"/>
  <c r="A144" i="1"/>
  <c r="AQ144" i="1" s="1"/>
  <c r="AW143" i="1"/>
  <c r="AP143" i="1"/>
  <c r="AU143" i="1"/>
  <c r="AG143" i="1"/>
  <c r="W143" i="1"/>
  <c r="V143" i="1"/>
  <c r="Q143" i="1"/>
  <c r="P143" i="1"/>
  <c r="O143" i="1"/>
  <c r="N143" i="1"/>
  <c r="L143" i="1"/>
  <c r="K143" i="1"/>
  <c r="I143" i="1"/>
  <c r="B143" i="1"/>
  <c r="AZ143" i="1" s="1"/>
  <c r="A143" i="1"/>
  <c r="AQ143" i="1" s="1"/>
  <c r="AW142" i="1"/>
  <c r="AP142" i="1"/>
  <c r="AU142" i="1"/>
  <c r="AG142" i="1"/>
  <c r="W142" i="1"/>
  <c r="V142" i="1"/>
  <c r="Q142" i="1"/>
  <c r="P142" i="1"/>
  <c r="O142" i="1"/>
  <c r="N142" i="1"/>
  <c r="L142" i="1"/>
  <c r="K142" i="1"/>
  <c r="J142" i="1"/>
  <c r="I142" i="1"/>
  <c r="B142" i="1"/>
  <c r="AZ142" i="1" s="1"/>
  <c r="A142" i="1"/>
  <c r="AQ142" i="1" s="1"/>
  <c r="AW141" i="1"/>
  <c r="AP141" i="1"/>
  <c r="AU141" i="1"/>
  <c r="AG141" i="1"/>
  <c r="W141" i="1"/>
  <c r="V141" i="1"/>
  <c r="Q141" i="1"/>
  <c r="P141" i="1"/>
  <c r="O141" i="1"/>
  <c r="N141" i="1"/>
  <c r="L141" i="1"/>
  <c r="K141" i="1"/>
  <c r="I141" i="1"/>
  <c r="B141" i="1"/>
  <c r="AZ141" i="1" s="1"/>
  <c r="A141" i="1"/>
  <c r="AW140" i="1"/>
  <c r="AP140" i="1"/>
  <c r="AU140" i="1"/>
  <c r="AG140" i="1"/>
  <c r="W140" i="1"/>
  <c r="V140" i="1"/>
  <c r="Q140" i="1"/>
  <c r="P140" i="1"/>
  <c r="O140" i="1"/>
  <c r="N140" i="1"/>
  <c r="L140" i="1"/>
  <c r="K140" i="1"/>
  <c r="I140" i="1"/>
  <c r="B140" i="1"/>
  <c r="AZ140" i="1" s="1"/>
  <c r="A140" i="1"/>
  <c r="AR140" i="1" s="1"/>
  <c r="AW139" i="1"/>
  <c r="AP139" i="1"/>
  <c r="AU139" i="1"/>
  <c r="AG139" i="1"/>
  <c r="W139" i="1"/>
  <c r="V139" i="1"/>
  <c r="Q139" i="1"/>
  <c r="P139" i="1"/>
  <c r="O139" i="1"/>
  <c r="N139" i="1"/>
  <c r="L139" i="1"/>
  <c r="K139" i="1"/>
  <c r="I139" i="1"/>
  <c r="B139" i="1"/>
  <c r="AZ139" i="1" s="1"/>
  <c r="A139" i="1"/>
  <c r="AQ139" i="1" s="1"/>
  <c r="AW138" i="1"/>
  <c r="AP138" i="1"/>
  <c r="AU138" i="1"/>
  <c r="AG138" i="1"/>
  <c r="W138" i="1"/>
  <c r="V138" i="1"/>
  <c r="Q138" i="1"/>
  <c r="P138" i="1"/>
  <c r="O138" i="1"/>
  <c r="N138" i="1"/>
  <c r="L138" i="1"/>
  <c r="K138" i="1"/>
  <c r="I138" i="1"/>
  <c r="B138" i="1"/>
  <c r="AZ138" i="1" s="1"/>
  <c r="A138" i="1"/>
  <c r="AW137" i="1"/>
  <c r="AP137" i="1"/>
  <c r="AU137" i="1"/>
  <c r="AG137" i="1"/>
  <c r="W137" i="1"/>
  <c r="V137" i="1"/>
  <c r="Q137" i="1"/>
  <c r="P137" i="1"/>
  <c r="O137" i="1"/>
  <c r="N137" i="1"/>
  <c r="L137" i="1"/>
  <c r="K137" i="1"/>
  <c r="I137" i="1"/>
  <c r="B137" i="1"/>
  <c r="AZ137" i="1" s="1"/>
  <c r="A137" i="1"/>
  <c r="AR137" i="1" s="1"/>
  <c r="AW136" i="1"/>
  <c r="AP136" i="1"/>
  <c r="AU136" i="1"/>
  <c r="AG136" i="1"/>
  <c r="W136" i="1"/>
  <c r="V136" i="1"/>
  <c r="Q136" i="1"/>
  <c r="P136" i="1"/>
  <c r="O136" i="1"/>
  <c r="N136" i="1"/>
  <c r="L136" i="1"/>
  <c r="K136" i="1"/>
  <c r="I136" i="1"/>
  <c r="B136" i="1"/>
  <c r="AZ136" i="1" s="1"/>
  <c r="A136" i="1"/>
  <c r="AW135" i="1"/>
  <c r="AP135" i="1"/>
  <c r="AU135" i="1"/>
  <c r="AG135" i="1"/>
  <c r="W135" i="1"/>
  <c r="V135" i="1"/>
  <c r="Q135" i="1"/>
  <c r="P135" i="1"/>
  <c r="O135" i="1"/>
  <c r="N135" i="1"/>
  <c r="L135" i="1"/>
  <c r="K135" i="1"/>
  <c r="I135" i="1"/>
  <c r="B135" i="1"/>
  <c r="AZ135" i="1" s="1"/>
  <c r="A135" i="1"/>
  <c r="AR135" i="1" s="1"/>
  <c r="AW134" i="1"/>
  <c r="AP134" i="1"/>
  <c r="AU134" i="1"/>
  <c r="AG134" i="1"/>
  <c r="W134" i="1"/>
  <c r="V134" i="1"/>
  <c r="Q134" i="1"/>
  <c r="P134" i="1"/>
  <c r="O134" i="1"/>
  <c r="N134" i="1"/>
  <c r="L134" i="1"/>
  <c r="K134" i="1"/>
  <c r="I134" i="1"/>
  <c r="B134" i="1"/>
  <c r="AZ134" i="1" s="1"/>
  <c r="A134" i="1"/>
  <c r="AR134" i="1" s="1"/>
  <c r="AW133" i="1"/>
  <c r="AP133" i="1"/>
  <c r="AU133" i="1"/>
  <c r="AG133" i="1"/>
  <c r="W133" i="1"/>
  <c r="V133" i="1"/>
  <c r="Q133" i="1"/>
  <c r="P133" i="1"/>
  <c r="O133" i="1"/>
  <c r="N133" i="1"/>
  <c r="L133" i="1"/>
  <c r="K133" i="1"/>
  <c r="I133" i="1"/>
  <c r="B133" i="1"/>
  <c r="AZ133" i="1" s="1"/>
  <c r="A133" i="1"/>
  <c r="AW132" i="1"/>
  <c r="AP132" i="1"/>
  <c r="AU132" i="1"/>
  <c r="AG132" i="1"/>
  <c r="W132" i="1"/>
  <c r="V132" i="1"/>
  <c r="Q132" i="1"/>
  <c r="P132" i="1"/>
  <c r="O132" i="1"/>
  <c r="N132" i="1"/>
  <c r="L132" i="1"/>
  <c r="K132" i="1"/>
  <c r="I132" i="1"/>
  <c r="B132" i="1"/>
  <c r="AZ132" i="1" s="1"/>
  <c r="A132" i="1"/>
  <c r="AW131" i="1"/>
  <c r="AP131" i="1"/>
  <c r="AU131" i="1"/>
  <c r="AG131" i="1"/>
  <c r="W131" i="1"/>
  <c r="V131" i="1"/>
  <c r="Q131" i="1"/>
  <c r="P131" i="1"/>
  <c r="O131" i="1"/>
  <c r="N131" i="1"/>
  <c r="L131" i="1"/>
  <c r="K131" i="1"/>
  <c r="I131" i="1"/>
  <c r="B131" i="1"/>
  <c r="AZ131" i="1" s="1"/>
  <c r="A131" i="1"/>
  <c r="AW130" i="1"/>
  <c r="AP130" i="1"/>
  <c r="AU130" i="1"/>
  <c r="AG130" i="1"/>
  <c r="W130" i="1"/>
  <c r="V130" i="1"/>
  <c r="Q130" i="1"/>
  <c r="P130" i="1"/>
  <c r="O130" i="1"/>
  <c r="N130" i="1"/>
  <c r="L130" i="1"/>
  <c r="K130" i="1"/>
  <c r="I130" i="1"/>
  <c r="B130" i="1"/>
  <c r="AZ130" i="1" s="1"/>
  <c r="A130" i="1"/>
  <c r="AQ130" i="1" s="1"/>
  <c r="AW129" i="1"/>
  <c r="AP129" i="1"/>
  <c r="AU129" i="1"/>
  <c r="AG129" i="1"/>
  <c r="W129" i="1"/>
  <c r="V129" i="1"/>
  <c r="Q129" i="1"/>
  <c r="P129" i="1"/>
  <c r="O129" i="1"/>
  <c r="N129" i="1"/>
  <c r="L129" i="1"/>
  <c r="K129" i="1"/>
  <c r="I129" i="1"/>
  <c r="B129" i="1"/>
  <c r="AZ129" i="1" s="1"/>
  <c r="A129" i="1"/>
  <c r="AR129" i="1" s="1"/>
  <c r="AW128" i="1"/>
  <c r="AP128" i="1"/>
  <c r="AU128" i="1"/>
  <c r="AG128" i="1"/>
  <c r="W128" i="1"/>
  <c r="V128" i="1"/>
  <c r="Q128" i="1"/>
  <c r="P128" i="1"/>
  <c r="O128" i="1"/>
  <c r="N128" i="1"/>
  <c r="L128" i="1"/>
  <c r="K128" i="1"/>
  <c r="I128" i="1"/>
  <c r="B128" i="1"/>
  <c r="AZ128" i="1" s="1"/>
  <c r="A128" i="1"/>
  <c r="AW127" i="1"/>
  <c r="AP127" i="1"/>
  <c r="AU127" i="1"/>
  <c r="AG127" i="1"/>
  <c r="W127" i="1"/>
  <c r="V127" i="1"/>
  <c r="Q127" i="1"/>
  <c r="P127" i="1"/>
  <c r="O127" i="1"/>
  <c r="N127" i="1"/>
  <c r="L127" i="1"/>
  <c r="K127" i="1"/>
  <c r="I127" i="1"/>
  <c r="B127" i="1"/>
  <c r="AZ127" i="1" s="1"/>
  <c r="A127" i="1"/>
  <c r="AR127" i="1" s="1"/>
  <c r="AW126" i="1"/>
  <c r="AP126" i="1"/>
  <c r="AU126" i="1"/>
  <c r="AG126" i="1"/>
  <c r="W126" i="1"/>
  <c r="V126" i="1"/>
  <c r="Q126" i="1"/>
  <c r="P126" i="1"/>
  <c r="O126" i="1"/>
  <c r="N126" i="1"/>
  <c r="L126" i="1"/>
  <c r="K126" i="1"/>
  <c r="J126" i="1"/>
  <c r="I126" i="1"/>
  <c r="B126" i="1"/>
  <c r="AZ126" i="1" s="1"/>
  <c r="A126" i="1"/>
  <c r="AR126" i="1" s="1"/>
  <c r="AW125" i="1"/>
  <c r="AP125" i="1"/>
  <c r="AU125" i="1"/>
  <c r="AG125" i="1"/>
  <c r="W125" i="1"/>
  <c r="V125" i="1"/>
  <c r="Q125" i="1"/>
  <c r="P125" i="1"/>
  <c r="O125" i="1"/>
  <c r="N125" i="1"/>
  <c r="L125" i="1"/>
  <c r="K125" i="1"/>
  <c r="I125" i="1"/>
  <c r="B125" i="1"/>
  <c r="AZ125" i="1" s="1"/>
  <c r="A125" i="1"/>
  <c r="AR125" i="1" s="1"/>
  <c r="AW124" i="1"/>
  <c r="AP124" i="1"/>
  <c r="AU124" i="1"/>
  <c r="AG124" i="1"/>
  <c r="W124" i="1"/>
  <c r="V124" i="1"/>
  <c r="Q124" i="1"/>
  <c r="P124" i="1"/>
  <c r="O124" i="1"/>
  <c r="N124" i="1"/>
  <c r="L124" i="1"/>
  <c r="K124" i="1"/>
  <c r="I124" i="1"/>
  <c r="B124" i="1"/>
  <c r="AZ124" i="1" s="1"/>
  <c r="A124" i="1"/>
  <c r="AR124" i="1" s="1"/>
  <c r="AW123" i="1"/>
  <c r="AP123" i="1"/>
  <c r="AU123" i="1"/>
  <c r="AG123" i="1"/>
  <c r="W123" i="1"/>
  <c r="V123" i="1"/>
  <c r="Q123" i="1"/>
  <c r="P123" i="1"/>
  <c r="O123" i="1"/>
  <c r="N123" i="1"/>
  <c r="L123" i="1"/>
  <c r="K123" i="1"/>
  <c r="I123" i="1"/>
  <c r="B123" i="1"/>
  <c r="AZ123" i="1" s="1"/>
  <c r="A123" i="1"/>
  <c r="AQ123" i="1" s="1"/>
  <c r="AW122" i="1"/>
  <c r="AP122" i="1"/>
  <c r="AU122" i="1"/>
  <c r="AG122" i="1"/>
  <c r="W122" i="1"/>
  <c r="V122" i="1"/>
  <c r="Q122" i="1"/>
  <c r="P122" i="1"/>
  <c r="O122" i="1"/>
  <c r="N122" i="1"/>
  <c r="L122" i="1"/>
  <c r="K122" i="1"/>
  <c r="I122" i="1"/>
  <c r="B122" i="1"/>
  <c r="AZ122" i="1" s="1"/>
  <c r="A122" i="1"/>
  <c r="AW121" i="1"/>
  <c r="AP121" i="1"/>
  <c r="AU121" i="1"/>
  <c r="AG121" i="1"/>
  <c r="W121" i="1"/>
  <c r="V121" i="1"/>
  <c r="Q121" i="1"/>
  <c r="P121" i="1"/>
  <c r="O121" i="1"/>
  <c r="N121" i="1"/>
  <c r="L121" i="1"/>
  <c r="K121" i="1"/>
  <c r="I121" i="1"/>
  <c r="B121" i="1"/>
  <c r="AZ121" i="1" s="1"/>
  <c r="A121" i="1"/>
  <c r="AR121" i="1" s="1"/>
  <c r="AW120" i="1"/>
  <c r="AP120" i="1"/>
  <c r="AU120" i="1"/>
  <c r="AG120" i="1"/>
  <c r="W120" i="1"/>
  <c r="V120" i="1"/>
  <c r="Q120" i="1"/>
  <c r="P120" i="1"/>
  <c r="O120" i="1"/>
  <c r="N120" i="1"/>
  <c r="L120" i="1"/>
  <c r="K120" i="1"/>
  <c r="I120" i="1"/>
  <c r="B120" i="1"/>
  <c r="AZ120" i="1" s="1"/>
  <c r="A120" i="1"/>
  <c r="AQ120" i="1" s="1"/>
  <c r="AW119" i="1"/>
  <c r="AP119" i="1"/>
  <c r="AU119" i="1"/>
  <c r="AG119" i="1"/>
  <c r="W119" i="1"/>
  <c r="V119" i="1"/>
  <c r="Q119" i="1"/>
  <c r="P119" i="1"/>
  <c r="O119" i="1"/>
  <c r="N119" i="1"/>
  <c r="L119" i="1"/>
  <c r="K119" i="1"/>
  <c r="I119" i="1"/>
  <c r="B119" i="1"/>
  <c r="AZ119" i="1" s="1"/>
  <c r="A119" i="1"/>
  <c r="AW118" i="1"/>
  <c r="AP118" i="1"/>
  <c r="AU118" i="1"/>
  <c r="AG118" i="1"/>
  <c r="W118" i="1"/>
  <c r="V118" i="1"/>
  <c r="Q118" i="1"/>
  <c r="P118" i="1"/>
  <c r="O118" i="1"/>
  <c r="N118" i="1"/>
  <c r="L118" i="1"/>
  <c r="K118" i="1"/>
  <c r="I118" i="1"/>
  <c r="B118" i="1"/>
  <c r="AZ118" i="1" s="1"/>
  <c r="A118" i="1"/>
  <c r="AQ118" i="1" s="1"/>
  <c r="AW117" i="1"/>
  <c r="AP117" i="1"/>
  <c r="AU117" i="1"/>
  <c r="AG117" i="1"/>
  <c r="W117" i="1"/>
  <c r="V117" i="1"/>
  <c r="Q117" i="1"/>
  <c r="P117" i="1"/>
  <c r="O117" i="1"/>
  <c r="N117" i="1"/>
  <c r="L117" i="1"/>
  <c r="K117" i="1"/>
  <c r="I117" i="1"/>
  <c r="B117" i="1"/>
  <c r="AZ117" i="1" s="1"/>
  <c r="A117" i="1"/>
  <c r="AW116" i="1"/>
  <c r="AP116" i="1"/>
  <c r="AU116" i="1"/>
  <c r="AG116" i="1"/>
  <c r="W116" i="1"/>
  <c r="V116" i="1"/>
  <c r="Q116" i="1"/>
  <c r="P116" i="1"/>
  <c r="O116" i="1"/>
  <c r="N116" i="1"/>
  <c r="L116" i="1"/>
  <c r="K116" i="1"/>
  <c r="I116" i="1"/>
  <c r="B116" i="1"/>
  <c r="AZ116" i="1" s="1"/>
  <c r="A116" i="1"/>
  <c r="AW115" i="1"/>
  <c r="AP115" i="1"/>
  <c r="AU115" i="1"/>
  <c r="AG115" i="1"/>
  <c r="W115" i="1"/>
  <c r="V115" i="1"/>
  <c r="Q115" i="1"/>
  <c r="P115" i="1"/>
  <c r="O115" i="1"/>
  <c r="N115" i="1"/>
  <c r="L115" i="1"/>
  <c r="K115" i="1"/>
  <c r="I115" i="1"/>
  <c r="B115" i="1"/>
  <c r="AZ115" i="1" s="1"/>
  <c r="A115" i="1"/>
  <c r="AR115" i="1" s="1"/>
  <c r="AW114" i="1"/>
  <c r="AP114" i="1"/>
  <c r="AU114" i="1"/>
  <c r="AG114" i="1"/>
  <c r="W114" i="1"/>
  <c r="V114" i="1"/>
  <c r="Q114" i="1"/>
  <c r="P114" i="1"/>
  <c r="O114" i="1"/>
  <c r="N114" i="1"/>
  <c r="L114" i="1"/>
  <c r="K114" i="1"/>
  <c r="I114" i="1"/>
  <c r="B114" i="1"/>
  <c r="AZ114" i="1" s="1"/>
  <c r="A114" i="1"/>
  <c r="AW113" i="1"/>
  <c r="AP113" i="1"/>
  <c r="AU113" i="1"/>
  <c r="AG113" i="1"/>
  <c r="W113" i="1"/>
  <c r="V113" i="1"/>
  <c r="Q113" i="1"/>
  <c r="P113" i="1"/>
  <c r="O113" i="1"/>
  <c r="N113" i="1"/>
  <c r="L113" i="1"/>
  <c r="K113" i="1"/>
  <c r="I113" i="1"/>
  <c r="B113" i="1"/>
  <c r="AZ113" i="1" s="1"/>
  <c r="A113" i="1"/>
  <c r="AR113" i="1" s="1"/>
  <c r="AW112" i="1"/>
  <c r="AP112" i="1"/>
  <c r="AU112" i="1"/>
  <c r="AG112" i="1"/>
  <c r="W112" i="1"/>
  <c r="V112" i="1"/>
  <c r="Q112" i="1"/>
  <c r="P112" i="1"/>
  <c r="O112" i="1"/>
  <c r="N112" i="1"/>
  <c r="L112" i="1"/>
  <c r="K112" i="1"/>
  <c r="I112" i="1"/>
  <c r="B112" i="1"/>
  <c r="AZ112" i="1" s="1"/>
  <c r="A112" i="1"/>
  <c r="AR112" i="1" s="1"/>
  <c r="AW111" i="1"/>
  <c r="AP111" i="1"/>
  <c r="AU111" i="1"/>
  <c r="AG111" i="1"/>
  <c r="W111" i="1"/>
  <c r="V111" i="1"/>
  <c r="Q111" i="1"/>
  <c r="P111" i="1"/>
  <c r="O111" i="1"/>
  <c r="N111" i="1"/>
  <c r="L111" i="1"/>
  <c r="K111" i="1"/>
  <c r="I111" i="1"/>
  <c r="B111" i="1"/>
  <c r="AZ111" i="1" s="1"/>
  <c r="A111" i="1"/>
  <c r="AR111" i="1" s="1"/>
  <c r="AW110" i="1"/>
  <c r="AP110" i="1"/>
  <c r="AU110" i="1"/>
  <c r="AG110" i="1"/>
  <c r="W110" i="1"/>
  <c r="V110" i="1"/>
  <c r="Q110" i="1"/>
  <c r="P110" i="1"/>
  <c r="O110" i="1"/>
  <c r="N110" i="1"/>
  <c r="L110" i="1"/>
  <c r="K110" i="1"/>
  <c r="I110" i="1"/>
  <c r="B110" i="1"/>
  <c r="AZ110" i="1" s="1"/>
  <c r="A110" i="1"/>
  <c r="AR110" i="1" s="1"/>
  <c r="AW109" i="1"/>
  <c r="AP109" i="1"/>
  <c r="AU109" i="1"/>
  <c r="AG109" i="1"/>
  <c r="W109" i="1"/>
  <c r="V109" i="1"/>
  <c r="Q109" i="1"/>
  <c r="P109" i="1"/>
  <c r="O109" i="1"/>
  <c r="N109" i="1"/>
  <c r="L109" i="1"/>
  <c r="K109" i="1"/>
  <c r="I109" i="1"/>
  <c r="B109" i="1"/>
  <c r="AZ109" i="1" s="1"/>
  <c r="A109" i="1"/>
  <c r="AQ109" i="1" s="1"/>
  <c r="AW108" i="1"/>
  <c r="AP108" i="1"/>
  <c r="AU108" i="1"/>
  <c r="AG108" i="1"/>
  <c r="W108" i="1"/>
  <c r="V108" i="1"/>
  <c r="Q108" i="1"/>
  <c r="P108" i="1"/>
  <c r="O108" i="1"/>
  <c r="N108" i="1"/>
  <c r="L108" i="1"/>
  <c r="K108" i="1"/>
  <c r="I108" i="1"/>
  <c r="B108" i="1"/>
  <c r="AZ108" i="1" s="1"/>
  <c r="A108" i="1"/>
  <c r="AR108" i="1" s="1"/>
  <c r="AW107" i="1"/>
  <c r="AP107" i="1"/>
  <c r="AU107" i="1"/>
  <c r="AG107" i="1"/>
  <c r="W107" i="1"/>
  <c r="V107" i="1"/>
  <c r="Q107" i="1"/>
  <c r="P107" i="1"/>
  <c r="O107" i="1"/>
  <c r="N107" i="1"/>
  <c r="L107" i="1"/>
  <c r="K107" i="1"/>
  <c r="I107" i="1"/>
  <c r="B107" i="1"/>
  <c r="AZ107" i="1" s="1"/>
  <c r="A107" i="1"/>
  <c r="AR107" i="1" s="1"/>
  <c r="AW106" i="1"/>
  <c r="AP106" i="1"/>
  <c r="AU106" i="1"/>
  <c r="AG106" i="1"/>
  <c r="W106" i="1"/>
  <c r="V106" i="1"/>
  <c r="Q106" i="1"/>
  <c r="P106" i="1"/>
  <c r="O106" i="1"/>
  <c r="N106" i="1"/>
  <c r="L106" i="1"/>
  <c r="K106" i="1"/>
  <c r="I106" i="1"/>
  <c r="B106" i="1"/>
  <c r="AZ106" i="1" s="1"/>
  <c r="A106" i="1"/>
  <c r="AQ106" i="1" s="1"/>
  <c r="AW105" i="1"/>
  <c r="AP105" i="1"/>
  <c r="AU105" i="1"/>
  <c r="AG105" i="1"/>
  <c r="W105" i="1"/>
  <c r="V105" i="1"/>
  <c r="Q105" i="1"/>
  <c r="P105" i="1"/>
  <c r="O105" i="1"/>
  <c r="N105" i="1"/>
  <c r="L105" i="1"/>
  <c r="K105" i="1"/>
  <c r="I105" i="1"/>
  <c r="B105" i="1"/>
  <c r="AZ105" i="1" s="1"/>
  <c r="A105" i="1"/>
  <c r="AQ105" i="1" s="1"/>
  <c r="AW104" i="1"/>
  <c r="AP104" i="1"/>
  <c r="AU104" i="1"/>
  <c r="AG104" i="1"/>
  <c r="W104" i="1"/>
  <c r="V104" i="1"/>
  <c r="Q104" i="1"/>
  <c r="P104" i="1"/>
  <c r="O104" i="1"/>
  <c r="N104" i="1"/>
  <c r="L104" i="1"/>
  <c r="K104" i="1"/>
  <c r="I104" i="1"/>
  <c r="B104" i="1"/>
  <c r="AZ104" i="1" s="1"/>
  <c r="A104" i="1"/>
  <c r="AR104" i="1" s="1"/>
  <c r="AW103" i="1"/>
  <c r="AP103" i="1"/>
  <c r="AU103" i="1"/>
  <c r="AG103" i="1"/>
  <c r="W103" i="1"/>
  <c r="V103" i="1"/>
  <c r="Q103" i="1"/>
  <c r="P103" i="1"/>
  <c r="O103" i="1"/>
  <c r="N103" i="1"/>
  <c r="L103" i="1"/>
  <c r="K103" i="1"/>
  <c r="J103" i="1"/>
  <c r="I103" i="1"/>
  <c r="B103" i="1"/>
  <c r="AZ103" i="1" s="1"/>
  <c r="A103" i="1"/>
  <c r="AQ103" i="1" s="1"/>
  <c r="AW102" i="1"/>
  <c r="AP102" i="1"/>
  <c r="AU102" i="1"/>
  <c r="AG102" i="1"/>
  <c r="W102" i="1"/>
  <c r="V102" i="1"/>
  <c r="Q102" i="1"/>
  <c r="P102" i="1"/>
  <c r="O102" i="1"/>
  <c r="N102" i="1"/>
  <c r="L102" i="1"/>
  <c r="K102" i="1"/>
  <c r="I102" i="1"/>
  <c r="B102" i="1"/>
  <c r="AZ102" i="1" s="1"/>
  <c r="A102" i="1"/>
  <c r="AR102" i="1" s="1"/>
  <c r="AW101" i="1"/>
  <c r="AP101" i="1"/>
  <c r="AU101" i="1"/>
  <c r="AG101" i="1"/>
  <c r="W101" i="1"/>
  <c r="V101" i="1"/>
  <c r="Q101" i="1"/>
  <c r="P101" i="1"/>
  <c r="O101" i="1"/>
  <c r="N101" i="1"/>
  <c r="L101" i="1"/>
  <c r="K101" i="1"/>
  <c r="I101" i="1"/>
  <c r="B101" i="1"/>
  <c r="AZ101" i="1" s="1"/>
  <c r="A101" i="1"/>
  <c r="AQ101" i="1" s="1"/>
  <c r="AW100" i="1"/>
  <c r="AP100" i="1"/>
  <c r="AU100" i="1"/>
  <c r="AG100" i="1"/>
  <c r="W100" i="1"/>
  <c r="V100" i="1"/>
  <c r="Q100" i="1"/>
  <c r="P100" i="1"/>
  <c r="O100" i="1"/>
  <c r="N100" i="1"/>
  <c r="L100" i="1"/>
  <c r="K100" i="1"/>
  <c r="I100" i="1"/>
  <c r="B100" i="1"/>
  <c r="AZ100" i="1" s="1"/>
  <c r="A100" i="1"/>
  <c r="AW99" i="1"/>
  <c r="AP99" i="1"/>
  <c r="AU99" i="1"/>
  <c r="AG99" i="1"/>
  <c r="W99" i="1"/>
  <c r="V99" i="1"/>
  <c r="Q99" i="1"/>
  <c r="P99" i="1"/>
  <c r="O99" i="1"/>
  <c r="N99" i="1"/>
  <c r="L99" i="1"/>
  <c r="K99" i="1"/>
  <c r="I99" i="1"/>
  <c r="B99" i="1"/>
  <c r="AZ99" i="1" s="1"/>
  <c r="A99" i="1"/>
  <c r="AR99" i="1" s="1"/>
  <c r="AW98" i="1"/>
  <c r="AP98" i="1"/>
  <c r="AU98" i="1"/>
  <c r="AG98" i="1"/>
  <c r="W98" i="1"/>
  <c r="V98" i="1"/>
  <c r="Q98" i="1"/>
  <c r="P98" i="1"/>
  <c r="O98" i="1"/>
  <c r="N98" i="1"/>
  <c r="L98" i="1"/>
  <c r="K98" i="1"/>
  <c r="I98" i="1"/>
  <c r="B98" i="1"/>
  <c r="AZ98" i="1" s="1"/>
  <c r="A98" i="1"/>
  <c r="AQ98" i="1" s="1"/>
  <c r="AW97" i="1"/>
  <c r="AP97" i="1"/>
  <c r="AU97" i="1"/>
  <c r="AG97" i="1"/>
  <c r="W97" i="1"/>
  <c r="V97" i="1"/>
  <c r="Q97" i="1"/>
  <c r="P97" i="1"/>
  <c r="O97" i="1"/>
  <c r="N97" i="1"/>
  <c r="L97" i="1"/>
  <c r="K97" i="1"/>
  <c r="I97" i="1"/>
  <c r="B97" i="1"/>
  <c r="AZ97" i="1" s="1"/>
  <c r="A97" i="1"/>
  <c r="AR97" i="1" s="1"/>
  <c r="AW96" i="1"/>
  <c r="AP96" i="1"/>
  <c r="AU96" i="1"/>
  <c r="AG96" i="1"/>
  <c r="W96" i="1"/>
  <c r="V96" i="1"/>
  <c r="Q96" i="1"/>
  <c r="P96" i="1"/>
  <c r="O96" i="1"/>
  <c r="N96" i="1"/>
  <c r="L96" i="1"/>
  <c r="K96" i="1"/>
  <c r="I96" i="1"/>
  <c r="B96" i="1"/>
  <c r="AZ96" i="1" s="1"/>
  <c r="A96" i="1"/>
  <c r="AR96" i="1" s="1"/>
  <c r="AW95" i="1"/>
  <c r="AP95" i="1"/>
  <c r="AU95" i="1"/>
  <c r="AG95" i="1"/>
  <c r="W95" i="1"/>
  <c r="V95" i="1"/>
  <c r="Q95" i="1"/>
  <c r="P95" i="1"/>
  <c r="O95" i="1"/>
  <c r="N95" i="1"/>
  <c r="L95" i="1"/>
  <c r="K95" i="1"/>
  <c r="I95" i="1"/>
  <c r="B95" i="1"/>
  <c r="AZ95" i="1" s="1"/>
  <c r="A95" i="1"/>
  <c r="AQ95" i="1" s="1"/>
  <c r="AW94" i="1"/>
  <c r="AP94" i="1"/>
  <c r="AU94" i="1"/>
  <c r="AG94" i="1"/>
  <c r="W94" i="1"/>
  <c r="V94" i="1"/>
  <c r="Q94" i="1"/>
  <c r="P94" i="1"/>
  <c r="O94" i="1"/>
  <c r="N94" i="1"/>
  <c r="L94" i="1"/>
  <c r="K94" i="1"/>
  <c r="I94" i="1"/>
  <c r="B94" i="1"/>
  <c r="AZ94" i="1" s="1"/>
  <c r="A94" i="1"/>
  <c r="AR94" i="1" s="1"/>
  <c r="AW93" i="1"/>
  <c r="AP93" i="1"/>
  <c r="AU93" i="1"/>
  <c r="AG93" i="1"/>
  <c r="W93" i="1"/>
  <c r="V93" i="1"/>
  <c r="Q93" i="1"/>
  <c r="P93" i="1"/>
  <c r="O93" i="1"/>
  <c r="N93" i="1"/>
  <c r="L93" i="1"/>
  <c r="K93" i="1"/>
  <c r="I93" i="1"/>
  <c r="B93" i="1"/>
  <c r="AZ93" i="1" s="1"/>
  <c r="A93" i="1"/>
  <c r="AR93" i="1" s="1"/>
  <c r="AW92" i="1"/>
  <c r="AP92" i="1"/>
  <c r="AU92" i="1"/>
  <c r="AG92" i="1"/>
  <c r="W92" i="1"/>
  <c r="V92" i="1"/>
  <c r="Q92" i="1"/>
  <c r="P92" i="1"/>
  <c r="O92" i="1"/>
  <c r="N92" i="1"/>
  <c r="L92" i="1"/>
  <c r="K92" i="1"/>
  <c r="J92" i="1"/>
  <c r="I92" i="1"/>
  <c r="B92" i="1"/>
  <c r="AZ92" i="1" s="1"/>
  <c r="A92" i="1"/>
  <c r="AR92" i="1" s="1"/>
  <c r="AW91" i="1"/>
  <c r="AP91" i="1"/>
  <c r="AU91" i="1"/>
  <c r="AG91" i="1"/>
  <c r="W91" i="1"/>
  <c r="V91" i="1"/>
  <c r="Q91" i="1"/>
  <c r="P91" i="1"/>
  <c r="O91" i="1"/>
  <c r="N91" i="1"/>
  <c r="L91" i="1"/>
  <c r="K91" i="1"/>
  <c r="I91" i="1"/>
  <c r="B91" i="1"/>
  <c r="AZ91" i="1" s="1"/>
  <c r="A91" i="1"/>
  <c r="AW90" i="1"/>
  <c r="AP90" i="1"/>
  <c r="AU90" i="1"/>
  <c r="AG90" i="1"/>
  <c r="W90" i="1"/>
  <c r="V90" i="1"/>
  <c r="Q90" i="1"/>
  <c r="P90" i="1"/>
  <c r="O90" i="1"/>
  <c r="N90" i="1"/>
  <c r="L90" i="1"/>
  <c r="K90" i="1"/>
  <c r="I90" i="1"/>
  <c r="B90" i="1"/>
  <c r="AZ90" i="1" s="1"/>
  <c r="A90" i="1"/>
  <c r="AW89" i="1"/>
  <c r="AP89" i="1"/>
  <c r="AU89" i="1"/>
  <c r="AG89" i="1"/>
  <c r="W89" i="1"/>
  <c r="V89" i="1"/>
  <c r="Q89" i="1"/>
  <c r="P89" i="1"/>
  <c r="O89" i="1"/>
  <c r="N89" i="1"/>
  <c r="L89" i="1"/>
  <c r="K89" i="1"/>
  <c r="I89" i="1"/>
  <c r="B89" i="1"/>
  <c r="AZ89" i="1" s="1"/>
  <c r="A89" i="1"/>
  <c r="AR89" i="1" s="1"/>
  <c r="AW88" i="1"/>
  <c r="AP88" i="1"/>
  <c r="AU88" i="1"/>
  <c r="AG88" i="1"/>
  <c r="W88" i="1"/>
  <c r="V88" i="1"/>
  <c r="Q88" i="1"/>
  <c r="P88" i="1"/>
  <c r="O88" i="1"/>
  <c r="N88" i="1"/>
  <c r="L88" i="1"/>
  <c r="K88" i="1"/>
  <c r="J88" i="1"/>
  <c r="I88" i="1"/>
  <c r="B88" i="1"/>
  <c r="AZ88" i="1" s="1"/>
  <c r="A88" i="1"/>
  <c r="AQ88" i="1" s="1"/>
  <c r="AW87" i="1"/>
  <c r="AP87" i="1"/>
  <c r="AU87" i="1"/>
  <c r="AG87" i="1"/>
  <c r="W87" i="1"/>
  <c r="V87" i="1"/>
  <c r="Q87" i="1"/>
  <c r="P87" i="1"/>
  <c r="O87" i="1"/>
  <c r="N87" i="1"/>
  <c r="L87" i="1"/>
  <c r="K87" i="1"/>
  <c r="I87" i="1"/>
  <c r="B87" i="1"/>
  <c r="AZ87" i="1" s="1"/>
  <c r="A87" i="1"/>
  <c r="AW86" i="1"/>
  <c r="AP86" i="1"/>
  <c r="AU86" i="1"/>
  <c r="AG86" i="1"/>
  <c r="W86" i="1"/>
  <c r="V86" i="1"/>
  <c r="Q86" i="1"/>
  <c r="P86" i="1"/>
  <c r="O86" i="1"/>
  <c r="N86" i="1"/>
  <c r="L86" i="1"/>
  <c r="K86" i="1"/>
  <c r="I86" i="1"/>
  <c r="B86" i="1"/>
  <c r="AZ86" i="1" s="1"/>
  <c r="A86" i="1"/>
  <c r="AR86" i="1" s="1"/>
  <c r="AW85" i="1"/>
  <c r="AP85" i="1"/>
  <c r="AU85" i="1"/>
  <c r="AG85" i="1"/>
  <c r="W85" i="1"/>
  <c r="V85" i="1"/>
  <c r="Q85" i="1"/>
  <c r="P85" i="1"/>
  <c r="O85" i="1"/>
  <c r="N85" i="1"/>
  <c r="L85" i="1"/>
  <c r="K85" i="1"/>
  <c r="I85" i="1"/>
  <c r="B85" i="1"/>
  <c r="AZ85" i="1" s="1"/>
  <c r="A85" i="1"/>
  <c r="AQ85" i="1" s="1"/>
  <c r="AW84" i="1"/>
  <c r="AP84" i="1"/>
  <c r="AU84" i="1"/>
  <c r="AG84" i="1"/>
  <c r="W84" i="1"/>
  <c r="V84" i="1"/>
  <c r="Q84" i="1"/>
  <c r="P84" i="1"/>
  <c r="O84" i="1"/>
  <c r="N84" i="1"/>
  <c r="L84" i="1"/>
  <c r="K84" i="1"/>
  <c r="I84" i="1"/>
  <c r="B84" i="1"/>
  <c r="AZ84" i="1" s="1"/>
  <c r="A84" i="1"/>
  <c r="AR84" i="1" s="1"/>
  <c r="AW83" i="1"/>
  <c r="AP83" i="1"/>
  <c r="AU83" i="1"/>
  <c r="AG83" i="1"/>
  <c r="W83" i="1"/>
  <c r="V83" i="1"/>
  <c r="Q83" i="1"/>
  <c r="P83" i="1"/>
  <c r="O83" i="1"/>
  <c r="N83" i="1"/>
  <c r="L83" i="1"/>
  <c r="K83" i="1"/>
  <c r="I83" i="1"/>
  <c r="B83" i="1"/>
  <c r="AZ83" i="1" s="1"/>
  <c r="A83" i="1"/>
  <c r="AR83" i="1" s="1"/>
  <c r="AW82" i="1"/>
  <c r="AP82" i="1"/>
  <c r="AU82" i="1"/>
  <c r="AG82" i="1"/>
  <c r="W82" i="1"/>
  <c r="V82" i="1"/>
  <c r="Q82" i="1"/>
  <c r="P82" i="1"/>
  <c r="N82" i="1"/>
  <c r="L82" i="1"/>
  <c r="K82" i="1"/>
  <c r="I82" i="1"/>
  <c r="B82" i="1"/>
  <c r="AZ82" i="1" s="1"/>
  <c r="A82" i="1"/>
  <c r="AQ82" i="1" s="1"/>
  <c r="AW81" i="1"/>
  <c r="AP81" i="1"/>
  <c r="AU81" i="1"/>
  <c r="AG81" i="1"/>
  <c r="W81" i="1"/>
  <c r="V81" i="1"/>
  <c r="Q81" i="1"/>
  <c r="P81" i="1"/>
  <c r="O81" i="1"/>
  <c r="N81" i="1"/>
  <c r="L81" i="1"/>
  <c r="K81" i="1"/>
  <c r="I81" i="1"/>
  <c r="B81" i="1"/>
  <c r="AZ81" i="1" s="1"/>
  <c r="A81" i="1"/>
  <c r="AW80" i="1"/>
  <c r="AP80" i="1"/>
  <c r="AU80" i="1"/>
  <c r="AG80" i="1"/>
  <c r="W80" i="1"/>
  <c r="V80" i="1"/>
  <c r="Q80" i="1"/>
  <c r="P80" i="1"/>
  <c r="O80" i="1"/>
  <c r="N80" i="1"/>
  <c r="L80" i="1"/>
  <c r="K80" i="1"/>
  <c r="I80" i="1"/>
  <c r="B80" i="1"/>
  <c r="AZ80" i="1" s="1"/>
  <c r="A80" i="1"/>
  <c r="AQ80" i="1" s="1"/>
  <c r="AW79" i="1"/>
  <c r="AP79" i="1"/>
  <c r="AU79" i="1"/>
  <c r="AG79" i="1"/>
  <c r="W79" i="1"/>
  <c r="V79" i="1"/>
  <c r="Q79" i="1"/>
  <c r="P79" i="1"/>
  <c r="O79" i="1"/>
  <c r="N79" i="1"/>
  <c r="L79" i="1"/>
  <c r="K79" i="1"/>
  <c r="I79" i="1"/>
  <c r="B79" i="1"/>
  <c r="AZ79" i="1" s="1"/>
  <c r="A79" i="1"/>
  <c r="AR79" i="1" s="1"/>
  <c r="AW78" i="1"/>
  <c r="AP78" i="1"/>
  <c r="AU78" i="1"/>
  <c r="AG78" i="1"/>
  <c r="W78" i="1"/>
  <c r="V78" i="1"/>
  <c r="Q78" i="1"/>
  <c r="P78" i="1"/>
  <c r="O78" i="1"/>
  <c r="N78" i="1"/>
  <c r="L78" i="1"/>
  <c r="K78" i="1"/>
  <c r="I78" i="1"/>
  <c r="B78" i="1"/>
  <c r="AZ78" i="1" s="1"/>
  <c r="A78" i="1"/>
  <c r="AR78" i="1" s="1"/>
  <c r="AW77" i="1"/>
  <c r="AP77" i="1"/>
  <c r="AU77" i="1"/>
  <c r="AG77" i="1"/>
  <c r="W77" i="1"/>
  <c r="V77" i="1"/>
  <c r="Q77" i="1"/>
  <c r="P77" i="1"/>
  <c r="L77" i="1"/>
  <c r="K77" i="1"/>
  <c r="I77" i="1"/>
  <c r="B77" i="1"/>
  <c r="AZ77" i="1" s="1"/>
  <c r="A77" i="1"/>
  <c r="AR77" i="1" s="1"/>
  <c r="AW76" i="1"/>
  <c r="AP76" i="1"/>
  <c r="AU76" i="1"/>
  <c r="AG76" i="1"/>
  <c r="W76" i="1"/>
  <c r="V76" i="1"/>
  <c r="Q76" i="1"/>
  <c r="P76" i="1"/>
  <c r="O76" i="1"/>
  <c r="L76" i="1"/>
  <c r="K76" i="1"/>
  <c r="I76" i="1"/>
  <c r="B76" i="1"/>
  <c r="AZ76" i="1" s="1"/>
  <c r="A76" i="1"/>
  <c r="AR76" i="1" s="1"/>
  <c r="AW75" i="1"/>
  <c r="AP75" i="1"/>
  <c r="AU75" i="1"/>
  <c r="AG75" i="1"/>
  <c r="W75" i="1"/>
  <c r="V75" i="1"/>
  <c r="Q75" i="1"/>
  <c r="P75" i="1"/>
  <c r="O75" i="1"/>
  <c r="N75" i="1"/>
  <c r="L75" i="1"/>
  <c r="K75" i="1"/>
  <c r="I75" i="1"/>
  <c r="B75" i="1"/>
  <c r="AZ75" i="1" s="1"/>
  <c r="A75" i="1"/>
  <c r="AR75" i="1" s="1"/>
  <c r="AW74" i="1"/>
  <c r="AP74" i="1"/>
  <c r="AU74" i="1"/>
  <c r="AG74" i="1"/>
  <c r="W74" i="1"/>
  <c r="V74" i="1"/>
  <c r="Q74" i="1"/>
  <c r="P74" i="1"/>
  <c r="O74" i="1"/>
  <c r="N74" i="1"/>
  <c r="L74" i="1"/>
  <c r="K74" i="1"/>
  <c r="I74" i="1"/>
  <c r="B74" i="1"/>
  <c r="AZ74" i="1" s="1"/>
  <c r="A74" i="1"/>
  <c r="AR74" i="1" s="1"/>
  <c r="AW73" i="1"/>
  <c r="AP73" i="1"/>
  <c r="AU73" i="1"/>
  <c r="AG73" i="1"/>
  <c r="W73" i="1"/>
  <c r="V73" i="1"/>
  <c r="Q73" i="1"/>
  <c r="P73" i="1"/>
  <c r="O73" i="1"/>
  <c r="N73" i="1"/>
  <c r="L73" i="1"/>
  <c r="K73" i="1"/>
  <c r="I73" i="1"/>
  <c r="B73" i="1"/>
  <c r="AZ73" i="1" s="1"/>
  <c r="A73" i="1"/>
  <c r="AQ73" i="1" s="1"/>
  <c r="AW72" i="1"/>
  <c r="AP72" i="1"/>
  <c r="AU72" i="1"/>
  <c r="AG72" i="1"/>
  <c r="W72" i="1"/>
  <c r="V72" i="1"/>
  <c r="Q72" i="1"/>
  <c r="P72" i="1"/>
  <c r="O72" i="1"/>
  <c r="N72" i="1"/>
  <c r="L72" i="1"/>
  <c r="K72" i="1"/>
  <c r="I72" i="1"/>
  <c r="B72" i="1"/>
  <c r="AZ72" i="1" s="1"/>
  <c r="A72" i="1"/>
  <c r="AR72" i="1" s="1"/>
  <c r="AW71" i="1"/>
  <c r="AP71" i="1"/>
  <c r="AU71" i="1"/>
  <c r="AG71" i="1"/>
  <c r="W71" i="1"/>
  <c r="V71" i="1"/>
  <c r="Q71" i="1"/>
  <c r="P71" i="1"/>
  <c r="O71" i="1"/>
  <c r="N71" i="1"/>
  <c r="L71" i="1"/>
  <c r="K71" i="1"/>
  <c r="I71" i="1"/>
  <c r="B71" i="1"/>
  <c r="AZ71" i="1" s="1"/>
  <c r="A71" i="1"/>
  <c r="AR71" i="1" s="1"/>
  <c r="AW70" i="1"/>
  <c r="AP70" i="1"/>
  <c r="AU70" i="1"/>
  <c r="AG70" i="1"/>
  <c r="W70" i="1"/>
  <c r="V70" i="1"/>
  <c r="Q70" i="1"/>
  <c r="P70" i="1"/>
  <c r="O70" i="1"/>
  <c r="N70" i="1"/>
  <c r="L70" i="1"/>
  <c r="K70" i="1"/>
  <c r="I70" i="1"/>
  <c r="B70" i="1"/>
  <c r="AZ70" i="1" s="1"/>
  <c r="A70" i="1"/>
  <c r="AR70" i="1" s="1"/>
  <c r="AW69" i="1"/>
  <c r="AP69" i="1"/>
  <c r="AU69" i="1"/>
  <c r="AG69" i="1"/>
  <c r="W69" i="1"/>
  <c r="V69" i="1"/>
  <c r="Q69" i="1"/>
  <c r="P69" i="1"/>
  <c r="O69" i="1"/>
  <c r="N69" i="1"/>
  <c r="L69" i="1"/>
  <c r="K69" i="1"/>
  <c r="I69" i="1"/>
  <c r="B69" i="1"/>
  <c r="AZ69" i="1" s="1"/>
  <c r="A69" i="1"/>
  <c r="AR69" i="1" s="1"/>
  <c r="AW68" i="1"/>
  <c r="AP68" i="1"/>
  <c r="AU68" i="1"/>
  <c r="AG68" i="1"/>
  <c r="W68" i="1"/>
  <c r="V68" i="1"/>
  <c r="Q68" i="1"/>
  <c r="P68" i="1"/>
  <c r="O68" i="1"/>
  <c r="N68" i="1"/>
  <c r="L68" i="1"/>
  <c r="K68" i="1"/>
  <c r="B68" i="1"/>
  <c r="AZ68" i="1" s="1"/>
  <c r="A68" i="1"/>
  <c r="AR68" i="1" s="1"/>
  <c r="AW67" i="1"/>
  <c r="AP67" i="1"/>
  <c r="AU67" i="1"/>
  <c r="AG67" i="1"/>
  <c r="W67" i="1"/>
  <c r="V67" i="1"/>
  <c r="Q67" i="1"/>
  <c r="P67" i="1"/>
  <c r="O67" i="1"/>
  <c r="N67" i="1"/>
  <c r="L67" i="1"/>
  <c r="K67" i="1"/>
  <c r="I67" i="1"/>
  <c r="B67" i="1"/>
  <c r="AZ67" i="1" s="1"/>
  <c r="A67" i="1"/>
  <c r="AQ67" i="1" s="1"/>
  <c r="AW66" i="1"/>
  <c r="AP66" i="1"/>
  <c r="AU66" i="1"/>
  <c r="AG66" i="1"/>
  <c r="W66" i="1"/>
  <c r="V66" i="1"/>
  <c r="Q66" i="1"/>
  <c r="P66" i="1"/>
  <c r="O66" i="1"/>
  <c r="N66" i="1"/>
  <c r="L66" i="1"/>
  <c r="K66" i="1"/>
  <c r="I66" i="1"/>
  <c r="B66" i="1"/>
  <c r="AZ66" i="1" s="1"/>
  <c r="A66" i="1"/>
  <c r="AQ66" i="1" s="1"/>
  <c r="AW65" i="1"/>
  <c r="AP65" i="1"/>
  <c r="AU65" i="1"/>
  <c r="AG65" i="1"/>
  <c r="W65" i="1"/>
  <c r="V65" i="1"/>
  <c r="Q65" i="1"/>
  <c r="P65" i="1"/>
  <c r="O65" i="1"/>
  <c r="N65" i="1"/>
  <c r="L65" i="1"/>
  <c r="K65" i="1"/>
  <c r="I65" i="1"/>
  <c r="B65" i="1"/>
  <c r="AZ65" i="1" s="1"/>
  <c r="A65" i="1"/>
  <c r="AR65" i="1" s="1"/>
  <c r="AW64" i="1"/>
  <c r="AP64" i="1"/>
  <c r="AU64" i="1"/>
  <c r="AG64" i="1"/>
  <c r="W64" i="1"/>
  <c r="V64" i="1"/>
  <c r="Q64" i="1"/>
  <c r="P64" i="1"/>
  <c r="O64" i="1"/>
  <c r="N64" i="1"/>
  <c r="L64" i="1"/>
  <c r="K64" i="1"/>
  <c r="I64" i="1"/>
  <c r="B64" i="1"/>
  <c r="AZ64" i="1" s="1"/>
  <c r="A64" i="1"/>
  <c r="AQ64" i="1" s="1"/>
  <c r="AW63" i="1"/>
  <c r="AP63" i="1"/>
  <c r="AU63" i="1"/>
  <c r="AG63" i="1"/>
  <c r="W63" i="1"/>
  <c r="V63" i="1"/>
  <c r="Q63" i="1"/>
  <c r="P63" i="1"/>
  <c r="O63" i="1"/>
  <c r="N63" i="1"/>
  <c r="L63" i="1"/>
  <c r="K63" i="1"/>
  <c r="I63" i="1"/>
  <c r="B63" i="1"/>
  <c r="AZ63" i="1" s="1"/>
  <c r="A63" i="1"/>
  <c r="AR63" i="1" s="1"/>
  <c r="AW62" i="1"/>
  <c r="AP62" i="1"/>
  <c r="AU62" i="1"/>
  <c r="AG62" i="1"/>
  <c r="W62" i="1"/>
  <c r="V62" i="1"/>
  <c r="Q62" i="1"/>
  <c r="P62" i="1"/>
  <c r="O62" i="1"/>
  <c r="N62" i="1"/>
  <c r="L62" i="1"/>
  <c r="K62" i="1"/>
  <c r="I62" i="1"/>
  <c r="B62" i="1"/>
  <c r="AZ62" i="1" s="1"/>
  <c r="A62" i="1"/>
  <c r="AR62" i="1" s="1"/>
  <c r="AW61" i="1"/>
  <c r="AP61" i="1"/>
  <c r="AU61" i="1"/>
  <c r="AG61" i="1"/>
  <c r="W61" i="1"/>
  <c r="V61" i="1"/>
  <c r="Q61" i="1"/>
  <c r="P61" i="1"/>
  <c r="O61" i="1"/>
  <c r="N61" i="1"/>
  <c r="L61" i="1"/>
  <c r="K61" i="1"/>
  <c r="I61" i="1"/>
  <c r="B61" i="1"/>
  <c r="AZ61" i="1" s="1"/>
  <c r="A61" i="1"/>
  <c r="AR61" i="1" s="1"/>
  <c r="AW60" i="1"/>
  <c r="AP60" i="1"/>
  <c r="AU60" i="1"/>
  <c r="AG60" i="1"/>
  <c r="W60" i="1"/>
  <c r="V60" i="1"/>
  <c r="Q60" i="1"/>
  <c r="P60" i="1"/>
  <c r="O60" i="1"/>
  <c r="N60" i="1"/>
  <c r="L60" i="1"/>
  <c r="K60" i="1"/>
  <c r="I60" i="1"/>
  <c r="B60" i="1"/>
  <c r="AZ60" i="1" s="1"/>
  <c r="A60" i="1"/>
  <c r="AR60" i="1" s="1"/>
  <c r="AW59" i="1"/>
  <c r="AP59" i="1"/>
  <c r="AU59" i="1"/>
  <c r="AG59" i="1"/>
  <c r="W59" i="1"/>
  <c r="V59" i="1"/>
  <c r="Q59" i="1"/>
  <c r="P59" i="1"/>
  <c r="O59" i="1"/>
  <c r="L59" i="1"/>
  <c r="K59" i="1"/>
  <c r="J59" i="1"/>
  <c r="B59" i="1"/>
  <c r="AZ59" i="1" s="1"/>
  <c r="A59" i="1"/>
  <c r="AR59" i="1" s="1"/>
  <c r="AW58" i="1"/>
  <c r="AP58" i="1"/>
  <c r="AU58" i="1"/>
  <c r="AG58" i="1"/>
  <c r="W58" i="1"/>
  <c r="V58" i="1"/>
  <c r="Q58" i="1"/>
  <c r="P58" i="1"/>
  <c r="O58" i="1"/>
  <c r="N58" i="1"/>
  <c r="L58" i="1"/>
  <c r="K58" i="1"/>
  <c r="I58" i="1"/>
  <c r="B58" i="1"/>
  <c r="AZ58" i="1" s="1"/>
  <c r="A58" i="1"/>
  <c r="AR58" i="1" s="1"/>
  <c r="AW57" i="1"/>
  <c r="AP57" i="1"/>
  <c r="AU57" i="1"/>
  <c r="AG57" i="1"/>
  <c r="W57" i="1"/>
  <c r="V57" i="1"/>
  <c r="Q57" i="1"/>
  <c r="P57" i="1"/>
  <c r="O57" i="1"/>
  <c r="N57" i="1"/>
  <c r="L57" i="1"/>
  <c r="K57" i="1"/>
  <c r="I57" i="1"/>
  <c r="B57" i="1"/>
  <c r="AZ57" i="1" s="1"/>
  <c r="A57" i="1"/>
  <c r="AR57" i="1" s="1"/>
  <c r="AW56" i="1"/>
  <c r="AP56" i="1"/>
  <c r="AU56" i="1"/>
  <c r="AG56" i="1"/>
  <c r="W56" i="1"/>
  <c r="V56" i="1"/>
  <c r="Q56" i="1"/>
  <c r="P56" i="1"/>
  <c r="O56" i="1"/>
  <c r="N56" i="1"/>
  <c r="L56" i="1"/>
  <c r="K56" i="1"/>
  <c r="I56" i="1"/>
  <c r="B56" i="1"/>
  <c r="AZ56" i="1" s="1"/>
  <c r="A56" i="1"/>
  <c r="AQ56" i="1" s="1"/>
  <c r="AW55" i="1"/>
  <c r="AP55" i="1"/>
  <c r="AU55" i="1"/>
  <c r="AG55" i="1"/>
  <c r="W55" i="1"/>
  <c r="V55" i="1"/>
  <c r="Q55" i="1"/>
  <c r="P55" i="1"/>
  <c r="O55" i="1"/>
  <c r="N55" i="1"/>
  <c r="L55" i="1"/>
  <c r="K55" i="1"/>
  <c r="I55" i="1"/>
  <c r="B55" i="1"/>
  <c r="AZ55" i="1" s="1"/>
  <c r="A55" i="1"/>
  <c r="AR55" i="1" s="1"/>
  <c r="AW54" i="1"/>
  <c r="AP54" i="1"/>
  <c r="AU54" i="1"/>
  <c r="AG54" i="1"/>
  <c r="W54" i="1"/>
  <c r="V54" i="1"/>
  <c r="Q54" i="1"/>
  <c r="P54" i="1"/>
  <c r="O54" i="1"/>
  <c r="N54" i="1"/>
  <c r="L54" i="1"/>
  <c r="K54" i="1"/>
  <c r="I54" i="1"/>
  <c r="B54" i="1"/>
  <c r="AZ54" i="1" s="1"/>
  <c r="A54" i="1"/>
  <c r="AR54" i="1" s="1"/>
  <c r="AW53" i="1"/>
  <c r="AP53" i="1"/>
  <c r="AU53" i="1"/>
  <c r="AG53" i="1"/>
  <c r="W53" i="1"/>
  <c r="V53" i="1"/>
  <c r="Q53" i="1"/>
  <c r="P53" i="1"/>
  <c r="O53" i="1"/>
  <c r="N53" i="1"/>
  <c r="L53" i="1"/>
  <c r="K53" i="1"/>
  <c r="I53" i="1"/>
  <c r="B53" i="1"/>
  <c r="AZ53" i="1" s="1"/>
  <c r="A53" i="1"/>
  <c r="AQ53" i="1" s="1"/>
  <c r="AW52" i="1"/>
  <c r="AP52" i="1"/>
  <c r="AU52" i="1"/>
  <c r="AG52" i="1"/>
  <c r="W52" i="1"/>
  <c r="V52" i="1"/>
  <c r="Q52" i="1"/>
  <c r="P52" i="1"/>
  <c r="O52" i="1"/>
  <c r="N52" i="1"/>
  <c r="L52" i="1"/>
  <c r="K52" i="1"/>
  <c r="I52" i="1"/>
  <c r="B52" i="1"/>
  <c r="AZ52" i="1" s="1"/>
  <c r="A52" i="1"/>
  <c r="AQ52" i="1" s="1"/>
  <c r="AW51" i="1"/>
  <c r="AP51" i="1"/>
  <c r="AU51" i="1"/>
  <c r="AG51" i="1"/>
  <c r="W51" i="1"/>
  <c r="V51" i="1"/>
  <c r="Q51" i="1"/>
  <c r="P51" i="1"/>
  <c r="O51" i="1"/>
  <c r="N51" i="1"/>
  <c r="L51" i="1"/>
  <c r="K51" i="1"/>
  <c r="I51" i="1"/>
  <c r="B51" i="1"/>
  <c r="AZ51" i="1" s="1"/>
  <c r="A51" i="1"/>
  <c r="AQ51" i="1" s="1"/>
  <c r="AW50" i="1"/>
  <c r="AP50" i="1"/>
  <c r="AU50" i="1"/>
  <c r="AG50" i="1"/>
  <c r="W50" i="1"/>
  <c r="V50" i="1"/>
  <c r="Q50" i="1"/>
  <c r="P50" i="1"/>
  <c r="O50" i="1"/>
  <c r="N50" i="1"/>
  <c r="L50" i="1"/>
  <c r="K50" i="1"/>
  <c r="I50" i="1"/>
  <c r="B50" i="1"/>
  <c r="AZ50" i="1" s="1"/>
  <c r="A50" i="1"/>
  <c r="AQ50" i="1" s="1"/>
  <c r="AW49" i="1"/>
  <c r="AP49" i="1"/>
  <c r="AU49" i="1"/>
  <c r="AG49" i="1"/>
  <c r="W49" i="1"/>
  <c r="V49" i="1"/>
  <c r="Q49" i="1"/>
  <c r="P49" i="1"/>
  <c r="O49" i="1"/>
  <c r="N49" i="1"/>
  <c r="L49" i="1"/>
  <c r="K49" i="1"/>
  <c r="I49" i="1"/>
  <c r="B49" i="1"/>
  <c r="AZ49" i="1" s="1"/>
  <c r="A49" i="1"/>
  <c r="AR49" i="1" s="1"/>
  <c r="AW48" i="1"/>
  <c r="AP48" i="1"/>
  <c r="AU48" i="1"/>
  <c r="AG48" i="1"/>
  <c r="W48" i="1"/>
  <c r="V48" i="1"/>
  <c r="Q48" i="1"/>
  <c r="P48" i="1"/>
  <c r="O48" i="1"/>
  <c r="N48" i="1"/>
  <c r="L48" i="1"/>
  <c r="K48" i="1"/>
  <c r="I48" i="1"/>
  <c r="B48" i="1"/>
  <c r="AZ48" i="1" s="1"/>
  <c r="A48" i="1"/>
  <c r="AR48" i="1" s="1"/>
  <c r="AW47" i="1"/>
  <c r="AP47" i="1"/>
  <c r="AU47" i="1"/>
  <c r="AG47" i="1"/>
  <c r="W47" i="1"/>
  <c r="V47" i="1"/>
  <c r="Q47" i="1"/>
  <c r="P47" i="1"/>
  <c r="O47" i="1"/>
  <c r="N47" i="1"/>
  <c r="L47" i="1"/>
  <c r="K47" i="1"/>
  <c r="I47" i="1"/>
  <c r="B47" i="1"/>
  <c r="AZ47" i="1" s="1"/>
  <c r="A47" i="1"/>
  <c r="AQ47" i="1" s="1"/>
  <c r="AW46" i="1"/>
  <c r="AP46" i="1"/>
  <c r="AU46" i="1"/>
  <c r="AG46" i="1"/>
  <c r="W46" i="1"/>
  <c r="V46" i="1"/>
  <c r="Q46" i="1"/>
  <c r="P46" i="1"/>
  <c r="O46" i="1"/>
  <c r="N46" i="1"/>
  <c r="L46" i="1"/>
  <c r="K46" i="1"/>
  <c r="I46" i="1"/>
  <c r="B46" i="1"/>
  <c r="AZ46" i="1" s="1"/>
  <c r="A46" i="1"/>
  <c r="AR46" i="1" s="1"/>
  <c r="AW45" i="1"/>
  <c r="AP45" i="1"/>
  <c r="AU45" i="1"/>
  <c r="AG45" i="1"/>
  <c r="W45" i="1"/>
  <c r="V45" i="1"/>
  <c r="Q45" i="1"/>
  <c r="P45" i="1"/>
  <c r="N45" i="1"/>
  <c r="L45" i="1"/>
  <c r="K45" i="1"/>
  <c r="I45" i="1"/>
  <c r="B45" i="1"/>
  <c r="AZ45" i="1" s="1"/>
  <c r="A45" i="1"/>
  <c r="AR45" i="1" s="1"/>
  <c r="AW44" i="1"/>
  <c r="AP44" i="1"/>
  <c r="AU44" i="1"/>
  <c r="AG44" i="1"/>
  <c r="W44" i="1"/>
  <c r="V44" i="1"/>
  <c r="Q44" i="1"/>
  <c r="P44" i="1"/>
  <c r="O44" i="1"/>
  <c r="N44" i="1"/>
  <c r="L44" i="1"/>
  <c r="K44" i="1"/>
  <c r="I44" i="1"/>
  <c r="B44" i="1"/>
  <c r="AZ44" i="1" s="1"/>
  <c r="A44" i="1"/>
  <c r="AR44" i="1" s="1"/>
  <c r="AW43" i="1"/>
  <c r="AP43" i="1"/>
  <c r="AU43" i="1"/>
  <c r="AG43" i="1"/>
  <c r="W43" i="1"/>
  <c r="V43" i="1"/>
  <c r="Q43" i="1"/>
  <c r="P43" i="1"/>
  <c r="O43" i="1"/>
  <c r="N43" i="1"/>
  <c r="L43" i="1"/>
  <c r="K43" i="1"/>
  <c r="I43" i="1"/>
  <c r="B43" i="1"/>
  <c r="AZ43" i="1" s="1"/>
  <c r="A43" i="1"/>
  <c r="AQ43" i="1" s="1"/>
  <c r="AW42" i="1"/>
  <c r="AP42" i="1"/>
  <c r="AU42" i="1"/>
  <c r="AG42" i="1"/>
  <c r="W42" i="1"/>
  <c r="V42" i="1"/>
  <c r="Q42" i="1"/>
  <c r="P42" i="1"/>
  <c r="O42" i="1"/>
  <c r="N42" i="1"/>
  <c r="L42" i="1"/>
  <c r="K42" i="1"/>
  <c r="I42" i="1"/>
  <c r="B42" i="1"/>
  <c r="AZ42" i="1" s="1"/>
  <c r="A42" i="1"/>
  <c r="AQ42" i="1" s="1"/>
  <c r="AW41" i="1"/>
  <c r="AP41" i="1"/>
  <c r="AG41" i="1"/>
  <c r="W41" i="1"/>
  <c r="V41" i="1"/>
  <c r="Q41" i="1"/>
  <c r="P41" i="1"/>
  <c r="N41" i="1"/>
  <c r="L41" i="1"/>
  <c r="K41" i="1"/>
  <c r="I41" i="1"/>
  <c r="B41" i="1"/>
  <c r="AZ41" i="1" s="1"/>
  <c r="A41" i="1"/>
  <c r="AR41" i="1" s="1"/>
  <c r="AW40" i="1"/>
  <c r="AP40" i="1"/>
  <c r="AU40" i="1"/>
  <c r="AG40" i="1"/>
  <c r="W40" i="1"/>
  <c r="V40" i="1"/>
  <c r="Q40" i="1"/>
  <c r="P40" i="1"/>
  <c r="O40" i="1"/>
  <c r="N40" i="1"/>
  <c r="L40" i="1"/>
  <c r="K40" i="1"/>
  <c r="I40" i="1"/>
  <c r="B40" i="1"/>
  <c r="AZ40" i="1" s="1"/>
  <c r="A40" i="1"/>
  <c r="AQ40" i="1" s="1"/>
  <c r="AW39" i="1"/>
  <c r="AP39" i="1"/>
  <c r="AU39" i="1"/>
  <c r="AG39" i="1"/>
  <c r="W39" i="1"/>
  <c r="V39" i="1"/>
  <c r="Q39" i="1"/>
  <c r="P39" i="1"/>
  <c r="O39" i="1"/>
  <c r="N39" i="1"/>
  <c r="L39" i="1"/>
  <c r="K39" i="1"/>
  <c r="I39" i="1"/>
  <c r="B39" i="1"/>
  <c r="AZ39" i="1" s="1"/>
  <c r="A39" i="1"/>
  <c r="AR39" i="1" s="1"/>
  <c r="AW38" i="1"/>
  <c r="AP38" i="1"/>
  <c r="AU38" i="1"/>
  <c r="AG38" i="1"/>
  <c r="W38" i="1"/>
  <c r="V38" i="1"/>
  <c r="Q38" i="1"/>
  <c r="P38" i="1"/>
  <c r="O38" i="1"/>
  <c r="N38" i="1"/>
  <c r="L38" i="1"/>
  <c r="K38" i="1"/>
  <c r="J38" i="1"/>
  <c r="I38" i="1"/>
  <c r="B38" i="1"/>
  <c r="AZ38" i="1" s="1"/>
  <c r="A38" i="1"/>
  <c r="AR38" i="1" s="1"/>
  <c r="AW37" i="1"/>
  <c r="AP37" i="1"/>
  <c r="AU37" i="1"/>
  <c r="W37" i="1"/>
  <c r="V37" i="1"/>
  <c r="Q37" i="1"/>
  <c r="P37" i="1"/>
  <c r="O37" i="1"/>
  <c r="N37" i="1"/>
  <c r="L37" i="1"/>
  <c r="K37" i="1"/>
  <c r="I37" i="1"/>
  <c r="B37" i="1"/>
  <c r="AZ37" i="1" s="1"/>
  <c r="A37" i="1"/>
  <c r="AR37" i="1" s="1"/>
  <c r="AW25" i="1"/>
  <c r="AP25" i="1"/>
  <c r="AU25" i="1"/>
  <c r="AG25" i="1"/>
  <c r="W25" i="1"/>
  <c r="V25" i="1"/>
  <c r="Q25" i="1"/>
  <c r="P25" i="1"/>
  <c r="O25" i="1"/>
  <c r="N25" i="1"/>
  <c r="L25" i="1"/>
  <c r="K25" i="1"/>
  <c r="I25" i="1"/>
  <c r="B25" i="1"/>
  <c r="AZ25" i="1" s="1"/>
  <c r="A25" i="1"/>
  <c r="AR25" i="1" s="1"/>
  <c r="AW24" i="1"/>
  <c r="AP24" i="1"/>
  <c r="AU24" i="1"/>
  <c r="AG24" i="1"/>
  <c r="W24" i="1"/>
  <c r="V24" i="1"/>
  <c r="Q24" i="1"/>
  <c r="P24" i="1"/>
  <c r="O24" i="1"/>
  <c r="N24" i="1"/>
  <c r="L24" i="1"/>
  <c r="K24" i="1"/>
  <c r="I24" i="1"/>
  <c r="B24" i="1"/>
  <c r="AZ24" i="1" s="1"/>
  <c r="A24" i="1"/>
  <c r="AR24" i="1" s="1"/>
  <c r="AW36" i="1"/>
  <c r="AP36" i="1"/>
  <c r="AU36" i="1"/>
  <c r="AG36" i="1"/>
  <c r="W36" i="1"/>
  <c r="V36" i="1"/>
  <c r="Q36" i="1"/>
  <c r="P36" i="1"/>
  <c r="O36" i="1"/>
  <c r="N36" i="1"/>
  <c r="L36" i="1"/>
  <c r="K36" i="1"/>
  <c r="I36" i="1"/>
  <c r="B36" i="1"/>
  <c r="AZ36" i="1" s="1"/>
  <c r="A36" i="1"/>
  <c r="AR36" i="1" s="1"/>
  <c r="AW20" i="1"/>
  <c r="AP20" i="1"/>
  <c r="AU20" i="1"/>
  <c r="AG20" i="1"/>
  <c r="W20" i="1"/>
  <c r="V20" i="1"/>
  <c r="Q20" i="1"/>
  <c r="P20" i="1"/>
  <c r="O20" i="1"/>
  <c r="N20" i="1"/>
  <c r="L20" i="1"/>
  <c r="K20" i="1"/>
  <c r="J20" i="1"/>
  <c r="I20" i="1"/>
  <c r="B20" i="1"/>
  <c r="AZ20" i="1" s="1"/>
  <c r="A20" i="1"/>
  <c r="AQ20" i="1" s="1"/>
  <c r="AW35" i="1"/>
  <c r="AP35" i="1"/>
  <c r="AU35" i="1"/>
  <c r="AG35" i="1"/>
  <c r="W35" i="1"/>
  <c r="V35" i="1"/>
  <c r="Q35" i="1"/>
  <c r="P35" i="1"/>
  <c r="O35" i="1"/>
  <c r="N35" i="1"/>
  <c r="L35" i="1"/>
  <c r="K35" i="1"/>
  <c r="J35" i="1"/>
  <c r="I35" i="1"/>
  <c r="B35" i="1"/>
  <c r="AZ35" i="1" s="1"/>
  <c r="A35" i="1"/>
  <c r="AR35" i="1" s="1"/>
  <c r="AW34" i="1"/>
  <c r="AP34" i="1"/>
  <c r="AU34" i="1"/>
  <c r="AG34" i="1"/>
  <c r="W34" i="1"/>
  <c r="V34" i="1"/>
  <c r="Q34" i="1"/>
  <c r="P34" i="1"/>
  <c r="O34" i="1"/>
  <c r="N34" i="1"/>
  <c r="L34" i="1"/>
  <c r="K34" i="1"/>
  <c r="J34" i="1"/>
  <c r="I34" i="1"/>
  <c r="B34" i="1"/>
  <c r="AZ34" i="1" s="1"/>
  <c r="A34" i="1"/>
  <c r="AR34" i="1" s="1"/>
  <c r="AW33" i="1"/>
  <c r="AP33" i="1"/>
  <c r="AU33" i="1"/>
  <c r="AG33" i="1"/>
  <c r="W33" i="1"/>
  <c r="V33" i="1"/>
  <c r="Q33" i="1"/>
  <c r="P33" i="1"/>
  <c r="O33" i="1"/>
  <c r="N33" i="1"/>
  <c r="L33" i="1"/>
  <c r="K33" i="1"/>
  <c r="I33" i="1"/>
  <c r="B33" i="1"/>
  <c r="AZ33" i="1" s="1"/>
  <c r="A33" i="1"/>
  <c r="AR33" i="1" s="1"/>
  <c r="AW32" i="1"/>
  <c r="AP32" i="1"/>
  <c r="AU32" i="1"/>
  <c r="AG32" i="1"/>
  <c r="W32" i="1"/>
  <c r="V32" i="1"/>
  <c r="Q32" i="1"/>
  <c r="P32" i="1"/>
  <c r="O32" i="1"/>
  <c r="N32" i="1"/>
  <c r="L32" i="1"/>
  <c r="K32" i="1"/>
  <c r="J32" i="1"/>
  <c r="I32" i="1"/>
  <c r="B32" i="1"/>
  <c r="AZ32" i="1" s="1"/>
  <c r="A32" i="1"/>
  <c r="AR32" i="1" s="1"/>
  <c r="AW31" i="1"/>
  <c r="AP31" i="1"/>
  <c r="AU31" i="1"/>
  <c r="AG31" i="1"/>
  <c r="W31" i="1"/>
  <c r="V31" i="1"/>
  <c r="Q31" i="1"/>
  <c r="P31" i="1"/>
  <c r="O31" i="1"/>
  <c r="N31" i="1"/>
  <c r="L31" i="1"/>
  <c r="K31" i="1"/>
  <c r="J31" i="1"/>
  <c r="I31" i="1"/>
  <c r="B31" i="1"/>
  <c r="AZ31" i="1" s="1"/>
  <c r="A31" i="1"/>
  <c r="AW30" i="1"/>
  <c r="AP30" i="1"/>
  <c r="AU30" i="1"/>
  <c r="AG30" i="1"/>
  <c r="W30" i="1"/>
  <c r="V30" i="1"/>
  <c r="Q30" i="1"/>
  <c r="P30" i="1"/>
  <c r="O30" i="1"/>
  <c r="N30" i="1"/>
  <c r="L30" i="1"/>
  <c r="K30" i="1"/>
  <c r="I30" i="1"/>
  <c r="B30" i="1"/>
  <c r="AZ30" i="1" s="1"/>
  <c r="A30" i="1"/>
  <c r="AR30" i="1" s="1"/>
  <c r="AW29" i="1"/>
  <c r="AP29" i="1"/>
  <c r="AU29" i="1"/>
  <c r="AG29" i="1"/>
  <c r="W29" i="1"/>
  <c r="V29" i="1"/>
  <c r="Q29" i="1"/>
  <c r="P29" i="1"/>
  <c r="O29" i="1"/>
  <c r="N29" i="1"/>
  <c r="L29" i="1"/>
  <c r="K29" i="1"/>
  <c r="I29" i="1"/>
  <c r="B29" i="1"/>
  <c r="AZ29" i="1" s="1"/>
  <c r="A29" i="1"/>
  <c r="AQ29" i="1" s="1"/>
  <c r="AW28" i="1"/>
  <c r="AP28" i="1"/>
  <c r="AU28" i="1"/>
  <c r="AG28" i="1"/>
  <c r="W28" i="1"/>
  <c r="V28" i="1"/>
  <c r="Q28" i="1"/>
  <c r="P28" i="1"/>
  <c r="O28" i="1"/>
  <c r="N28" i="1"/>
  <c r="L28" i="1"/>
  <c r="K28" i="1"/>
  <c r="I28" i="1"/>
  <c r="B28" i="1"/>
  <c r="AZ28" i="1" s="1"/>
  <c r="A28" i="1"/>
  <c r="AR28" i="1" s="1"/>
  <c r="AW27" i="1"/>
  <c r="AP27" i="1"/>
  <c r="AU27" i="1"/>
  <c r="AG27" i="1"/>
  <c r="W27" i="1"/>
  <c r="V27" i="1"/>
  <c r="Q27" i="1"/>
  <c r="P27" i="1"/>
  <c r="O27" i="1"/>
  <c r="N27" i="1"/>
  <c r="L27" i="1"/>
  <c r="K27" i="1"/>
  <c r="I27" i="1"/>
  <c r="B27" i="1"/>
  <c r="AZ27" i="1" s="1"/>
  <c r="A27" i="1"/>
  <c r="AR27" i="1" s="1"/>
  <c r="AW26" i="1"/>
  <c r="AP26" i="1"/>
  <c r="AU26" i="1"/>
  <c r="AG26" i="1"/>
  <c r="W26" i="1"/>
  <c r="V26" i="1"/>
  <c r="Q26" i="1"/>
  <c r="P26" i="1"/>
  <c r="N26" i="1"/>
  <c r="L26" i="1"/>
  <c r="K26" i="1"/>
  <c r="J26" i="1"/>
  <c r="I26" i="1"/>
  <c r="B26" i="1"/>
  <c r="AZ26" i="1" s="1"/>
  <c r="A26" i="1"/>
  <c r="AR26" i="1" s="1"/>
  <c r="AW23" i="1"/>
  <c r="AP23" i="1"/>
  <c r="AU23" i="1"/>
  <c r="AG23" i="1"/>
  <c r="W23" i="1"/>
  <c r="V23" i="1"/>
  <c r="Q23" i="1"/>
  <c r="P23" i="1"/>
  <c r="O23" i="1"/>
  <c r="N23" i="1"/>
  <c r="L23" i="1"/>
  <c r="K23" i="1"/>
  <c r="I23" i="1"/>
  <c r="B23" i="1"/>
  <c r="AZ23" i="1" s="1"/>
  <c r="A23" i="1"/>
  <c r="AQ23" i="1" s="1"/>
  <c r="AW22" i="1"/>
  <c r="AP22" i="1"/>
  <c r="AU22" i="1"/>
  <c r="AG22" i="1"/>
  <c r="W22" i="1"/>
  <c r="V22" i="1"/>
  <c r="Q22" i="1"/>
  <c r="P22" i="1"/>
  <c r="O22" i="1"/>
  <c r="N22" i="1"/>
  <c r="L22" i="1"/>
  <c r="K22" i="1"/>
  <c r="I22" i="1"/>
  <c r="B22" i="1"/>
  <c r="AZ22" i="1" s="1"/>
  <c r="A22" i="1"/>
  <c r="AR22" i="1" s="1"/>
  <c r="AW21" i="1"/>
  <c r="AP21" i="1"/>
  <c r="AU21" i="1"/>
  <c r="AG21" i="1"/>
  <c r="W21" i="1"/>
  <c r="V21" i="1"/>
  <c r="Q21" i="1"/>
  <c r="P21" i="1"/>
  <c r="O21" i="1"/>
  <c r="N21" i="1"/>
  <c r="L21" i="1"/>
  <c r="K21" i="1"/>
  <c r="J21" i="1"/>
  <c r="I21" i="1"/>
  <c r="B21" i="1"/>
  <c r="AZ21" i="1" s="1"/>
  <c r="A21" i="1"/>
  <c r="AQ21" i="1" s="1"/>
  <c r="AW18" i="1"/>
  <c r="AP18" i="1"/>
  <c r="AU18" i="1"/>
  <c r="AG18" i="1"/>
  <c r="W18" i="1"/>
  <c r="V18" i="1"/>
  <c r="Q18" i="1"/>
  <c r="P18" i="1"/>
  <c r="O18" i="1"/>
  <c r="N18" i="1"/>
  <c r="L18" i="1"/>
  <c r="K18" i="1"/>
  <c r="I18" i="1"/>
  <c r="B18" i="1"/>
  <c r="AZ18" i="1" s="1"/>
  <c r="A18" i="1"/>
  <c r="AR18" i="1" s="1"/>
  <c r="AW19" i="1"/>
  <c r="AP19" i="1"/>
  <c r="AU19" i="1"/>
  <c r="AG19" i="1"/>
  <c r="W19" i="1"/>
  <c r="V19" i="1"/>
  <c r="Q19" i="1"/>
  <c r="P19" i="1"/>
  <c r="O19" i="1"/>
  <c r="N19" i="1"/>
  <c r="L19" i="1"/>
  <c r="K19" i="1"/>
  <c r="I19" i="1"/>
  <c r="B19" i="1"/>
  <c r="AZ19" i="1" s="1"/>
  <c r="A19" i="1"/>
  <c r="AR19" i="1" s="1"/>
  <c r="AW17" i="1"/>
  <c r="AP17" i="1"/>
  <c r="AU17" i="1"/>
  <c r="AG17" i="1"/>
  <c r="W17" i="1"/>
  <c r="V17" i="1"/>
  <c r="Q17" i="1"/>
  <c r="P17" i="1"/>
  <c r="O17" i="1"/>
  <c r="N17" i="1"/>
  <c r="L17" i="1"/>
  <c r="K17" i="1"/>
  <c r="B17" i="1"/>
  <c r="AZ17" i="1" s="1"/>
  <c r="A17" i="1"/>
  <c r="AR17" i="1" s="1"/>
  <c r="AW16" i="1"/>
  <c r="AP16" i="1"/>
  <c r="AU16" i="1"/>
  <c r="AG16" i="1"/>
  <c r="W16" i="1"/>
  <c r="V16" i="1"/>
  <c r="Q16" i="1"/>
  <c r="P16" i="1"/>
  <c r="O16" i="1"/>
  <c r="N16" i="1"/>
  <c r="L16" i="1"/>
  <c r="K16" i="1"/>
  <c r="J16" i="1"/>
  <c r="B16" i="1"/>
  <c r="AZ16" i="1" s="1"/>
  <c r="A16" i="1"/>
  <c r="AR16" i="1" s="1"/>
  <c r="AW15" i="1"/>
  <c r="AP15" i="1"/>
  <c r="AU15" i="1"/>
  <c r="AG15" i="1"/>
  <c r="W15" i="1"/>
  <c r="V15" i="1"/>
  <c r="Q15" i="1"/>
  <c r="P15" i="1"/>
  <c r="O15" i="1"/>
  <c r="N15" i="1"/>
  <c r="L15" i="1"/>
  <c r="K15" i="1"/>
  <c r="B15" i="1"/>
  <c r="AZ15" i="1" s="1"/>
  <c r="A15" i="1"/>
  <c r="AR15" i="1" s="1"/>
  <c r="AW14" i="1"/>
  <c r="AP14" i="1"/>
  <c r="AU14" i="1"/>
  <c r="AG14" i="1"/>
  <c r="W14" i="1"/>
  <c r="V14" i="1"/>
  <c r="Q14" i="1"/>
  <c r="P14" i="1"/>
  <c r="O14" i="1"/>
  <c r="N14" i="1"/>
  <c r="L14" i="1"/>
  <c r="K14" i="1"/>
  <c r="B14" i="1"/>
  <c r="AZ14" i="1" s="1"/>
  <c r="A14" i="1"/>
  <c r="AQ14" i="1" s="1"/>
  <c r="AW13" i="1"/>
  <c r="AP13" i="1"/>
  <c r="AU13" i="1"/>
  <c r="AG13" i="1"/>
  <c r="W13" i="1"/>
  <c r="V13" i="1"/>
  <c r="Q13" i="1"/>
  <c r="P13" i="1"/>
  <c r="O13" i="1"/>
  <c r="N13" i="1"/>
  <c r="L13" i="1"/>
  <c r="K13" i="1"/>
  <c r="B13" i="1"/>
  <c r="AZ13" i="1" s="1"/>
  <c r="A13" i="1"/>
  <c r="AR13" i="1" s="1"/>
  <c r="AW12" i="1"/>
  <c r="AP12" i="1"/>
  <c r="AU12" i="1"/>
  <c r="AG12" i="1"/>
  <c r="W12" i="1"/>
  <c r="V12" i="1"/>
  <c r="Q12" i="1"/>
  <c r="P12" i="1"/>
  <c r="O12" i="1"/>
  <c r="N12" i="1"/>
  <c r="L12" i="1"/>
  <c r="K12" i="1"/>
  <c r="B12" i="1"/>
  <c r="AZ12" i="1" s="1"/>
  <c r="A12" i="1"/>
  <c r="AR12" i="1" s="1"/>
  <c r="AW11" i="1"/>
  <c r="AP11" i="1"/>
  <c r="AU11" i="1"/>
  <c r="AG11" i="1"/>
  <c r="W11" i="1"/>
  <c r="V11" i="1"/>
  <c r="Q11" i="1"/>
  <c r="P11" i="1"/>
  <c r="O11" i="1"/>
  <c r="N11" i="1"/>
  <c r="L11" i="1"/>
  <c r="K11" i="1"/>
  <c r="B11" i="1"/>
  <c r="AZ11" i="1" s="1"/>
  <c r="A11" i="1"/>
  <c r="AR11" i="1" s="1"/>
  <c r="AW10" i="1"/>
  <c r="AP10" i="1"/>
  <c r="AU10" i="1"/>
  <c r="AG10" i="1"/>
  <c r="W10" i="1"/>
  <c r="V10" i="1"/>
  <c r="Q10" i="1"/>
  <c r="P10" i="1"/>
  <c r="O10" i="1"/>
  <c r="N10" i="1"/>
  <c r="L10" i="1"/>
  <c r="K10" i="1"/>
  <c r="J10" i="1"/>
  <c r="B10" i="1"/>
  <c r="AZ10" i="1" s="1"/>
  <c r="A10" i="1"/>
  <c r="AR10" i="1" s="1"/>
  <c r="AW9" i="1"/>
  <c r="AP9" i="1"/>
  <c r="AU9" i="1"/>
  <c r="AG9" i="1"/>
  <c r="W9" i="1"/>
  <c r="V9" i="1"/>
  <c r="Q9" i="1"/>
  <c r="P9" i="1"/>
  <c r="O9" i="1"/>
  <c r="N9" i="1"/>
  <c r="L9" i="1"/>
  <c r="K9" i="1"/>
  <c r="B9" i="1"/>
  <c r="AZ9" i="1" s="1"/>
  <c r="A9" i="1"/>
  <c r="AR9" i="1" s="1"/>
  <c r="AW8" i="1"/>
  <c r="AP8" i="1"/>
  <c r="AU8" i="1"/>
  <c r="AG8" i="1"/>
  <c r="W8" i="1"/>
  <c r="V8" i="1"/>
  <c r="Q8" i="1"/>
  <c r="P8" i="1"/>
  <c r="O8" i="1"/>
  <c r="N8" i="1"/>
  <c r="L8" i="1"/>
  <c r="K8" i="1"/>
  <c r="B8" i="1"/>
  <c r="AZ8" i="1" s="1"/>
  <c r="A8" i="1"/>
  <c r="AR8" i="1" s="1"/>
  <c r="AW7" i="1"/>
  <c r="AP7" i="1"/>
  <c r="AU7" i="1"/>
  <c r="AG7" i="1"/>
  <c r="W7" i="1"/>
  <c r="V7" i="1"/>
  <c r="Q7" i="1"/>
  <c r="P7" i="1"/>
  <c r="O7" i="1"/>
  <c r="N7" i="1"/>
  <c r="L7" i="1"/>
  <c r="K7" i="1"/>
  <c r="B7" i="1"/>
  <c r="AZ7" i="1" s="1"/>
  <c r="A7" i="1"/>
  <c r="AR7" i="1" s="1"/>
  <c r="AW6" i="1"/>
  <c r="AP6" i="1"/>
  <c r="AU6" i="1"/>
  <c r="AG6" i="1"/>
  <c r="W6" i="1"/>
  <c r="V6" i="1"/>
  <c r="Q6" i="1"/>
  <c r="P6" i="1"/>
  <c r="O6" i="1"/>
  <c r="N6" i="1"/>
  <c r="L6" i="1"/>
  <c r="K6" i="1"/>
  <c r="B6" i="1"/>
  <c r="AZ6" i="1" s="1"/>
  <c r="A6" i="1"/>
  <c r="AR6" i="1" s="1"/>
  <c r="AW5" i="1"/>
  <c r="AP5" i="1"/>
  <c r="AU5" i="1"/>
  <c r="AG5" i="1"/>
  <c r="W5" i="1"/>
  <c r="V5" i="1"/>
  <c r="Q5" i="1"/>
  <c r="P5" i="1"/>
  <c r="O5" i="1"/>
  <c r="N5" i="1"/>
  <c r="L5" i="1"/>
  <c r="B5" i="1"/>
  <c r="AZ5" i="1" s="1"/>
  <c r="A5" i="1"/>
  <c r="AR5" i="1" s="1"/>
  <c r="AW4" i="1"/>
  <c r="AP4" i="1"/>
  <c r="AU4" i="1"/>
  <c r="AG4" i="1"/>
  <c r="W4" i="1"/>
  <c r="V4" i="1"/>
  <c r="Q4" i="1"/>
  <c r="P4" i="1"/>
  <c r="O4" i="1"/>
  <c r="N4" i="1"/>
  <c r="L4" i="1"/>
  <c r="K4" i="1"/>
  <c r="B4" i="1"/>
  <c r="AZ4" i="1" s="1"/>
  <c r="A4" i="1"/>
  <c r="AW3" i="1"/>
  <c r="AP3" i="1"/>
  <c r="AU3" i="1"/>
  <c r="AG3" i="1"/>
  <c r="W3" i="1"/>
  <c r="V3" i="1"/>
  <c r="Q3" i="1"/>
  <c r="P3" i="1"/>
  <c r="O3" i="1"/>
  <c r="N3" i="1"/>
  <c r="L3" i="1"/>
  <c r="K3" i="1"/>
  <c r="B3" i="1"/>
  <c r="AZ3" i="1" s="1"/>
  <c r="A3" i="1"/>
  <c r="AW2" i="1"/>
  <c r="AP2" i="1"/>
  <c r="AU2" i="1"/>
  <c r="AG2" i="1"/>
  <c r="W2" i="1"/>
  <c r="V2" i="1"/>
  <c r="Q2" i="1"/>
  <c r="P2" i="1"/>
  <c r="N2" i="1"/>
  <c r="L2" i="1"/>
  <c r="K2" i="1"/>
  <c r="B2" i="1"/>
  <c r="AZ2" i="1" s="1"/>
  <c r="A2" i="1"/>
  <c r="J716" i="1" l="1"/>
  <c r="J770" i="1"/>
  <c r="J772" i="1"/>
  <c r="J187" i="1"/>
  <c r="J769" i="1"/>
  <c r="J611" i="1"/>
  <c r="J763" i="1"/>
  <c r="J681" i="1"/>
  <c r="J766" i="1"/>
  <c r="J156" i="1"/>
  <c r="J764" i="1"/>
  <c r="J165" i="1"/>
  <c r="J768" i="1"/>
  <c r="J468" i="1"/>
  <c r="J761" i="1"/>
  <c r="J220" i="1"/>
  <c r="J586" i="1"/>
  <c r="J751" i="1"/>
  <c r="J634" i="1"/>
  <c r="J753" i="1"/>
  <c r="J651" i="1"/>
  <c r="J750" i="1"/>
  <c r="J554" i="1"/>
  <c r="J755" i="1"/>
  <c r="J754" i="1"/>
  <c r="J152" i="1"/>
  <c r="J599" i="1"/>
  <c r="AR4" i="1"/>
  <c r="X4" i="1"/>
  <c r="AI566" i="1"/>
  <c r="AJ566" i="1"/>
  <c r="AI565" i="1"/>
  <c r="AJ565" i="1"/>
  <c r="AI564" i="1"/>
  <c r="AJ564" i="1"/>
  <c r="J39" i="1"/>
  <c r="J49" i="1"/>
  <c r="J709" i="1"/>
  <c r="J746" i="1"/>
  <c r="J745" i="1"/>
  <c r="J748" i="1"/>
  <c r="J749" i="1"/>
  <c r="AJ575" i="1"/>
  <c r="AI575" i="1"/>
  <c r="AJ570" i="1"/>
  <c r="AI570" i="1"/>
  <c r="AJ569" i="1"/>
  <c r="AI569" i="1"/>
  <c r="AJ573" i="1"/>
  <c r="AI573" i="1"/>
  <c r="AJ568" i="1"/>
  <c r="AJ572" i="1"/>
  <c r="AI572" i="1"/>
  <c r="AJ578" i="1"/>
  <c r="AK578" i="1" s="1"/>
  <c r="AI578" i="1"/>
  <c r="AJ577" i="1"/>
  <c r="AI577" i="1"/>
  <c r="AJ571" i="1"/>
  <c r="AI571" i="1"/>
  <c r="AJ574" i="1"/>
  <c r="AI574" i="1"/>
  <c r="AJ576" i="1"/>
  <c r="AI576" i="1"/>
  <c r="J476" i="1"/>
  <c r="J592" i="1"/>
  <c r="J742" i="1"/>
  <c r="J739" i="1"/>
  <c r="J743" i="1"/>
  <c r="J744" i="1"/>
  <c r="J741" i="1"/>
  <c r="J740" i="1"/>
  <c r="J300" i="1"/>
  <c r="J736" i="1"/>
  <c r="J733" i="1"/>
  <c r="J737" i="1"/>
  <c r="J735" i="1"/>
  <c r="J734" i="1"/>
  <c r="J738" i="1"/>
  <c r="J567" i="1"/>
  <c r="J652" i="1"/>
  <c r="J219" i="1"/>
  <c r="J730" i="1"/>
  <c r="J538" i="1"/>
  <c r="J731" i="1"/>
  <c r="AJ9" i="1"/>
  <c r="AI9" i="1"/>
  <c r="AJ2" i="1"/>
  <c r="AI2" i="1"/>
  <c r="AJ4" i="1"/>
  <c r="AI4" i="1"/>
  <c r="AJ10" i="1"/>
  <c r="AI10" i="1"/>
  <c r="AJ12" i="1"/>
  <c r="AI12" i="1"/>
  <c r="AJ14" i="1"/>
  <c r="AI14" i="1"/>
  <c r="AJ22" i="1"/>
  <c r="AI22" i="1"/>
  <c r="AJ28" i="1"/>
  <c r="AI28" i="1"/>
  <c r="AJ36" i="1"/>
  <c r="AI36" i="1"/>
  <c r="AJ37" i="1"/>
  <c r="AI37" i="1"/>
  <c r="AJ38" i="1"/>
  <c r="AI38" i="1"/>
  <c r="AI39" i="1"/>
  <c r="AJ39" i="1"/>
  <c r="AJ41" i="1"/>
  <c r="AI41" i="1"/>
  <c r="AJ48" i="1"/>
  <c r="AI48" i="1"/>
  <c r="AJ49" i="1"/>
  <c r="AI49" i="1"/>
  <c r="AJ53" i="1"/>
  <c r="AI53" i="1"/>
  <c r="AJ57" i="1"/>
  <c r="AI57" i="1"/>
  <c r="AJ61" i="1"/>
  <c r="AI61" i="1"/>
  <c r="AJ65" i="1"/>
  <c r="AI65" i="1"/>
  <c r="AJ68" i="1"/>
  <c r="AI68" i="1"/>
  <c r="AJ72" i="1"/>
  <c r="AI72" i="1"/>
  <c r="AJ77" i="1"/>
  <c r="AI77" i="1"/>
  <c r="AJ81" i="1"/>
  <c r="AI81" i="1"/>
  <c r="AJ84" i="1"/>
  <c r="AI84" i="1"/>
  <c r="AJ89" i="1"/>
  <c r="AI89" i="1"/>
  <c r="AJ94" i="1"/>
  <c r="AI94" i="1"/>
  <c r="AJ98" i="1"/>
  <c r="AI98" i="1"/>
  <c r="AJ102" i="1"/>
  <c r="AI102" i="1"/>
  <c r="AJ103" i="1"/>
  <c r="AI103" i="1"/>
  <c r="AJ107" i="1"/>
  <c r="AI107" i="1"/>
  <c r="AJ111" i="1"/>
  <c r="AI111" i="1"/>
  <c r="AI115" i="1"/>
  <c r="AJ115" i="1"/>
  <c r="AJ119" i="1"/>
  <c r="AI119" i="1"/>
  <c r="AI123" i="1"/>
  <c r="AJ123" i="1"/>
  <c r="AJ128" i="1"/>
  <c r="AI128" i="1"/>
  <c r="AJ132" i="1"/>
  <c r="AI132" i="1"/>
  <c r="AJ136" i="1"/>
  <c r="AI136" i="1"/>
  <c r="AJ140" i="1"/>
  <c r="AI140" i="1"/>
  <c r="AJ145" i="1"/>
  <c r="AI145" i="1"/>
  <c r="AJ150" i="1"/>
  <c r="AI150" i="1"/>
  <c r="AI155" i="1"/>
  <c r="AJ155" i="1"/>
  <c r="AJ160" i="1"/>
  <c r="AI160" i="1"/>
  <c r="AJ165" i="1"/>
  <c r="AI165" i="1"/>
  <c r="AJ169" i="1"/>
  <c r="AI169" i="1"/>
  <c r="AJ173" i="1"/>
  <c r="AI173" i="1"/>
  <c r="AJ178" i="1"/>
  <c r="AI178" i="1"/>
  <c r="AJ182" i="1"/>
  <c r="AI182" i="1"/>
  <c r="AJ186" i="1"/>
  <c r="AI186" i="1"/>
  <c r="AJ190" i="1"/>
  <c r="AI190" i="1"/>
  <c r="AJ194" i="1"/>
  <c r="AI194" i="1"/>
  <c r="AJ198" i="1"/>
  <c r="AI198" i="1"/>
  <c r="AJ203" i="1"/>
  <c r="AI203" i="1"/>
  <c r="AJ207" i="1"/>
  <c r="AI207" i="1"/>
  <c r="AJ213" i="1"/>
  <c r="AI213" i="1"/>
  <c r="AJ217" i="1"/>
  <c r="AI217" i="1"/>
  <c r="AJ222" i="1"/>
  <c r="AI222" i="1"/>
  <c r="AJ226" i="1"/>
  <c r="AI226" i="1"/>
  <c r="AJ230" i="1"/>
  <c r="AI230" i="1"/>
  <c r="AJ234" i="1"/>
  <c r="AI234" i="1"/>
  <c r="AJ238" i="1"/>
  <c r="AI238" i="1"/>
  <c r="AJ242" i="1"/>
  <c r="AI242" i="1"/>
  <c r="AJ246" i="1"/>
  <c r="AI246" i="1"/>
  <c r="AJ250" i="1"/>
  <c r="AI250" i="1"/>
  <c r="AJ254" i="1"/>
  <c r="AI254" i="1"/>
  <c r="AJ258" i="1"/>
  <c r="AI258" i="1"/>
  <c r="AJ262" i="1"/>
  <c r="AI262" i="1"/>
  <c r="AJ266" i="1"/>
  <c r="AI266" i="1"/>
  <c r="AJ270" i="1"/>
  <c r="AI270" i="1"/>
  <c r="AJ271" i="1"/>
  <c r="AI271" i="1"/>
  <c r="AJ276" i="1"/>
  <c r="AI276" i="1"/>
  <c r="AJ280" i="1"/>
  <c r="AI280" i="1"/>
  <c r="AJ284" i="1"/>
  <c r="AI284" i="1"/>
  <c r="AJ288" i="1"/>
  <c r="AI288" i="1"/>
  <c r="AJ292" i="1"/>
  <c r="AI292" i="1"/>
  <c r="AJ296" i="1"/>
  <c r="AI296" i="1"/>
  <c r="AJ301" i="1"/>
  <c r="AI301" i="1"/>
  <c r="AJ306" i="1"/>
  <c r="AI306" i="1"/>
  <c r="AJ310" i="1"/>
  <c r="AI310" i="1"/>
  <c r="AJ314" i="1"/>
  <c r="AI314" i="1"/>
  <c r="AJ318" i="1"/>
  <c r="AI318" i="1"/>
  <c r="AJ322" i="1"/>
  <c r="AI322" i="1"/>
  <c r="AJ326" i="1"/>
  <c r="AI326" i="1"/>
  <c r="AJ330" i="1"/>
  <c r="AI330" i="1"/>
  <c r="AJ334" i="1"/>
  <c r="AI334" i="1"/>
  <c r="AJ338" i="1"/>
  <c r="AI338" i="1"/>
  <c r="AJ345" i="1"/>
  <c r="AI345" i="1"/>
  <c r="AJ349" i="1"/>
  <c r="AI349" i="1"/>
  <c r="AJ353" i="1"/>
  <c r="AI353" i="1"/>
  <c r="AJ356" i="1"/>
  <c r="AI356" i="1"/>
  <c r="AJ360" i="1"/>
  <c r="AI360" i="1"/>
  <c r="AJ364" i="1"/>
  <c r="AI364" i="1"/>
  <c r="AJ368" i="1"/>
  <c r="AI368" i="1"/>
  <c r="AJ372" i="1"/>
  <c r="AI372" i="1"/>
  <c r="AJ376" i="1"/>
  <c r="AI376" i="1"/>
  <c r="AJ380" i="1"/>
  <c r="AI380" i="1"/>
  <c r="AJ384" i="1"/>
  <c r="AI384" i="1"/>
  <c r="AI387" i="1"/>
  <c r="AJ387" i="1"/>
  <c r="AJ391" i="1"/>
  <c r="AI391" i="1"/>
  <c r="AJ397" i="1"/>
  <c r="AI397" i="1"/>
  <c r="AI401" i="1"/>
  <c r="AJ401" i="1"/>
  <c r="AJ404" i="1"/>
  <c r="AI404" i="1"/>
  <c r="AJ408" i="1"/>
  <c r="AI408" i="1"/>
  <c r="AI411" i="1"/>
  <c r="AJ411" i="1"/>
  <c r="AJ413" i="1"/>
  <c r="AI413" i="1"/>
  <c r="AI415" i="1"/>
  <c r="AJ415" i="1"/>
  <c r="AJ418" i="1"/>
  <c r="AI418" i="1"/>
  <c r="AI422" i="1"/>
  <c r="AJ422" i="1"/>
  <c r="AJ426" i="1"/>
  <c r="AI426" i="1"/>
  <c r="AJ429" i="1"/>
  <c r="AI429" i="1"/>
  <c r="AJ432" i="1"/>
  <c r="AI432" i="1"/>
  <c r="AJ436" i="1"/>
  <c r="AI436" i="1"/>
  <c r="AJ439" i="1"/>
  <c r="AI439" i="1"/>
  <c r="AI443" i="1"/>
  <c r="AJ443" i="1"/>
  <c r="AJ446" i="1"/>
  <c r="AI446" i="1"/>
  <c r="AJ449" i="1"/>
  <c r="AI449" i="1"/>
  <c r="AI451" i="1"/>
  <c r="AJ451" i="1"/>
  <c r="AI453" i="1"/>
  <c r="AJ453" i="1"/>
  <c r="AJ455" i="1"/>
  <c r="AK455" i="1" s="1"/>
  <c r="AI455" i="1"/>
  <c r="AI459" i="1"/>
  <c r="AJ459" i="1"/>
  <c r="AJ462" i="1"/>
  <c r="AI462" i="1"/>
  <c r="AI465" i="1"/>
  <c r="AJ465" i="1"/>
  <c r="AJ469" i="1"/>
  <c r="AI469" i="1"/>
  <c r="AJ472" i="1"/>
  <c r="AI472" i="1"/>
  <c r="AJ476" i="1"/>
  <c r="AI476" i="1"/>
  <c r="AI479" i="1"/>
  <c r="AJ479" i="1"/>
  <c r="AJ482" i="1"/>
  <c r="AI482" i="1"/>
  <c r="AJ486" i="1"/>
  <c r="AI486" i="1"/>
  <c r="AI490" i="1"/>
  <c r="AJ490" i="1"/>
  <c r="AI495" i="1"/>
  <c r="AJ495" i="1"/>
  <c r="AI499" i="1"/>
  <c r="AJ499" i="1"/>
  <c r="AI554" i="1"/>
  <c r="AJ554" i="1"/>
  <c r="AI505" i="1"/>
  <c r="AJ505" i="1"/>
  <c r="AJ509" i="1"/>
  <c r="AI509" i="1"/>
  <c r="AJ513" i="1"/>
  <c r="AI513" i="1"/>
  <c r="AJ516" i="1"/>
  <c r="AI516" i="1"/>
  <c r="AI548" i="1"/>
  <c r="AJ548" i="1"/>
  <c r="AJ522" i="1"/>
  <c r="AI522" i="1"/>
  <c r="AJ524" i="1"/>
  <c r="AI524" i="1"/>
  <c r="AI526" i="1"/>
  <c r="AJ526" i="1"/>
  <c r="AJ528" i="1"/>
  <c r="AI528" i="1"/>
  <c r="AJ529" i="1"/>
  <c r="AI529" i="1"/>
  <c r="AI537" i="1"/>
  <c r="AJ537" i="1"/>
  <c r="AI544" i="1"/>
  <c r="AJ544" i="1"/>
  <c r="AJ541" i="1"/>
  <c r="AI541" i="1"/>
  <c r="AJ612" i="1"/>
  <c r="AK612" i="1" s="1"/>
  <c r="AJ559" i="1"/>
  <c r="AJ600" i="1"/>
  <c r="AK600" i="1" s="1"/>
  <c r="AJ614" i="1"/>
  <c r="AK614" i="1" s="1"/>
  <c r="AI614" i="1"/>
  <c r="AJ622" i="1"/>
  <c r="AK622" i="1" s="1"/>
  <c r="AI622" i="1"/>
  <c r="AI630" i="1"/>
  <c r="AJ630" i="1"/>
  <c r="AK630" i="1" s="1"/>
  <c r="AJ639" i="1"/>
  <c r="AI639" i="1"/>
  <c r="AJ656" i="1"/>
  <c r="AI656" i="1"/>
  <c r="AJ670" i="1"/>
  <c r="AI670" i="1"/>
  <c r="AJ677" i="1"/>
  <c r="AI677" i="1"/>
  <c r="AJ593" i="1"/>
  <c r="AK593" i="1" s="1"/>
  <c r="AI668" i="1"/>
  <c r="AJ668" i="1"/>
  <c r="AJ684" i="1"/>
  <c r="AI684" i="1"/>
  <c r="AI699" i="1"/>
  <c r="AJ699" i="1"/>
  <c r="AJ702" i="1"/>
  <c r="AI702" i="1"/>
  <c r="AJ705" i="1"/>
  <c r="AI705" i="1"/>
  <c r="AI688" i="1"/>
  <c r="AJ688" i="1"/>
  <c r="AJ691" i="1"/>
  <c r="AI691" i="1"/>
  <c r="AJ608" i="1"/>
  <c r="AK608" i="1" s="1"/>
  <c r="AJ609" i="1"/>
  <c r="AK609" i="1" s="1"/>
  <c r="AJ624" i="1"/>
  <c r="AI624" i="1"/>
  <c r="AI696" i="1"/>
  <c r="AJ696" i="1"/>
  <c r="AI710" i="1"/>
  <c r="AJ710" i="1"/>
  <c r="AI704" i="1"/>
  <c r="AJ704" i="1"/>
  <c r="AJ584" i="1"/>
  <c r="AK584" i="1" s="1"/>
  <c r="AJ714" i="1"/>
  <c r="AI714" i="1"/>
  <c r="AJ539" i="1"/>
  <c r="AI539" i="1"/>
  <c r="AJ33" i="1"/>
  <c r="AI33" i="1"/>
  <c r="AJ34" i="1"/>
  <c r="AI34" i="1"/>
  <c r="AJ35" i="1"/>
  <c r="AI35" i="1"/>
  <c r="AJ20" i="1"/>
  <c r="AI20" i="1"/>
  <c r="AJ44" i="1"/>
  <c r="AI44" i="1"/>
  <c r="AJ47" i="1"/>
  <c r="AI47" i="1"/>
  <c r="AJ52" i="1"/>
  <c r="AI52" i="1"/>
  <c r="AJ56" i="1"/>
  <c r="AI56" i="1"/>
  <c r="AJ60" i="1"/>
  <c r="AI60" i="1"/>
  <c r="AJ64" i="1"/>
  <c r="AI64" i="1"/>
  <c r="AJ71" i="1"/>
  <c r="AI71" i="1"/>
  <c r="AJ75" i="1"/>
  <c r="AI75" i="1"/>
  <c r="AJ80" i="1"/>
  <c r="AI80" i="1"/>
  <c r="AJ83" i="1"/>
  <c r="AI83" i="1"/>
  <c r="AJ87" i="1"/>
  <c r="AI87" i="1"/>
  <c r="AJ88" i="1"/>
  <c r="AI88" i="1"/>
  <c r="AJ93" i="1"/>
  <c r="AI93" i="1"/>
  <c r="AJ97" i="1"/>
  <c r="AI97" i="1"/>
  <c r="AJ101" i="1"/>
  <c r="AI101" i="1"/>
  <c r="AJ106" i="1"/>
  <c r="AI106" i="1"/>
  <c r="AJ110" i="1"/>
  <c r="AI110" i="1"/>
  <c r="AJ114" i="1"/>
  <c r="AI114" i="1"/>
  <c r="AJ118" i="1"/>
  <c r="AI118" i="1"/>
  <c r="AJ122" i="1"/>
  <c r="AI122" i="1"/>
  <c r="AJ127" i="1"/>
  <c r="AI127" i="1"/>
  <c r="AJ131" i="1"/>
  <c r="AI131" i="1"/>
  <c r="AJ135" i="1"/>
  <c r="AI135" i="1"/>
  <c r="AI139" i="1"/>
  <c r="AJ139" i="1"/>
  <c r="AJ144" i="1"/>
  <c r="AI144" i="1"/>
  <c r="AI147" i="1"/>
  <c r="AJ147" i="1"/>
  <c r="AJ149" i="1"/>
  <c r="AI149" i="1"/>
  <c r="AJ154" i="1"/>
  <c r="AI154" i="1"/>
  <c r="AJ159" i="1"/>
  <c r="AI159" i="1"/>
  <c r="AJ163" i="1"/>
  <c r="AI163" i="1"/>
  <c r="AJ164" i="1"/>
  <c r="AI164" i="1"/>
  <c r="AJ168" i="1"/>
  <c r="AI168" i="1"/>
  <c r="AJ172" i="1"/>
  <c r="AI172" i="1"/>
  <c r="AJ177" i="1"/>
  <c r="AI177" i="1"/>
  <c r="AJ181" i="1"/>
  <c r="AI181" i="1"/>
  <c r="AJ185" i="1"/>
  <c r="AI185" i="1"/>
  <c r="AJ189" i="1"/>
  <c r="AI189" i="1"/>
  <c r="AI193" i="1"/>
  <c r="AJ193" i="1"/>
  <c r="AJ197" i="1"/>
  <c r="AI197" i="1"/>
  <c r="AJ202" i="1"/>
  <c r="AI202" i="1"/>
  <c r="AJ206" i="1"/>
  <c r="AI206" i="1"/>
  <c r="AI211" i="1"/>
  <c r="AJ211" i="1"/>
  <c r="AJ212" i="1"/>
  <c r="AI212" i="1"/>
  <c r="AJ216" i="1"/>
  <c r="AI216" i="1"/>
  <c r="AJ221" i="1"/>
  <c r="AI221" i="1"/>
  <c r="AJ225" i="1"/>
  <c r="AI225" i="1"/>
  <c r="AJ229" i="1"/>
  <c r="AI229" i="1"/>
  <c r="AJ233" i="1"/>
  <c r="AI233" i="1"/>
  <c r="AJ237" i="1"/>
  <c r="AI237" i="1"/>
  <c r="AJ241" i="1"/>
  <c r="AI241" i="1"/>
  <c r="AJ245" i="1"/>
  <c r="AI245" i="1"/>
  <c r="AJ249" i="1"/>
  <c r="AI249" i="1"/>
  <c r="AJ253" i="1"/>
  <c r="AI253" i="1"/>
  <c r="AJ257" i="1"/>
  <c r="AI257" i="1"/>
  <c r="AJ261" i="1"/>
  <c r="AI261" i="1"/>
  <c r="AJ265" i="1"/>
  <c r="AI265" i="1"/>
  <c r="AJ269" i="1"/>
  <c r="AI269" i="1"/>
  <c r="AJ274" i="1"/>
  <c r="AI274" i="1"/>
  <c r="AI275" i="1"/>
  <c r="AJ275" i="1"/>
  <c r="AI279" i="1"/>
  <c r="AJ279" i="1"/>
  <c r="AI283" i="1"/>
  <c r="AJ283" i="1"/>
  <c r="AJ287" i="1"/>
  <c r="AI287" i="1"/>
  <c r="AI291" i="1"/>
  <c r="AJ291" i="1"/>
  <c r="AJ295" i="1"/>
  <c r="AI295" i="1"/>
  <c r="AI299" i="1"/>
  <c r="AJ299" i="1"/>
  <c r="AJ305" i="1"/>
  <c r="AI305" i="1"/>
  <c r="AJ309" i="1"/>
  <c r="AI309" i="1"/>
  <c r="AJ313" i="1"/>
  <c r="AI313" i="1"/>
  <c r="AJ317" i="1"/>
  <c r="AI317" i="1"/>
  <c r="AI321" i="1"/>
  <c r="AJ321" i="1"/>
  <c r="AJ325" i="1"/>
  <c r="AI325" i="1"/>
  <c r="AJ329" i="1"/>
  <c r="AK329" i="1" s="1"/>
  <c r="AI329" i="1"/>
  <c r="AJ333" i="1"/>
  <c r="AI333" i="1"/>
  <c r="AJ337" i="1"/>
  <c r="AI337" i="1"/>
  <c r="AJ341" i="1"/>
  <c r="AI341" i="1"/>
  <c r="AJ344" i="1"/>
  <c r="AI344" i="1"/>
  <c r="AI347" i="1"/>
  <c r="AJ347" i="1"/>
  <c r="AJ348" i="1"/>
  <c r="AI348" i="1"/>
  <c r="AJ352" i="1"/>
  <c r="AI352" i="1"/>
  <c r="AJ359" i="1"/>
  <c r="AI359" i="1"/>
  <c r="AI363" i="1"/>
  <c r="AJ363" i="1"/>
  <c r="AI367" i="1"/>
  <c r="AJ367" i="1"/>
  <c r="AI371" i="1"/>
  <c r="AJ371" i="1"/>
  <c r="AJ375" i="1"/>
  <c r="AI375" i="1"/>
  <c r="AI379" i="1"/>
  <c r="AJ379" i="1"/>
  <c r="AI383" i="1"/>
  <c r="AJ383" i="1"/>
  <c r="AJ386" i="1"/>
  <c r="AI386" i="1"/>
  <c r="AI390" i="1"/>
  <c r="AJ390" i="1"/>
  <c r="AJ393" i="1"/>
  <c r="AI393" i="1"/>
  <c r="AJ396" i="1"/>
  <c r="AI396" i="1"/>
  <c r="AJ400" i="1"/>
  <c r="AI400" i="1"/>
  <c r="AI403" i="1"/>
  <c r="AJ403" i="1"/>
  <c r="AJ407" i="1"/>
  <c r="AI407" i="1"/>
  <c r="AJ417" i="1"/>
  <c r="AI417" i="1"/>
  <c r="AI421" i="1"/>
  <c r="AJ421" i="1"/>
  <c r="AJ425" i="1"/>
  <c r="AI425" i="1"/>
  <c r="AJ428" i="1"/>
  <c r="AI428" i="1"/>
  <c r="AI435" i="1"/>
  <c r="AJ435" i="1"/>
  <c r="AI442" i="1"/>
  <c r="AJ442" i="1"/>
  <c r="AJ448" i="1"/>
  <c r="AI448" i="1"/>
  <c r="AJ458" i="1"/>
  <c r="AI458" i="1"/>
  <c r="AJ461" i="1"/>
  <c r="AI461" i="1"/>
  <c r="AJ464" i="1"/>
  <c r="AI464" i="1"/>
  <c r="AJ468" i="1"/>
  <c r="AI468" i="1"/>
  <c r="AJ471" i="1"/>
  <c r="AI471" i="1"/>
  <c r="AI475" i="1"/>
  <c r="AJ475" i="1"/>
  <c r="AJ485" i="1"/>
  <c r="AI485" i="1"/>
  <c r="AI489" i="1"/>
  <c r="AJ489" i="1"/>
  <c r="AJ493" i="1"/>
  <c r="AI493" i="1"/>
  <c r="AI494" i="1"/>
  <c r="AJ494" i="1"/>
  <c r="AJ498" i="1"/>
  <c r="AI498" i="1"/>
  <c r="AJ504" i="1"/>
  <c r="AI504" i="1"/>
  <c r="AJ508" i="1"/>
  <c r="AI508" i="1"/>
  <c r="AJ512" i="1"/>
  <c r="AI512" i="1"/>
  <c r="AI515" i="1"/>
  <c r="AJ515" i="1"/>
  <c r="AJ519" i="1"/>
  <c r="AI519" i="1"/>
  <c r="AJ538" i="1"/>
  <c r="AI538" i="1"/>
  <c r="AI553" i="1"/>
  <c r="AJ553" i="1"/>
  <c r="AJ533" i="1"/>
  <c r="AI533" i="1"/>
  <c r="AJ534" i="1"/>
  <c r="AI534" i="1"/>
  <c r="AI549" i="1"/>
  <c r="AJ549" i="1"/>
  <c r="AJ556" i="1"/>
  <c r="AI556" i="1"/>
  <c r="AJ659" i="1"/>
  <c r="AI659" i="1"/>
  <c r="AJ594" i="1"/>
  <c r="AK594" i="1" s="1"/>
  <c r="AJ551" i="1"/>
  <c r="AI551" i="1"/>
  <c r="AJ595" i="1"/>
  <c r="AI621" i="1"/>
  <c r="AJ621" i="1"/>
  <c r="AK621" i="1" s="1"/>
  <c r="AJ629" i="1"/>
  <c r="AK629" i="1" s="1"/>
  <c r="AI629" i="1"/>
  <c r="AJ638" i="1"/>
  <c r="AI638" i="1"/>
  <c r="AJ642" i="1"/>
  <c r="AI642" i="1"/>
  <c r="AI646" i="1"/>
  <c r="AJ646" i="1"/>
  <c r="AJ598" i="1"/>
  <c r="AI666" i="1"/>
  <c r="AJ666" i="1"/>
  <c r="AJ300" i="1"/>
  <c r="AI300" i="1"/>
  <c r="AJ671" i="1"/>
  <c r="AI671" i="1"/>
  <c r="AJ697" i="1"/>
  <c r="AI697" i="1"/>
  <c r="AJ701" i="1"/>
  <c r="AK701" i="1" s="1"/>
  <c r="AI701" i="1"/>
  <c r="AJ679" i="1"/>
  <c r="AI679" i="1"/>
  <c r="AI683" i="1"/>
  <c r="AJ683" i="1"/>
  <c r="AJ690" i="1"/>
  <c r="AI690" i="1"/>
  <c r="AJ649" i="1"/>
  <c r="AI649" i="1"/>
  <c r="AI693" i="1"/>
  <c r="AJ693" i="1"/>
  <c r="AJ618" i="1"/>
  <c r="AI618" i="1"/>
  <c r="AI707" i="1"/>
  <c r="AJ707" i="1"/>
  <c r="AI709" i="1"/>
  <c r="AJ709" i="1"/>
  <c r="AJ703" i="1"/>
  <c r="AI703" i="1"/>
  <c r="AJ583" i="1"/>
  <c r="AK583" i="1" s="1"/>
  <c r="AJ706" i="1"/>
  <c r="AI706" i="1"/>
  <c r="AJ590" i="1"/>
  <c r="AK590" i="1" s="1"/>
  <c r="AI606" i="1"/>
  <c r="AJ606" i="1"/>
  <c r="AK606" i="1" s="1"/>
  <c r="AJ586" i="1"/>
  <c r="AK586" i="1" s="1"/>
  <c r="AJ674" i="1"/>
  <c r="AI674" i="1"/>
  <c r="AJ587" i="1"/>
  <c r="AK587" i="1" s="1"/>
  <c r="AJ5" i="1"/>
  <c r="AI5" i="1"/>
  <c r="AJ7" i="1"/>
  <c r="AI7" i="1"/>
  <c r="AJ18" i="1"/>
  <c r="AI18" i="1"/>
  <c r="AJ27" i="1"/>
  <c r="AI27" i="1"/>
  <c r="AJ11" i="1"/>
  <c r="AI11" i="1"/>
  <c r="AJ13" i="1"/>
  <c r="AI13" i="1"/>
  <c r="AI15" i="1"/>
  <c r="AJ15" i="1"/>
  <c r="AJ19" i="1"/>
  <c r="AI19" i="1"/>
  <c r="AJ26" i="1"/>
  <c r="AI26" i="1"/>
  <c r="AJ30" i="1"/>
  <c r="AI30" i="1"/>
  <c r="AI31" i="1"/>
  <c r="AJ31" i="1"/>
  <c r="AJ32" i="1"/>
  <c r="AI32" i="1"/>
  <c r="AJ25" i="1"/>
  <c r="AI25" i="1"/>
  <c r="AI43" i="1"/>
  <c r="AJ43" i="1"/>
  <c r="AJ46" i="1"/>
  <c r="AI46" i="1"/>
  <c r="AJ51" i="1"/>
  <c r="AI51" i="1"/>
  <c r="AJ55" i="1"/>
  <c r="AI55" i="1"/>
  <c r="AJ59" i="1"/>
  <c r="AI59" i="1"/>
  <c r="AI63" i="1"/>
  <c r="AJ63" i="1"/>
  <c r="AJ67" i="1"/>
  <c r="AI67" i="1"/>
  <c r="AJ70" i="1"/>
  <c r="AI70" i="1"/>
  <c r="AJ74" i="1"/>
  <c r="AI74" i="1"/>
  <c r="AI79" i="1"/>
  <c r="AJ79" i="1"/>
  <c r="AJ82" i="1"/>
  <c r="AI82" i="1"/>
  <c r="AJ86" i="1"/>
  <c r="AI86" i="1"/>
  <c r="AJ91" i="1"/>
  <c r="AI91" i="1"/>
  <c r="AJ92" i="1"/>
  <c r="AI92" i="1"/>
  <c r="AJ96" i="1"/>
  <c r="AI96" i="1"/>
  <c r="AJ100" i="1"/>
  <c r="AI100" i="1"/>
  <c r="AJ105" i="1"/>
  <c r="AI105" i="1"/>
  <c r="AI109" i="1"/>
  <c r="AJ109" i="1"/>
  <c r="AJ113" i="1"/>
  <c r="AI113" i="1"/>
  <c r="AI117" i="1"/>
  <c r="AJ117" i="1"/>
  <c r="AJ121" i="1"/>
  <c r="AI121" i="1"/>
  <c r="AJ125" i="1"/>
  <c r="AI125" i="1"/>
  <c r="AJ126" i="1"/>
  <c r="AI126" i="1"/>
  <c r="AJ130" i="1"/>
  <c r="AI130" i="1"/>
  <c r="AJ134" i="1"/>
  <c r="AI134" i="1"/>
  <c r="AJ138" i="1"/>
  <c r="AI138" i="1"/>
  <c r="AJ143" i="1"/>
  <c r="AI143" i="1"/>
  <c r="AJ146" i="1"/>
  <c r="AI146" i="1"/>
  <c r="AJ152" i="1"/>
  <c r="AI152" i="1"/>
  <c r="AJ153" i="1"/>
  <c r="AI153" i="1"/>
  <c r="AJ157" i="1"/>
  <c r="AI157" i="1"/>
  <c r="AJ158" i="1"/>
  <c r="AI158" i="1"/>
  <c r="AJ162" i="1"/>
  <c r="AI162" i="1"/>
  <c r="AJ167" i="1"/>
  <c r="AI167" i="1"/>
  <c r="AI171" i="1"/>
  <c r="AJ171" i="1"/>
  <c r="AJ175" i="1"/>
  <c r="AI175" i="1"/>
  <c r="AJ176" i="1"/>
  <c r="AI176" i="1"/>
  <c r="AJ180" i="1"/>
  <c r="AI180" i="1"/>
  <c r="AJ184" i="1"/>
  <c r="AI184" i="1"/>
  <c r="AJ188" i="1"/>
  <c r="AI188" i="1"/>
  <c r="AI192" i="1"/>
  <c r="AJ192" i="1"/>
  <c r="AJ196" i="1"/>
  <c r="AI196" i="1"/>
  <c r="AJ201" i="1"/>
  <c r="AI201" i="1"/>
  <c r="AJ205" i="1"/>
  <c r="AI205" i="1"/>
  <c r="AJ210" i="1"/>
  <c r="AI210" i="1"/>
  <c r="AI215" i="1"/>
  <c r="AJ215" i="1"/>
  <c r="AI219" i="1"/>
  <c r="AJ219" i="1"/>
  <c r="AJ220" i="1"/>
  <c r="AI220" i="1"/>
  <c r="AJ224" i="1"/>
  <c r="AI224" i="1"/>
  <c r="AJ228" i="1"/>
  <c r="AI228" i="1"/>
  <c r="AJ232" i="1"/>
  <c r="AI232" i="1"/>
  <c r="AI236" i="1"/>
  <c r="AJ236" i="1"/>
  <c r="AJ240" i="1"/>
  <c r="AI240" i="1"/>
  <c r="AJ244" i="1"/>
  <c r="AI244" i="1"/>
  <c r="AJ248" i="1"/>
  <c r="AI248" i="1"/>
  <c r="AJ252" i="1"/>
  <c r="AI252" i="1"/>
  <c r="AJ256" i="1"/>
  <c r="AI256" i="1"/>
  <c r="AJ260" i="1"/>
  <c r="AI260" i="1"/>
  <c r="AJ264" i="1"/>
  <c r="AI264" i="1"/>
  <c r="AJ268" i="1"/>
  <c r="AI268" i="1"/>
  <c r="AJ273" i="1"/>
  <c r="AI273" i="1"/>
  <c r="AJ278" i="1"/>
  <c r="AI278" i="1"/>
  <c r="AJ282" i="1"/>
  <c r="AI282" i="1"/>
  <c r="AJ286" i="1"/>
  <c r="AI286" i="1"/>
  <c r="AJ290" i="1"/>
  <c r="AI290" i="1"/>
  <c r="AJ294" i="1"/>
  <c r="AI294" i="1"/>
  <c r="AJ298" i="1"/>
  <c r="AI298" i="1"/>
  <c r="AJ304" i="1"/>
  <c r="AI304" i="1"/>
  <c r="AJ308" i="1"/>
  <c r="AI308" i="1"/>
  <c r="AJ312" i="1"/>
  <c r="AI312" i="1"/>
  <c r="AJ316" i="1"/>
  <c r="AI316" i="1"/>
  <c r="AI320" i="1"/>
  <c r="AJ320" i="1"/>
  <c r="AJ324" i="1"/>
  <c r="AI324" i="1"/>
  <c r="AJ328" i="1"/>
  <c r="AI328" i="1"/>
  <c r="AJ332" i="1"/>
  <c r="AI332" i="1"/>
  <c r="AI336" i="1"/>
  <c r="AJ336" i="1"/>
  <c r="AJ340" i="1"/>
  <c r="AI340" i="1"/>
  <c r="AJ343" i="1"/>
  <c r="AI343" i="1"/>
  <c r="AI346" i="1"/>
  <c r="AJ346" i="1"/>
  <c r="AI351" i="1"/>
  <c r="AJ351" i="1"/>
  <c r="AI355" i="1"/>
  <c r="AJ355" i="1"/>
  <c r="AI358" i="1"/>
  <c r="AJ358" i="1"/>
  <c r="AJ362" i="1"/>
  <c r="AI362" i="1"/>
  <c r="AJ366" i="1"/>
  <c r="AI366" i="1"/>
  <c r="AJ370" i="1"/>
  <c r="AI370" i="1"/>
  <c r="AJ374" i="1"/>
  <c r="AI374" i="1"/>
  <c r="AI378" i="1"/>
  <c r="AJ378" i="1"/>
  <c r="AJ382" i="1"/>
  <c r="AI382" i="1"/>
  <c r="AJ385" i="1"/>
  <c r="AI385" i="1"/>
  <c r="AI389" i="1"/>
  <c r="AJ389" i="1"/>
  <c r="AI395" i="1"/>
  <c r="AJ395" i="1"/>
  <c r="AI399" i="1"/>
  <c r="AJ399" i="1"/>
  <c r="AJ402" i="1"/>
  <c r="AK402" i="1" s="1"/>
  <c r="AI402" i="1"/>
  <c r="AJ406" i="1"/>
  <c r="AI406" i="1"/>
  <c r="AI410" i="1"/>
  <c r="AJ410" i="1"/>
  <c r="AJ412" i="1"/>
  <c r="AI412" i="1"/>
  <c r="AJ414" i="1"/>
  <c r="AI414" i="1"/>
  <c r="AJ416" i="1"/>
  <c r="AI416" i="1"/>
  <c r="AJ420" i="1"/>
  <c r="AK420" i="1" s="1"/>
  <c r="AI420" i="1"/>
  <c r="AJ424" i="1"/>
  <c r="AI424" i="1"/>
  <c r="AI427" i="1"/>
  <c r="AJ427" i="1"/>
  <c r="AI431" i="1"/>
  <c r="AJ431" i="1"/>
  <c r="AK431" i="1" s="1"/>
  <c r="AJ434" i="1"/>
  <c r="AK434" i="1" s="1"/>
  <c r="AI434" i="1"/>
  <c r="AJ438" i="1"/>
  <c r="AI438" i="1"/>
  <c r="AJ441" i="1"/>
  <c r="AK441" i="1" s="1"/>
  <c r="AI441" i="1"/>
  <c r="AJ445" i="1"/>
  <c r="AI445" i="1"/>
  <c r="AJ450" i="1"/>
  <c r="AK450" i="1" s="1"/>
  <c r="AI450" i="1"/>
  <c r="AJ452" i="1"/>
  <c r="AI452" i="1"/>
  <c r="AI454" i="1"/>
  <c r="AJ454" i="1"/>
  <c r="AJ457" i="1"/>
  <c r="AI457" i="1"/>
  <c r="AI467" i="1"/>
  <c r="AJ467" i="1"/>
  <c r="AJ470" i="1"/>
  <c r="AI470" i="1"/>
  <c r="AI474" i="1"/>
  <c r="AJ474" i="1"/>
  <c r="AJ478" i="1"/>
  <c r="AI478" i="1"/>
  <c r="AJ481" i="1"/>
  <c r="AK481" i="1" s="1"/>
  <c r="AI481" i="1"/>
  <c r="AJ484" i="1"/>
  <c r="AI484" i="1"/>
  <c r="AJ488" i="1"/>
  <c r="AK488" i="1" s="1"/>
  <c r="AI488" i="1"/>
  <c r="AJ492" i="1"/>
  <c r="AI492" i="1"/>
  <c r="AI497" i="1"/>
  <c r="AJ497" i="1"/>
  <c r="AJ501" i="1"/>
  <c r="AI501" i="1"/>
  <c r="AJ503" i="1"/>
  <c r="AK503" i="1" s="1"/>
  <c r="AI503" i="1"/>
  <c r="AI507" i="1"/>
  <c r="AJ507" i="1"/>
  <c r="AI511" i="1"/>
  <c r="AJ511" i="1"/>
  <c r="AI518" i="1"/>
  <c r="AJ518" i="1"/>
  <c r="AJ521" i="1"/>
  <c r="AK521" i="1" s="1"/>
  <c r="AI521" i="1"/>
  <c r="AI523" i="1"/>
  <c r="AJ523" i="1"/>
  <c r="AJ525" i="1"/>
  <c r="AK525" i="1" s="1"/>
  <c r="AI525" i="1"/>
  <c r="AI527" i="1"/>
  <c r="AJ527" i="1"/>
  <c r="AK527" i="1" s="1"/>
  <c r="AJ661" i="1"/>
  <c r="AK661" i="1" s="1"/>
  <c r="AI530" i="1"/>
  <c r="AJ530" i="1"/>
  <c r="AI536" i="1"/>
  <c r="AJ536" i="1"/>
  <c r="AK536" i="1" s="1"/>
  <c r="AJ664" i="1"/>
  <c r="AK664" i="1" s="1"/>
  <c r="AJ545" i="1"/>
  <c r="AI545" i="1"/>
  <c r="AJ542" i="1"/>
  <c r="AK542" i="1" s="1"/>
  <c r="AI542" i="1"/>
  <c r="AJ547" i="1"/>
  <c r="AK547" i="1" s="1"/>
  <c r="AI547" i="1"/>
  <c r="AJ557" i="1"/>
  <c r="AI557" i="1"/>
  <c r="AJ588" i="1"/>
  <c r="AK588" i="1" s="1"/>
  <c r="AJ602" i="1"/>
  <c r="AK602" i="1" s="1"/>
  <c r="AJ620" i="1"/>
  <c r="AK620" i="1" s="1"/>
  <c r="AI620" i="1"/>
  <c r="AJ628" i="1"/>
  <c r="AK628" i="1" s="1"/>
  <c r="AI628" i="1"/>
  <c r="AI633" i="1"/>
  <c r="AJ633" i="1"/>
  <c r="AK633" i="1" s="1"/>
  <c r="AI641" i="1"/>
  <c r="AJ641" i="1"/>
  <c r="AK641" i="1" s="1"/>
  <c r="AJ645" i="1"/>
  <c r="AI645" i="1"/>
  <c r="AJ655" i="1"/>
  <c r="AK655" i="1" s="1"/>
  <c r="AI655" i="1"/>
  <c r="AI676" i="1"/>
  <c r="AJ676" i="1"/>
  <c r="AK676" i="1" s="1"/>
  <c r="AI552" i="1"/>
  <c r="AJ552" i="1"/>
  <c r="AK552" i="1" s="1"/>
  <c r="AI667" i="1"/>
  <c r="AJ667" i="1"/>
  <c r="AJ680" i="1"/>
  <c r="AK680" i="1" s="1"/>
  <c r="AI680" i="1"/>
  <c r="AJ689" i="1"/>
  <c r="AK689" i="1" s="1"/>
  <c r="AI689" i="1"/>
  <c r="AJ678" i="1"/>
  <c r="AK678" i="1" s="1"/>
  <c r="AI678" i="1"/>
  <c r="AJ682" i="1"/>
  <c r="AK682" i="1" s="1"/>
  <c r="AI682" i="1"/>
  <c r="AJ694" i="1"/>
  <c r="AK694" i="1" s="1"/>
  <c r="AI694" i="1"/>
  <c r="AJ651" i="1"/>
  <c r="AI651" i="1"/>
  <c r="AJ695" i="1"/>
  <c r="AK695" i="1" s="1"/>
  <c r="AI695" i="1"/>
  <c r="AJ643" i="1"/>
  <c r="AK643" i="1" s="1"/>
  <c r="AJ617" i="1"/>
  <c r="AK617" i="1" s="1"/>
  <c r="AI617" i="1"/>
  <c r="AI626" i="1"/>
  <c r="AJ626" i="1"/>
  <c r="AK626" i="1" s="1"/>
  <c r="AJ654" i="1"/>
  <c r="AK654" i="1" s="1"/>
  <c r="AI654" i="1"/>
  <c r="AI712" i="1"/>
  <c r="AJ712" i="1"/>
  <c r="AK712" i="1" s="1"/>
  <c r="AK572" i="1"/>
  <c r="AJ713" i="1"/>
  <c r="AK713" i="1" s="1"/>
  <c r="AI713" i="1"/>
  <c r="AK577" i="1"/>
  <c r="AJ716" i="1"/>
  <c r="AK716" i="1" s="1"/>
  <c r="AI716" i="1"/>
  <c r="AJ16" i="1"/>
  <c r="AK16" i="1" s="1"/>
  <c r="AI16" i="1"/>
  <c r="AJ21" i="1"/>
  <c r="AK21" i="1" s="1"/>
  <c r="AI21" i="1"/>
  <c r="AJ3" i="1"/>
  <c r="AK3" i="1" s="1"/>
  <c r="AI3" i="1"/>
  <c r="AJ6" i="1"/>
  <c r="AK6" i="1" s="1"/>
  <c r="AI6" i="1"/>
  <c r="AJ8" i="1"/>
  <c r="AK8" i="1" s="1"/>
  <c r="AI8" i="1"/>
  <c r="AJ17" i="1"/>
  <c r="AK17" i="1" s="1"/>
  <c r="AI17" i="1"/>
  <c r="AJ23" i="1"/>
  <c r="AK23" i="1" s="1"/>
  <c r="AI23" i="1"/>
  <c r="AJ29" i="1"/>
  <c r="AK29" i="1" s="1"/>
  <c r="AI29" i="1"/>
  <c r="AJ24" i="1"/>
  <c r="AK24" i="1" s="1"/>
  <c r="AI24" i="1"/>
  <c r="AJ40" i="1"/>
  <c r="AK40" i="1" s="1"/>
  <c r="AI40" i="1"/>
  <c r="AJ42" i="1"/>
  <c r="AK42" i="1" s="1"/>
  <c r="AI42" i="1"/>
  <c r="AJ45" i="1"/>
  <c r="AK45" i="1" s="1"/>
  <c r="AI45" i="1"/>
  <c r="AJ50" i="1"/>
  <c r="AK50" i="1" s="1"/>
  <c r="AI50" i="1"/>
  <c r="AJ54" i="1"/>
  <c r="AK54" i="1" s="1"/>
  <c r="AI54" i="1"/>
  <c r="AJ58" i="1"/>
  <c r="AK58" i="1" s="1"/>
  <c r="AI58" i="1"/>
  <c r="AJ62" i="1"/>
  <c r="AK62" i="1" s="1"/>
  <c r="AI62" i="1"/>
  <c r="AJ66" i="1"/>
  <c r="AK66" i="1" s="1"/>
  <c r="AI66" i="1"/>
  <c r="AJ69" i="1"/>
  <c r="AK69" i="1" s="1"/>
  <c r="AI69" i="1"/>
  <c r="AJ73" i="1"/>
  <c r="AK73" i="1" s="1"/>
  <c r="AI73" i="1"/>
  <c r="AJ76" i="1"/>
  <c r="AK76" i="1" s="1"/>
  <c r="AI76" i="1"/>
  <c r="AJ78" i="1"/>
  <c r="AK78" i="1" s="1"/>
  <c r="AI78" i="1"/>
  <c r="AJ85" i="1"/>
  <c r="AK85" i="1" s="1"/>
  <c r="AI85" i="1"/>
  <c r="AJ90" i="1"/>
  <c r="AK90" i="1" s="1"/>
  <c r="AI90" i="1"/>
  <c r="AI95" i="1"/>
  <c r="AJ95" i="1"/>
  <c r="AK95" i="1" s="1"/>
  <c r="AJ99" i="1"/>
  <c r="AK99" i="1" s="1"/>
  <c r="AI99" i="1"/>
  <c r="AJ104" i="1"/>
  <c r="AK104" i="1" s="1"/>
  <c r="AI104" i="1"/>
  <c r="AJ108" i="1"/>
  <c r="AK108" i="1" s="1"/>
  <c r="AI108" i="1"/>
  <c r="AJ112" i="1"/>
  <c r="AK112" i="1" s="1"/>
  <c r="AI112" i="1"/>
  <c r="AJ116" i="1"/>
  <c r="AK116" i="1" s="1"/>
  <c r="AI116" i="1"/>
  <c r="AJ120" i="1"/>
  <c r="AK120" i="1" s="1"/>
  <c r="AI120" i="1"/>
  <c r="AJ124" i="1"/>
  <c r="AK124" i="1" s="1"/>
  <c r="AI124" i="1"/>
  <c r="AJ129" i="1"/>
  <c r="AK129" i="1" s="1"/>
  <c r="AI129" i="1"/>
  <c r="AJ133" i="1"/>
  <c r="AK133" i="1" s="1"/>
  <c r="AI133" i="1"/>
  <c r="AI137" i="1"/>
  <c r="AJ137" i="1"/>
  <c r="AK137" i="1" s="1"/>
  <c r="AJ141" i="1"/>
  <c r="AK141" i="1" s="1"/>
  <c r="AI141" i="1"/>
  <c r="AJ142" i="1"/>
  <c r="AK142" i="1" s="1"/>
  <c r="AI142" i="1"/>
  <c r="AJ148" i="1"/>
  <c r="AK148" i="1" s="1"/>
  <c r="AI148" i="1"/>
  <c r="AJ151" i="1"/>
  <c r="AK151" i="1" s="1"/>
  <c r="AI151" i="1"/>
  <c r="AJ156" i="1"/>
  <c r="AK156" i="1" s="1"/>
  <c r="AI156" i="1"/>
  <c r="AI161" i="1"/>
  <c r="AJ161" i="1"/>
  <c r="AK161" i="1" s="1"/>
  <c r="AJ166" i="1"/>
  <c r="AK166" i="1" s="1"/>
  <c r="AI166" i="1"/>
  <c r="AJ170" i="1"/>
  <c r="AK170" i="1" s="1"/>
  <c r="AI170" i="1"/>
  <c r="AJ174" i="1"/>
  <c r="AK174" i="1" s="1"/>
  <c r="AI174" i="1"/>
  <c r="AI179" i="1"/>
  <c r="AJ179" i="1"/>
  <c r="AK179" i="1" s="1"/>
  <c r="AI183" i="1"/>
  <c r="AJ183" i="1"/>
  <c r="AK183" i="1" s="1"/>
  <c r="AI187" i="1"/>
  <c r="AJ187" i="1"/>
  <c r="AK187" i="1" s="1"/>
  <c r="AJ191" i="1"/>
  <c r="AK191" i="1" s="1"/>
  <c r="AI191" i="1"/>
  <c r="AJ195" i="1"/>
  <c r="AK195" i="1" s="1"/>
  <c r="AI195" i="1"/>
  <c r="AI199" i="1"/>
  <c r="AJ199" i="1"/>
  <c r="AK199" i="1" s="1"/>
  <c r="AJ200" i="1"/>
  <c r="AK200" i="1" s="1"/>
  <c r="AI200" i="1"/>
  <c r="AJ204" i="1"/>
  <c r="AK204" i="1" s="1"/>
  <c r="AI204" i="1"/>
  <c r="AI208" i="1"/>
  <c r="AJ208" i="1"/>
  <c r="AK208" i="1" s="1"/>
  <c r="AJ209" i="1"/>
  <c r="AK209" i="1" s="1"/>
  <c r="AI209" i="1"/>
  <c r="AJ214" i="1"/>
  <c r="AK214" i="1" s="1"/>
  <c r="AI214" i="1"/>
  <c r="AJ218" i="1"/>
  <c r="AK218" i="1" s="1"/>
  <c r="AI218" i="1"/>
  <c r="AJ223" i="1"/>
  <c r="AK223" i="1" s="1"/>
  <c r="AI223" i="1"/>
  <c r="AI227" i="1"/>
  <c r="AJ227" i="1"/>
  <c r="AK227" i="1" s="1"/>
  <c r="AJ231" i="1"/>
  <c r="AK231" i="1" s="1"/>
  <c r="AI231" i="1"/>
  <c r="AI235" i="1"/>
  <c r="AJ235" i="1"/>
  <c r="AK235" i="1" s="1"/>
  <c r="AJ239" i="1"/>
  <c r="AK239" i="1" s="1"/>
  <c r="AI239" i="1"/>
  <c r="AI243" i="1"/>
  <c r="AJ243" i="1"/>
  <c r="AK243" i="1" s="1"/>
  <c r="AI247" i="1"/>
  <c r="AJ247" i="1"/>
  <c r="AK247" i="1" s="1"/>
  <c r="AI251" i="1"/>
  <c r="AJ251" i="1"/>
  <c r="AK251" i="1" s="1"/>
  <c r="AJ255" i="1"/>
  <c r="AK255" i="1" s="1"/>
  <c r="AI255" i="1"/>
  <c r="AJ259" i="1"/>
  <c r="AK259" i="1" s="1"/>
  <c r="AI259" i="1"/>
  <c r="AI263" i="1"/>
  <c r="AJ263" i="1"/>
  <c r="AK263" i="1" s="1"/>
  <c r="AJ267" i="1"/>
  <c r="AK267" i="1" s="1"/>
  <c r="AI267" i="1"/>
  <c r="AJ272" i="1"/>
  <c r="AK272" i="1" s="1"/>
  <c r="AI272" i="1"/>
  <c r="AI277" i="1"/>
  <c r="AJ277" i="1"/>
  <c r="AK277" i="1" s="1"/>
  <c r="AJ281" i="1"/>
  <c r="AK281" i="1" s="1"/>
  <c r="AI281" i="1"/>
  <c r="AJ285" i="1"/>
  <c r="AK285" i="1" s="1"/>
  <c r="AI285" i="1"/>
  <c r="AJ289" i="1"/>
  <c r="AK289" i="1" s="1"/>
  <c r="AI289" i="1"/>
  <c r="AI293" i="1"/>
  <c r="AJ293" i="1"/>
  <c r="AK293" i="1" s="1"/>
  <c r="AJ297" i="1"/>
  <c r="AK297" i="1" s="1"/>
  <c r="AI297" i="1"/>
  <c r="AJ302" i="1"/>
  <c r="AK302" i="1" s="1"/>
  <c r="AI302" i="1"/>
  <c r="AJ303" i="1"/>
  <c r="AK303" i="1" s="1"/>
  <c r="AI303" i="1"/>
  <c r="AI307" i="1"/>
  <c r="AJ307" i="1"/>
  <c r="AK307" i="1" s="1"/>
  <c r="AI311" i="1"/>
  <c r="AJ311" i="1"/>
  <c r="AK311" i="1" s="1"/>
  <c r="AI315" i="1"/>
  <c r="AJ315" i="1"/>
  <c r="AK315" i="1" s="1"/>
  <c r="AJ319" i="1"/>
  <c r="AK319" i="1" s="1"/>
  <c r="AI319" i="1"/>
  <c r="AJ323" i="1"/>
  <c r="AK323" i="1" s="1"/>
  <c r="AI323" i="1"/>
  <c r="AI327" i="1"/>
  <c r="AJ327" i="1"/>
  <c r="AK327" i="1" s="1"/>
  <c r="AJ331" i="1"/>
  <c r="AK331" i="1" s="1"/>
  <c r="AI331" i="1"/>
  <c r="AJ335" i="1"/>
  <c r="AK335" i="1" s="1"/>
  <c r="AI335" i="1"/>
  <c r="AI339" i="1"/>
  <c r="AJ339" i="1"/>
  <c r="AK339" i="1" s="1"/>
  <c r="AJ342" i="1"/>
  <c r="AK342" i="1" s="1"/>
  <c r="AI342" i="1"/>
  <c r="AJ350" i="1"/>
  <c r="AK350" i="1" s="1"/>
  <c r="AI350" i="1"/>
  <c r="AJ354" i="1"/>
  <c r="AK354" i="1" s="1"/>
  <c r="AI354" i="1"/>
  <c r="AI357" i="1"/>
  <c r="AJ357" i="1"/>
  <c r="AK357" i="1" s="1"/>
  <c r="AJ361" i="1"/>
  <c r="AK361" i="1" s="1"/>
  <c r="AI361" i="1"/>
  <c r="AJ365" i="1"/>
  <c r="AK365" i="1" s="1"/>
  <c r="AI365" i="1"/>
  <c r="AI369" i="1"/>
  <c r="AJ369" i="1"/>
  <c r="AK369" i="1" s="1"/>
  <c r="AJ373" i="1"/>
  <c r="AK373" i="1" s="1"/>
  <c r="AI373" i="1"/>
  <c r="AJ377" i="1"/>
  <c r="AK377" i="1" s="1"/>
  <c r="AI377" i="1"/>
  <c r="AJ381" i="1"/>
  <c r="AK381" i="1" s="1"/>
  <c r="AI381" i="1"/>
  <c r="AJ388" i="1"/>
  <c r="AK388" i="1" s="1"/>
  <c r="AI388" i="1"/>
  <c r="AJ392" i="1"/>
  <c r="AK392" i="1" s="1"/>
  <c r="AI392" i="1"/>
  <c r="AJ394" i="1"/>
  <c r="AK394" i="1" s="1"/>
  <c r="AI394" i="1"/>
  <c r="AJ398" i="1"/>
  <c r="AK398" i="1" s="1"/>
  <c r="AI398" i="1"/>
  <c r="AJ405" i="1"/>
  <c r="AK405" i="1" s="1"/>
  <c r="AI405" i="1"/>
  <c r="AJ409" i="1"/>
  <c r="AK409" i="1" s="1"/>
  <c r="AI409" i="1"/>
  <c r="AI419" i="1"/>
  <c r="AJ419" i="1"/>
  <c r="AK419" i="1" s="1"/>
  <c r="AJ423" i="1"/>
  <c r="AK423" i="1" s="1"/>
  <c r="AI423" i="1"/>
  <c r="AJ430" i="1"/>
  <c r="AK430" i="1" s="1"/>
  <c r="AI430" i="1"/>
  <c r="AI433" i="1"/>
  <c r="AJ433" i="1"/>
  <c r="AK433" i="1" s="1"/>
  <c r="AJ437" i="1"/>
  <c r="AK437" i="1" s="1"/>
  <c r="AI437" i="1"/>
  <c r="AJ440" i="1"/>
  <c r="AK440" i="1" s="1"/>
  <c r="AI440" i="1"/>
  <c r="AJ444" i="1"/>
  <c r="AK444" i="1" s="1"/>
  <c r="AI444" i="1"/>
  <c r="AI447" i="1"/>
  <c r="AJ447" i="1"/>
  <c r="AK447" i="1" s="1"/>
  <c r="AJ456" i="1"/>
  <c r="AK456" i="1" s="1"/>
  <c r="AI456" i="1"/>
  <c r="AJ460" i="1"/>
  <c r="AK460" i="1" s="1"/>
  <c r="AI460" i="1"/>
  <c r="AI463" i="1"/>
  <c r="AJ463" i="1"/>
  <c r="AK463" i="1" s="1"/>
  <c r="AJ466" i="1"/>
  <c r="AK466" i="1" s="1"/>
  <c r="AI466" i="1"/>
  <c r="AJ473" i="1"/>
  <c r="AK473" i="1" s="1"/>
  <c r="AI473" i="1"/>
  <c r="AJ477" i="1"/>
  <c r="AK477" i="1" s="1"/>
  <c r="AI477" i="1"/>
  <c r="AJ480" i="1"/>
  <c r="AK480" i="1" s="1"/>
  <c r="AI480" i="1"/>
  <c r="AI483" i="1"/>
  <c r="AJ483" i="1"/>
  <c r="AK483" i="1" s="1"/>
  <c r="AJ487" i="1"/>
  <c r="AK487" i="1" s="1"/>
  <c r="AI487" i="1"/>
  <c r="AI491" i="1"/>
  <c r="AJ491" i="1"/>
  <c r="AK491" i="1" s="1"/>
  <c r="AJ496" i="1"/>
  <c r="AK496" i="1" s="1"/>
  <c r="AI496" i="1"/>
  <c r="AJ500" i="1"/>
  <c r="AK500" i="1" s="1"/>
  <c r="AI500" i="1"/>
  <c r="AJ502" i="1"/>
  <c r="AK502" i="1" s="1"/>
  <c r="AI502" i="1"/>
  <c r="AJ506" i="1"/>
  <c r="AK506" i="1" s="1"/>
  <c r="AI506" i="1"/>
  <c r="AI510" i="1"/>
  <c r="AJ510" i="1"/>
  <c r="AK510" i="1" s="1"/>
  <c r="AJ514" i="1"/>
  <c r="AK514" i="1" s="1"/>
  <c r="AI514" i="1"/>
  <c r="AI517" i="1"/>
  <c r="AJ517" i="1"/>
  <c r="AK517" i="1" s="1"/>
  <c r="AJ520" i="1"/>
  <c r="AK520" i="1" s="1"/>
  <c r="AI520" i="1"/>
  <c r="AJ531" i="1"/>
  <c r="AK531" i="1" s="1"/>
  <c r="AI531" i="1"/>
  <c r="AI532" i="1"/>
  <c r="AJ532" i="1"/>
  <c r="AK532" i="1" s="1"/>
  <c r="AJ662" i="1"/>
  <c r="AK662" i="1" s="1"/>
  <c r="AI535" i="1"/>
  <c r="AJ535" i="1"/>
  <c r="AK535" i="1" s="1"/>
  <c r="AK580" i="1"/>
  <c r="AI540" i="1"/>
  <c r="AJ540" i="1"/>
  <c r="AK540" i="1" s="1"/>
  <c r="AJ546" i="1"/>
  <c r="AK546" i="1" s="1"/>
  <c r="AI546" i="1"/>
  <c r="AJ660" i="1"/>
  <c r="AK660" i="1" s="1"/>
  <c r="AI660" i="1"/>
  <c r="AJ550" i="1"/>
  <c r="AK550" i="1" s="1"/>
  <c r="AI550" i="1"/>
  <c r="AJ555" i="1"/>
  <c r="AK555" i="1" s="1"/>
  <c r="AI555" i="1"/>
  <c r="AJ613" i="1"/>
  <c r="AK613" i="1" s="1"/>
  <c r="AJ601" i="1"/>
  <c r="AK601" i="1" s="1"/>
  <c r="AI611" i="1"/>
  <c r="AJ611" i="1"/>
  <c r="AK611" i="1" s="1"/>
  <c r="AJ623" i="1"/>
  <c r="AK623" i="1" s="1"/>
  <c r="AI623" i="1"/>
  <c r="AI631" i="1"/>
  <c r="AJ631" i="1"/>
  <c r="AK631" i="1" s="1"/>
  <c r="AI640" i="1"/>
  <c r="AJ640" i="1"/>
  <c r="AK640" i="1" s="1"/>
  <c r="AI644" i="1"/>
  <c r="AJ644" i="1"/>
  <c r="AK644" i="1" s="1"/>
  <c r="AJ647" i="1"/>
  <c r="AK647" i="1" s="1"/>
  <c r="AI647" i="1"/>
  <c r="AI672" i="1"/>
  <c r="AJ672" i="1"/>
  <c r="AK672" i="1" s="1"/>
  <c r="AJ591" i="1"/>
  <c r="AK591" i="1" s="1"/>
  <c r="AJ657" i="1"/>
  <c r="AK657" i="1" s="1"/>
  <c r="AI657" i="1"/>
  <c r="AJ543" i="1"/>
  <c r="AK543" i="1" s="1"/>
  <c r="AI543" i="1"/>
  <c r="AJ669" i="1"/>
  <c r="AK669" i="1" s="1"/>
  <c r="AI669" i="1"/>
  <c r="AI673" i="1"/>
  <c r="AJ673" i="1"/>
  <c r="AK673" i="1" s="1"/>
  <c r="AI700" i="1"/>
  <c r="AJ700" i="1"/>
  <c r="AK700" i="1" s="1"/>
  <c r="AI681" i="1"/>
  <c r="AJ681" i="1"/>
  <c r="AK681" i="1" s="1"/>
  <c r="AJ685" i="1"/>
  <c r="AK685" i="1" s="1"/>
  <c r="AI685" i="1"/>
  <c r="AJ686" i="1"/>
  <c r="AK686" i="1" s="1"/>
  <c r="AI686" i="1"/>
  <c r="AI687" i="1"/>
  <c r="AJ687" i="1"/>
  <c r="AK687" i="1" s="1"/>
  <c r="AI648" i="1"/>
  <c r="AJ648" i="1"/>
  <c r="AK648" i="1" s="1"/>
  <c r="AI692" i="1"/>
  <c r="AJ692" i="1"/>
  <c r="AK692" i="1" s="1"/>
  <c r="AJ650" i="1"/>
  <c r="AK650" i="1" s="1"/>
  <c r="AI650" i="1"/>
  <c r="AJ607" i="1"/>
  <c r="AK607" i="1" s="1"/>
  <c r="AJ616" i="1"/>
  <c r="AK616" i="1" s="1"/>
  <c r="AI616" i="1"/>
  <c r="AJ625" i="1"/>
  <c r="AK625" i="1" s="1"/>
  <c r="AI625" i="1"/>
  <c r="AJ698" i="1"/>
  <c r="AK698" i="1" s="1"/>
  <c r="AI698" i="1"/>
  <c r="AJ711" i="1"/>
  <c r="AK711" i="1" s="1"/>
  <c r="AI711" i="1"/>
  <c r="AK571" i="1"/>
  <c r="AK574" i="1"/>
  <c r="AJ585" i="1"/>
  <c r="AK585" i="1" s="1"/>
  <c r="AK576" i="1"/>
  <c r="AJ708" i="1"/>
  <c r="AK708" i="1" s="1"/>
  <c r="AI708" i="1"/>
  <c r="AJ715" i="1"/>
  <c r="AK715" i="1" s="1"/>
  <c r="AI715" i="1"/>
  <c r="AI663" i="1"/>
  <c r="AJ663" i="1"/>
  <c r="AK663" i="1" s="1"/>
  <c r="AI717" i="1"/>
  <c r="AJ717" i="1"/>
  <c r="AK717" i="1" s="1"/>
  <c r="AK31" i="1"/>
  <c r="AK25" i="1"/>
  <c r="AK46" i="1"/>
  <c r="AK55" i="1"/>
  <c r="AK59" i="1"/>
  <c r="AK63" i="1"/>
  <c r="AK67" i="1"/>
  <c r="AK70" i="1"/>
  <c r="AK79" i="1"/>
  <c r="AK86" i="1"/>
  <c r="AK96" i="1"/>
  <c r="AK105" i="1"/>
  <c r="AK113" i="1"/>
  <c r="AK117" i="1"/>
  <c r="AK125" i="1"/>
  <c r="AK146" i="1"/>
  <c r="AK158" i="1"/>
  <c r="AK167" i="1"/>
  <c r="AK171" i="1"/>
  <c r="AK175" i="1"/>
  <c r="AK176" i="1"/>
  <c r="AK184" i="1"/>
  <c r="AK205" i="1"/>
  <c r="AK215" i="1"/>
  <c r="AK232" i="1"/>
  <c r="AK236" i="1"/>
  <c r="AK244" i="1"/>
  <c r="AK248" i="1"/>
  <c r="AK252" i="1"/>
  <c r="AK268" i="1"/>
  <c r="AK320" i="1"/>
  <c r="AK328" i="1"/>
  <c r="AK351" i="1"/>
  <c r="AK370" i="1"/>
  <c r="AK378" i="1"/>
  <c r="AK406" i="1"/>
  <c r="AK414" i="1"/>
  <c r="AK467" i="1"/>
  <c r="AK639" i="1"/>
  <c r="AK656" i="1"/>
  <c r="AK670" i="1"/>
  <c r="AK677" i="1"/>
  <c r="AK668" i="1"/>
  <c r="AK684" i="1"/>
  <c r="AK699" i="1"/>
  <c r="AK702" i="1"/>
  <c r="AK705" i="1"/>
  <c r="AK688" i="1"/>
  <c r="AK691" i="1"/>
  <c r="AK624" i="1"/>
  <c r="AK696" i="1"/>
  <c r="AK710" i="1"/>
  <c r="AK704" i="1"/>
  <c r="AK575" i="1"/>
  <c r="AK714" i="1"/>
  <c r="AK545" i="1"/>
  <c r="AK560" i="1"/>
  <c r="AK562" i="1"/>
  <c r="AK659" i="1"/>
  <c r="AK551" i="1"/>
  <c r="AK595" i="1"/>
  <c r="AK581" i="1"/>
  <c r="AK638" i="1"/>
  <c r="AK642" i="1"/>
  <c r="AK646" i="1"/>
  <c r="AK598" i="1"/>
  <c r="AK666" i="1"/>
  <c r="AK671" i="1"/>
  <c r="AK697" i="1"/>
  <c r="AK679" i="1"/>
  <c r="AK683" i="1"/>
  <c r="AK690" i="1"/>
  <c r="AK649" i="1"/>
  <c r="AK693" i="1"/>
  <c r="AK618" i="1"/>
  <c r="AK707" i="1"/>
  <c r="AK709" i="1"/>
  <c r="AK703" i="1"/>
  <c r="AK573" i="1"/>
  <c r="AK706" i="1"/>
  <c r="AK674" i="1"/>
  <c r="AK2" i="1"/>
  <c r="AK4" i="1"/>
  <c r="AK41" i="1"/>
  <c r="AK49" i="1"/>
  <c r="AK53" i="1"/>
  <c r="AK57" i="1"/>
  <c r="AK61" i="1"/>
  <c r="AK84" i="1"/>
  <c r="AK94" i="1"/>
  <c r="AK111" i="1"/>
  <c r="AK119" i="1"/>
  <c r="AK128" i="1"/>
  <c r="AK169" i="1"/>
  <c r="AK173" i="1"/>
  <c r="AK178" i="1"/>
  <c r="AK186" i="1"/>
  <c r="AK190" i="1"/>
  <c r="AK198" i="1"/>
  <c r="AK207" i="1"/>
  <c r="AK226" i="1"/>
  <c r="AK230" i="1"/>
  <c r="AK238" i="1"/>
  <c r="AK246" i="1"/>
  <c r="AK258" i="1"/>
  <c r="AK262" i="1"/>
  <c r="AK314" i="1"/>
  <c r="AK318" i="1"/>
  <c r="AK380" i="1"/>
  <c r="AK387" i="1"/>
  <c r="AK408" i="1"/>
  <c r="AK413" i="1"/>
  <c r="AK449" i="1"/>
  <c r="AK453" i="1"/>
  <c r="AK476" i="1"/>
  <c r="AK486" i="1"/>
  <c r="AK645" i="1"/>
  <c r="AK667" i="1"/>
  <c r="AK651" i="1"/>
  <c r="AK18" i="1"/>
  <c r="AK34" i="1"/>
  <c r="AK20" i="1"/>
  <c r="AK47" i="1"/>
  <c r="AK52" i="1"/>
  <c r="AK56" i="1"/>
  <c r="AK64" i="1"/>
  <c r="AK71" i="1"/>
  <c r="AK80" i="1"/>
  <c r="AK88" i="1"/>
  <c r="AK93" i="1"/>
  <c r="AK97" i="1"/>
  <c r="AK110" i="1"/>
  <c r="AK114" i="1"/>
  <c r="AK135" i="1"/>
  <c r="AK147" i="1"/>
  <c r="AK149" i="1"/>
  <c r="AK168" i="1"/>
  <c r="AK189" i="1"/>
  <c r="AK193" i="1"/>
  <c r="AK206" i="1"/>
  <c r="AK212" i="1"/>
  <c r="AK216" i="1"/>
  <c r="AK237" i="1"/>
  <c r="AK249" i="1"/>
  <c r="AK261" i="1"/>
  <c r="AK274" i="1"/>
  <c r="AK299" i="1"/>
  <c r="AK313" i="1"/>
  <c r="AK317" i="1"/>
  <c r="AK325" i="1"/>
  <c r="AK333" i="1"/>
  <c r="AK363" i="1"/>
  <c r="AK367" i="1"/>
  <c r="AK371" i="1"/>
  <c r="AK379" i="1"/>
  <c r="AK390" i="1"/>
  <c r="AK400" i="1"/>
  <c r="AK407" i="1"/>
  <c r="AK421" i="1"/>
  <c r="AK428" i="1"/>
  <c r="AK442" i="1"/>
  <c r="AK458" i="1"/>
  <c r="AK464" i="1"/>
  <c r="AK485" i="1"/>
  <c r="AK493" i="1"/>
  <c r="AK554" i="1"/>
  <c r="AK505" i="1"/>
  <c r="AK516" i="1"/>
  <c r="AK548" i="1"/>
  <c r="AK522" i="1"/>
  <c r="AK524" i="1"/>
  <c r="AK526" i="1"/>
  <c r="AK528" i="1"/>
  <c r="AK537" i="1"/>
  <c r="AK544" i="1"/>
  <c r="AK541" i="1"/>
  <c r="AK561" i="1"/>
  <c r="AK563" i="1"/>
  <c r="J495" i="1"/>
  <c r="J596" i="1"/>
  <c r="AK568" i="1"/>
  <c r="AK565" i="1"/>
  <c r="AK566" i="1"/>
  <c r="AK569" i="1"/>
  <c r="AK570" i="1"/>
  <c r="AV566" i="1"/>
  <c r="AV683" i="1"/>
  <c r="AV690" i="1"/>
  <c r="AV649" i="1"/>
  <c r="AV693" i="1"/>
  <c r="AV618" i="1"/>
  <c r="AV707" i="1"/>
  <c r="AV709" i="1"/>
  <c r="AV703" i="1"/>
  <c r="AV573" i="1"/>
  <c r="AV583" i="1"/>
  <c r="AV706" i="1"/>
  <c r="AV590" i="1"/>
  <c r="J556" i="1"/>
  <c r="J632" i="1"/>
  <c r="AV388" i="1"/>
  <c r="AV392" i="1"/>
  <c r="AV394" i="1"/>
  <c r="AV398" i="1"/>
  <c r="AV405" i="1"/>
  <c r="AV409" i="1"/>
  <c r="AV419" i="1"/>
  <c r="AV423" i="1"/>
  <c r="AV430" i="1"/>
  <c r="AV433" i="1"/>
  <c r="AV437" i="1"/>
  <c r="AV440" i="1"/>
  <c r="AV444" i="1"/>
  <c r="AV447" i="1"/>
  <c r="AV456" i="1"/>
  <c r="AV460" i="1"/>
  <c r="AV463" i="1"/>
  <c r="AV466" i="1"/>
  <c r="AV518" i="1"/>
  <c r="AV521" i="1"/>
  <c r="AV523" i="1"/>
  <c r="AV525" i="1"/>
  <c r="AV527" i="1"/>
  <c r="AV661" i="1"/>
  <c r="AV530" i="1"/>
  <c r="AV536" i="1"/>
  <c r="AV664" i="1"/>
  <c r="AV545" i="1"/>
  <c r="AV560" i="1"/>
  <c r="AV562" i="1"/>
  <c r="AV542" i="1"/>
  <c r="AV549" i="1"/>
  <c r="AV556" i="1"/>
  <c r="AV659" i="1"/>
  <c r="AV594" i="1"/>
  <c r="AV551" i="1"/>
  <c r="AV569" i="1"/>
  <c r="AV558" i="1"/>
  <c r="AV595" i="1"/>
  <c r="AV581" i="1"/>
  <c r="AV621" i="1"/>
  <c r="AV629" i="1"/>
  <c r="AV638" i="1"/>
  <c r="AV642" i="1"/>
  <c r="AV646" i="1"/>
  <c r="AV598" i="1"/>
  <c r="AV666" i="1"/>
  <c r="AV300" i="1"/>
  <c r="AV671" i="1"/>
  <c r="AV697" i="1"/>
  <c r="AV701" i="1"/>
  <c r="AV679" i="1"/>
  <c r="AV570" i="1"/>
  <c r="AV606" i="1"/>
  <c r="AV473" i="1"/>
  <c r="AV477" i="1"/>
  <c r="AV480" i="1"/>
  <c r="AV483" i="1"/>
  <c r="AV487" i="1"/>
  <c r="AV491" i="1"/>
  <c r="AV579" i="1"/>
  <c r="AV497" i="1"/>
  <c r="AV501" i="1"/>
  <c r="AV503" i="1"/>
  <c r="AV507" i="1"/>
  <c r="AV511" i="1"/>
  <c r="AV5" i="1"/>
  <c r="AV540" i="1"/>
  <c r="AV546" i="1"/>
  <c r="AV660" i="1"/>
  <c r="AV669" i="1"/>
  <c r="AV673" i="1"/>
  <c r="AV700" i="1"/>
  <c r="AV692" i="1"/>
  <c r="AV616" i="1"/>
  <c r="AV625" i="1"/>
  <c r="AV698" i="1"/>
  <c r="AV711" i="1"/>
  <c r="AV571" i="1"/>
  <c r="AV574" i="1"/>
  <c r="AV585" i="1"/>
  <c r="AV576" i="1"/>
  <c r="AV708" i="1"/>
  <c r="AV715" i="1"/>
  <c r="AV663" i="1"/>
  <c r="AV7" i="1"/>
  <c r="AV9" i="1"/>
  <c r="AV16" i="1"/>
  <c r="AV18" i="1"/>
  <c r="AV21" i="1"/>
  <c r="AV27" i="1"/>
  <c r="AV489" i="1"/>
  <c r="AV493" i="1"/>
  <c r="AV509" i="1"/>
  <c r="AV513" i="1"/>
  <c r="AV6" i="1"/>
  <c r="AV8" i="1"/>
  <c r="AV17" i="1"/>
  <c r="AV23" i="1"/>
  <c r="AV29" i="1"/>
  <c r="AV24" i="1"/>
  <c r="AV43" i="1"/>
  <c r="AV46" i="1"/>
  <c r="AV51" i="1"/>
  <c r="AV55" i="1"/>
  <c r="AV59" i="1"/>
  <c r="AV63" i="1"/>
  <c r="AV67" i="1"/>
  <c r="AV70" i="1"/>
  <c r="AV74" i="1"/>
  <c r="AV79" i="1"/>
  <c r="AV82" i="1"/>
  <c r="AV86" i="1"/>
  <c r="AV91" i="1"/>
  <c r="AV92" i="1"/>
  <c r="AV96" i="1"/>
  <c r="AV100" i="1"/>
  <c r="AV105" i="1"/>
  <c r="AV109" i="1"/>
  <c r="AV113" i="1"/>
  <c r="AV117" i="1"/>
  <c r="AV121" i="1"/>
  <c r="AV125" i="1"/>
  <c r="AV126" i="1"/>
  <c r="AV130" i="1"/>
  <c r="AV134" i="1"/>
  <c r="AV138" i="1"/>
  <c r="AV143" i="1"/>
  <c r="AV146" i="1"/>
  <c r="AV152" i="1"/>
  <c r="AV153" i="1"/>
  <c r="AV157" i="1"/>
  <c r="AV162" i="1"/>
  <c r="AV167" i="1"/>
  <c r="AV171" i="1"/>
  <c r="AV175" i="1"/>
  <c r="AV176" i="1"/>
  <c r="AV180" i="1"/>
  <c r="AV184" i="1"/>
  <c r="AV188" i="1"/>
  <c r="AV192" i="1"/>
  <c r="AV196" i="1"/>
  <c r="AV201" i="1"/>
  <c r="AV205" i="1"/>
  <c r="AV210" i="1"/>
  <c r="AV215" i="1"/>
  <c r="AV219" i="1"/>
  <c r="AV220" i="1"/>
  <c r="AV224" i="1"/>
  <c r="AV228" i="1"/>
  <c r="AV232" i="1"/>
  <c r="AV236" i="1"/>
  <c r="AV240" i="1"/>
  <c r="AV244" i="1"/>
  <c r="AV248" i="1"/>
  <c r="AV252" i="1"/>
  <c r="AV256" i="1"/>
  <c r="AV260" i="1"/>
  <c r="AV264" i="1"/>
  <c r="AV268" i="1"/>
  <c r="AV273" i="1"/>
  <c r="AV278" i="1"/>
  <c r="AV282" i="1"/>
  <c r="AV286" i="1"/>
  <c r="AV290" i="1"/>
  <c r="AV294" i="1"/>
  <c r="AV298" i="1"/>
  <c r="AV304" i="1"/>
  <c r="AV308" i="1"/>
  <c r="AV312" i="1"/>
  <c r="AV316" i="1"/>
  <c r="AV320" i="1"/>
  <c r="AV324" i="1"/>
  <c r="AV328" i="1"/>
  <c r="AV332" i="1"/>
  <c r="AV336" i="1"/>
  <c r="AV340" i="1"/>
  <c r="AV343" i="1"/>
  <c r="AV346" i="1"/>
  <c r="AV351" i="1"/>
  <c r="AV355" i="1"/>
  <c r="AV358" i="1"/>
  <c r="AV362" i="1"/>
  <c r="AV366" i="1"/>
  <c r="AV370" i="1"/>
  <c r="AV374" i="1"/>
  <c r="AV378" i="1"/>
  <c r="AV382" i="1"/>
  <c r="AV385" i="1"/>
  <c r="AV389" i="1"/>
  <c r="AV395" i="1"/>
  <c r="AV399" i="1"/>
  <c r="AV402" i="1"/>
  <c r="AV406" i="1"/>
  <c r="AV410" i="1"/>
  <c r="AV412" i="1"/>
  <c r="AV414" i="1"/>
  <c r="AV416" i="1"/>
  <c r="AV420" i="1"/>
  <c r="AV424" i="1"/>
  <c r="AV427" i="1"/>
  <c r="AV431" i="1"/>
  <c r="AV434" i="1"/>
  <c r="AV438" i="1"/>
  <c r="AV441" i="1"/>
  <c r="AV445" i="1"/>
  <c r="AV450" i="1"/>
  <c r="AV452" i="1"/>
  <c r="AV688" i="1"/>
  <c r="AV608" i="1"/>
  <c r="AV717" i="1"/>
  <c r="AV384" i="1"/>
  <c r="AV397" i="1"/>
  <c r="AV401" i="1"/>
  <c r="AV404" i="1"/>
  <c r="AV655" i="1"/>
  <c r="AV33" i="1"/>
  <c r="AV34" i="1"/>
  <c r="AV35" i="1"/>
  <c r="AV2" i="1"/>
  <c r="AV4" i="1"/>
  <c r="AV10" i="1"/>
  <c r="AV12" i="1"/>
  <c r="AV14" i="1"/>
  <c r="AV22" i="1"/>
  <c r="AV28" i="1"/>
  <c r="AV179" i="1"/>
  <c r="AV183" i="1"/>
  <c r="AV187" i="1"/>
  <c r="AV191" i="1"/>
  <c r="AV199" i="1"/>
  <c r="AV200" i="1"/>
  <c r="AV204" i="1"/>
  <c r="AV208" i="1"/>
  <c r="AV209" i="1"/>
  <c r="AV235" i="1"/>
  <c r="AV239" i="1"/>
  <c r="AV243" i="1"/>
  <c r="AV247" i="1"/>
  <c r="AV251" i="1"/>
  <c r="AV255" i="1"/>
  <c r="AV259" i="1"/>
  <c r="AV263" i="1"/>
  <c r="AV267" i="1"/>
  <c r="AV272" i="1"/>
  <c r="AV277" i="1"/>
  <c r="AV281" i="1"/>
  <c r="AV285" i="1"/>
  <c r="AV289" i="1"/>
  <c r="AV293" i="1"/>
  <c r="AV297" i="1"/>
  <c r="AV302" i="1"/>
  <c r="AV303" i="1"/>
  <c r="AV307" i="1"/>
  <c r="AV315" i="1"/>
  <c r="AV331" i="1"/>
  <c r="AV335" i="1"/>
  <c r="AV339" i="1"/>
  <c r="AV342" i="1"/>
  <c r="AV350" i="1"/>
  <c r="AV354" i="1"/>
  <c r="AV357" i="1"/>
  <c r="AV361" i="1"/>
  <c r="AV365" i="1"/>
  <c r="AV369" i="1"/>
  <c r="AV373" i="1"/>
  <c r="AV377" i="1"/>
  <c r="AV381" i="1"/>
  <c r="AV20" i="1"/>
  <c r="AV37" i="1"/>
  <c r="AV38" i="1"/>
  <c r="AV39" i="1"/>
  <c r="AV48" i="1"/>
  <c r="AV49" i="1"/>
  <c r="AV53" i="1"/>
  <c r="AV57" i="1"/>
  <c r="AV61" i="1"/>
  <c r="AV65" i="1"/>
  <c r="AV68" i="1"/>
  <c r="AV72" i="1"/>
  <c r="AV77" i="1"/>
  <c r="AV81" i="1"/>
  <c r="AV84" i="1"/>
  <c r="AV89" i="1"/>
  <c r="AV94" i="1"/>
  <c r="AV98" i="1"/>
  <c r="AV102" i="1"/>
  <c r="AV103" i="1"/>
  <c r="AV107" i="1"/>
  <c r="AV111" i="1"/>
  <c r="AV115" i="1"/>
  <c r="AV119" i="1"/>
  <c r="AV123" i="1"/>
  <c r="AV128" i="1"/>
  <c r="AV132" i="1"/>
  <c r="AV136" i="1"/>
  <c r="AV140" i="1"/>
  <c r="AV145" i="1"/>
  <c r="AV150" i="1"/>
  <c r="AV155" i="1"/>
  <c r="AV158" i="1"/>
  <c r="AV160" i="1"/>
  <c r="AV165" i="1"/>
  <c r="AV169" i="1"/>
  <c r="AV173" i="1"/>
  <c r="AV178" i="1"/>
  <c r="AV182" i="1"/>
  <c r="AV186" i="1"/>
  <c r="AV190" i="1"/>
  <c r="AV194" i="1"/>
  <c r="AV198" i="1"/>
  <c r="AV203" i="1"/>
  <c r="AV207" i="1"/>
  <c r="AV213" i="1"/>
  <c r="AV217" i="1"/>
  <c r="AV222" i="1"/>
  <c r="AV226" i="1"/>
  <c r="AV230" i="1"/>
  <c r="AV234" i="1"/>
  <c r="AV238" i="1"/>
  <c r="AV242" i="1"/>
  <c r="AV246" i="1"/>
  <c r="AV250" i="1"/>
  <c r="AV254" i="1"/>
  <c r="AV258" i="1"/>
  <c r="AV262" i="1"/>
  <c r="AV266" i="1"/>
  <c r="AV270" i="1"/>
  <c r="AV271" i="1"/>
  <c r="AV276" i="1"/>
  <c r="AV280" i="1"/>
  <c r="AV284" i="1"/>
  <c r="AV288" i="1"/>
  <c r="AV292" i="1"/>
  <c r="AV296" i="1"/>
  <c r="AV301" i="1"/>
  <c r="AV306" i="1"/>
  <c r="AV310" i="1"/>
  <c r="AV314" i="1"/>
  <c r="AV318" i="1"/>
  <c r="AV322" i="1"/>
  <c r="AV326" i="1"/>
  <c r="AV330" i="1"/>
  <c r="AV334" i="1"/>
  <c r="AV338" i="1"/>
  <c r="AV345" i="1"/>
  <c r="AV349" i="1"/>
  <c r="AV360" i="1"/>
  <c r="AV364" i="1"/>
  <c r="AV368" i="1"/>
  <c r="AV372" i="1"/>
  <c r="AV376" i="1"/>
  <c r="AV380" i="1"/>
  <c r="AV3" i="1"/>
  <c r="AV11" i="1"/>
  <c r="AV13" i="1"/>
  <c r="AV15" i="1"/>
  <c r="AV19" i="1"/>
  <c r="AV26" i="1"/>
  <c r="AV30" i="1"/>
  <c r="AV31" i="1"/>
  <c r="AV32" i="1"/>
  <c r="AV25" i="1"/>
  <c r="AV44" i="1"/>
  <c r="AV47" i="1"/>
  <c r="AV52" i="1"/>
  <c r="AV56" i="1"/>
  <c r="AV60" i="1"/>
  <c r="AV64" i="1"/>
  <c r="AV71" i="1"/>
  <c r="AV75" i="1"/>
  <c r="AV80" i="1"/>
  <c r="AV83" i="1"/>
  <c r="AV87" i="1"/>
  <c r="AV88" i="1"/>
  <c r="AV93" i="1"/>
  <c r="AV97" i="1"/>
  <c r="AV101" i="1"/>
  <c r="AV106" i="1"/>
  <c r="AV110" i="1"/>
  <c r="AV114" i="1"/>
  <c r="AV118" i="1"/>
  <c r="AV122" i="1"/>
  <c r="AV127" i="1"/>
  <c r="AV131" i="1"/>
  <c r="AV135" i="1"/>
  <c r="AV139" i="1"/>
  <c r="AV144" i="1"/>
  <c r="AV147" i="1"/>
  <c r="AV149" i="1"/>
  <c r="AV154" i="1"/>
  <c r="AV159" i="1"/>
  <c r="AV163" i="1"/>
  <c r="AV164" i="1"/>
  <c r="AV168" i="1"/>
  <c r="AV172" i="1"/>
  <c r="AV177" i="1"/>
  <c r="AV181" i="1"/>
  <c r="AV185" i="1"/>
  <c r="AV189" i="1"/>
  <c r="AV193" i="1"/>
  <c r="AV197" i="1"/>
  <c r="AV202" i="1"/>
  <c r="AV206" i="1"/>
  <c r="AV211" i="1"/>
  <c r="AV212" i="1"/>
  <c r="AV216" i="1"/>
  <c r="AV221" i="1"/>
  <c r="AV225" i="1"/>
  <c r="AV229" i="1"/>
  <c r="AV233" i="1"/>
  <c r="AV237" i="1"/>
  <c r="AV241" i="1"/>
  <c r="AV245" i="1"/>
  <c r="AV249" i="1"/>
  <c r="AV253" i="1"/>
  <c r="AV257" i="1"/>
  <c r="AV261" i="1"/>
  <c r="AV265" i="1"/>
  <c r="AV269" i="1"/>
  <c r="AV274" i="1"/>
  <c r="AV275" i="1"/>
  <c r="AV279" i="1"/>
  <c r="AV283" i="1"/>
  <c r="AV287" i="1"/>
  <c r="AV291" i="1"/>
  <c r="AV295" i="1"/>
  <c r="AV299" i="1"/>
  <c r="AV305" i="1"/>
  <c r="AV309" i="1"/>
  <c r="AV313" i="1"/>
  <c r="AV317" i="1"/>
  <c r="AV321" i="1"/>
  <c r="AV325" i="1"/>
  <c r="AV329" i="1"/>
  <c r="AV333" i="1"/>
  <c r="AV337" i="1"/>
  <c r="AV341" i="1"/>
  <c r="AV344" i="1"/>
  <c r="AV347" i="1"/>
  <c r="AV348" i="1"/>
  <c r="AV352" i="1"/>
  <c r="AV359" i="1"/>
  <c r="AV363" i="1"/>
  <c r="AV367" i="1"/>
  <c r="AV371" i="1"/>
  <c r="AV375" i="1"/>
  <c r="AV379" i="1"/>
  <c r="AV383" i="1"/>
  <c r="AV386" i="1"/>
  <c r="AV390" i="1"/>
  <c r="AV393" i="1"/>
  <c r="AV396" i="1"/>
  <c r="AV400" i="1"/>
  <c r="AV403" i="1"/>
  <c r="AV407" i="1"/>
  <c r="AV417" i="1"/>
  <c r="AV421" i="1"/>
  <c r="AV425" i="1"/>
  <c r="AV428" i="1"/>
  <c r="AV435" i="1"/>
  <c r="AV442" i="1"/>
  <c r="AV448" i="1"/>
  <c r="AV458" i="1"/>
  <c r="AV461" i="1"/>
  <c r="AV464" i="1"/>
  <c r="AV468" i="1"/>
  <c r="AV471" i="1"/>
  <c r="AV475" i="1"/>
  <c r="AV485" i="1"/>
  <c r="AV495" i="1"/>
  <c r="AV499" i="1"/>
  <c r="AV554" i="1"/>
  <c r="AV505" i="1"/>
  <c r="AV516" i="1"/>
  <c r="AV548" i="1"/>
  <c r="AV522" i="1"/>
  <c r="AV524" i="1"/>
  <c r="AV526" i="1"/>
  <c r="AV528" i="1"/>
  <c r="AV529" i="1"/>
  <c r="AV537" i="1"/>
  <c r="AV544" i="1"/>
  <c r="AV541" i="1"/>
  <c r="AV561" i="1"/>
  <c r="AV563" i="1"/>
  <c r="AV580" i="1"/>
  <c r="AV550" i="1"/>
  <c r="AV555" i="1"/>
  <c r="AV613" i="1"/>
  <c r="AV601" i="1"/>
  <c r="AV611" i="1"/>
  <c r="AV623" i="1"/>
  <c r="AV631" i="1"/>
  <c r="AV640" i="1"/>
  <c r="AV644" i="1"/>
  <c r="AV647" i="1"/>
  <c r="AV672" i="1"/>
  <c r="AV591" i="1"/>
  <c r="AV657" i="1"/>
  <c r="AV681" i="1"/>
  <c r="AV685" i="1"/>
  <c r="AV686" i="1"/>
  <c r="AV687" i="1"/>
  <c r="AV648" i="1"/>
  <c r="AV650" i="1"/>
  <c r="AV607" i="1"/>
  <c r="AV454" i="1"/>
  <c r="AV457" i="1"/>
  <c r="AV467" i="1"/>
  <c r="AV470" i="1"/>
  <c r="AV474" i="1"/>
  <c r="AV478" i="1"/>
  <c r="AV481" i="1"/>
  <c r="AV484" i="1"/>
  <c r="AV488" i="1"/>
  <c r="AV492" i="1"/>
  <c r="AV494" i="1"/>
  <c r="AV498" i="1"/>
  <c r="AV504" i="1"/>
  <c r="AV508" i="1"/>
  <c r="AV512" i="1"/>
  <c r="AV515" i="1"/>
  <c r="AV519" i="1"/>
  <c r="AV538" i="1"/>
  <c r="AV553" i="1"/>
  <c r="AV533" i="1"/>
  <c r="AV534" i="1"/>
  <c r="AV612" i="1"/>
  <c r="AV559" i="1"/>
  <c r="AV600" i="1"/>
  <c r="AV614" i="1"/>
  <c r="AV622" i="1"/>
  <c r="AV630" i="1"/>
  <c r="AV639" i="1"/>
  <c r="AV656" i="1"/>
  <c r="AV670" i="1"/>
  <c r="AV677" i="1"/>
  <c r="AV593" i="1"/>
  <c r="AV668" i="1"/>
  <c r="AV684" i="1"/>
  <c r="AV699" i="1"/>
  <c r="AV702" i="1"/>
  <c r="AV705" i="1"/>
  <c r="AV691" i="1"/>
  <c r="AV609" i="1"/>
  <c r="AV624" i="1"/>
  <c r="AV696" i="1"/>
  <c r="AV710" i="1"/>
  <c r="AV704" i="1"/>
  <c r="AV584" i="1"/>
  <c r="AV575" i="1"/>
  <c r="AV714" i="1"/>
  <c r="AV36" i="1"/>
  <c r="AV40" i="1"/>
  <c r="AV42" i="1"/>
  <c r="AV45" i="1"/>
  <c r="AV50" i="1"/>
  <c r="AV54" i="1"/>
  <c r="AV58" i="1"/>
  <c r="AV62" i="1"/>
  <c r="AV66" i="1"/>
  <c r="AV69" i="1"/>
  <c r="AV73" i="1"/>
  <c r="AV76" i="1"/>
  <c r="AV78" i="1"/>
  <c r="AV85" i="1"/>
  <c r="AV90" i="1"/>
  <c r="AV95" i="1"/>
  <c r="AV99" i="1"/>
  <c r="AV104" i="1"/>
  <c r="AV108" i="1"/>
  <c r="AV112" i="1"/>
  <c r="AV116" i="1"/>
  <c r="AV120" i="1"/>
  <c r="AV124" i="1"/>
  <c r="AV129" i="1"/>
  <c r="AV133" i="1"/>
  <c r="AV137" i="1"/>
  <c r="AV141" i="1"/>
  <c r="AV142" i="1"/>
  <c r="AV148" i="1"/>
  <c r="AV151" i="1"/>
  <c r="AV156" i="1"/>
  <c r="AV161" i="1"/>
  <c r="AV166" i="1"/>
  <c r="AV170" i="1"/>
  <c r="AV174" i="1"/>
  <c r="AV195" i="1"/>
  <c r="AV214" i="1"/>
  <c r="AV218" i="1"/>
  <c r="AV223" i="1"/>
  <c r="AV227" i="1"/>
  <c r="AV231" i="1"/>
  <c r="AV319" i="1"/>
  <c r="AV323" i="1"/>
  <c r="AV327" i="1"/>
  <c r="AV586" i="1"/>
  <c r="AV674" i="1"/>
  <c r="AV539" i="1"/>
  <c r="AV353" i="1"/>
  <c r="AV356" i="1"/>
  <c r="AV387" i="1"/>
  <c r="AV391" i="1"/>
  <c r="AV408" i="1"/>
  <c r="AV411" i="1"/>
  <c r="AV413" i="1"/>
  <c r="AV415" i="1"/>
  <c r="AV418" i="1"/>
  <c r="AV422" i="1"/>
  <c r="AV426" i="1"/>
  <c r="AV429" i="1"/>
  <c r="AV432" i="1"/>
  <c r="AV436" i="1"/>
  <c r="AV439" i="1"/>
  <c r="AV443" i="1"/>
  <c r="AV446" i="1"/>
  <c r="AV449" i="1"/>
  <c r="AV451" i="1"/>
  <c r="AV453" i="1"/>
  <c r="AV455" i="1"/>
  <c r="AV459" i="1"/>
  <c r="AV462" i="1"/>
  <c r="AV465" i="1"/>
  <c r="AV469" i="1"/>
  <c r="AV472" i="1"/>
  <c r="AV476" i="1"/>
  <c r="AV479" i="1"/>
  <c r="AV482" i="1"/>
  <c r="AV486" i="1"/>
  <c r="AV490" i="1"/>
  <c r="AV496" i="1"/>
  <c r="AV500" i="1"/>
  <c r="AV502" i="1"/>
  <c r="AV506" i="1"/>
  <c r="AV510" i="1"/>
  <c r="AV514" i="1"/>
  <c r="AV517" i="1"/>
  <c r="AV520" i="1"/>
  <c r="AV531" i="1"/>
  <c r="AV532" i="1"/>
  <c r="AV662" i="1"/>
  <c r="AV535" i="1"/>
  <c r="AV565" i="1"/>
  <c r="AV547" i="1"/>
  <c r="AV557" i="1"/>
  <c r="AV588" i="1"/>
  <c r="AV602" i="1"/>
  <c r="AV620" i="1"/>
  <c r="AV628" i="1"/>
  <c r="AV633" i="1"/>
  <c r="AV641" i="1"/>
  <c r="AV645" i="1"/>
  <c r="AV676" i="1"/>
  <c r="AV552" i="1"/>
  <c r="AV667" i="1"/>
  <c r="AV568" i="1"/>
  <c r="AV680" i="1"/>
  <c r="AV689" i="1"/>
  <c r="AV678" i="1"/>
  <c r="AV682" i="1"/>
  <c r="AV694" i="1"/>
  <c r="AV651" i="1"/>
  <c r="AV695" i="1"/>
  <c r="AV643" i="1"/>
  <c r="AV617" i="1"/>
  <c r="AV626" i="1"/>
  <c r="AV654" i="1"/>
  <c r="AV712" i="1"/>
  <c r="AV572" i="1"/>
  <c r="AV578" i="1"/>
  <c r="AV713" i="1"/>
  <c r="AV577" i="1"/>
  <c r="AV564" i="1"/>
  <c r="AV716" i="1"/>
  <c r="AV587" i="1"/>
  <c r="J68" i="1"/>
  <c r="J67" i="1"/>
  <c r="AU41" i="1"/>
  <c r="AV41" i="1" s="1"/>
  <c r="J140" i="1"/>
  <c r="J189" i="1"/>
  <c r="J128" i="1"/>
  <c r="J555" i="1"/>
  <c r="J582" i="1"/>
  <c r="J166" i="1"/>
  <c r="J619" i="1"/>
  <c r="AK564" i="1"/>
  <c r="AK558" i="1"/>
  <c r="AK559" i="1"/>
  <c r="J244" i="1"/>
  <c r="J97" i="1"/>
  <c r="J676" i="1"/>
  <c r="J727" i="1"/>
  <c r="J667" i="1"/>
  <c r="J726" i="1"/>
  <c r="J100" i="1"/>
  <c r="J190" i="1"/>
  <c r="J69" i="1"/>
  <c r="J587" i="1"/>
  <c r="J610" i="1"/>
  <c r="J708" i="1"/>
  <c r="J637" i="1"/>
  <c r="J635" i="1"/>
  <c r="J636" i="1"/>
  <c r="J698" i="1"/>
  <c r="J725" i="1"/>
  <c r="AK549" i="1"/>
  <c r="J208" i="1"/>
  <c r="J304" i="1"/>
  <c r="J590" i="1"/>
  <c r="J172" i="1"/>
  <c r="J322" i="1"/>
  <c r="J55" i="1"/>
  <c r="J145" i="1"/>
  <c r="J147" i="1"/>
  <c r="J202" i="1"/>
  <c r="J115" i="1"/>
  <c r="J54" i="1"/>
  <c r="J144" i="1"/>
  <c r="J150" i="1"/>
  <c r="J107" i="1"/>
  <c r="J135" i="1"/>
  <c r="J125" i="1"/>
  <c r="J139" i="1"/>
  <c r="J182" i="1"/>
  <c r="J118" i="1"/>
  <c r="J146" i="1"/>
  <c r="J167" i="1"/>
  <c r="J285" i="1"/>
  <c r="J6" i="1"/>
  <c r="J7" i="1"/>
  <c r="J8" i="1"/>
  <c r="J9" i="1"/>
  <c r="J11" i="1"/>
  <c r="J12" i="1"/>
  <c r="J13" i="1"/>
  <c r="J14" i="1"/>
  <c r="J15" i="1"/>
  <c r="J17" i="1"/>
  <c r="J83" i="1"/>
  <c r="J105" i="1"/>
  <c r="J119" i="1"/>
  <c r="J170" i="1"/>
  <c r="J254" i="1"/>
  <c r="J332" i="1"/>
  <c r="J203" i="1"/>
  <c r="J215" i="1"/>
  <c r="AK553" i="1"/>
  <c r="J41" i="1"/>
  <c r="J46" i="1"/>
  <c r="J56" i="1"/>
  <c r="J102" i="1"/>
  <c r="J185" i="1"/>
  <c r="J318" i="1"/>
  <c r="J343" i="1"/>
  <c r="J347" i="1"/>
  <c r="AK556" i="1"/>
  <c r="J2" i="1"/>
  <c r="J4" i="1"/>
  <c r="J61" i="1"/>
  <c r="J71" i="1"/>
  <c r="J101" i="1"/>
  <c r="J113" i="1"/>
  <c r="J136" i="1"/>
  <c r="J154" i="1"/>
  <c r="J191" i="1"/>
  <c r="J204" i="1"/>
  <c r="J66" i="1"/>
  <c r="J72" i="1"/>
  <c r="J94" i="1"/>
  <c r="J106" i="1"/>
  <c r="J114" i="1"/>
  <c r="J130" i="1"/>
  <c r="J138" i="1"/>
  <c r="J269" i="1"/>
  <c r="J317" i="1"/>
  <c r="J381" i="1"/>
  <c r="J437" i="1"/>
  <c r="J501" i="1"/>
  <c r="AK300" i="1"/>
  <c r="J429" i="1"/>
  <c r="J722" i="1"/>
  <c r="J53" i="1"/>
  <c r="J186" i="1"/>
  <c r="J328" i="1"/>
  <c r="J366" i="1"/>
  <c r="J395" i="1"/>
  <c r="J403" i="1"/>
  <c r="J477" i="1"/>
  <c r="AK515" i="1"/>
  <c r="AK221" i="1"/>
  <c r="AK222" i="1"/>
  <c r="AK224" i="1"/>
  <c r="AK417" i="1"/>
  <c r="AK418" i="1"/>
  <c r="AK422" i="1"/>
  <c r="AK425" i="1"/>
  <c r="AK426" i="1"/>
  <c r="AK448" i="1"/>
  <c r="AK470" i="1"/>
  <c r="AK471" i="1"/>
  <c r="AK472" i="1"/>
  <c r="AK474" i="1"/>
  <c r="AK134" i="1"/>
  <c r="AK152" i="1"/>
  <c r="AK160" i="1"/>
  <c r="AK346" i="1"/>
  <c r="AK321" i="1"/>
  <c r="AK336" i="1"/>
  <c r="AK337" i="1"/>
  <c r="AK338" i="1"/>
  <c r="AK340" i="1"/>
  <c r="AK39" i="1"/>
  <c r="AK164" i="1"/>
  <c r="AK254" i="1"/>
  <c r="AK427" i="1"/>
  <c r="AK131" i="1"/>
  <c r="AK188" i="1"/>
  <c r="AK217" i="1"/>
  <c r="AK219" i="1"/>
  <c r="AK270" i="1"/>
  <c r="AK294" i="1"/>
  <c r="AK295" i="1"/>
  <c r="AK296" i="1"/>
  <c r="AK298" i="1"/>
  <c r="AK301" i="1"/>
  <c r="AK334" i="1"/>
  <c r="AK382" i="1"/>
  <c r="AK383" i="1"/>
  <c r="AK384" i="1"/>
  <c r="AK391" i="1"/>
  <c r="AK429" i="1"/>
  <c r="AK438" i="1"/>
  <c r="AK504" i="1"/>
  <c r="AK508" i="1"/>
  <c r="AK509" i="1"/>
  <c r="AK511" i="1"/>
  <c r="AK159" i="1"/>
  <c r="AK220" i="1"/>
  <c r="AK513" i="1"/>
  <c r="AK154" i="1"/>
  <c r="AK385" i="1"/>
  <c r="AK432" i="1"/>
  <c r="AK439" i="1"/>
  <c r="AK19" i="1"/>
  <c r="AK153" i="1"/>
  <c r="AK162" i="1"/>
  <c r="AK211" i="1"/>
  <c r="AK250" i="1"/>
  <c r="AK253" i="1"/>
  <c r="AK275" i="1"/>
  <c r="AK276" i="1"/>
  <c r="AK278" i="1"/>
  <c r="AK279" i="1"/>
  <c r="AK280" i="1"/>
  <c r="AK282" i="1"/>
  <c r="AK304" i="1"/>
  <c r="AK305" i="1"/>
  <c r="AK306" i="1"/>
  <c r="AK308" i="1"/>
  <c r="AK309" i="1"/>
  <c r="AK310" i="1"/>
  <c r="AK322" i="1"/>
  <c r="AK324" i="1"/>
  <c r="AK326" i="1"/>
  <c r="AK341" i="1"/>
  <c r="AK343" i="1"/>
  <c r="AK345" i="1"/>
  <c r="AK347" i="1"/>
  <c r="AK356" i="1"/>
  <c r="AK362" i="1"/>
  <c r="AK364" i="1"/>
  <c r="AK446" i="1"/>
  <c r="AK461" i="1"/>
  <c r="AK462" i="1"/>
  <c r="AK465" i="1"/>
  <c r="AK468" i="1"/>
  <c r="AK469" i="1"/>
  <c r="AK475" i="1"/>
  <c r="AK482" i="1"/>
  <c r="AK490" i="1"/>
  <c r="AK492" i="1"/>
  <c r="AK27" i="1"/>
  <c r="AK28" i="1"/>
  <c r="AK30" i="1"/>
  <c r="AK155" i="1"/>
  <c r="AK157" i="1"/>
  <c r="AK165" i="1"/>
  <c r="AK192" i="1"/>
  <c r="AK194" i="1"/>
  <c r="AK196" i="1"/>
  <c r="AK256" i="1"/>
  <c r="AK260" i="1"/>
  <c r="AK264" i="1"/>
  <c r="AK265" i="1"/>
  <c r="AK266" i="1"/>
  <c r="AK286" i="1"/>
  <c r="AK287" i="1"/>
  <c r="AK288" i="1"/>
  <c r="AK290" i="1"/>
  <c r="AK291" i="1"/>
  <c r="AK292" i="1"/>
  <c r="AK352" i="1"/>
  <c r="AK353" i="1"/>
  <c r="AK355" i="1"/>
  <c r="AK366" i="1"/>
  <c r="AK372" i="1"/>
  <c r="AK374" i="1"/>
  <c r="AK375" i="1"/>
  <c r="AK376" i="1"/>
  <c r="AK386" i="1"/>
  <c r="AK395" i="1"/>
  <c r="AK396" i="1"/>
  <c r="AK397" i="1"/>
  <c r="AK399" i="1"/>
  <c r="AK401" i="1"/>
  <c r="AK403" i="1"/>
  <c r="AK404" i="1"/>
  <c r="AK410" i="1"/>
  <c r="AK435" i="1"/>
  <c r="AK436" i="1"/>
  <c r="AK443" i="1"/>
  <c r="AK445" i="1"/>
  <c r="AK459" i="1"/>
  <c r="AK478" i="1"/>
  <c r="AK479" i="1"/>
  <c r="AK495" i="1"/>
  <c r="AK497" i="1"/>
  <c r="AK498" i="1"/>
  <c r="AK499" i="1"/>
  <c r="AK518" i="1"/>
  <c r="AK519" i="1"/>
  <c r="AK269" i="1"/>
  <c r="AK332" i="1"/>
  <c r="AT539" i="1"/>
  <c r="AK32" i="1"/>
  <c r="AK37" i="1"/>
  <c r="AK87" i="1"/>
  <c r="AK102" i="1"/>
  <c r="AK107" i="1"/>
  <c r="AK109" i="1"/>
  <c r="AK115" i="1"/>
  <c r="AK126" i="1"/>
  <c r="AK132" i="1"/>
  <c r="AK145" i="1"/>
  <c r="AK5" i="1"/>
  <c r="AK7" i="1"/>
  <c r="AK9" i="1"/>
  <c r="AK10" i="1"/>
  <c r="AK11" i="1"/>
  <c r="AK12" i="1"/>
  <c r="AK13" i="1"/>
  <c r="AK14" i="1"/>
  <c r="AK15" i="1"/>
  <c r="AK38" i="1"/>
  <c r="AK51" i="1"/>
  <c r="AK60" i="1"/>
  <c r="AK89" i="1"/>
  <c r="AK91" i="1"/>
  <c r="AK100" i="1"/>
  <c r="AK103" i="1"/>
  <c r="AK118" i="1"/>
  <c r="AK140" i="1"/>
  <c r="AK163" i="1"/>
  <c r="AK172" i="1"/>
  <c r="AK185" i="1"/>
  <c r="AK203" i="1"/>
  <c r="AK210" i="1"/>
  <c r="AK245" i="1"/>
  <c r="AK22" i="1"/>
  <c r="AK35" i="1"/>
  <c r="AK65" i="1"/>
  <c r="AK77" i="1"/>
  <c r="AK82" i="1"/>
  <c r="AK92" i="1"/>
  <c r="AK101" i="1"/>
  <c r="AK121" i="1"/>
  <c r="AK122" i="1"/>
  <c r="AK123" i="1"/>
  <c r="AK136" i="1"/>
  <c r="AK143" i="1"/>
  <c r="AK197" i="1"/>
  <c r="AK213" i="1"/>
  <c r="AK257" i="1"/>
  <c r="AK312" i="1"/>
  <c r="AK316" i="1"/>
  <c r="AK330" i="1"/>
  <c r="AK26" i="1"/>
  <c r="AK36" i="1"/>
  <c r="AK43" i="1"/>
  <c r="AK44" i="1"/>
  <c r="AK72" i="1"/>
  <c r="AK74" i="1"/>
  <c r="AK75" i="1"/>
  <c r="AK81" i="1"/>
  <c r="AK83" i="1"/>
  <c r="AK106" i="1"/>
  <c r="AK130" i="1"/>
  <c r="AK138" i="1"/>
  <c r="AK144" i="1"/>
  <c r="AK177" i="1"/>
  <c r="AK180" i="1"/>
  <c r="AK181" i="1"/>
  <c r="AK201" i="1"/>
  <c r="AK33" i="1"/>
  <c r="AK48" i="1"/>
  <c r="AK68" i="1"/>
  <c r="AK98" i="1"/>
  <c r="AK127" i="1"/>
  <c r="AK139" i="1"/>
  <c r="AK150" i="1"/>
  <c r="AK182" i="1"/>
  <c r="AK202" i="1"/>
  <c r="AK225" i="1"/>
  <c r="AK228" i="1"/>
  <c r="AK229" i="1"/>
  <c r="AK233" i="1"/>
  <c r="AK234" i="1"/>
  <c r="AK240" i="1"/>
  <c r="AK241" i="1"/>
  <c r="AK242" i="1"/>
  <c r="AK271" i="1"/>
  <c r="AK273" i="1"/>
  <c r="AK412" i="1"/>
  <c r="AK416" i="1"/>
  <c r="AK424" i="1"/>
  <c r="AK283" i="1"/>
  <c r="AK284" i="1"/>
  <c r="AK344" i="1"/>
  <c r="AK358" i="1"/>
  <c r="AK359" i="1"/>
  <c r="AK360" i="1"/>
  <c r="AK411" i="1"/>
  <c r="AK415" i="1"/>
  <c r="AK452" i="1"/>
  <c r="AK484" i="1"/>
  <c r="AK489" i="1"/>
  <c r="AK529" i="1"/>
  <c r="AK348" i="1"/>
  <c r="AK349" i="1"/>
  <c r="AK368" i="1"/>
  <c r="AK389" i="1"/>
  <c r="AK393" i="1"/>
  <c r="AK451" i="1"/>
  <c r="AK457" i="1"/>
  <c r="AK494" i="1"/>
  <c r="AK534" i="1"/>
  <c r="AK539" i="1"/>
  <c r="AK454" i="1"/>
  <c r="AK501" i="1"/>
  <c r="AK507" i="1"/>
  <c r="AK512" i="1"/>
  <c r="AK523" i="1"/>
  <c r="AK530" i="1"/>
  <c r="AK538" i="1"/>
  <c r="AK533" i="1"/>
  <c r="AT590" i="1"/>
  <c r="AQ3" i="1"/>
  <c r="AS3" i="1" s="1"/>
  <c r="AQ2" i="1"/>
  <c r="AS2" i="1" s="1"/>
  <c r="J717" i="1"/>
  <c r="J89" i="1"/>
  <c r="J99" i="1"/>
  <c r="J27" i="1"/>
  <c r="J196" i="1"/>
  <c r="J23" i="1"/>
  <c r="J36" i="1"/>
  <c r="J81" i="1"/>
  <c r="J131" i="1"/>
  <c r="J226" i="1"/>
  <c r="J241" i="1"/>
  <c r="J290" i="1"/>
  <c r="J30" i="1"/>
  <c r="J47" i="1"/>
  <c r="J64" i="1"/>
  <c r="J231" i="1"/>
  <c r="J283" i="1"/>
  <c r="J57" i="1"/>
  <c r="J148" i="1"/>
  <c r="J235" i="1"/>
  <c r="J337" i="1"/>
  <c r="J382" i="1"/>
  <c r="J389" i="1"/>
  <c r="J28" i="1"/>
  <c r="J44" i="1"/>
  <c r="J50" i="1"/>
  <c r="J96" i="1"/>
  <c r="J104" i="1"/>
  <c r="J108" i="1"/>
  <c r="J225" i="1"/>
  <c r="J228" i="1"/>
  <c r="J234" i="1"/>
  <c r="J238" i="1"/>
  <c r="J243" i="1"/>
  <c r="J246" i="1"/>
  <c r="J287" i="1"/>
  <c r="J295" i="1"/>
  <c r="J323" i="1"/>
  <c r="J334" i="1"/>
  <c r="J376" i="1"/>
  <c r="J398" i="1"/>
  <c r="J421" i="1"/>
  <c r="J155" i="1"/>
  <c r="J181" i="1"/>
  <c r="J201" i="1"/>
  <c r="J230" i="1"/>
  <c r="J239" i="1"/>
  <c r="J279" i="1"/>
  <c r="J327" i="1"/>
  <c r="J353" i="1"/>
  <c r="J444" i="1"/>
  <c r="J447" i="1"/>
  <c r="J490" i="1"/>
  <c r="J509" i="1"/>
  <c r="J198" i="1"/>
  <c r="J227" i="1"/>
  <c r="J232" i="1"/>
  <c r="J237" i="1"/>
  <c r="J242" i="1"/>
  <c r="J245" i="1"/>
  <c r="J307" i="1"/>
  <c r="J341" i="1"/>
  <c r="J372" i="1"/>
  <c r="J407" i="1"/>
  <c r="J417" i="1"/>
  <c r="J207" i="1"/>
  <c r="J214" i="1"/>
  <c r="J559" i="1"/>
  <c r="J629" i="1"/>
  <c r="J401" i="1"/>
  <c r="J436" i="1"/>
  <c r="J463" i="1"/>
  <c r="J633" i="1"/>
  <c r="AT641" i="1"/>
  <c r="J685" i="1"/>
  <c r="J289" i="1"/>
  <c r="J305" i="1"/>
  <c r="J309" i="1"/>
  <c r="J396" i="1"/>
  <c r="J438" i="1"/>
  <c r="J481" i="1"/>
  <c r="J485" i="1"/>
  <c r="J503" i="1"/>
  <c r="J512" i="1"/>
  <c r="J601" i="1"/>
  <c r="J623" i="1"/>
  <c r="J630" i="1"/>
  <c r="J678" i="1"/>
  <c r="J695" i="1"/>
  <c r="J371" i="1"/>
  <c r="J720" i="1"/>
  <c r="J251" i="1"/>
  <c r="J277" i="1"/>
  <c r="J281" i="1"/>
  <c r="J297" i="1"/>
  <c r="J313" i="1"/>
  <c r="J321" i="1"/>
  <c r="J325" i="1"/>
  <c r="J339" i="1"/>
  <c r="J374" i="1"/>
  <c r="J378" i="1"/>
  <c r="J387" i="1"/>
  <c r="J404" i="1"/>
  <c r="J419" i="1"/>
  <c r="J423" i="1"/>
  <c r="J460" i="1"/>
  <c r="J22" i="1"/>
  <c r="J29" i="1"/>
  <c r="J42" i="1"/>
  <c r="J48" i="1"/>
  <c r="J117" i="1"/>
  <c r="J217" i="1"/>
  <c r="J229" i="1"/>
  <c r="J233" i="1"/>
  <c r="J236" i="1"/>
  <c r="J240" i="1"/>
  <c r="J247" i="1"/>
  <c r="J278" i="1"/>
  <c r="J282" i="1"/>
  <c r="J286" i="1"/>
  <c r="J294" i="1"/>
  <c r="J298" i="1"/>
  <c r="J306" i="1"/>
  <c r="J310" i="1"/>
  <c r="J326" i="1"/>
  <c r="J336" i="1"/>
  <c r="J340" i="1"/>
  <c r="J345" i="1"/>
  <c r="J352" i="1"/>
  <c r="J362" i="1"/>
  <c r="J375" i="1"/>
  <c r="J388" i="1"/>
  <c r="J397" i="1"/>
  <c r="J400" i="1"/>
  <c r="J405" i="1"/>
  <c r="J420" i="1"/>
  <c r="J424" i="1"/>
  <c r="J431" i="1"/>
  <c r="J434" i="1"/>
  <c r="J443" i="1"/>
  <c r="J504" i="1"/>
  <c r="J536" i="1"/>
  <c r="J549" i="1"/>
  <c r="J602" i="1"/>
  <c r="J621" i="1"/>
  <c r="J628" i="1"/>
  <c r="J631" i="1"/>
  <c r="J640" i="1"/>
  <c r="J642" i="1"/>
  <c r="J683" i="1"/>
  <c r="J576" i="1"/>
  <c r="J613" i="1"/>
  <c r="J658" i="1"/>
  <c r="J280" i="1"/>
  <c r="J288" i="1"/>
  <c r="J291" i="1"/>
  <c r="J296" i="1"/>
  <c r="J308" i="1"/>
  <c r="J312" i="1"/>
  <c r="J324" i="1"/>
  <c r="J335" i="1"/>
  <c r="J338" i="1"/>
  <c r="J355" i="1"/>
  <c r="J373" i="1"/>
  <c r="J377" i="1"/>
  <c r="J383" i="1"/>
  <c r="J386" i="1"/>
  <c r="J399" i="1"/>
  <c r="J418" i="1"/>
  <c r="J422" i="1"/>
  <c r="J426" i="1"/>
  <c r="J442" i="1"/>
  <c r="J469" i="1"/>
  <c r="J478" i="1"/>
  <c r="J600" i="1"/>
  <c r="J620" i="1"/>
  <c r="J622" i="1"/>
  <c r="J639" i="1"/>
  <c r="J641" i="1"/>
  <c r="J645" i="1"/>
  <c r="J682" i="1"/>
  <c r="J710" i="1"/>
  <c r="J575" i="1"/>
  <c r="AT378" i="1"/>
  <c r="AT621" i="1"/>
  <c r="J274" i="1"/>
  <c r="J391" i="1"/>
  <c r="J25" i="1"/>
  <c r="J51" i="1"/>
  <c r="J112" i="1"/>
  <c r="J116" i="1"/>
  <c r="J173" i="1"/>
  <c r="J180" i="1"/>
  <c r="J263" i="1"/>
  <c r="J342" i="1"/>
  <c r="J359" i="1"/>
  <c r="J349" i="1"/>
  <c r="J458" i="1"/>
  <c r="J486" i="1"/>
  <c r="J432" i="1"/>
  <c r="J464" i="1"/>
  <c r="J255" i="1"/>
  <c r="J356" i="1"/>
  <c r="J363" i="1"/>
  <c r="J52" i="1"/>
  <c r="J62" i="1"/>
  <c r="J109" i="1"/>
  <c r="J193" i="1"/>
  <c r="J205" i="1"/>
  <c r="J216" i="1"/>
  <c r="J221" i="1"/>
  <c r="J248" i="1"/>
  <c r="J252" i="1"/>
  <c r="J256" i="1"/>
  <c r="J266" i="1"/>
  <c r="J315" i="1"/>
  <c r="J333" i="1"/>
  <c r="J344" i="1"/>
  <c r="J357" i="1"/>
  <c r="J361" i="1"/>
  <c r="J364" i="1"/>
  <c r="J367" i="1"/>
  <c r="J409" i="1"/>
  <c r="J428" i="1"/>
  <c r="J433" i="1"/>
  <c r="J461" i="1"/>
  <c r="J521" i="1"/>
  <c r="J546" i="1"/>
  <c r="J659" i="1"/>
  <c r="J314" i="1"/>
  <c r="J346" i="1"/>
  <c r="J354" i="1"/>
  <c r="J402" i="1"/>
  <c r="J411" i="1"/>
  <c r="J412" i="1"/>
  <c r="J413" i="1"/>
  <c r="J414" i="1"/>
  <c r="J415" i="1"/>
  <c r="J416" i="1"/>
  <c r="J448" i="1"/>
  <c r="J507" i="1"/>
  <c r="J435" i="1"/>
  <c r="J457" i="1"/>
  <c r="J459" i="1"/>
  <c r="J462" i="1"/>
  <c r="J467" i="1"/>
  <c r="J475" i="1"/>
  <c r="J661" i="1"/>
  <c r="J533" i="1"/>
  <c r="J557" i="1"/>
  <c r="J614" i="1"/>
  <c r="J706" i="1"/>
  <c r="J714" i="1"/>
  <c r="J70" i="1"/>
  <c r="J98" i="1"/>
  <c r="J127" i="1"/>
  <c r="J157" i="1"/>
  <c r="J160" i="1"/>
  <c r="J171" i="1"/>
  <c r="J184" i="1"/>
  <c r="J192" i="1"/>
  <c r="J199" i="1"/>
  <c r="J264" i="1"/>
  <c r="J292" i="1"/>
  <c r="J365" i="1"/>
  <c r="J406" i="1"/>
  <c r="J446" i="1"/>
  <c r="J471" i="1"/>
  <c r="J456" i="1"/>
  <c r="J465" i="1"/>
  <c r="J492" i="1"/>
  <c r="J498" i="1"/>
  <c r="J525" i="1"/>
  <c r="J581" i="1"/>
  <c r="J33" i="1"/>
  <c r="J65" i="1"/>
  <c r="J85" i="1"/>
  <c r="J93" i="1"/>
  <c r="J123" i="1"/>
  <c r="J197" i="1"/>
  <c r="J213" i="1"/>
  <c r="J268" i="1"/>
  <c r="J272" i="1"/>
  <c r="J299" i="1"/>
  <c r="J393" i="1"/>
  <c r="J394" i="1"/>
  <c r="J453" i="1"/>
  <c r="J454" i="1"/>
  <c r="J455" i="1"/>
  <c r="J488" i="1"/>
  <c r="J699" i="1"/>
  <c r="J624" i="1"/>
  <c r="J584" i="1"/>
  <c r="J120" i="1"/>
  <c r="J194" i="1"/>
  <c r="J466" i="1"/>
  <c r="J489" i="1"/>
  <c r="J493" i="1"/>
  <c r="J511" i="1"/>
  <c r="J24" i="1"/>
  <c r="J86" i="1"/>
  <c r="J90" i="1"/>
  <c r="J210" i="1"/>
  <c r="J218" i="1"/>
  <c r="J222" i="1"/>
  <c r="J265" i="1"/>
  <c r="J273" i="1"/>
  <c r="J380" i="1"/>
  <c r="J58" i="1"/>
  <c r="J79" i="1"/>
  <c r="J121" i="1"/>
  <c r="J259" i="1"/>
  <c r="J330" i="1"/>
  <c r="J384" i="1"/>
  <c r="J541" i="1"/>
  <c r="J712" i="1"/>
  <c r="J711" i="1"/>
  <c r="J410" i="1"/>
  <c r="J450" i="1"/>
  <c r="J451" i="1"/>
  <c r="J531" i="1"/>
  <c r="J552" i="1"/>
  <c r="J700" i="1"/>
  <c r="J625" i="1"/>
  <c r="J319" i="1"/>
  <c r="J331" i="1"/>
  <c r="J379" i="1"/>
  <c r="J392" i="1"/>
  <c r="J452" i="1"/>
  <c r="J494" i="1"/>
  <c r="J502" i="1"/>
  <c r="J656" i="1"/>
  <c r="J673" i="1"/>
  <c r="J694" i="1"/>
  <c r="J649" i="1"/>
  <c r="J650" i="1"/>
  <c r="J608" i="1"/>
  <c r="J643" i="1"/>
  <c r="J616" i="1"/>
  <c r="J542" i="1"/>
  <c r="J540" i="1"/>
  <c r="J571" i="1"/>
  <c r="J595" i="1"/>
  <c r="J718" i="1"/>
  <c r="J548" i="1"/>
  <c r="J705" i="1"/>
  <c r="J573" i="1"/>
  <c r="J516" i="1"/>
  <c r="J603" i="1"/>
  <c r="J579" i="1"/>
  <c r="J615" i="1"/>
  <c r="J449" i="1"/>
  <c r="J518" i="1"/>
  <c r="J647" i="1"/>
  <c r="J543" i="1"/>
  <c r="J697" i="1"/>
  <c r="J701" i="1"/>
  <c r="J607" i="1"/>
  <c r="J618" i="1"/>
  <c r="J626" i="1"/>
  <c r="J606" i="1"/>
  <c r="AR657" i="1"/>
  <c r="AT657" i="1" s="1"/>
  <c r="AT84" i="1"/>
  <c r="AT247" i="1"/>
  <c r="AT169" i="1"/>
  <c r="AT331" i="1"/>
  <c r="AT625" i="1"/>
  <c r="AT54" i="1"/>
  <c r="AT65" i="1"/>
  <c r="AT30" i="1"/>
  <c r="AT36" i="1"/>
  <c r="AT314" i="1"/>
  <c r="AT354" i="1"/>
  <c r="AT245" i="1"/>
  <c r="AT289" i="1"/>
  <c r="AT60" i="1"/>
  <c r="AT712" i="1"/>
  <c r="AT706" i="1"/>
  <c r="AT674" i="1"/>
  <c r="AT629" i="1"/>
  <c r="AT57" i="1"/>
  <c r="AT717" i="1"/>
  <c r="AT255" i="1"/>
  <c r="AT319" i="1"/>
  <c r="AT232" i="1"/>
  <c r="AT324" i="1"/>
  <c r="AT368" i="1"/>
  <c r="AT83" i="1"/>
  <c r="AT96" i="1"/>
  <c r="AT313" i="1"/>
  <c r="AT508" i="1"/>
  <c r="AT655" i="1"/>
  <c r="J425" i="1"/>
  <c r="J480" i="1"/>
  <c r="J483" i="1"/>
  <c r="J496" i="1"/>
  <c r="J515" i="1"/>
  <c r="J523" i="1"/>
  <c r="J527" i="1"/>
  <c r="J530" i="1"/>
  <c r="J535" i="1"/>
  <c r="J664" i="1"/>
  <c r="J561" i="1"/>
  <c r="J594" i="1"/>
  <c r="J655" i="1"/>
  <c r="J568" i="1"/>
  <c r="J648" i="1"/>
  <c r="J703" i="1"/>
  <c r="J508" i="1"/>
  <c r="J514" i="1"/>
  <c r="J524" i="1"/>
  <c r="J528" i="1"/>
  <c r="J532" i="1"/>
  <c r="J544" i="1"/>
  <c r="J563" i="1"/>
  <c r="J550" i="1"/>
  <c r="J612" i="1"/>
  <c r="J666" i="1"/>
  <c r="J654" i="1"/>
  <c r="J704" i="1"/>
  <c r="J570" i="1"/>
  <c r="J473" i="1"/>
  <c r="J566" i="1"/>
  <c r="J517" i="1"/>
  <c r="J522" i="1"/>
  <c r="J526" i="1"/>
  <c r="J529" i="1"/>
  <c r="J534" i="1"/>
  <c r="J537" i="1"/>
  <c r="J560" i="1"/>
  <c r="J565" i="1"/>
  <c r="J569" i="1"/>
  <c r="AT609" i="1"/>
  <c r="J578" i="1"/>
  <c r="J585" i="1"/>
  <c r="J470" i="1"/>
  <c r="J482" i="1"/>
  <c r="J519" i="1"/>
  <c r="J553" i="1"/>
  <c r="J591" i="1"/>
  <c r="AT231" i="1"/>
  <c r="J551" i="1"/>
  <c r="J588" i="1"/>
  <c r="J638" i="1"/>
  <c r="J646" i="1"/>
  <c r="J598" i="1"/>
  <c r="J657" i="1"/>
  <c r="AT246" i="1"/>
  <c r="J385" i="1"/>
  <c r="J427" i="1"/>
  <c r="J439" i="1"/>
  <c r="J479" i="1"/>
  <c r="J662" i="1"/>
  <c r="J545" i="1"/>
  <c r="J562" i="1"/>
  <c r="J660" i="1"/>
  <c r="J677" i="1"/>
  <c r="J684" i="1"/>
  <c r="J702" i="1"/>
  <c r="J609" i="1"/>
  <c r="J572" i="1"/>
  <c r="AT155" i="1"/>
  <c r="AT134" i="1"/>
  <c r="AT307" i="1"/>
  <c r="AT310" i="1"/>
  <c r="AT249" i="1"/>
  <c r="AT18" i="1"/>
  <c r="AT127" i="1"/>
  <c r="AT215" i="1"/>
  <c r="AT433" i="1"/>
  <c r="AT113" i="1"/>
  <c r="AT221" i="1"/>
  <c r="AT112" i="1"/>
  <c r="AT94" i="1"/>
  <c r="AT58" i="1"/>
  <c r="AT75" i="1"/>
  <c r="AT38" i="1"/>
  <c r="AT92" i="1"/>
  <c r="AT643" i="1"/>
  <c r="AT612" i="1"/>
  <c r="AT614" i="1"/>
  <c r="AT46" i="1"/>
  <c r="AT406" i="1"/>
  <c r="AT515" i="1"/>
  <c r="AR683" i="1"/>
  <c r="AT683" i="1" s="1"/>
  <c r="AT585" i="1"/>
  <c r="AR167" i="1"/>
  <c r="AT167" i="1" s="1"/>
  <c r="AQ169" i="1"/>
  <c r="AS169" i="1" s="1"/>
  <c r="AT233" i="1"/>
  <c r="AQ406" i="1"/>
  <c r="AS406" i="1" s="1"/>
  <c r="AQ418" i="1"/>
  <c r="AS418" i="1" s="1"/>
  <c r="AR557" i="1"/>
  <c r="AT557" i="1" s="1"/>
  <c r="AQ427" i="1"/>
  <c r="AS427" i="1" s="1"/>
  <c r="AQ438" i="1"/>
  <c r="AS438" i="1" s="1"/>
  <c r="AQ669" i="1"/>
  <c r="AS669" i="1" s="1"/>
  <c r="AQ585" i="1"/>
  <c r="AS585" i="1" s="1"/>
  <c r="AT576" i="1"/>
  <c r="AR391" i="1"/>
  <c r="AT391" i="1" s="1"/>
  <c r="AQ445" i="1"/>
  <c r="AS445" i="1" s="1"/>
  <c r="AQ515" i="1"/>
  <c r="AS515" i="1" s="1"/>
  <c r="AQ705" i="1"/>
  <c r="AS705" i="1" s="1"/>
  <c r="AR465" i="1"/>
  <c r="AT465" i="1" s="1"/>
  <c r="AQ558" i="1"/>
  <c r="AS558" i="1" s="1"/>
  <c r="AQ700" i="1"/>
  <c r="AS700" i="1" s="1"/>
  <c r="AR225" i="1"/>
  <c r="AT225" i="1" s="1"/>
  <c r="AQ396" i="1"/>
  <c r="AS396" i="1" s="1"/>
  <c r="AR447" i="1"/>
  <c r="AT447" i="1" s="1"/>
  <c r="AT63" i="1"/>
  <c r="AQ63" i="1"/>
  <c r="AS63" i="1" s="1"/>
  <c r="AT111" i="1"/>
  <c r="AR177" i="1"/>
  <c r="AT177" i="1" s="1"/>
  <c r="AR335" i="1"/>
  <c r="AT335" i="1" s="1"/>
  <c r="AR363" i="1"/>
  <c r="AT363" i="1" s="1"/>
  <c r="AQ164" i="1"/>
  <c r="AS164" i="1" s="1"/>
  <c r="AT334" i="1"/>
  <c r="AT553" i="1"/>
  <c r="AT569" i="1"/>
  <c r="AT207" i="1"/>
  <c r="AQ233" i="1"/>
  <c r="AS233" i="1" s="1"/>
  <c r="AR328" i="1"/>
  <c r="AT328" i="1" s="1"/>
  <c r="AR350" i="1"/>
  <c r="AT350" i="1" s="1"/>
  <c r="AQ433" i="1"/>
  <c r="AS433" i="1" s="1"/>
  <c r="AR613" i="1"/>
  <c r="AT613" i="1" s="1"/>
  <c r="AR620" i="1"/>
  <c r="AT620" i="1" s="1"/>
  <c r="AR645" i="1"/>
  <c r="AT645" i="1" s="1"/>
  <c r="AR670" i="1"/>
  <c r="AT670" i="1" s="1"/>
  <c r="AT687" i="1"/>
  <c r="AR649" i="1"/>
  <c r="AT649" i="1" s="1"/>
  <c r="AR626" i="1"/>
  <c r="AT626" i="1" s="1"/>
  <c r="AQ539" i="1"/>
  <c r="AS539" i="1" s="1"/>
  <c r="AQ251" i="1"/>
  <c r="AS251" i="1" s="1"/>
  <c r="AQ49" i="1"/>
  <c r="AS49" i="1" s="1"/>
  <c r="AT266" i="1"/>
  <c r="AQ311" i="1"/>
  <c r="AS311" i="1" s="1"/>
  <c r="AT360" i="1"/>
  <c r="AR377" i="1"/>
  <c r="AT377" i="1" s="1"/>
  <c r="AR385" i="1"/>
  <c r="AT385" i="1" s="1"/>
  <c r="AR387" i="1"/>
  <c r="AT387" i="1" s="1"/>
  <c r="AQ393" i="1"/>
  <c r="AS393" i="1" s="1"/>
  <c r="AT454" i="1"/>
  <c r="AT470" i="1"/>
  <c r="AR507" i="1"/>
  <c r="AT507" i="1" s="1"/>
  <c r="AT520" i="1"/>
  <c r="AT528" i="1"/>
  <c r="AT538" i="1"/>
  <c r="AQ657" i="1"/>
  <c r="AS657" i="1" s="1"/>
  <c r="AQ678" i="1"/>
  <c r="AS678" i="1" s="1"/>
  <c r="AQ586" i="1"/>
  <c r="AS586" i="1" s="1"/>
  <c r="AR254" i="1"/>
  <c r="AT254" i="1" s="1"/>
  <c r="AT274" i="1"/>
  <c r="AQ290" i="1"/>
  <c r="AS290" i="1" s="1"/>
  <c r="AT352" i="1"/>
  <c r="AT383" i="1"/>
  <c r="AR492" i="1"/>
  <c r="AT492" i="1" s="1"/>
  <c r="AQ538" i="1"/>
  <c r="AS538" i="1" s="1"/>
  <c r="AQ612" i="1"/>
  <c r="AS612" i="1" s="1"/>
  <c r="AR711" i="1"/>
  <c r="AT711" i="1" s="1"/>
  <c r="AQ473" i="1"/>
  <c r="AS473" i="1" s="1"/>
  <c r="AQ482" i="1"/>
  <c r="AS482" i="1" s="1"/>
  <c r="AR3" i="1"/>
  <c r="AT3" i="1" s="1"/>
  <c r="AS64" i="1"/>
  <c r="AQ79" i="1"/>
  <c r="AS79" i="1" s="1"/>
  <c r="AQ4" i="1"/>
  <c r="AS4" i="1" s="1"/>
  <c r="AT10" i="1"/>
  <c r="AQ22" i="1"/>
  <c r="AS22" i="1" s="1"/>
  <c r="AQ284" i="1"/>
  <c r="AS284" i="1" s="1"/>
  <c r="AT6" i="1"/>
  <c r="AT8" i="1"/>
  <c r="AQ8" i="1"/>
  <c r="AS8" i="1" s="1"/>
  <c r="AT16" i="1"/>
  <c r="AQ46" i="1"/>
  <c r="AS46" i="1" s="1"/>
  <c r="AS53" i="1"/>
  <c r="AT124" i="1"/>
  <c r="AQ248" i="1"/>
  <c r="AS248" i="1" s="1"/>
  <c r="AR321" i="1"/>
  <c r="AT321" i="1" s="1"/>
  <c r="AQ349" i="1"/>
  <c r="AS349" i="1" s="1"/>
  <c r="AR357" i="1"/>
  <c r="AT357" i="1" s="1"/>
  <c r="AQ13" i="1"/>
  <c r="AS13" i="1" s="1"/>
  <c r="AQ72" i="1"/>
  <c r="AS72" i="1" s="1"/>
  <c r="AS101" i="1"/>
  <c r="AQ115" i="1"/>
  <c r="AS115" i="1" s="1"/>
  <c r="AS144" i="1"/>
  <c r="AQ163" i="1"/>
  <c r="AS163" i="1" s="1"/>
  <c r="AQ207" i="1"/>
  <c r="AS207" i="1" s="1"/>
  <c r="AQ216" i="1"/>
  <c r="AS216" i="1" s="1"/>
  <c r="AR218" i="1"/>
  <c r="AT218" i="1" s="1"/>
  <c r="AQ266" i="1"/>
  <c r="AS266" i="1" s="1"/>
  <c r="AQ334" i="1"/>
  <c r="AS334" i="1" s="1"/>
  <c r="AT388" i="1"/>
  <c r="AT305" i="1"/>
  <c r="AT320" i="1"/>
  <c r="AT362" i="1"/>
  <c r="AT486" i="1"/>
  <c r="AT476" i="1"/>
  <c r="AT201" i="1"/>
  <c r="AT332" i="1"/>
  <c r="AT482" i="1"/>
  <c r="AT342" i="1"/>
  <c r="AS412" i="1"/>
  <c r="AS456" i="1"/>
  <c r="AT511" i="1"/>
  <c r="AT55" i="1"/>
  <c r="AT89" i="1"/>
  <c r="AT252" i="1"/>
  <c r="AT27" i="1"/>
  <c r="AT41" i="1"/>
  <c r="AS88" i="1"/>
  <c r="AS143" i="1"/>
  <c r="AS463" i="1"/>
  <c r="AT15" i="1"/>
  <c r="AT25" i="1"/>
  <c r="AT93" i="1"/>
  <c r="AT157" i="1"/>
  <c r="AT166" i="1"/>
  <c r="AS273" i="1"/>
  <c r="AS322" i="1"/>
  <c r="AS448" i="1"/>
  <c r="AT527" i="1"/>
  <c r="AT664" i="1"/>
  <c r="AS551" i="1"/>
  <c r="AS683" i="1"/>
  <c r="AT59" i="1"/>
  <c r="AT70" i="1"/>
  <c r="AT183" i="1"/>
  <c r="AT270" i="1"/>
  <c r="AT434" i="1"/>
  <c r="AR208" i="1"/>
  <c r="AT208" i="1" s="1"/>
  <c r="AQ294" i="1"/>
  <c r="AS294" i="1" s="1"/>
  <c r="AR294" i="1"/>
  <c r="AT294" i="1" s="1"/>
  <c r="AQ299" i="1"/>
  <c r="AS299" i="1" s="1"/>
  <c r="AR299" i="1"/>
  <c r="AT299" i="1" s="1"/>
  <c r="AQ376" i="1"/>
  <c r="AS376" i="1" s="1"/>
  <c r="AR376" i="1"/>
  <c r="AT376" i="1" s="1"/>
  <c r="AQ6" i="1"/>
  <c r="AS6" i="1" s="1"/>
  <c r="AQ17" i="1"/>
  <c r="AS17" i="1" s="1"/>
  <c r="AQ27" i="1"/>
  <c r="AS27" i="1" s="1"/>
  <c r="AT35" i="1"/>
  <c r="AT44" i="1"/>
  <c r="AR64" i="1"/>
  <c r="AT64" i="1" s="1"/>
  <c r="AS73" i="1"/>
  <c r="AS85" i="1"/>
  <c r="AT107" i="1"/>
  <c r="AQ108" i="1"/>
  <c r="AS108" i="1" s="1"/>
  <c r="AT126" i="1"/>
  <c r="AQ126" i="1"/>
  <c r="AS126" i="1" s="1"/>
  <c r="AR159" i="1"/>
  <c r="AT159" i="1" s="1"/>
  <c r="AS162" i="1"/>
  <c r="AQ166" i="1"/>
  <c r="AS166" i="1" s="1"/>
  <c r="AT173" i="1"/>
  <c r="AQ173" i="1"/>
  <c r="AS173" i="1" s="1"/>
  <c r="AT175" i="1"/>
  <c r="AT191" i="1"/>
  <c r="AQ219" i="1"/>
  <c r="AS219" i="1" s="1"/>
  <c r="AS238" i="1"/>
  <c r="AS244" i="1"/>
  <c r="AR250" i="1"/>
  <c r="AT250" i="1" s="1"/>
  <c r="AS260" i="1"/>
  <c r="AQ283" i="1"/>
  <c r="AS283" i="1" s="1"/>
  <c r="AR283" i="1"/>
  <c r="AT283" i="1" s="1"/>
  <c r="AR373" i="1"/>
  <c r="AT373" i="1" s="1"/>
  <c r="AQ373" i="1"/>
  <c r="AS373" i="1" s="1"/>
  <c r="AR82" i="1"/>
  <c r="AT82" i="1" s="1"/>
  <c r="AQ93" i="1"/>
  <c r="AS93" i="1" s="1"/>
  <c r="AQ113" i="1"/>
  <c r="AS113" i="1" s="1"/>
  <c r="AS139" i="1"/>
  <c r="AR147" i="1"/>
  <c r="AT147" i="1" s="1"/>
  <c r="AQ153" i="1"/>
  <c r="AS153" i="1" s="1"/>
  <c r="AT158" i="1"/>
  <c r="AQ186" i="1"/>
  <c r="AS186" i="1" s="1"/>
  <c r="AR197" i="1"/>
  <c r="AT197" i="1" s="1"/>
  <c r="AQ201" i="1"/>
  <c r="AS201" i="1" s="1"/>
  <c r="AS217" i="1"/>
  <c r="AR399" i="1"/>
  <c r="AT399" i="1" s="1"/>
  <c r="AQ399" i="1"/>
  <c r="AS399" i="1" s="1"/>
  <c r="AT4" i="1"/>
  <c r="AT5" i="1"/>
  <c r="AS21" i="1"/>
  <c r="AS23" i="1"/>
  <c r="AT32" i="1"/>
  <c r="AT24" i="1"/>
  <c r="AT37" i="1"/>
  <c r="AT39" i="1"/>
  <c r="AT49" i="1"/>
  <c r="AT61" i="1"/>
  <c r="AT102" i="1"/>
  <c r="AQ111" i="1"/>
  <c r="AS111" i="1" s="1"/>
  <c r="AS123" i="1"/>
  <c r="AQ125" i="1"/>
  <c r="AS125" i="1" s="1"/>
  <c r="AT129" i="1"/>
  <c r="AT152" i="1"/>
  <c r="AQ168" i="1"/>
  <c r="AS168" i="1" s="1"/>
  <c r="AQ181" i="1"/>
  <c r="AS181" i="1" s="1"/>
  <c r="AQ183" i="1"/>
  <c r="AS183" i="1" s="1"/>
  <c r="AS196" i="1"/>
  <c r="AQ203" i="1"/>
  <c r="AS203" i="1" s="1"/>
  <c r="AQ206" i="1"/>
  <c r="AS206" i="1" s="1"/>
  <c r="AR217" i="1"/>
  <c r="AT217" i="1" s="1"/>
  <c r="AS218" i="1"/>
  <c r="AR223" i="1"/>
  <c r="AT223" i="1" s="1"/>
  <c r="AR224" i="1"/>
  <c r="AT224" i="1" s="1"/>
  <c r="AR263" i="1"/>
  <c r="AT263" i="1" s="1"/>
  <c r="AQ263" i="1"/>
  <c r="AS263" i="1" s="1"/>
  <c r="AQ281" i="1"/>
  <c r="AS281" i="1" s="1"/>
  <c r="AR282" i="1"/>
  <c r="AT282" i="1" s="1"/>
  <c r="AQ325" i="1"/>
  <c r="AS325" i="1" s="1"/>
  <c r="AR325" i="1"/>
  <c r="AT325" i="1" s="1"/>
  <c r="AR395" i="1"/>
  <c r="AT395" i="1" s="1"/>
  <c r="AQ395" i="1"/>
  <c r="AS395" i="1" s="1"/>
  <c r="AQ405" i="1"/>
  <c r="AS405" i="1" s="1"/>
  <c r="AR405" i="1"/>
  <c r="AT405" i="1" s="1"/>
  <c r="AS397" i="1"/>
  <c r="AT398" i="1"/>
  <c r="AQ432" i="1"/>
  <c r="AS432" i="1" s="1"/>
  <c r="AR440" i="1"/>
  <c r="AT440" i="1" s="1"/>
  <c r="AR441" i="1"/>
  <c r="AT441" i="1" s="1"/>
  <c r="AR460" i="1"/>
  <c r="AT460" i="1" s="1"/>
  <c r="AR469" i="1"/>
  <c r="AT469" i="1" s="1"/>
  <c r="AR472" i="1"/>
  <c r="AT472" i="1" s="1"/>
  <c r="AQ487" i="1"/>
  <c r="AS487" i="1" s="1"/>
  <c r="AR487" i="1"/>
  <c r="AT487" i="1" s="1"/>
  <c r="AS493" i="1"/>
  <c r="AR517" i="1"/>
  <c r="AT517" i="1" s="1"/>
  <c r="AQ517" i="1"/>
  <c r="AS517" i="1" s="1"/>
  <c r="AR526" i="1"/>
  <c r="AT526" i="1" s="1"/>
  <c r="AQ640" i="1"/>
  <c r="AS640" i="1" s="1"/>
  <c r="AR640" i="1"/>
  <c r="AT640" i="1" s="1"/>
  <c r="AQ672" i="1"/>
  <c r="AS672" i="1" s="1"/>
  <c r="AR672" i="1"/>
  <c r="AT672" i="1" s="1"/>
  <c r="AR690" i="1"/>
  <c r="AT690" i="1" s="1"/>
  <c r="AT259" i="1"/>
  <c r="AT272" i="1"/>
  <c r="AQ315" i="1"/>
  <c r="AS315" i="1" s="1"/>
  <c r="AS321" i="1"/>
  <c r="AR322" i="1"/>
  <c r="AT322" i="1" s="1"/>
  <c r="AR327" i="1"/>
  <c r="AT327" i="1" s="1"/>
  <c r="AQ333" i="1"/>
  <c r="AS333" i="1" s="1"/>
  <c r="AS335" i="1"/>
  <c r="AS363" i="1"/>
  <c r="AT369" i="1"/>
  <c r="AS377" i="1"/>
  <c r="AT394" i="1"/>
  <c r="AR397" i="1"/>
  <c r="AT397" i="1" s="1"/>
  <c r="AQ409" i="1"/>
  <c r="AS409" i="1" s="1"/>
  <c r="AT418" i="1"/>
  <c r="AR421" i="1"/>
  <c r="AT421" i="1" s="1"/>
  <c r="AR432" i="1"/>
  <c r="AT432" i="1" s="1"/>
  <c r="AQ435" i="1"/>
  <c r="AS435" i="1" s="1"/>
  <c r="AR436" i="1"/>
  <c r="AT436" i="1" s="1"/>
  <c r="AR443" i="1"/>
  <c r="AT443" i="1" s="1"/>
  <c r="AQ443" i="1"/>
  <c r="AS443" i="1" s="1"/>
  <c r="AQ454" i="1"/>
  <c r="AS454" i="1" s="1"/>
  <c r="AQ464" i="1"/>
  <c r="AS464" i="1" s="1"/>
  <c r="AS466" i="1"/>
  <c r="AR467" i="1"/>
  <c r="AT467" i="1" s="1"/>
  <c r="AQ467" i="1"/>
  <c r="AS467" i="1" s="1"/>
  <c r="AQ478" i="1"/>
  <c r="AS478" i="1" s="1"/>
  <c r="AR480" i="1"/>
  <c r="AT480" i="1" s="1"/>
  <c r="AQ481" i="1"/>
  <c r="AS481" i="1" s="1"/>
  <c r="AQ511" i="1"/>
  <c r="AS511" i="1" s="1"/>
  <c r="AT566" i="1"/>
  <c r="AQ566" i="1"/>
  <c r="AS566" i="1" s="1"/>
  <c r="AQ520" i="1"/>
  <c r="AS520" i="1" s="1"/>
  <c r="AQ521" i="1"/>
  <c r="AS521" i="1" s="1"/>
  <c r="AT530" i="1"/>
  <c r="AT544" i="1"/>
  <c r="AT542" i="1"/>
  <c r="AQ631" i="1"/>
  <c r="AS631" i="1" s="1"/>
  <c r="AS670" i="1"/>
  <c r="AQ676" i="1"/>
  <c r="AS676" i="1" s="1"/>
  <c r="AT666" i="1"/>
  <c r="AT420" i="1"/>
  <c r="AR451" i="1"/>
  <c r="AT451" i="1" s="1"/>
  <c r="AQ470" i="1"/>
  <c r="AS470" i="1" s="1"/>
  <c r="AQ486" i="1"/>
  <c r="AS486" i="1" s="1"/>
  <c r="AR498" i="1"/>
  <c r="AT498" i="1" s="1"/>
  <c r="AQ498" i="1"/>
  <c r="AS498" i="1" s="1"/>
  <c r="AR504" i="1"/>
  <c r="AT504" i="1" s="1"/>
  <c r="AR506" i="1"/>
  <c r="AT506" i="1" s="1"/>
  <c r="AR525" i="1"/>
  <c r="AT525" i="1" s="1"/>
  <c r="AT545" i="1"/>
  <c r="AS545" i="1"/>
  <c r="AR563" i="1"/>
  <c r="AT563" i="1" s="1"/>
  <c r="AR622" i="1"/>
  <c r="AT622" i="1" s="1"/>
  <c r="AQ622" i="1"/>
  <c r="AS622" i="1" s="1"/>
  <c r="AR639" i="1"/>
  <c r="AT639" i="1" s="1"/>
  <c r="AQ639" i="1"/>
  <c r="AS639" i="1" s="1"/>
  <c r="AR681" i="1"/>
  <c r="AT681" i="1" s="1"/>
  <c r="AQ681" i="1"/>
  <c r="AS681" i="1" s="1"/>
  <c r="AT296" i="1"/>
  <c r="AS309" i="1"/>
  <c r="AS337" i="1"/>
  <c r="AR337" i="1"/>
  <c r="AT337" i="1" s="1"/>
  <c r="AR348" i="1"/>
  <c r="AT348" i="1" s="1"/>
  <c r="AS357" i="1"/>
  <c r="AS379" i="1"/>
  <c r="AT381" i="1"/>
  <c r="AQ398" i="1"/>
  <c r="AS398" i="1" s="1"/>
  <c r="AS402" i="1"/>
  <c r="AQ403" i="1"/>
  <c r="AS403" i="1" s="1"/>
  <c r="AR412" i="1"/>
  <c r="AT412" i="1" s="1"/>
  <c r="AR414" i="1"/>
  <c r="AT414" i="1" s="1"/>
  <c r="AQ420" i="1"/>
  <c r="AS420" i="1" s="1"/>
  <c r="AS426" i="1"/>
  <c r="AT435" i="1"/>
  <c r="AS436" i="1"/>
  <c r="AR437" i="1"/>
  <c r="AT437" i="1" s="1"/>
  <c r="AQ440" i="1"/>
  <c r="AS440" i="1" s="1"/>
  <c r="AR444" i="1"/>
  <c r="AT444" i="1" s="1"/>
  <c r="AQ444" i="1"/>
  <c r="AS444" i="1" s="1"/>
  <c r="AQ451" i="1"/>
  <c r="AS451" i="1" s="1"/>
  <c r="AR453" i="1"/>
  <c r="AT453" i="1" s="1"/>
  <c r="AR456" i="1"/>
  <c r="AT456" i="1" s="1"/>
  <c r="AQ460" i="1"/>
  <c r="AS460" i="1" s="1"/>
  <c r="AS462" i="1"/>
  <c r="AR463" i="1"/>
  <c r="AT463" i="1" s="1"/>
  <c r="AR471" i="1"/>
  <c r="AT471" i="1" s="1"/>
  <c r="AQ471" i="1"/>
  <c r="AS471" i="1" s="1"/>
  <c r="AT479" i="1"/>
  <c r="AR484" i="1"/>
  <c r="AT484" i="1" s="1"/>
  <c r="AR485" i="1"/>
  <c r="AT485" i="1" s="1"/>
  <c r="AQ488" i="1"/>
  <c r="AS488" i="1" s="1"/>
  <c r="AR493" i="1"/>
  <c r="AT493" i="1" s="1"/>
  <c r="AR494" i="1"/>
  <c r="AT494" i="1" s="1"/>
  <c r="AQ494" i="1"/>
  <c r="AS494" i="1" s="1"/>
  <c r="AQ501" i="1"/>
  <c r="AS501" i="1" s="1"/>
  <c r="AQ506" i="1"/>
  <c r="AS506" i="1" s="1"/>
  <c r="AQ518" i="1"/>
  <c r="AS518" i="1" s="1"/>
  <c r="AR548" i="1"/>
  <c r="AT548" i="1" s="1"/>
  <c r="AR561" i="1"/>
  <c r="AT561" i="1" s="1"/>
  <c r="AR580" i="1"/>
  <c r="AT580" i="1" s="1"/>
  <c r="AQ580" i="1"/>
  <c r="AS580" i="1" s="1"/>
  <c r="AS660" i="1"/>
  <c r="AT555" i="1"/>
  <c r="AR633" i="1"/>
  <c r="AT633" i="1" s="1"/>
  <c r="AQ704" i="1"/>
  <c r="AS704" i="1" s="1"/>
  <c r="AR466" i="1"/>
  <c r="AT466" i="1" s="1"/>
  <c r="AS483" i="1"/>
  <c r="AR483" i="1"/>
  <c r="AT483" i="1" s="1"/>
  <c r="AR490" i="1"/>
  <c r="AT490" i="1" s="1"/>
  <c r="AS492" i="1"/>
  <c r="AQ503" i="1"/>
  <c r="AS503" i="1" s="1"/>
  <c r="AT512" i="1"/>
  <c r="AQ512" i="1"/>
  <c r="AS512" i="1" s="1"/>
  <c r="AT514" i="1"/>
  <c r="AS553" i="1"/>
  <c r="AS541" i="1"/>
  <c r="AT594" i="1"/>
  <c r="AQ594" i="1"/>
  <c r="AS594" i="1" s="1"/>
  <c r="AS633" i="1"/>
  <c r="AR682" i="1"/>
  <c r="AT682" i="1" s="1"/>
  <c r="AS649" i="1"/>
  <c r="AQ709" i="1"/>
  <c r="AS709" i="1" s="1"/>
  <c r="AR584" i="1"/>
  <c r="AT584" i="1" s="1"/>
  <c r="AT606" i="1"/>
  <c r="AQ663" i="1"/>
  <c r="AS663" i="1" s="1"/>
  <c r="AQ696" i="1"/>
  <c r="AS696" i="1" s="1"/>
  <c r="AR703" i="1"/>
  <c r="AT703" i="1" s="1"/>
  <c r="AR663" i="1"/>
  <c r="AT663" i="1" s="1"/>
  <c r="AT669" i="1"/>
  <c r="AT697" i="1"/>
  <c r="AS685" i="1"/>
  <c r="AR90" i="1"/>
  <c r="AT90" i="1" s="1"/>
  <c r="AQ90" i="1"/>
  <c r="AS90" i="1" s="1"/>
  <c r="AQ112" i="1"/>
  <c r="AS112" i="1" s="1"/>
  <c r="AQ114" i="1"/>
  <c r="AS114" i="1" s="1"/>
  <c r="AR128" i="1"/>
  <c r="AT128" i="1" s="1"/>
  <c r="AQ132" i="1"/>
  <c r="AS132" i="1" s="1"/>
  <c r="AR132" i="1"/>
  <c r="AT132" i="1" s="1"/>
  <c r="AS142" i="1"/>
  <c r="AQ155" i="1"/>
  <c r="AS155" i="1" s="1"/>
  <c r="AR161" i="1"/>
  <c r="AT161" i="1" s="1"/>
  <c r="AQ161" i="1"/>
  <c r="AS161" i="1" s="1"/>
  <c r="AS40" i="1"/>
  <c r="AQ41" i="1"/>
  <c r="AS41" i="1" s="1"/>
  <c r="AT45" i="1"/>
  <c r="AS52" i="1"/>
  <c r="AS56" i="1"/>
  <c r="AT62" i="1"/>
  <c r="AQ71" i="1"/>
  <c r="AS71" i="1" s="1"/>
  <c r="AT77" i="1"/>
  <c r="AR87" i="1"/>
  <c r="AT87" i="1" s="1"/>
  <c r="AQ87" i="1"/>
  <c r="AS87" i="1" s="1"/>
  <c r="AR91" i="1"/>
  <c r="AT91" i="1" s="1"/>
  <c r="AQ91" i="1"/>
  <c r="AS91" i="1" s="1"/>
  <c r="AR100" i="1"/>
  <c r="AT100" i="1" s="1"/>
  <c r="AQ100" i="1"/>
  <c r="AS100" i="1" s="1"/>
  <c r="AR103" i="1"/>
  <c r="AT103" i="1" s="1"/>
  <c r="AQ107" i="1"/>
  <c r="AS107" i="1" s="1"/>
  <c r="AR116" i="1"/>
  <c r="AT116" i="1" s="1"/>
  <c r="AQ116" i="1"/>
  <c r="AS116" i="1" s="1"/>
  <c r="AR119" i="1"/>
  <c r="AT119" i="1" s="1"/>
  <c r="AQ119" i="1"/>
  <c r="AS119" i="1" s="1"/>
  <c r="AQ128" i="1"/>
  <c r="AS128" i="1" s="1"/>
  <c r="AQ133" i="1"/>
  <c r="AS133" i="1" s="1"/>
  <c r="AR133" i="1"/>
  <c r="AT133" i="1" s="1"/>
  <c r="AR141" i="1"/>
  <c r="AT141" i="1" s="1"/>
  <c r="AQ141" i="1"/>
  <c r="AS141" i="1" s="1"/>
  <c r="AR145" i="1"/>
  <c r="AT145" i="1" s="1"/>
  <c r="AQ145" i="1"/>
  <c r="AS145" i="1" s="1"/>
  <c r="AR149" i="1"/>
  <c r="AT149" i="1" s="1"/>
  <c r="AQ149" i="1"/>
  <c r="AS149" i="1" s="1"/>
  <c r="AQ151" i="1"/>
  <c r="AS151" i="1" s="1"/>
  <c r="AR151" i="1"/>
  <c r="AT151" i="1" s="1"/>
  <c r="AR172" i="1"/>
  <c r="AT172" i="1" s="1"/>
  <c r="AR188" i="1"/>
  <c r="AT188" i="1" s="1"/>
  <c r="AQ188" i="1"/>
  <c r="AS188" i="1" s="1"/>
  <c r="AT11" i="1"/>
  <c r="AT26" i="1"/>
  <c r="AS20" i="1"/>
  <c r="AT12" i="1"/>
  <c r="AQ18" i="1"/>
  <c r="AS18" i="1" s="1"/>
  <c r="AQ31" i="1"/>
  <c r="AS31" i="1" s="1"/>
  <c r="AQ33" i="1"/>
  <c r="AS33" i="1" s="1"/>
  <c r="AQ34" i="1"/>
  <c r="AS34" i="1" s="1"/>
  <c r="AR20" i="1"/>
  <c r="AT20" i="1" s="1"/>
  <c r="AS43" i="1"/>
  <c r="AS47" i="1"/>
  <c r="AS51" i="1"/>
  <c r="AS67" i="1"/>
  <c r="AT68" i="1"/>
  <c r="AQ75" i="1"/>
  <c r="AS75" i="1" s="1"/>
  <c r="AQ77" i="1"/>
  <c r="AS77" i="1" s="1"/>
  <c r="AQ81" i="1"/>
  <c r="AS81" i="1" s="1"/>
  <c r="AR81" i="1"/>
  <c r="AT81" i="1" s="1"/>
  <c r="AQ84" i="1"/>
  <c r="AS84" i="1" s="1"/>
  <c r="AR95" i="1"/>
  <c r="AT95" i="1" s="1"/>
  <c r="AT97" i="1"/>
  <c r="AR98" i="1"/>
  <c r="AT98" i="1" s="1"/>
  <c r="AR122" i="1"/>
  <c r="AT122" i="1" s="1"/>
  <c r="AQ122" i="1"/>
  <c r="AS122" i="1" s="1"/>
  <c r="AR138" i="1"/>
  <c r="AT138" i="1" s="1"/>
  <c r="AQ138" i="1"/>
  <c r="AS138" i="1" s="1"/>
  <c r="AR143" i="1"/>
  <c r="AT143" i="1" s="1"/>
  <c r="AS172" i="1"/>
  <c r="AR179" i="1"/>
  <c r="AT179" i="1" s="1"/>
  <c r="AQ179" i="1"/>
  <c r="AS179" i="1" s="1"/>
  <c r="AS182" i="1"/>
  <c r="AR192" i="1"/>
  <c r="AT192" i="1" s="1"/>
  <c r="AQ192" i="1"/>
  <c r="AS192" i="1" s="1"/>
  <c r="AR21" i="1"/>
  <c r="AT21" i="1" s="1"/>
  <c r="AT7" i="1"/>
  <c r="AQ15" i="1"/>
  <c r="AS15" i="1" s="1"/>
  <c r="AT17" i="1"/>
  <c r="AT28" i="1"/>
  <c r="AS29" i="1"/>
  <c r="AQ30" i="1"/>
  <c r="AS30" i="1" s="1"/>
  <c r="AT9" i="1"/>
  <c r="AQ10" i="1"/>
  <c r="AS10" i="1" s="1"/>
  <c r="AT13" i="1"/>
  <c r="AS14" i="1"/>
  <c r="AT19" i="1"/>
  <c r="AT22" i="1"/>
  <c r="AR29" i="1"/>
  <c r="AT29" i="1" s="1"/>
  <c r="AQ37" i="1"/>
  <c r="AS37" i="1" s="1"/>
  <c r="AS42" i="1"/>
  <c r="AR43" i="1"/>
  <c r="AT43" i="1" s="1"/>
  <c r="AQ44" i="1"/>
  <c r="AS44" i="1" s="1"/>
  <c r="AS50" i="1"/>
  <c r="AR51" i="1"/>
  <c r="AT51" i="1" s="1"/>
  <c r="AR52" i="1"/>
  <c r="AT52" i="1" s="1"/>
  <c r="AQ61" i="1"/>
  <c r="AS61" i="1" s="1"/>
  <c r="AT69" i="1"/>
  <c r="AT72" i="1"/>
  <c r="AS98" i="1"/>
  <c r="AR106" i="1"/>
  <c r="AT106" i="1" s="1"/>
  <c r="AT108" i="1"/>
  <c r="AS109" i="1"/>
  <c r="AR109" i="1"/>
  <c r="AT109" i="1" s="1"/>
  <c r="AR131" i="1"/>
  <c r="AT131" i="1" s="1"/>
  <c r="AQ131" i="1"/>
  <c r="AS131" i="1" s="1"/>
  <c r="AQ150" i="1"/>
  <c r="AS150" i="1" s="1"/>
  <c r="AR150" i="1"/>
  <c r="AT150" i="1" s="1"/>
  <c r="AQ152" i="1"/>
  <c r="AS152" i="1" s="1"/>
  <c r="AQ157" i="1"/>
  <c r="AS157" i="1" s="1"/>
  <c r="AQ176" i="1"/>
  <c r="AS176" i="1" s="1"/>
  <c r="AR176" i="1"/>
  <c r="AT176" i="1" s="1"/>
  <c r="AR180" i="1"/>
  <c r="AT180" i="1" s="1"/>
  <c r="AR205" i="1"/>
  <c r="AT205" i="1" s="1"/>
  <c r="AQ215" i="1"/>
  <c r="AS215" i="1" s="1"/>
  <c r="AQ222" i="1"/>
  <c r="AS222" i="1" s="1"/>
  <c r="AQ232" i="1"/>
  <c r="AS232" i="1" s="1"/>
  <c r="AT235" i="1"/>
  <c r="AQ235" i="1"/>
  <c r="AS235" i="1" s="1"/>
  <c r="AS237" i="1"/>
  <c r="AS240" i="1"/>
  <c r="AS241" i="1"/>
  <c r="AQ242" i="1"/>
  <c r="AS242" i="1" s="1"/>
  <c r="AQ243" i="1"/>
  <c r="AS243" i="1" s="1"/>
  <c r="AQ247" i="1"/>
  <c r="AS247" i="1" s="1"/>
  <c r="AS253" i="1"/>
  <c r="AR260" i="1"/>
  <c r="AT260" i="1" s="1"/>
  <c r="AT275" i="1"/>
  <c r="AR280" i="1"/>
  <c r="AT280" i="1" s="1"/>
  <c r="AT292" i="1"/>
  <c r="AS297" i="1"/>
  <c r="AR298" i="1"/>
  <c r="AT298" i="1" s="1"/>
  <c r="AR303" i="1"/>
  <c r="AT303" i="1" s="1"/>
  <c r="AQ310" i="1"/>
  <c r="AS310" i="1" s="1"/>
  <c r="AQ314" i="1"/>
  <c r="AS314" i="1" s="1"/>
  <c r="AT317" i="1"/>
  <c r="AQ317" i="1"/>
  <c r="AS317" i="1" s="1"/>
  <c r="AQ324" i="1"/>
  <c r="AS324" i="1" s="1"/>
  <c r="AS330" i="1"/>
  <c r="AQ332" i="1"/>
  <c r="AS332" i="1" s="1"/>
  <c r="AS340" i="1"/>
  <c r="AQ343" i="1"/>
  <c r="AS343" i="1" s="1"/>
  <c r="AQ347" i="1"/>
  <c r="AS347" i="1" s="1"/>
  <c r="AT356" i="1"/>
  <c r="AQ362" i="1"/>
  <c r="AS362" i="1" s="1"/>
  <c r="AQ369" i="1"/>
  <c r="AS369" i="1" s="1"/>
  <c r="AQ372" i="1"/>
  <c r="AS372" i="1" s="1"/>
  <c r="AR372" i="1"/>
  <c r="AT372" i="1" s="1"/>
  <c r="AQ382" i="1"/>
  <c r="AS382" i="1" s="1"/>
  <c r="AR382" i="1"/>
  <c r="AT382" i="1" s="1"/>
  <c r="AT135" i="1"/>
  <c r="AT140" i="1"/>
  <c r="AQ140" i="1"/>
  <c r="AS140" i="1" s="1"/>
  <c r="AT160" i="1"/>
  <c r="AS174" i="1"/>
  <c r="AS177" i="1"/>
  <c r="AT195" i="1"/>
  <c r="AS209" i="1"/>
  <c r="AQ211" i="1"/>
  <c r="AS211" i="1" s="1"/>
  <c r="AQ212" i="1"/>
  <c r="AS212" i="1" s="1"/>
  <c r="AS214" i="1"/>
  <c r="AQ221" i="1"/>
  <c r="AS221" i="1" s="1"/>
  <c r="AQ231" i="1"/>
  <c r="AS231" i="1" s="1"/>
  <c r="AR237" i="1"/>
  <c r="AT237" i="1" s="1"/>
  <c r="AR241" i="1"/>
  <c r="AT241" i="1" s="1"/>
  <c r="AQ246" i="1"/>
  <c r="AS246" i="1" s="1"/>
  <c r="AQ258" i="1"/>
  <c r="AS258" i="1" s="1"/>
  <c r="AQ259" i="1"/>
  <c r="AS259" i="1" s="1"/>
  <c r="AR271" i="1"/>
  <c r="AT271" i="1" s="1"/>
  <c r="AQ272" i="1"/>
  <c r="AS272" i="1" s="1"/>
  <c r="AQ274" i="1"/>
  <c r="AS274" i="1" s="1"/>
  <c r="AQ275" i="1"/>
  <c r="AS275" i="1" s="1"/>
  <c r="AR277" i="1"/>
  <c r="AT277" i="1" s="1"/>
  <c r="AR279" i="1"/>
  <c r="AT279" i="1" s="1"/>
  <c r="AS280" i="1"/>
  <c r="AQ287" i="1"/>
  <c r="AS287" i="1" s="1"/>
  <c r="AS291" i="1"/>
  <c r="AS295" i="1"/>
  <c r="AQ296" i="1"/>
  <c r="AS296" i="1" s="1"/>
  <c r="AS306" i="1"/>
  <c r="AQ313" i="1"/>
  <c r="AS313" i="1" s="1"/>
  <c r="AQ319" i="1"/>
  <c r="AS319" i="1" s="1"/>
  <c r="AR323" i="1"/>
  <c r="AT323" i="1" s="1"/>
  <c r="AS327" i="1"/>
  <c r="AS328" i="1"/>
  <c r="AS329" i="1"/>
  <c r="AQ331" i="1"/>
  <c r="AS331" i="1" s="1"/>
  <c r="AS338" i="1"/>
  <c r="AR338" i="1"/>
  <c r="AT338" i="1" s="1"/>
  <c r="AQ339" i="1"/>
  <c r="AS339" i="1" s="1"/>
  <c r="AS345" i="1"/>
  <c r="AR355" i="1"/>
  <c r="AT355" i="1" s="1"/>
  <c r="AQ359" i="1"/>
  <c r="AS359" i="1" s="1"/>
  <c r="AR359" i="1"/>
  <c r="AT359" i="1" s="1"/>
  <c r="AQ366" i="1"/>
  <c r="AS366" i="1" s="1"/>
  <c r="AR366" i="1"/>
  <c r="AT366" i="1" s="1"/>
  <c r="AS385" i="1"/>
  <c r="AT76" i="1"/>
  <c r="AT79" i="1"/>
  <c r="AS80" i="1"/>
  <c r="AT99" i="1"/>
  <c r="AQ99" i="1"/>
  <c r="AS99" i="1" s="1"/>
  <c r="AT104" i="1"/>
  <c r="AQ104" i="1"/>
  <c r="AS104" i="1" s="1"/>
  <c r="AT115" i="1"/>
  <c r="AS118" i="1"/>
  <c r="AR118" i="1"/>
  <c r="AT118" i="1" s="1"/>
  <c r="AS120" i="1"/>
  <c r="AT121" i="1"/>
  <c r="AQ121" i="1"/>
  <c r="AS121" i="1" s="1"/>
  <c r="AQ124" i="1"/>
  <c r="AS124" i="1" s="1"/>
  <c r="AR130" i="1"/>
  <c r="AT130" i="1" s="1"/>
  <c r="AT137" i="1"/>
  <c r="AQ137" i="1"/>
  <c r="AS137" i="1" s="1"/>
  <c r="AR144" i="1"/>
  <c r="AT144" i="1" s="1"/>
  <c r="AS147" i="1"/>
  <c r="AT153" i="1"/>
  <c r="AT154" i="1"/>
  <c r="AR156" i="1"/>
  <c r="AT156" i="1" s="1"/>
  <c r="AQ160" i="1"/>
  <c r="AS160" i="1" s="1"/>
  <c r="AT163" i="1"/>
  <c r="AT168" i="1"/>
  <c r="AR170" i="1"/>
  <c r="AT170" i="1" s="1"/>
  <c r="AT178" i="1"/>
  <c r="AQ178" i="1"/>
  <c r="AS178" i="1" s="1"/>
  <c r="AT181" i="1"/>
  <c r="AS184" i="1"/>
  <c r="AT186" i="1"/>
  <c r="AR187" i="1"/>
  <c r="AT187" i="1" s="1"/>
  <c r="AR190" i="1"/>
  <c r="AT190" i="1" s="1"/>
  <c r="AS197" i="1"/>
  <c r="AT203" i="1"/>
  <c r="AT204" i="1"/>
  <c r="AQ204" i="1"/>
  <c r="AS204" i="1" s="1"/>
  <c r="AS208" i="1"/>
  <c r="AS224" i="1"/>
  <c r="AQ226" i="1"/>
  <c r="AS226" i="1" s="1"/>
  <c r="AR230" i="1"/>
  <c r="AT230" i="1" s="1"/>
  <c r="AR236" i="1"/>
  <c r="AT236" i="1" s="1"/>
  <c r="AR240" i="1"/>
  <c r="AT240" i="1" s="1"/>
  <c r="AS250" i="1"/>
  <c r="AT251" i="1"/>
  <c r="AS254" i="1"/>
  <c r="AT261" i="1"/>
  <c r="AS267" i="1"/>
  <c r="AR269" i="1"/>
  <c r="AT269" i="1" s="1"/>
  <c r="AQ270" i="1"/>
  <c r="AS270" i="1" s="1"/>
  <c r="AS271" i="1"/>
  <c r="AS279" i="1"/>
  <c r="AT284" i="1"/>
  <c r="AT285" i="1"/>
  <c r="AT286" i="1"/>
  <c r="AQ286" i="1"/>
  <c r="AS286" i="1" s="1"/>
  <c r="AR288" i="1"/>
  <c r="AT288" i="1" s="1"/>
  <c r="AT290" i="1"/>
  <c r="AQ293" i="1"/>
  <c r="AS293" i="1" s="1"/>
  <c r="AR295" i="1"/>
  <c r="AT295" i="1" s="1"/>
  <c r="AR302" i="1"/>
  <c r="AT302" i="1" s="1"/>
  <c r="AQ304" i="1"/>
  <c r="AS304" i="1" s="1"/>
  <c r="AQ305" i="1"/>
  <c r="AS305" i="1" s="1"/>
  <c r="AR306" i="1"/>
  <c r="AT306" i="1" s="1"/>
  <c r="AT308" i="1"/>
  <c r="AT311" i="1"/>
  <c r="AT315" i="1"/>
  <c r="AR316" i="1"/>
  <c r="AT316" i="1" s="1"/>
  <c r="AR318" i="1"/>
  <c r="AT318" i="1" s="1"/>
  <c r="AR329" i="1"/>
  <c r="AT329" i="1" s="1"/>
  <c r="AR330" i="1"/>
  <c r="AT330" i="1" s="1"/>
  <c r="AQ336" i="1"/>
  <c r="AS336" i="1" s="1"/>
  <c r="AQ342" i="1"/>
  <c r="AS342" i="1" s="1"/>
  <c r="AR344" i="1"/>
  <c r="AT344" i="1" s="1"/>
  <c r="AQ344" i="1"/>
  <c r="AS344" i="1" s="1"/>
  <c r="AQ348" i="1"/>
  <c r="AS348" i="1" s="1"/>
  <c r="AS350" i="1"/>
  <c r="AQ352" i="1"/>
  <c r="AS352" i="1" s="1"/>
  <c r="AQ353" i="1"/>
  <c r="AS353" i="1" s="1"/>
  <c r="AQ367" i="1"/>
  <c r="AS367" i="1" s="1"/>
  <c r="AR367" i="1"/>
  <c r="AT367" i="1" s="1"/>
  <c r="AQ381" i="1"/>
  <c r="AS381" i="1" s="1"/>
  <c r="AQ392" i="1"/>
  <c r="AS392" i="1" s="1"/>
  <c r="AR392" i="1"/>
  <c r="AT392" i="1" s="1"/>
  <c r="AR189" i="1"/>
  <c r="AT189" i="1" s="1"/>
  <c r="AR200" i="1"/>
  <c r="AT200" i="1" s="1"/>
  <c r="AT212" i="1"/>
  <c r="AR228" i="1"/>
  <c r="AT228" i="1" s="1"/>
  <c r="AT242" i="1"/>
  <c r="AR276" i="1"/>
  <c r="AT276" i="1" s="1"/>
  <c r="AQ320" i="1"/>
  <c r="AS320" i="1" s="1"/>
  <c r="AR346" i="1"/>
  <c r="AT346" i="1" s="1"/>
  <c r="AT380" i="1"/>
  <c r="AS391" i="1"/>
  <c r="AS404" i="1"/>
  <c r="AR404" i="1"/>
  <c r="AT404" i="1" s="1"/>
  <c r="AT408" i="1"/>
  <c r="AQ408" i="1"/>
  <c r="AS408" i="1" s="1"/>
  <c r="AS413" i="1"/>
  <c r="AQ414" i="1"/>
  <c r="AS414" i="1" s="1"/>
  <c r="AQ416" i="1"/>
  <c r="AS416" i="1" s="1"/>
  <c r="AR416" i="1"/>
  <c r="AT416" i="1" s="1"/>
  <c r="AS419" i="1"/>
  <c r="AS428" i="1"/>
  <c r="AQ429" i="1"/>
  <c r="AS429" i="1" s="1"/>
  <c r="AR429" i="1"/>
  <c r="AT429" i="1" s="1"/>
  <c r="AS457" i="1"/>
  <c r="AQ459" i="1"/>
  <c r="AS459" i="1" s="1"/>
  <c r="AR459" i="1"/>
  <c r="AT459" i="1" s="1"/>
  <c r="AR462" i="1"/>
  <c r="AT462" i="1" s="1"/>
  <c r="AT473" i="1"/>
  <c r="AQ474" i="1"/>
  <c r="AS474" i="1" s="1"/>
  <c r="AR474" i="1"/>
  <c r="AT474" i="1" s="1"/>
  <c r="AQ477" i="1"/>
  <c r="AS477" i="1" s="1"/>
  <c r="AR477" i="1"/>
  <c r="AT477" i="1" s="1"/>
  <c r="AQ489" i="1"/>
  <c r="AS489" i="1" s="1"/>
  <c r="AR489" i="1"/>
  <c r="AT489" i="1" s="1"/>
  <c r="AS497" i="1"/>
  <c r="AQ500" i="1"/>
  <c r="AS500" i="1" s="1"/>
  <c r="AR500" i="1"/>
  <c r="AT500" i="1" s="1"/>
  <c r="AQ516" i="1"/>
  <c r="AS516" i="1" s="1"/>
  <c r="AR516" i="1"/>
  <c r="AT516" i="1" s="1"/>
  <c r="AR410" i="1"/>
  <c r="AT410" i="1" s="1"/>
  <c r="AQ411" i="1"/>
  <c r="AS411" i="1" s="1"/>
  <c r="AR426" i="1"/>
  <c r="AT426" i="1" s="1"/>
  <c r="AQ434" i="1"/>
  <c r="AS434" i="1" s="1"/>
  <c r="AQ455" i="1"/>
  <c r="AS455" i="1" s="1"/>
  <c r="AR455" i="1"/>
  <c r="AT455" i="1" s="1"/>
  <c r="AR497" i="1"/>
  <c r="AT497" i="1" s="1"/>
  <c r="AR535" i="1"/>
  <c r="AT535" i="1" s="1"/>
  <c r="AQ535" i="1"/>
  <c r="AS535" i="1" s="1"/>
  <c r="AT349" i="1"/>
  <c r="AS351" i="1"/>
  <c r="AR351" i="1"/>
  <c r="AT351" i="1" s="1"/>
  <c r="AT364" i="1"/>
  <c r="AS374" i="1"/>
  <c r="AT384" i="1"/>
  <c r="AT390" i="1"/>
  <c r="AQ390" i="1"/>
  <c r="AS390" i="1" s="1"/>
  <c r="AT393" i="1"/>
  <c r="AT396" i="1"/>
  <c r="AT409" i="1"/>
  <c r="AR419" i="1"/>
  <c r="AT419" i="1" s="1"/>
  <c r="AT427" i="1"/>
  <c r="AR428" i="1"/>
  <c r="AT428" i="1" s="1"/>
  <c r="AQ430" i="1"/>
  <c r="AS430" i="1" s="1"/>
  <c r="AR430" i="1"/>
  <c r="AT430" i="1" s="1"/>
  <c r="AR458" i="1"/>
  <c r="AT458" i="1" s="1"/>
  <c r="AQ458" i="1"/>
  <c r="AS458" i="1" s="1"/>
  <c r="AR461" i="1"/>
  <c r="AT461" i="1" s="1"/>
  <c r="AQ461" i="1"/>
  <c r="AS461" i="1" s="1"/>
  <c r="AS465" i="1"/>
  <c r="AS469" i="1"/>
  <c r="AR475" i="1"/>
  <c r="AT475" i="1" s="1"/>
  <c r="AQ475" i="1"/>
  <c r="AS475" i="1" s="1"/>
  <c r="AS484" i="1"/>
  <c r="AR496" i="1"/>
  <c r="AT496" i="1" s="1"/>
  <c r="AQ496" i="1"/>
  <c r="AS496" i="1" s="1"/>
  <c r="AR505" i="1"/>
  <c r="AT505" i="1" s="1"/>
  <c r="AQ505" i="1"/>
  <c r="AS505" i="1" s="1"/>
  <c r="AR510" i="1"/>
  <c r="AT510" i="1" s="1"/>
  <c r="AQ510" i="1"/>
  <c r="AS510" i="1" s="1"/>
  <c r="AR531" i="1"/>
  <c r="AT531" i="1" s="1"/>
  <c r="AQ531" i="1"/>
  <c r="AS531" i="1" s="1"/>
  <c r="AQ415" i="1"/>
  <c r="AS415" i="1" s="1"/>
  <c r="AR415" i="1"/>
  <c r="AT415" i="1" s="1"/>
  <c r="AR422" i="1"/>
  <c r="AT422" i="1" s="1"/>
  <c r="AQ422" i="1"/>
  <c r="AS422" i="1" s="1"/>
  <c r="AQ452" i="1"/>
  <c r="AS452" i="1" s="1"/>
  <c r="AR452" i="1"/>
  <c r="AT452" i="1" s="1"/>
  <c r="AQ495" i="1"/>
  <c r="AS495" i="1" s="1"/>
  <c r="AR495" i="1"/>
  <c r="AT495" i="1" s="1"/>
  <c r="AR524" i="1"/>
  <c r="AT524" i="1" s="1"/>
  <c r="AS421" i="1"/>
  <c r="AQ424" i="1"/>
  <c r="AS424" i="1" s="1"/>
  <c r="AR424" i="1"/>
  <c r="AT424" i="1" s="1"/>
  <c r="AR448" i="1"/>
  <c r="AT448" i="1" s="1"/>
  <c r="AQ468" i="1"/>
  <c r="AS468" i="1" s="1"/>
  <c r="AR468" i="1"/>
  <c r="AT468" i="1" s="1"/>
  <c r="AQ476" i="1"/>
  <c r="AS476" i="1" s="1"/>
  <c r="AQ479" i="1"/>
  <c r="AS479" i="1" s="1"/>
  <c r="AT481" i="1"/>
  <c r="AT488" i="1"/>
  <c r="AR579" i="1"/>
  <c r="AT579" i="1" s="1"/>
  <c r="AQ579" i="1"/>
  <c r="AS579" i="1" s="1"/>
  <c r="AT501" i="1"/>
  <c r="AR513" i="1"/>
  <c r="AT513" i="1" s="1"/>
  <c r="AQ514" i="1"/>
  <c r="AS514" i="1" s="1"/>
  <c r="AT518" i="1"/>
  <c r="AQ519" i="1"/>
  <c r="AS519" i="1" s="1"/>
  <c r="AR519" i="1"/>
  <c r="AT519" i="1" s="1"/>
  <c r="AR536" i="1"/>
  <c r="AT536" i="1" s="1"/>
  <c r="AQ536" i="1"/>
  <c r="AS536" i="1" s="1"/>
  <c r="AS565" i="1"/>
  <c r="AR549" i="1"/>
  <c r="AT549" i="1" s="1"/>
  <c r="AQ549" i="1"/>
  <c r="AS549" i="1" s="1"/>
  <c r="AR556" i="1"/>
  <c r="AT556" i="1" s="1"/>
  <c r="AQ556" i="1"/>
  <c r="AS556" i="1" s="1"/>
  <c r="AT547" i="1"/>
  <c r="AT550" i="1"/>
  <c r="AS550" i="1"/>
  <c r="AR602" i="1"/>
  <c r="AT602" i="1" s="1"/>
  <c r="AQ555" i="1"/>
  <c r="AS555" i="1" s="1"/>
  <c r="AS509" i="1"/>
  <c r="AQ661" i="1"/>
  <c r="AS661" i="1" s="1"/>
  <c r="AR560" i="1"/>
  <c r="AT560" i="1" s="1"/>
  <c r="AQ560" i="1"/>
  <c r="AS560" i="1" s="1"/>
  <c r="AR699" i="1"/>
  <c r="AT699" i="1" s="1"/>
  <c r="AQ686" i="1"/>
  <c r="AS686" i="1" s="1"/>
  <c r="AR686" i="1"/>
  <c r="AT686" i="1" s="1"/>
  <c r="AQ607" i="1"/>
  <c r="AS607" i="1" s="1"/>
  <c r="AS437" i="1"/>
  <c r="AQ446" i="1"/>
  <c r="AS446" i="1" s="1"/>
  <c r="AR446" i="1"/>
  <c r="AT446" i="1" s="1"/>
  <c r="AS472" i="1"/>
  <c r="AR554" i="1"/>
  <c r="AT554" i="1" s="1"/>
  <c r="AQ554" i="1"/>
  <c r="AS554" i="1" s="1"/>
  <c r="AR509" i="1"/>
  <c r="AT509" i="1" s="1"/>
  <c r="AS513" i="1"/>
  <c r="AS548" i="1"/>
  <c r="AQ525" i="1"/>
  <c r="AS525" i="1" s="1"/>
  <c r="AR661" i="1"/>
  <c r="AT661" i="1" s="1"/>
  <c r="AS544" i="1"/>
  <c r="AT659" i="1"/>
  <c r="AS547" i="1"/>
  <c r="AR642" i="1"/>
  <c r="AT642" i="1" s="1"/>
  <c r="AQ642" i="1"/>
  <c r="AS642" i="1" s="1"/>
  <c r="AQ668" i="1"/>
  <c r="AS668" i="1" s="1"/>
  <c r="AR668" i="1"/>
  <c r="AT668" i="1" s="1"/>
  <c r="AS552" i="1"/>
  <c r="AR593" i="1"/>
  <c r="AT593" i="1" s="1"/>
  <c r="AQ680" i="1"/>
  <c r="AS680" i="1" s="1"/>
  <c r="AQ689" i="1"/>
  <c r="AS689" i="1" s="1"/>
  <c r="AS702" i="1"/>
  <c r="AR702" i="1"/>
  <c r="AT702" i="1" s="1"/>
  <c r="AQ687" i="1"/>
  <c r="AS687" i="1" s="1"/>
  <c r="AR648" i="1"/>
  <c r="AT648" i="1" s="1"/>
  <c r="AQ648" i="1"/>
  <c r="AS648" i="1" s="1"/>
  <c r="AR616" i="1"/>
  <c r="AT616" i="1" s="1"/>
  <c r="AQ624" i="1"/>
  <c r="AS624" i="1" s="1"/>
  <c r="AR624" i="1"/>
  <c r="AT624" i="1" s="1"/>
  <c r="AS571" i="1"/>
  <c r="AQ714" i="1"/>
  <c r="AS714" i="1" s="1"/>
  <c r="AR714" i="1"/>
  <c r="AT714" i="1" s="1"/>
  <c r="AT431" i="1"/>
  <c r="AS441" i="1"/>
  <c r="AS453" i="1"/>
  <c r="AT464" i="1"/>
  <c r="AS480" i="1"/>
  <c r="AS485" i="1"/>
  <c r="AS490" i="1"/>
  <c r="AT491" i="1"/>
  <c r="AQ491" i="1"/>
  <c r="AS491" i="1" s="1"/>
  <c r="AT499" i="1"/>
  <c r="AQ499" i="1"/>
  <c r="AS499" i="1" s="1"/>
  <c r="AT503" i="1"/>
  <c r="AS504" i="1"/>
  <c r="AS507" i="1"/>
  <c r="AT521" i="1"/>
  <c r="AS524" i="1"/>
  <c r="AQ526" i="1"/>
  <c r="AS526" i="1" s="1"/>
  <c r="AT662" i="1"/>
  <c r="AR541" i="1"/>
  <c r="AT541" i="1" s="1"/>
  <c r="AT540" i="1"/>
  <c r="AQ540" i="1"/>
  <c r="AS540" i="1" s="1"/>
  <c r="AS659" i="1"/>
  <c r="AT581" i="1"/>
  <c r="AQ623" i="1"/>
  <c r="AS623" i="1" s="1"/>
  <c r="AR623" i="1"/>
  <c r="AT623" i="1" s="1"/>
  <c r="AS628" i="1"/>
  <c r="AR552" i="1"/>
  <c r="AT552" i="1" s="1"/>
  <c r="AQ667" i="1"/>
  <c r="AS667" i="1" s="1"/>
  <c r="AR667" i="1"/>
  <c r="AT667" i="1" s="1"/>
  <c r="AR300" i="1"/>
  <c r="AT300" i="1" s="1"/>
  <c r="AQ300" i="1"/>
  <c r="AS300" i="1" s="1"/>
  <c r="AS650" i="1"/>
  <c r="AR650" i="1"/>
  <c r="AT650" i="1" s="1"/>
  <c r="AS578" i="1"/>
  <c r="AR570" i="1"/>
  <c r="AT570" i="1" s="1"/>
  <c r="AQ570" i="1"/>
  <c r="AS570" i="1" s="1"/>
  <c r="AQ646" i="1"/>
  <c r="AS646" i="1" s="1"/>
  <c r="AQ655" i="1"/>
  <c r="AS655" i="1" s="1"/>
  <c r="AR591" i="1"/>
  <c r="AT591" i="1" s="1"/>
  <c r="AQ591" i="1"/>
  <c r="AS591" i="1" s="1"/>
  <c r="AT671" i="1"/>
  <c r="AT689" i="1"/>
  <c r="AR688" i="1"/>
  <c r="AT688" i="1" s="1"/>
  <c r="AQ688" i="1"/>
  <c r="AS688" i="1" s="1"/>
  <c r="AT694" i="1"/>
  <c r="AT707" i="1"/>
  <c r="AQ654" i="1"/>
  <c r="AS654" i="1" s="1"/>
  <c r="AR654" i="1"/>
  <c r="AT654" i="1" s="1"/>
  <c r="AQ710" i="1"/>
  <c r="AS710" i="1" s="1"/>
  <c r="AR710" i="1"/>
  <c r="AT710" i="1" s="1"/>
  <c r="AQ590" i="1"/>
  <c r="AS590" i="1" s="1"/>
  <c r="AS534" i="1"/>
  <c r="AR534" i="1"/>
  <c r="AT534" i="1" s="1"/>
  <c r="AS561" i="1"/>
  <c r="AQ563" i="1"/>
  <c r="AS563" i="1" s="1"/>
  <c r="AR565" i="1"/>
  <c r="AT565" i="1" s="1"/>
  <c r="AT558" i="1"/>
  <c r="AT559" i="1"/>
  <c r="AT595" i="1"/>
  <c r="AT600" i="1"/>
  <c r="AS601" i="1"/>
  <c r="AS620" i="1"/>
  <c r="AT631" i="1"/>
  <c r="AT638" i="1"/>
  <c r="AS645" i="1"/>
  <c r="AT676" i="1"/>
  <c r="AR677" i="1"/>
  <c r="AT677" i="1" s="1"/>
  <c r="AT568" i="1"/>
  <c r="AQ568" i="1"/>
  <c r="AS568" i="1" s="1"/>
  <c r="AT684" i="1"/>
  <c r="AT678" i="1"/>
  <c r="AS701" i="1"/>
  <c r="AS682" i="1"/>
  <c r="AT696" i="1"/>
  <c r="AT698" i="1"/>
  <c r="AS703" i="1"/>
  <c r="AS574" i="1"/>
  <c r="AS575" i="1"/>
  <c r="AS708" i="1"/>
  <c r="AT564" i="1"/>
  <c r="AS716" i="1"/>
  <c r="AS626" i="1"/>
  <c r="AS711" i="1"/>
  <c r="AS573" i="1"/>
  <c r="AT577" i="1"/>
  <c r="AT587" i="1"/>
  <c r="AT71" i="1"/>
  <c r="AT86" i="1"/>
  <c r="AT33" i="1"/>
  <c r="AT34" i="1"/>
  <c r="AT48" i="1"/>
  <c r="AT74" i="1"/>
  <c r="AT78" i="1"/>
  <c r="AS66" i="1"/>
  <c r="AR2" i="1"/>
  <c r="AT2" i="1" s="1"/>
  <c r="AR23" i="1"/>
  <c r="AT23" i="1" s="1"/>
  <c r="AQ28" i="1"/>
  <c r="AS28" i="1" s="1"/>
  <c r="AQ16" i="1"/>
  <c r="AS16" i="1" s="1"/>
  <c r="AR31" i="1"/>
  <c r="AT31" i="1" s="1"/>
  <c r="AR42" i="1"/>
  <c r="AT42" i="1" s="1"/>
  <c r="AR56" i="1"/>
  <c r="AT56" i="1" s="1"/>
  <c r="AQ69" i="1"/>
  <c r="AS69" i="1" s="1"/>
  <c r="AR73" i="1"/>
  <c r="AT73" i="1" s="1"/>
  <c r="AR85" i="1"/>
  <c r="AT85" i="1" s="1"/>
  <c r="AR88" i="1"/>
  <c r="AT88" i="1" s="1"/>
  <c r="AS105" i="1"/>
  <c r="AR105" i="1"/>
  <c r="AT105" i="1" s="1"/>
  <c r="AQ135" i="1"/>
  <c r="AS135" i="1" s="1"/>
  <c r="AR14" i="1"/>
  <c r="AT14" i="1" s="1"/>
  <c r="AQ11" i="1"/>
  <c r="AS11" i="1" s="1"/>
  <c r="AQ36" i="1"/>
  <c r="AS36" i="1" s="1"/>
  <c r="AR40" i="1"/>
  <c r="AT40" i="1" s="1"/>
  <c r="AR47" i="1"/>
  <c r="AT47" i="1" s="1"/>
  <c r="AR50" i="1"/>
  <c r="AT50" i="1" s="1"/>
  <c r="AR53" i="1"/>
  <c r="AT53" i="1" s="1"/>
  <c r="AR66" i="1"/>
  <c r="AT66" i="1" s="1"/>
  <c r="AR67" i="1"/>
  <c r="AT67" i="1" s="1"/>
  <c r="AR80" i="1"/>
  <c r="AT80" i="1" s="1"/>
  <c r="AQ7" i="1"/>
  <c r="AS7" i="1" s="1"/>
  <c r="AQ9" i="1"/>
  <c r="AS9" i="1" s="1"/>
  <c r="AQ12" i="1"/>
  <c r="AS12" i="1" s="1"/>
  <c r="AQ19" i="1"/>
  <c r="AS19" i="1" s="1"/>
  <c r="AQ26" i="1"/>
  <c r="AS26" i="1" s="1"/>
  <c r="AQ25" i="1"/>
  <c r="AS25" i="1" s="1"/>
  <c r="AQ39" i="1"/>
  <c r="AS39" i="1" s="1"/>
  <c r="AQ45" i="1"/>
  <c r="AS45" i="1" s="1"/>
  <c r="AQ48" i="1"/>
  <c r="AS48" i="1" s="1"/>
  <c r="AQ55" i="1"/>
  <c r="AS55" i="1" s="1"/>
  <c r="AQ58" i="1"/>
  <c r="AS58" i="1" s="1"/>
  <c r="AQ60" i="1"/>
  <c r="AS60" i="1" s="1"/>
  <c r="AQ65" i="1"/>
  <c r="AS65" i="1" s="1"/>
  <c r="AQ68" i="1"/>
  <c r="AS68" i="1" s="1"/>
  <c r="AQ74" i="1"/>
  <c r="AS74" i="1" s="1"/>
  <c r="AQ76" i="1"/>
  <c r="AS76" i="1" s="1"/>
  <c r="AQ78" i="1"/>
  <c r="AS78" i="1" s="1"/>
  <c r="AQ83" i="1"/>
  <c r="AS83" i="1" s="1"/>
  <c r="AQ86" i="1"/>
  <c r="AS86" i="1" s="1"/>
  <c r="AQ92" i="1"/>
  <c r="AS92" i="1" s="1"/>
  <c r="AS95" i="1"/>
  <c r="AR101" i="1"/>
  <c r="AT101" i="1" s="1"/>
  <c r="AS103" i="1"/>
  <c r="AR114" i="1"/>
  <c r="AT114" i="1" s="1"/>
  <c r="AQ117" i="1"/>
  <c r="AS117" i="1" s="1"/>
  <c r="AR120" i="1"/>
  <c r="AT120" i="1" s="1"/>
  <c r="AT125" i="1"/>
  <c r="AQ5" i="1"/>
  <c r="AS5" i="1" s="1"/>
  <c r="AQ32" i="1"/>
  <c r="AS32" i="1" s="1"/>
  <c r="AQ35" i="1"/>
  <c r="AS35" i="1" s="1"/>
  <c r="AQ24" i="1"/>
  <c r="AS24" i="1" s="1"/>
  <c r="AQ38" i="1"/>
  <c r="AS38" i="1" s="1"/>
  <c r="AQ54" i="1"/>
  <c r="AS54" i="1" s="1"/>
  <c r="AQ57" i="1"/>
  <c r="AS57" i="1" s="1"/>
  <c r="AQ59" i="1"/>
  <c r="AS59" i="1" s="1"/>
  <c r="AQ62" i="1"/>
  <c r="AS62" i="1" s="1"/>
  <c r="AQ70" i="1"/>
  <c r="AS70" i="1" s="1"/>
  <c r="AQ89" i="1"/>
  <c r="AS89" i="1" s="1"/>
  <c r="AQ94" i="1"/>
  <c r="AS94" i="1" s="1"/>
  <c r="AQ97" i="1"/>
  <c r="AS97" i="1" s="1"/>
  <c r="AS106" i="1"/>
  <c r="AT110" i="1"/>
  <c r="AR117" i="1"/>
  <c r="AT117" i="1" s="1"/>
  <c r="AR123" i="1"/>
  <c r="AT123" i="1" s="1"/>
  <c r="AQ136" i="1"/>
  <c r="AS136" i="1" s="1"/>
  <c r="AR136" i="1"/>
  <c r="AT136" i="1" s="1"/>
  <c r="AS82" i="1"/>
  <c r="AQ102" i="1"/>
  <c r="AS102" i="1" s="1"/>
  <c r="AR142" i="1"/>
  <c r="AT142" i="1" s="1"/>
  <c r="AQ148" i="1"/>
  <c r="AS148" i="1" s="1"/>
  <c r="AQ191" i="1"/>
  <c r="AS191" i="1" s="1"/>
  <c r="AS227" i="1"/>
  <c r="AQ146" i="1"/>
  <c r="AS146" i="1" s="1"/>
  <c r="AR148" i="1"/>
  <c r="AT148" i="1" s="1"/>
  <c r="AR174" i="1"/>
  <c r="AT174" i="1" s="1"/>
  <c r="AS190" i="1"/>
  <c r="AR210" i="1"/>
  <c r="AT210" i="1" s="1"/>
  <c r="AQ210" i="1"/>
  <c r="AS210" i="1" s="1"/>
  <c r="AQ213" i="1"/>
  <c r="AS213" i="1" s="1"/>
  <c r="AR213" i="1"/>
  <c r="AT213" i="1" s="1"/>
  <c r="AR220" i="1"/>
  <c r="AT220" i="1" s="1"/>
  <c r="AS225" i="1"/>
  <c r="AS256" i="1"/>
  <c r="AQ96" i="1"/>
  <c r="AS96" i="1" s="1"/>
  <c r="AQ110" i="1"/>
  <c r="AS110" i="1" s="1"/>
  <c r="AQ127" i="1"/>
  <c r="AS127" i="1" s="1"/>
  <c r="AQ129" i="1"/>
  <c r="AS129" i="1" s="1"/>
  <c r="AS130" i="1"/>
  <c r="AR139" i="1"/>
  <c r="AT139" i="1" s="1"/>
  <c r="AR146" i="1"/>
  <c r="AT146" i="1" s="1"/>
  <c r="AQ154" i="1"/>
  <c r="AS154" i="1" s="1"/>
  <c r="AR199" i="1"/>
  <c r="AT199" i="1" s="1"/>
  <c r="AR214" i="1"/>
  <c r="AT214" i="1" s="1"/>
  <c r="AS220" i="1"/>
  <c r="AR234" i="1"/>
  <c r="AT234" i="1" s="1"/>
  <c r="AQ239" i="1"/>
  <c r="AS239" i="1" s="1"/>
  <c r="AR239" i="1"/>
  <c r="AT239" i="1" s="1"/>
  <c r="AQ134" i="1"/>
  <c r="AS134" i="1" s="1"/>
  <c r="AS156" i="1"/>
  <c r="AS158" i="1"/>
  <c r="AR162" i="1"/>
  <c r="AT162" i="1" s="1"/>
  <c r="AT164" i="1"/>
  <c r="AQ165" i="1"/>
  <c r="AS165" i="1" s="1"/>
  <c r="AR165" i="1"/>
  <c r="AT165" i="1" s="1"/>
  <c r="AS167" i="1"/>
  <c r="AQ175" i="1"/>
  <c r="AS175" i="1" s="1"/>
  <c r="AR184" i="1"/>
  <c r="AT184" i="1" s="1"/>
  <c r="AQ193" i="1"/>
  <c r="AS193" i="1" s="1"/>
  <c r="AR193" i="1"/>
  <c r="AT193" i="1" s="1"/>
  <c r="AR196" i="1"/>
  <c r="AT196" i="1" s="1"/>
  <c r="AS199" i="1"/>
  <c r="AR227" i="1"/>
  <c r="AT227" i="1" s="1"/>
  <c r="AS234" i="1"/>
  <c r="AS198" i="1"/>
  <c r="AR198" i="1"/>
  <c r="AT198" i="1" s="1"/>
  <c r="AR209" i="1"/>
  <c r="AT209" i="1" s="1"/>
  <c r="AR238" i="1"/>
  <c r="AT238" i="1" s="1"/>
  <c r="AR244" i="1"/>
  <c r="AT244" i="1" s="1"/>
  <c r="AR253" i="1"/>
  <c r="AT253" i="1" s="1"/>
  <c r="AR256" i="1"/>
  <c r="AT256" i="1" s="1"/>
  <c r="AQ261" i="1"/>
  <c r="AS261" i="1" s="1"/>
  <c r="AQ262" i="1"/>
  <c r="AS262" i="1" s="1"/>
  <c r="AS264" i="1"/>
  <c r="AR264" i="1"/>
  <c r="AT264" i="1" s="1"/>
  <c r="AQ265" i="1"/>
  <c r="AS265" i="1" s="1"/>
  <c r="AR267" i="1"/>
  <c r="AT267" i="1" s="1"/>
  <c r="AQ268" i="1"/>
  <c r="AS268" i="1" s="1"/>
  <c r="AS277" i="1"/>
  <c r="AQ285" i="1"/>
  <c r="AS285" i="1" s="1"/>
  <c r="AQ289" i="1"/>
  <c r="AS289" i="1" s="1"/>
  <c r="AS301" i="1"/>
  <c r="AR345" i="1"/>
  <c r="AT345" i="1" s="1"/>
  <c r="AR358" i="1"/>
  <c r="AT358" i="1" s="1"/>
  <c r="AR361" i="1"/>
  <c r="AT361" i="1" s="1"/>
  <c r="AS159" i="1"/>
  <c r="AS170" i="1"/>
  <c r="AT171" i="1"/>
  <c r="AQ171" i="1"/>
  <c r="AS171" i="1" s="1"/>
  <c r="AS180" i="1"/>
  <c r="AR182" i="1"/>
  <c r="AT182" i="1" s="1"/>
  <c r="AR185" i="1"/>
  <c r="AT185" i="1" s="1"/>
  <c r="AS187" i="1"/>
  <c r="AQ189" i="1"/>
  <c r="AS189" i="1" s="1"/>
  <c r="AR194" i="1"/>
  <c r="AT194" i="1" s="1"/>
  <c r="AS200" i="1"/>
  <c r="AR202" i="1"/>
  <c r="AT202" i="1" s="1"/>
  <c r="AT206" i="1"/>
  <c r="AT216" i="1"/>
  <c r="AT219" i="1"/>
  <c r="AT222" i="1"/>
  <c r="AT226" i="1"/>
  <c r="AS228" i="1"/>
  <c r="AT229" i="1"/>
  <c r="AQ229" i="1"/>
  <c r="AS229" i="1" s="1"/>
  <c r="AQ230" i="1"/>
  <c r="AS230" i="1" s="1"/>
  <c r="AQ236" i="1"/>
  <c r="AS236" i="1" s="1"/>
  <c r="AQ245" i="1"/>
  <c r="AS245" i="1" s="1"/>
  <c r="AT248" i="1"/>
  <c r="AQ249" i="1"/>
  <c r="AS249" i="1" s="1"/>
  <c r="AQ252" i="1"/>
  <c r="AS252" i="1" s="1"/>
  <c r="AQ255" i="1"/>
  <c r="AS255" i="1" s="1"/>
  <c r="AR257" i="1"/>
  <c r="AT257" i="1" s="1"/>
  <c r="AT258" i="1"/>
  <c r="AR262" i="1"/>
  <c r="AT262" i="1" s="1"/>
  <c r="AR265" i="1"/>
  <c r="AT265" i="1" s="1"/>
  <c r="AR268" i="1"/>
  <c r="AT268" i="1" s="1"/>
  <c r="AS276" i="1"/>
  <c r="AS288" i="1"/>
  <c r="AR291" i="1"/>
  <c r="AT291" i="1" s="1"/>
  <c r="AQ292" i="1"/>
  <c r="AS292" i="1" s="1"/>
  <c r="AS298" i="1"/>
  <c r="AS302" i="1"/>
  <c r="AQ308" i="1"/>
  <c r="AS308" i="1" s="1"/>
  <c r="AR326" i="1"/>
  <c r="AT326" i="1" s="1"/>
  <c r="AR340" i="1"/>
  <c r="AT340" i="1" s="1"/>
  <c r="AR341" i="1"/>
  <c r="AT341" i="1" s="1"/>
  <c r="AS355" i="1"/>
  <c r="AQ356" i="1"/>
  <c r="AS356" i="1" s="1"/>
  <c r="AS358" i="1"/>
  <c r="AS361" i="1"/>
  <c r="AQ365" i="1"/>
  <c r="AS365" i="1" s="1"/>
  <c r="AR365" i="1"/>
  <c r="AT365" i="1" s="1"/>
  <c r="AQ368" i="1"/>
  <c r="AS368" i="1" s="1"/>
  <c r="AQ364" i="1"/>
  <c r="AS364" i="1" s="1"/>
  <c r="AS185" i="1"/>
  <c r="AS194" i="1"/>
  <c r="AQ195" i="1"/>
  <c r="AS195" i="1" s="1"/>
  <c r="AS202" i="1"/>
  <c r="AS205" i="1"/>
  <c r="AT211" i="1"/>
  <c r="AS223" i="1"/>
  <c r="AT243" i="1"/>
  <c r="AS257" i="1"/>
  <c r="AS269" i="1"/>
  <c r="AR273" i="1"/>
  <c r="AT273" i="1" s="1"/>
  <c r="AT278" i="1"/>
  <c r="AQ278" i="1"/>
  <c r="AS278" i="1" s="1"/>
  <c r="AT281" i="1"/>
  <c r="AS282" i="1"/>
  <c r="AR297" i="1"/>
  <c r="AT297" i="1" s="1"/>
  <c r="AR301" i="1"/>
  <c r="AT301" i="1" s="1"/>
  <c r="AQ307" i="1"/>
  <c r="AS307" i="1" s="1"/>
  <c r="AS326" i="1"/>
  <c r="AS341" i="1"/>
  <c r="AQ354" i="1"/>
  <c r="AS354" i="1" s="1"/>
  <c r="AR371" i="1"/>
  <c r="AT371" i="1" s="1"/>
  <c r="AQ371" i="1"/>
  <c r="AS371" i="1" s="1"/>
  <c r="AS370" i="1"/>
  <c r="AR370" i="1"/>
  <c r="AT370" i="1" s="1"/>
  <c r="AR379" i="1"/>
  <c r="AT379" i="1" s="1"/>
  <c r="AS386" i="1"/>
  <c r="AS401" i="1"/>
  <c r="AQ407" i="1"/>
  <c r="AS407" i="1" s="1"/>
  <c r="AR407" i="1"/>
  <c r="AT407" i="1" s="1"/>
  <c r="AR442" i="1"/>
  <c r="AT442" i="1" s="1"/>
  <c r="AQ442" i="1"/>
  <c r="AS442" i="1" s="1"/>
  <c r="AS303" i="1"/>
  <c r="AR309" i="1"/>
  <c r="AT309" i="1" s="1"/>
  <c r="AR312" i="1"/>
  <c r="AT312" i="1" s="1"/>
  <c r="AS316" i="1"/>
  <c r="AQ318" i="1"/>
  <c r="AS318" i="1" s="1"/>
  <c r="AT333" i="1"/>
  <c r="AT336" i="1"/>
  <c r="AT339" i="1"/>
  <c r="AT343" i="1"/>
  <c r="AS346" i="1"/>
  <c r="AT347" i="1"/>
  <c r="AS375" i="1"/>
  <c r="AQ383" i="1"/>
  <c r="AS383" i="1" s="1"/>
  <c r="AR386" i="1"/>
  <c r="AT386" i="1" s="1"/>
  <c r="AQ394" i="1"/>
  <c r="AS394" i="1" s="1"/>
  <c r="AT411" i="1"/>
  <c r="AQ389" i="1"/>
  <c r="AS389" i="1" s="1"/>
  <c r="AR389" i="1"/>
  <c r="AT389" i="1" s="1"/>
  <c r="AQ449" i="1"/>
  <c r="AS449" i="1" s="1"/>
  <c r="AR449" i="1"/>
  <c r="AT449" i="1" s="1"/>
  <c r="AT287" i="1"/>
  <c r="AT293" i="1"/>
  <c r="AT304" i="1"/>
  <c r="AS312" i="1"/>
  <c r="AS323" i="1"/>
  <c r="AT353" i="1"/>
  <c r="AQ360" i="1"/>
  <c r="AS360" i="1" s="1"/>
  <c r="AR374" i="1"/>
  <c r="AT374" i="1" s="1"/>
  <c r="AR401" i="1"/>
  <c r="AT401" i="1" s="1"/>
  <c r="AS410" i="1"/>
  <c r="AR375" i="1"/>
  <c r="AT375" i="1" s="1"/>
  <c r="AQ380" i="1"/>
  <c r="AS380" i="1" s="1"/>
  <c r="AQ384" i="1"/>
  <c r="AS384" i="1" s="1"/>
  <c r="AS387" i="1"/>
  <c r="AQ388" i="1"/>
  <c r="AS388" i="1" s="1"/>
  <c r="AR400" i="1"/>
  <c r="AT400" i="1" s="1"/>
  <c r="AR413" i="1"/>
  <c r="AT413" i="1" s="1"/>
  <c r="AQ431" i="1"/>
  <c r="AS431" i="1" s="1"/>
  <c r="AR450" i="1"/>
  <c r="AT450" i="1" s="1"/>
  <c r="AQ450" i="1"/>
  <c r="AS450" i="1" s="1"/>
  <c r="AQ378" i="1"/>
  <c r="AS378" i="1" s="1"/>
  <c r="AS400" i="1"/>
  <c r="AR402" i="1"/>
  <c r="AT402" i="1" s="1"/>
  <c r="AR417" i="1"/>
  <c r="AT417" i="1" s="1"/>
  <c r="AR423" i="1"/>
  <c r="AT423" i="1" s="1"/>
  <c r="AR425" i="1"/>
  <c r="AT425" i="1" s="1"/>
  <c r="AS417" i="1"/>
  <c r="AS423" i="1"/>
  <c r="AS425" i="1"/>
  <c r="AR439" i="1"/>
  <c r="AT439" i="1" s="1"/>
  <c r="AQ439" i="1"/>
  <c r="AS439" i="1" s="1"/>
  <c r="AT438" i="1"/>
  <c r="AT445" i="1"/>
  <c r="AS447" i="1"/>
  <c r="AT403" i="1"/>
  <c r="AR457" i="1"/>
  <c r="AT457" i="1" s="1"/>
  <c r="AT478" i="1"/>
  <c r="AR502" i="1"/>
  <c r="AT502" i="1" s="1"/>
  <c r="AQ502" i="1"/>
  <c r="AS502" i="1" s="1"/>
  <c r="AR522" i="1"/>
  <c r="AT522" i="1" s="1"/>
  <c r="AQ522" i="1"/>
  <c r="AS522" i="1" s="1"/>
  <c r="AR523" i="1"/>
  <c r="AT523" i="1" s="1"/>
  <c r="AQ523" i="1"/>
  <c r="AS523" i="1" s="1"/>
  <c r="AR529" i="1"/>
  <c r="AT529" i="1" s="1"/>
  <c r="AQ529" i="1"/>
  <c r="AS529" i="1" s="1"/>
  <c r="AR532" i="1"/>
  <c r="AT532" i="1" s="1"/>
  <c r="AQ532" i="1"/>
  <c r="AS532" i="1" s="1"/>
  <c r="AR533" i="1"/>
  <c r="AT533" i="1" s="1"/>
  <c r="AQ533" i="1"/>
  <c r="AS533" i="1" s="1"/>
  <c r="AR537" i="1"/>
  <c r="AT537" i="1" s="1"/>
  <c r="AQ537" i="1"/>
  <c r="AS537" i="1" s="1"/>
  <c r="AR562" i="1"/>
  <c r="AT562" i="1" s="1"/>
  <c r="AQ562" i="1"/>
  <c r="AS562" i="1" s="1"/>
  <c r="AR551" i="1"/>
  <c r="AT551" i="1" s="1"/>
  <c r="AQ559" i="1"/>
  <c r="AS559" i="1" s="1"/>
  <c r="AQ600" i="1"/>
  <c r="AS600" i="1" s="1"/>
  <c r="AQ614" i="1"/>
  <c r="AS614" i="1" s="1"/>
  <c r="AQ543" i="1"/>
  <c r="AS543" i="1" s="1"/>
  <c r="AR543" i="1"/>
  <c r="AT543" i="1" s="1"/>
  <c r="AT713" i="1"/>
  <c r="AS546" i="1"/>
  <c r="AQ595" i="1"/>
  <c r="AS595" i="1" s="1"/>
  <c r="AS602" i="1"/>
  <c r="AQ581" i="1"/>
  <c r="AS581" i="1" s="1"/>
  <c r="AT611" i="1"/>
  <c r="AR647" i="1"/>
  <c r="AT647" i="1" s="1"/>
  <c r="AQ647" i="1"/>
  <c r="AS647" i="1" s="1"/>
  <c r="AR656" i="1"/>
  <c r="AT656" i="1" s="1"/>
  <c r="AQ656" i="1"/>
  <c r="AS656" i="1" s="1"/>
  <c r="AQ695" i="1"/>
  <c r="AS695" i="1" s="1"/>
  <c r="AR695" i="1"/>
  <c r="AT695" i="1" s="1"/>
  <c r="AQ508" i="1"/>
  <c r="AS508" i="1" s="1"/>
  <c r="AQ527" i="1"/>
  <c r="AS527" i="1" s="1"/>
  <c r="AQ528" i="1"/>
  <c r="AS528" i="1" s="1"/>
  <c r="AQ530" i="1"/>
  <c r="AS530" i="1" s="1"/>
  <c r="AQ662" i="1"/>
  <c r="AS662" i="1" s="1"/>
  <c r="AQ664" i="1"/>
  <c r="AS664" i="1" s="1"/>
  <c r="AQ542" i="1"/>
  <c r="AS542" i="1" s="1"/>
  <c r="AR601" i="1"/>
  <c r="AT601" i="1" s="1"/>
  <c r="AQ611" i="1"/>
  <c r="AS611" i="1" s="1"/>
  <c r="AT630" i="1"/>
  <c r="AQ644" i="1"/>
  <c r="AS644" i="1" s="1"/>
  <c r="AR644" i="1"/>
  <c r="AT644" i="1" s="1"/>
  <c r="AQ693" i="1"/>
  <c r="AS693" i="1" s="1"/>
  <c r="AR693" i="1"/>
  <c r="AT693" i="1" s="1"/>
  <c r="AT546" i="1"/>
  <c r="AT660" i="1"/>
  <c r="AS557" i="1"/>
  <c r="AQ569" i="1"/>
  <c r="AS569" i="1" s="1"/>
  <c r="AS613" i="1"/>
  <c r="AT588" i="1"/>
  <c r="AQ588" i="1"/>
  <c r="AS588" i="1" s="1"/>
  <c r="AR628" i="1"/>
  <c r="AT628" i="1" s="1"/>
  <c r="AQ630" i="1"/>
  <c r="AS630" i="1" s="1"/>
  <c r="AR598" i="1"/>
  <c r="AT598" i="1" s="1"/>
  <c r="AQ598" i="1"/>
  <c r="AS598" i="1" s="1"/>
  <c r="AS593" i="1"/>
  <c r="AS677" i="1"/>
  <c r="AQ684" i="1"/>
  <c r="AS684" i="1" s="1"/>
  <c r="AS673" i="1"/>
  <c r="AS699" i="1"/>
  <c r="AS679" i="1"/>
  <c r="AR692" i="1"/>
  <c r="AT692" i="1" s="1"/>
  <c r="AQ692" i="1"/>
  <c r="AS692" i="1" s="1"/>
  <c r="AS616" i="1"/>
  <c r="AR574" i="1"/>
  <c r="AT574" i="1" s="1"/>
  <c r="AQ583" i="1"/>
  <c r="AS583" i="1" s="1"/>
  <c r="AR583" i="1"/>
  <c r="AT583" i="1" s="1"/>
  <c r="AQ621" i="1"/>
  <c r="AS621" i="1" s="1"/>
  <c r="AQ629" i="1"/>
  <c r="AS629" i="1" s="1"/>
  <c r="AQ638" i="1"/>
  <c r="AS638" i="1" s="1"/>
  <c r="AQ641" i="1"/>
  <c r="AS641" i="1" s="1"/>
  <c r="AT646" i="1"/>
  <c r="AQ666" i="1"/>
  <c r="AS666" i="1" s="1"/>
  <c r="AT680" i="1"/>
  <c r="AQ671" i="1"/>
  <c r="AS671" i="1" s="1"/>
  <c r="AQ697" i="1"/>
  <c r="AS697" i="1" s="1"/>
  <c r="AT700" i="1"/>
  <c r="AQ651" i="1"/>
  <c r="AS651" i="1" s="1"/>
  <c r="AR651" i="1"/>
  <c r="AT651" i="1" s="1"/>
  <c r="AR673" i="1"/>
  <c r="AT673" i="1" s="1"/>
  <c r="AR701" i="1"/>
  <c r="AT701" i="1" s="1"/>
  <c r="AR679" i="1"/>
  <c r="AT679" i="1" s="1"/>
  <c r="AR685" i="1"/>
  <c r="AT685" i="1" s="1"/>
  <c r="AQ572" i="1"/>
  <c r="AS572" i="1" s="1"/>
  <c r="AR572" i="1"/>
  <c r="AT572" i="1" s="1"/>
  <c r="AT705" i="1"/>
  <c r="AQ694" i="1"/>
  <c r="AS694" i="1" s="1"/>
  <c r="AS690" i="1"/>
  <c r="AT691" i="1"/>
  <c r="AQ691" i="1"/>
  <c r="AS691" i="1" s="1"/>
  <c r="AR607" i="1"/>
  <c r="AT607" i="1" s="1"/>
  <c r="AR608" i="1"/>
  <c r="AT608" i="1" s="1"/>
  <c r="AQ609" i="1"/>
  <c r="AS609" i="1" s="1"/>
  <c r="AR617" i="1"/>
  <c r="AT617" i="1" s="1"/>
  <c r="AT618" i="1"/>
  <c r="AQ712" i="1"/>
  <c r="AS712" i="1" s="1"/>
  <c r="AR571" i="1"/>
  <c r="AT571" i="1" s="1"/>
  <c r="AS584" i="1"/>
  <c r="AQ576" i="1"/>
  <c r="AS576" i="1" s="1"/>
  <c r="AQ618" i="1"/>
  <c r="AS618" i="1" s="1"/>
  <c r="AQ625" i="1"/>
  <c r="AS625" i="1" s="1"/>
  <c r="AQ707" i="1"/>
  <c r="AS707" i="1" s="1"/>
  <c r="AQ698" i="1"/>
  <c r="AS698" i="1" s="1"/>
  <c r="AT704" i="1"/>
  <c r="AS608" i="1"/>
  <c r="AQ643" i="1"/>
  <c r="AS643" i="1" s="1"/>
  <c r="AS617" i="1"/>
  <c r="AT709" i="1"/>
  <c r="AT715" i="1"/>
  <c r="AT586" i="1"/>
  <c r="AR573" i="1"/>
  <c r="AT573" i="1" s="1"/>
  <c r="AR578" i="1"/>
  <c r="AT578" i="1" s="1"/>
  <c r="AQ713" i="1"/>
  <c r="AS713" i="1" s="1"/>
  <c r="AQ706" i="1"/>
  <c r="AS706" i="1" s="1"/>
  <c r="AR575" i="1"/>
  <c r="AT575" i="1" s="1"/>
  <c r="AQ577" i="1"/>
  <c r="AS577" i="1" s="1"/>
  <c r="AR708" i="1"/>
  <c r="AT708" i="1" s="1"/>
  <c r="AQ606" i="1"/>
  <c r="AS606" i="1" s="1"/>
  <c r="AR716" i="1"/>
  <c r="AT716" i="1" s="1"/>
  <c r="AQ587" i="1"/>
  <c r="AS587" i="1" s="1"/>
  <c r="AQ715" i="1"/>
  <c r="AS715" i="1" s="1"/>
  <c r="AQ564" i="1"/>
  <c r="AS564" i="1" s="1"/>
  <c r="AQ674" i="1"/>
  <c r="AS674" i="1" s="1"/>
  <c r="AQ717" i="1"/>
  <c r="AS717" i="1" s="1"/>
  <c r="X653" i="1" l="1"/>
  <c r="X615" i="1"/>
  <c r="X567" i="1"/>
  <c r="X603" i="1"/>
  <c r="X718" i="1"/>
  <c r="X665" i="1"/>
  <c r="X675" i="1"/>
  <c r="X672" i="1"/>
  <c r="X657" i="1"/>
  <c r="X393" i="1"/>
  <c r="X427" i="1"/>
  <c r="X223" i="1"/>
  <c r="X189" i="1"/>
  <c r="X487" i="1"/>
  <c r="X469" i="1"/>
  <c r="X496" i="1"/>
  <c r="X444" i="1"/>
  <c r="X607" i="1"/>
  <c r="X494" i="1"/>
  <c r="X518" i="1"/>
  <c r="X47" i="1"/>
  <c r="X37" i="1"/>
  <c r="X87" i="1"/>
  <c r="X39" i="1"/>
  <c r="X24" i="1"/>
  <c r="X416" i="1"/>
  <c r="X526" i="1"/>
  <c r="X661" i="1"/>
  <c r="X10" i="1"/>
  <c r="X497" i="1"/>
  <c r="X493" i="1"/>
  <c r="X624" i="1"/>
  <c r="X23" i="1"/>
  <c r="X36" i="1"/>
  <c r="X44" i="1"/>
  <c r="X100" i="1"/>
  <c r="X48" i="1"/>
  <c r="X89" i="1"/>
  <c r="X142" i="1"/>
  <c r="X138" i="1"/>
  <c r="X112" i="1"/>
  <c r="X174" i="1"/>
  <c r="X261" i="1"/>
  <c r="X350" i="1"/>
  <c r="X188" i="1"/>
  <c r="X245" i="1"/>
  <c r="X117" i="1"/>
  <c r="X464" i="1"/>
  <c r="X403" i="1"/>
  <c r="X463" i="1"/>
  <c r="X467" i="1"/>
  <c r="X28" i="1"/>
  <c r="X16" i="1"/>
  <c r="X84" i="1"/>
  <c r="X91" i="1"/>
  <c r="X213" i="1"/>
  <c r="X115" i="1"/>
  <c r="X199" i="1"/>
  <c r="X244" i="1"/>
  <c r="X143" i="1"/>
  <c r="X273" i="1"/>
  <c r="X147" i="1"/>
  <c r="X233" i="1"/>
  <c r="X369" i="1"/>
  <c r="X343" i="1"/>
  <c r="X281" i="1"/>
  <c r="X339" i="1"/>
  <c r="X400" i="1"/>
  <c r="X31" i="1"/>
  <c r="X397" i="1"/>
  <c r="X50" i="1"/>
  <c r="X43" i="1"/>
  <c r="X136" i="1"/>
  <c r="X214" i="1"/>
  <c r="X125" i="1"/>
  <c r="X156" i="1"/>
  <c r="X297" i="1"/>
  <c r="X207" i="1"/>
  <c r="X335" i="1"/>
  <c r="X195" i="1"/>
  <c r="X480" i="1"/>
  <c r="X90" i="1"/>
  <c r="X38" i="1"/>
  <c r="X158" i="1"/>
  <c r="X385" i="1"/>
  <c r="X268" i="1"/>
  <c r="X265" i="1"/>
  <c r="X342" i="1"/>
  <c r="X447" i="1"/>
  <c r="X468" i="1"/>
  <c r="X437" i="1"/>
  <c r="X547" i="1"/>
  <c r="X56" i="1"/>
  <c r="X53" i="1"/>
  <c r="X52" i="1"/>
  <c r="X5" i="1"/>
  <c r="X51" i="1"/>
  <c r="X59" i="1"/>
  <c r="X114" i="1"/>
  <c r="X571" i="1"/>
  <c r="X15" i="1"/>
  <c r="X461" i="1"/>
  <c r="X509" i="1"/>
  <c r="X456" i="1"/>
  <c r="X18" i="1"/>
  <c r="X2" i="1"/>
  <c r="X49" i="1"/>
  <c r="X103" i="1"/>
  <c r="X55" i="1"/>
  <c r="X35" i="1"/>
  <c r="X166" i="1"/>
  <c r="X141" i="1"/>
  <c r="X124" i="1"/>
  <c r="X197" i="1"/>
  <c r="X264" i="1"/>
  <c r="X137" i="1"/>
  <c r="X204" i="1"/>
  <c r="X340" i="1"/>
  <c r="X230" i="1"/>
  <c r="X412" i="1"/>
  <c r="X411" i="1"/>
  <c r="X438" i="1"/>
  <c r="X491" i="1"/>
  <c r="X42" i="1"/>
  <c r="X30" i="1"/>
  <c r="X14" i="1"/>
  <c r="X97" i="1"/>
  <c r="X96" i="1"/>
  <c r="X129" i="1"/>
  <c r="X209" i="1"/>
  <c r="X295" i="1"/>
  <c r="X200" i="1"/>
  <c r="X182" i="1"/>
  <c r="X159" i="1"/>
  <c r="X246" i="1"/>
  <c r="X383" i="1"/>
  <c r="X357" i="1"/>
  <c r="X293" i="1"/>
  <c r="X359" i="1"/>
  <c r="X398" i="1"/>
  <c r="X525" i="1"/>
  <c r="X476" i="1"/>
  <c r="X9" i="1"/>
  <c r="X65" i="1"/>
  <c r="X62" i="1"/>
  <c r="X162" i="1"/>
  <c r="X130" i="1"/>
  <c r="X165" i="1"/>
  <c r="X160" i="1"/>
  <c r="X228" i="1"/>
  <c r="X356" i="1"/>
  <c r="X512" i="1"/>
  <c r="X108" i="1"/>
  <c r="X240" i="1"/>
  <c r="X215" i="1"/>
  <c r="X187" i="1"/>
  <c r="X212" i="1"/>
  <c r="X178" i="1"/>
  <c r="X272" i="1"/>
  <c r="X284" i="1"/>
  <c r="X377" i="1"/>
  <c r="X457" i="1"/>
  <c r="X563" i="1"/>
  <c r="X500" i="1"/>
  <c r="X460" i="1"/>
  <c r="X428" i="1"/>
  <c r="X462" i="1"/>
  <c r="X445" i="1"/>
  <c r="X73" i="1"/>
  <c r="X61" i="1"/>
  <c r="X74" i="1"/>
  <c r="X262" i="1"/>
  <c r="X506" i="1"/>
  <c r="X531" i="1"/>
  <c r="X483" i="1"/>
  <c r="X11" i="1"/>
  <c r="X126" i="1"/>
  <c r="X57" i="1"/>
  <c r="X151" i="1"/>
  <c r="X247" i="1"/>
  <c r="X164" i="1"/>
  <c r="X358" i="1"/>
  <c r="X470" i="1"/>
  <c r="X420" i="1"/>
  <c r="X88" i="1"/>
  <c r="X76" i="1"/>
  <c r="X104" i="1"/>
  <c r="X218" i="1"/>
  <c r="X217" i="1"/>
  <c r="X190" i="1"/>
  <c r="X389" i="1"/>
  <c r="X313" i="1"/>
  <c r="X236" i="1"/>
  <c r="X459" i="1"/>
  <c r="X95" i="1"/>
  <c r="X94" i="1"/>
  <c r="X239" i="1"/>
  <c r="X180" i="1"/>
  <c r="X252" i="1"/>
  <c r="X40" i="1"/>
  <c r="X119" i="1"/>
  <c r="X322" i="1"/>
  <c r="X203" i="1"/>
  <c r="X216" i="1"/>
  <c r="X347" i="1"/>
  <c r="X351" i="1"/>
  <c r="X396" i="1"/>
  <c r="X77" i="1"/>
  <c r="X688" i="1"/>
  <c r="X132" i="1"/>
  <c r="X32" i="1"/>
  <c r="X227" i="1"/>
  <c r="X260" i="1"/>
  <c r="X181" i="1"/>
  <c r="X338" i="1"/>
  <c r="X258" i="1"/>
  <c r="X407" i="1"/>
  <c r="X231" i="1"/>
  <c r="X334" i="1"/>
  <c r="X315" i="1"/>
  <c r="X336" i="1"/>
  <c r="X436" i="1"/>
  <c r="X391" i="1"/>
  <c r="X395" i="1"/>
  <c r="X542" i="1"/>
  <c r="X503" i="1"/>
  <c r="X475" i="1"/>
  <c r="X549" i="1"/>
  <c r="X642" i="1"/>
  <c r="X699" i="1"/>
  <c r="X707" i="1"/>
  <c r="X578" i="1"/>
  <c r="X715" i="1"/>
  <c r="X559" i="1"/>
  <c r="X664" i="1"/>
  <c r="X631" i="1"/>
  <c r="X505" i="1"/>
  <c r="X594" i="1"/>
  <c r="X481" i="1"/>
  <c r="X556" i="1"/>
  <c r="X701" i="1"/>
  <c r="X638" i="1"/>
  <c r="X700" i="1"/>
  <c r="X618" i="1"/>
  <c r="X564" i="1"/>
  <c r="X533" i="1"/>
  <c r="X80" i="1"/>
  <c r="X8" i="1"/>
  <c r="X529" i="1"/>
  <c r="X429" i="1"/>
  <c r="X421" i="1"/>
  <c r="X473" i="1"/>
  <c r="X123" i="1"/>
  <c r="X79" i="1"/>
  <c r="X81" i="1"/>
  <c r="X440" i="1"/>
  <c r="X149" i="1"/>
  <c r="X466" i="1"/>
  <c r="X488" i="1"/>
  <c r="X22" i="1"/>
  <c r="X21" i="1"/>
  <c r="X70" i="1"/>
  <c r="X192" i="1"/>
  <c r="X256" i="1"/>
  <c r="X171" i="1"/>
  <c r="X368" i="1"/>
  <c r="X346" i="1"/>
  <c r="X443" i="1"/>
  <c r="X66" i="1"/>
  <c r="X54" i="1"/>
  <c r="X172" i="1"/>
  <c r="X232" i="1"/>
  <c r="X249" i="1"/>
  <c r="X219" i="1"/>
  <c r="X321" i="1"/>
  <c r="X327" i="1"/>
  <c r="X522" i="1"/>
  <c r="X535" i="1"/>
  <c r="X19" i="1"/>
  <c r="X184" i="1"/>
  <c r="X118" i="1"/>
  <c r="X201" i="1"/>
  <c r="X289" i="1"/>
  <c r="X20" i="1"/>
  <c r="X99" i="1"/>
  <c r="X173" i="1"/>
  <c r="X278" i="1"/>
  <c r="X237" i="1"/>
  <c r="X360" i="1"/>
  <c r="X392" i="1"/>
  <c r="X414" i="1"/>
  <c r="X489" i="1"/>
  <c r="X34" i="1"/>
  <c r="X7" i="1"/>
  <c r="X102" i="1"/>
  <c r="X169" i="1"/>
  <c r="X267" i="1"/>
  <c r="X229" i="1"/>
  <c r="X345" i="1"/>
  <c r="X328" i="1"/>
  <c r="X145" i="1"/>
  <c r="X248" i="1"/>
  <c r="X366" i="1"/>
  <c r="X277" i="1"/>
  <c r="X367" i="1"/>
  <c r="X372" i="1"/>
  <c r="X405" i="1"/>
  <c r="X628" i="1"/>
  <c r="X659" i="1"/>
  <c r="X521" i="1"/>
  <c r="X348" i="1"/>
  <c r="X479" i="1"/>
  <c r="X67" i="1"/>
  <c r="X101" i="1"/>
  <c r="X419" i="1"/>
  <c r="X85" i="1"/>
  <c r="X60" i="1"/>
  <c r="X133" i="1"/>
  <c r="X298" i="1"/>
  <c r="X426" i="1"/>
  <c r="X46" i="1"/>
  <c r="X175" i="1"/>
  <c r="X194" i="1"/>
  <c r="X363" i="1"/>
  <c r="X373" i="1"/>
  <c r="X92" i="1"/>
  <c r="X221" i="1"/>
  <c r="X537" i="1"/>
  <c r="X220" i="1"/>
  <c r="X282" i="1"/>
  <c r="X299" i="1"/>
  <c r="X146" i="1"/>
  <c r="X41" i="1"/>
  <c r="X109" i="1"/>
  <c r="X285" i="1"/>
  <c r="X364" i="1"/>
  <c r="X168" i="1"/>
  <c r="X394" i="1"/>
  <c r="X381" i="1"/>
  <c r="X430" i="1"/>
  <c r="X581" i="1"/>
  <c r="X579" i="1"/>
  <c r="X588" i="1"/>
  <c r="X583" i="1"/>
  <c r="X682" i="1"/>
  <c r="X608" i="1"/>
  <c r="X714" i="1"/>
  <c r="X601" i="1"/>
  <c r="X555" i="1"/>
  <c r="X695" i="1"/>
  <c r="X612" i="1"/>
  <c r="X513" i="1"/>
  <c r="X593" i="1"/>
  <c r="X666" i="1"/>
  <c r="X712" i="1"/>
  <c r="X713" i="1"/>
  <c r="X3" i="1"/>
  <c r="X27" i="1"/>
  <c r="X83" i="1"/>
  <c r="X113" i="1"/>
  <c r="X302" i="1"/>
  <c r="X270" i="1"/>
  <c r="X286" i="1"/>
  <c r="X325" i="1"/>
  <c r="X382" i="1"/>
  <c r="X554" i="1"/>
  <c r="X613" i="1"/>
  <c r="X646" i="1"/>
  <c r="X703" i="1"/>
  <c r="X626" i="1"/>
  <c r="X541" i="1"/>
  <c r="X300" i="1"/>
  <c r="X691" i="1"/>
  <c r="X29" i="1"/>
  <c r="X291" i="1"/>
  <c r="X205" i="1"/>
  <c r="X424" i="1"/>
  <c r="X82" i="1"/>
  <c r="X250" i="1"/>
  <c r="X257" i="1"/>
  <c r="X304" i="1"/>
  <c r="X274" i="1"/>
  <c r="X387" i="1"/>
  <c r="X546" i="1"/>
  <c r="X673" i="1"/>
  <c r="X122" i="1"/>
  <c r="X386" i="1"/>
  <c r="X399" i="1"/>
  <c r="X534" i="1"/>
  <c r="X519" i="1"/>
  <c r="X676" i="1"/>
  <c r="X584" i="1"/>
  <c r="X648" i="1"/>
  <c r="X153" i="1"/>
  <c r="X111" i="1"/>
  <c r="X492" i="1"/>
  <c r="X33" i="1"/>
  <c r="X167" i="1"/>
  <c r="X515" i="1"/>
  <c r="X78" i="1"/>
  <c r="X301" i="1"/>
  <c r="X432" i="1"/>
  <c r="X75" i="1"/>
  <c r="X307" i="1"/>
  <c r="X283" i="1"/>
  <c r="X6" i="1"/>
  <c r="X110" i="1"/>
  <c r="X279" i="1"/>
  <c r="X241" i="1"/>
  <c r="X251" i="1"/>
  <c r="X433" i="1"/>
  <c r="X98" i="1"/>
  <c r="X127" i="1"/>
  <c r="X259" i="1"/>
  <c r="X211" i="1"/>
  <c r="X296" i="1"/>
  <c r="X425" i="1"/>
  <c r="X622" i="1"/>
  <c r="X548" i="1"/>
  <c r="X702" i="1"/>
  <c r="X690" i="1"/>
  <c r="X708" i="1"/>
  <c r="X586" i="1"/>
  <c r="X595" i="1"/>
  <c r="X524" i="1"/>
  <c r="X498" i="1"/>
  <c r="X550" i="1"/>
  <c r="X568" i="1"/>
  <c r="X575" i="1"/>
  <c r="X415" i="1"/>
  <c r="X63" i="1"/>
  <c r="X225" i="1"/>
  <c r="X308" i="1"/>
  <c r="X224" i="1"/>
  <c r="X316" i="1"/>
  <c r="X378" i="1"/>
  <c r="X614" i="1"/>
  <c r="X507" i="1"/>
  <c r="X670" i="1"/>
  <c r="X576" i="1"/>
  <c r="X590" i="1"/>
  <c r="X679" i="1"/>
  <c r="X570" i="1"/>
  <c r="X226" i="1"/>
  <c r="X243" i="1"/>
  <c r="X434" i="1"/>
  <c r="X121" i="1"/>
  <c r="X294" i="1"/>
  <c r="X320" i="1"/>
  <c r="X431" i="1"/>
  <c r="X620" i="1"/>
  <c r="X687" i="1"/>
  <c r="X326" i="1"/>
  <c r="X523" i="1"/>
  <c r="X640" i="1"/>
  <c r="X602" i="1"/>
  <c r="X706" i="1"/>
  <c r="X25" i="1"/>
  <c r="X150" i="1"/>
  <c r="X379" i="1"/>
  <c r="X254" i="1"/>
  <c r="X324" i="1"/>
  <c r="X380" i="1"/>
  <c r="X674" i="1"/>
  <c r="X641" i="1"/>
  <c r="X545" i="1"/>
  <c r="X532" i="1"/>
  <c r="X511" i="1"/>
  <c r="X12" i="1"/>
  <c r="X148" i="1"/>
  <c r="X105" i="1"/>
  <c r="X210" i="1"/>
  <c r="X331" i="1"/>
  <c r="X448" i="1"/>
  <c r="X196" i="1"/>
  <c r="X410" i="1"/>
  <c r="X566" i="1"/>
  <c r="X116" i="1"/>
  <c r="X13" i="1"/>
  <c r="X309" i="1"/>
  <c r="X68" i="1"/>
  <c r="X202" i="1"/>
  <c r="X319" i="1"/>
  <c r="X540" i="1"/>
  <c r="X629" i="1"/>
  <c r="X716" i="1"/>
  <c r="X647" i="1"/>
  <c r="X520" i="1"/>
  <c r="X694" i="1"/>
  <c r="X536" i="1"/>
  <c r="X266" i="1"/>
  <c r="X384" i="1"/>
  <c r="X611" i="1"/>
  <c r="X609" i="1"/>
  <c r="X69" i="1"/>
  <c r="X449" i="1"/>
  <c r="X177" i="1"/>
  <c r="X349" i="1"/>
  <c r="X508" i="1"/>
  <c r="X275" i="1"/>
  <c r="X663" i="1"/>
  <c r="X472" i="1"/>
  <c r="X26" i="1"/>
  <c r="X477" i="1"/>
  <c r="X72" i="1"/>
  <c r="X107" i="1"/>
  <c r="X332" i="1"/>
  <c r="X499" i="1"/>
  <c r="X234" i="1"/>
  <c r="X292" i="1"/>
  <c r="X376" i="1"/>
  <c r="X485" i="1"/>
  <c r="X238" i="1"/>
  <c r="X45" i="1"/>
  <c r="X255" i="1"/>
  <c r="X323" i="1"/>
  <c r="X418" i="1"/>
  <c r="X86" i="1"/>
  <c r="X140" i="1"/>
  <c r="X341" i="1"/>
  <c r="X280" i="1"/>
  <c r="X388" i="1"/>
  <c r="X543" i="1"/>
  <c r="X693" i="1"/>
  <c r="X633" i="1"/>
  <c r="X552" i="1"/>
  <c r="X711" i="1"/>
  <c r="X681" i="1"/>
  <c r="X527" i="1"/>
  <c r="X656" i="1"/>
  <c r="X644" i="1"/>
  <c r="X623" i="1"/>
  <c r="X651" i="1"/>
  <c r="X643" i="1"/>
  <c r="X704" i="1"/>
  <c r="X135" i="1"/>
  <c r="X64" i="1"/>
  <c r="X306" i="1"/>
  <c r="X186" i="1"/>
  <c r="X303" i="1"/>
  <c r="X310" i="1"/>
  <c r="X402" i="1"/>
  <c r="X517" i="1"/>
  <c r="X686" i="1"/>
  <c r="X683" i="1"/>
  <c r="X625" i="1"/>
  <c r="X486" i="1"/>
  <c r="X574" i="1"/>
  <c r="X154" i="1"/>
  <c r="X371" i="1"/>
  <c r="X330" i="1"/>
  <c r="X191" i="1"/>
  <c r="X276" i="1"/>
  <c r="X242" i="1"/>
  <c r="X314" i="1"/>
  <c r="X390" i="1"/>
  <c r="X516" i="1"/>
  <c r="X208" i="1"/>
  <c r="X287" i="1"/>
  <c r="X544" i="1"/>
  <c r="X684" i="1"/>
  <c r="X621" i="1"/>
  <c r="X587" i="1"/>
  <c r="X161" i="1"/>
  <c r="X185" i="1"/>
  <c r="X155" i="1"/>
  <c r="X344" i="1"/>
  <c r="X333" i="1"/>
  <c r="X471" i="1"/>
  <c r="X501" i="1"/>
  <c r="X585" i="1"/>
  <c r="X654" i="1"/>
  <c r="X404" i="1"/>
  <c r="X478" i="1"/>
  <c r="X484" i="1"/>
  <c r="X120" i="1"/>
  <c r="X482" i="1"/>
  <c r="X93" i="1"/>
  <c r="X144" i="1"/>
  <c r="X465" i="1"/>
  <c r="X504" i="1"/>
  <c r="X193" i="1"/>
  <c r="X263" i="1"/>
  <c r="X413" i="1"/>
  <c r="X106" i="1"/>
  <c r="X271" i="1"/>
  <c r="X58" i="1"/>
  <c r="X152" i="1"/>
  <c r="X406" i="1"/>
  <c r="X560" i="1"/>
  <c r="X139" i="1"/>
  <c r="X235" i="1"/>
  <c r="X354" i="1"/>
  <c r="X305" i="1"/>
  <c r="X417" i="1"/>
  <c r="X662" i="1"/>
  <c r="X510" i="1"/>
  <c r="X639" i="1"/>
  <c r="X668" i="1"/>
  <c r="X617" i="1"/>
  <c r="X709" i="1"/>
  <c r="X565" i="1"/>
  <c r="X514" i="1"/>
  <c r="X458" i="1"/>
  <c r="X655" i="1"/>
  <c r="X671" i="1"/>
  <c r="X710" i="1"/>
  <c r="X318" i="1"/>
  <c r="X163" i="1"/>
  <c r="X288" i="1"/>
  <c r="X157" i="1"/>
  <c r="X311" i="1"/>
  <c r="X352" i="1"/>
  <c r="X409" i="1"/>
  <c r="X474" i="1"/>
  <c r="X616" i="1"/>
  <c r="X677" i="1"/>
  <c r="X717" i="1"/>
  <c r="X569" i="1"/>
  <c r="X698" i="1"/>
  <c r="X198" i="1"/>
  <c r="X374" i="1"/>
  <c r="X439" i="1"/>
  <c r="X176" i="1"/>
  <c r="X361" i="1"/>
  <c r="X317" i="1"/>
  <c r="X353" i="1"/>
  <c r="X530" i="1"/>
  <c r="X669" i="1"/>
  <c r="X170" i="1"/>
  <c r="X423" i="1"/>
  <c r="X558" i="1"/>
  <c r="X689" i="1"/>
  <c r="X680" i="1"/>
  <c r="X17" i="1"/>
  <c r="X134" i="1"/>
  <c r="X370" i="1"/>
  <c r="X222" i="1"/>
  <c r="X362" i="1"/>
  <c r="X375" i="1"/>
  <c r="X573" i="1"/>
  <c r="X692" i="1"/>
  <c r="X561" i="1"/>
  <c r="X577" i="1"/>
  <c r="X408" i="1"/>
  <c r="X329" i="1"/>
  <c r="X355" i="1"/>
  <c r="X128" i="1"/>
  <c r="X253" i="1"/>
  <c r="X269" i="1"/>
  <c r="X441" i="1"/>
  <c r="X660" i="1"/>
  <c r="X696" i="1"/>
  <c r="X630" i="1"/>
  <c r="X538" i="1"/>
  <c r="X645" i="1"/>
  <c r="X705" i="1"/>
  <c r="X71" i="1"/>
  <c r="X179" i="1"/>
  <c r="X312" i="1"/>
  <c r="X528" i="1"/>
  <c r="X697" i="1"/>
  <c r="X580" i="1"/>
  <c r="X557" i="1"/>
  <c r="X206" i="1"/>
  <c r="X562" i="1"/>
  <c r="X183" i="1"/>
  <c r="X422" i="1"/>
  <c r="X446" i="1"/>
  <c r="X490" i="1"/>
  <c r="X365" i="1"/>
  <c r="X551" i="1"/>
  <c r="X539" i="1"/>
  <c r="X678" i="1"/>
  <c r="X401" i="1"/>
  <c r="X435" i="1"/>
  <c r="X606" i="1"/>
  <c r="X337" i="1"/>
  <c r="X572" i="1"/>
  <c r="X600" i="1"/>
  <c r="X131" i="1"/>
  <c r="X290" i="1"/>
  <c r="X685" i="1"/>
</calcChain>
</file>

<file path=xl/comments1.xml><?xml version="1.0" encoding="utf-8"?>
<comments xmlns="http://schemas.openxmlformats.org/spreadsheetml/2006/main">
  <authors>
    <author>zarcone</author>
    <author>ZARCONE Anthony</author>
    <author>lamy</author>
  </authors>
  <commentList>
    <comment ref="C106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 27676307
</t>
        </r>
      </text>
    </comment>
    <comment ref="C170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Nvelle cmde: 27687491
</t>
        </r>
      </text>
    </comment>
    <comment ref="C171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030
</t>
        </r>
      </text>
    </comment>
    <comment ref="C184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030
</t>
        </r>
      </text>
    </comment>
    <comment ref="C186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040
</t>
        </r>
      </text>
    </comment>
    <comment ref="C189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040
</t>
        </r>
      </text>
    </comment>
    <comment ref="C190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050
</t>
        </r>
      </text>
    </comment>
    <comment ref="C220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Order: 27845348
</t>
        </r>
      </text>
    </comment>
    <comment ref="C224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New order: 27772171
</t>
        </r>
      </text>
    </comment>
    <comment ref="C32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120
</t>
        </r>
      </text>
    </comment>
    <comment ref="AM49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499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00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10/04/2019</t>
        </r>
      </text>
    </comment>
    <comment ref="AM501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17/04/2019</t>
        </r>
      </text>
    </comment>
    <comment ref="AM509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10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12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13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AM514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30/04/2019</t>
        </r>
      </text>
    </comment>
    <comment ref="C517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150
</t>
        </r>
      </text>
    </comment>
    <comment ref="AM518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06/05/2019</t>
        </r>
      </text>
    </comment>
    <comment ref="AM519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06/05/2019</t>
        </r>
      </text>
    </comment>
    <comment ref="X591" authorId="2" shapeId="0">
      <text>
        <r>
          <rPr>
            <b/>
            <sz val="9"/>
            <color indexed="81"/>
            <rFont val="Tahoma"/>
            <family val="2"/>
          </rPr>
          <t>lamy:</t>
        </r>
        <r>
          <rPr>
            <sz val="9"/>
            <color indexed="81"/>
            <rFont val="Tahoma"/>
            <family val="2"/>
          </rPr>
          <t xml:space="preserve">
2 confiés recu pour la meme commande 28158308,
Utilisation du confié en trop pour la commande 28161774 
</t>
        </r>
      </text>
    </comment>
    <comment ref="AF592" authorId="2" shapeId="0">
      <text>
        <r>
          <rPr>
            <b/>
            <sz val="9"/>
            <color indexed="81"/>
            <rFont val="Tahoma"/>
            <family val="2"/>
          </rPr>
          <t>lamy:</t>
        </r>
        <r>
          <rPr>
            <sz val="9"/>
            <color indexed="81"/>
            <rFont val="Tahoma"/>
            <family val="2"/>
          </rPr>
          <t xml:space="preserve">
06/08/19</t>
        </r>
      </text>
    </comment>
    <comment ref="AF604" authorId="2" shapeId="0">
      <text>
        <r>
          <rPr>
            <b/>
            <sz val="9"/>
            <color indexed="81"/>
            <rFont val="Tahoma"/>
            <family val="2"/>
          </rPr>
          <t>lamy:</t>
        </r>
        <r>
          <rPr>
            <sz val="9"/>
            <color indexed="81"/>
            <rFont val="Tahoma"/>
            <family val="2"/>
          </rPr>
          <t xml:space="preserve">
15/08/19</t>
        </r>
      </text>
    </comment>
    <comment ref="AF627" authorId="2" shapeId="0">
      <text>
        <r>
          <rPr>
            <b/>
            <sz val="9"/>
            <color indexed="81"/>
            <rFont val="Tahoma"/>
            <family val="2"/>
          </rPr>
          <t>lamy:</t>
        </r>
        <r>
          <rPr>
            <sz val="9"/>
            <color indexed="81"/>
            <rFont val="Tahoma"/>
            <family val="2"/>
          </rPr>
          <t xml:space="preserve">
A PLANIFIER POUR LE: 13/09/19</t>
        </r>
      </text>
    </comment>
    <comment ref="AF632" authorId="2" shapeId="0">
      <text>
        <r>
          <rPr>
            <b/>
            <sz val="9"/>
            <color indexed="81"/>
            <rFont val="Tahoma"/>
            <family val="2"/>
          </rPr>
          <t>lamy:</t>
        </r>
        <r>
          <rPr>
            <sz val="9"/>
            <color indexed="81"/>
            <rFont val="Tahoma"/>
            <family val="2"/>
          </rPr>
          <t xml:space="preserve">
12/09/19</t>
        </r>
      </text>
    </comment>
    <comment ref="C648" authorId="0" shapeId="0">
      <text>
        <r>
          <rPr>
            <b/>
            <sz val="9"/>
            <color indexed="81"/>
            <rFont val="Tahoma"/>
            <family val="2"/>
          </rPr>
          <t>zarcone:</t>
        </r>
        <r>
          <rPr>
            <sz val="9"/>
            <color indexed="81"/>
            <rFont val="Tahoma"/>
            <family val="2"/>
          </rPr>
          <t xml:space="preserve">
PO client 4500325417 060
</t>
        </r>
      </text>
    </comment>
    <comment ref="C651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130
</t>
        </r>
      </text>
    </comment>
    <comment ref="C654" authorId="1" shapeId="0">
      <text>
        <r>
          <rPr>
            <b/>
            <sz val="9"/>
            <color indexed="81"/>
            <rFont val="Tahoma"/>
            <family val="2"/>
          </rPr>
          <t>ZARCONE Anthony:</t>
        </r>
        <r>
          <rPr>
            <sz val="9"/>
            <color indexed="81"/>
            <rFont val="Tahoma"/>
            <family val="2"/>
          </rPr>
          <t xml:space="preserve">
Poste 140
</t>
        </r>
      </text>
    </comment>
    <comment ref="C726" authorId="2" shapeId="0">
      <text>
        <r>
          <rPr>
            <b/>
            <sz val="9"/>
            <color indexed="81"/>
            <rFont val="Tahoma"/>
            <family val="2"/>
          </rPr>
          <t>lamy:</t>
        </r>
        <r>
          <rPr>
            <sz val="9"/>
            <color indexed="81"/>
            <rFont val="Tahoma"/>
            <family val="2"/>
          </rPr>
          <t xml:space="preserve">
Commande passe de quantité 2 à 1
Création de la phase 20 pour faire un total de 2</t>
        </r>
      </text>
    </comment>
  </commentList>
</comments>
</file>

<file path=xl/sharedStrings.xml><?xml version="1.0" encoding="utf-8"?>
<sst xmlns="http://schemas.openxmlformats.org/spreadsheetml/2006/main" count="12459" uniqueCount="2275">
  <si>
    <t>OET-FILS</t>
  </si>
  <si>
    <t>DA</t>
  </si>
  <si>
    <t>VU</t>
  </si>
  <si>
    <t>AOG</t>
  </si>
  <si>
    <t>FAI</t>
  </si>
  <si>
    <t>P/N</t>
  </si>
  <si>
    <t>az</t>
  </si>
  <si>
    <t>H71245</t>
  </si>
  <si>
    <t>JACK</t>
  </si>
  <si>
    <t>OUI</t>
  </si>
  <si>
    <t>OK</t>
  </si>
  <si>
    <t>CRIT</t>
  </si>
  <si>
    <t>AZ</t>
  </si>
  <si>
    <t>N58948</t>
  </si>
  <si>
    <t>BI</t>
  </si>
  <si>
    <t>P26241</t>
  </si>
  <si>
    <t>P56692</t>
  </si>
  <si>
    <t>P56691</t>
  </si>
  <si>
    <t>SERVI</t>
  </si>
  <si>
    <t>R51945</t>
  </si>
  <si>
    <t>R61067</t>
  </si>
  <si>
    <t>R61173</t>
  </si>
  <si>
    <t>EASA FORM 1</t>
  </si>
  <si>
    <t xml:space="preserve">Attente ETEC + Placard </t>
  </si>
  <si>
    <t>Attente confiés - Doublon ligne 4 (VU à conserver pour éventuelle nouvelle commande)</t>
  </si>
  <si>
    <t>État</t>
  </si>
  <si>
    <t>Attente confié (4CMP*00044) - VU en stock PHS</t>
  </si>
  <si>
    <t>EFD990002</t>
  </si>
  <si>
    <t xml:space="preserve"> VU à réattribuer car doublon de la cmde 27105823</t>
  </si>
  <si>
    <t>EFD990230 =&gt; EFD990242</t>
  </si>
  <si>
    <t>EFD990243</t>
  </si>
  <si>
    <t>EFD990205</t>
  </si>
  <si>
    <t>EFD990001</t>
  </si>
  <si>
    <t>A320EL050000-EPA</t>
  </si>
  <si>
    <t>420VU</t>
  </si>
  <si>
    <t>F57139</t>
  </si>
  <si>
    <t>413VU</t>
  </si>
  <si>
    <t>LdF</t>
  </si>
  <si>
    <t>Vérification</t>
  </si>
  <si>
    <t>LdF Non approuvée</t>
  </si>
  <si>
    <t>Têtes B</t>
  </si>
  <si>
    <t>Confiés</t>
  </si>
  <si>
    <t>Qté confiés</t>
  </si>
  <si>
    <t>Qté 1</t>
  </si>
  <si>
    <t>N/A</t>
  </si>
  <si>
    <t>EASA FORM1</t>
  </si>
  <si>
    <t>NON</t>
  </si>
  <si>
    <t>CÂBLE</t>
  </si>
  <si>
    <t>STOCK PHS Qté 4</t>
  </si>
  <si>
    <t>STOCK PHS Qté 1</t>
  </si>
  <si>
    <t>RPA</t>
  </si>
  <si>
    <t>MB035ACAAAAC</t>
  </si>
  <si>
    <t>6M90080100</t>
  </si>
  <si>
    <t>EFD990004</t>
  </si>
  <si>
    <t>EFD990003</t>
  </si>
  <si>
    <t>U54481</t>
  </si>
  <si>
    <t>SG</t>
  </si>
  <si>
    <t>6V01965900</t>
  </si>
  <si>
    <t>En stock PHS</t>
  </si>
  <si>
    <t>À imprimer LAB</t>
  </si>
  <si>
    <t>À imprimer COL</t>
  </si>
  <si>
    <t>EFD990006</t>
  </si>
  <si>
    <t>EFD990244</t>
  </si>
  <si>
    <t>EFD990246</t>
  </si>
  <si>
    <t>EFD990249</t>
  </si>
  <si>
    <t>EFD990250</t>
  </si>
  <si>
    <t>EFD990251</t>
  </si>
  <si>
    <t>EFD990252</t>
  </si>
  <si>
    <t>EFD990257</t>
  </si>
  <si>
    <t>EFD990258</t>
  </si>
  <si>
    <t>EFD990259</t>
  </si>
  <si>
    <t>MB043ABAAAAB</t>
  </si>
  <si>
    <t>EFD990279</t>
  </si>
  <si>
    <t>EFD990280</t>
  </si>
  <si>
    <t>MD501-311101-01A</t>
  </si>
  <si>
    <t>Fiche navette LAT-AZ-170006</t>
  </si>
  <si>
    <t>PN en attente de confirmation client</t>
  </si>
  <si>
    <t>WF417AFACAAE</t>
  </si>
  <si>
    <t>EXP</t>
  </si>
  <si>
    <t>USER</t>
  </si>
  <si>
    <t>NB5457P</t>
  </si>
  <si>
    <t>LdF approuvée</t>
  </si>
  <si>
    <t>NR1624P</t>
  </si>
  <si>
    <t>RR0927C</t>
  </si>
  <si>
    <t>RR0827Z</t>
  </si>
  <si>
    <t>LUV (TMS + ASDA)</t>
  </si>
  <si>
    <t>RTN</t>
  </si>
  <si>
    <t>VB0044D</t>
  </si>
  <si>
    <t>ANNULÉE</t>
  </si>
  <si>
    <t>MB0080D</t>
  </si>
  <si>
    <t>NB4371P</t>
  </si>
  <si>
    <t>Faire mail prod. + collab à réception des confiés</t>
  </si>
  <si>
    <t>WF408ADAAAAC</t>
  </si>
  <si>
    <t>6V00205900</t>
  </si>
  <si>
    <t>VB0020D</t>
  </si>
  <si>
    <t>NR1727P</t>
  </si>
  <si>
    <t>RB0768C</t>
  </si>
  <si>
    <t>FAISCEAU</t>
  </si>
  <si>
    <t>RR0831Z</t>
  </si>
  <si>
    <t>RR0872Z</t>
  </si>
  <si>
    <t>RR9463C</t>
  </si>
  <si>
    <t>NR3171P</t>
  </si>
  <si>
    <t>R00850R</t>
  </si>
  <si>
    <t>W18729-1  =&gt;    W18729-3</t>
  </si>
  <si>
    <t>PN</t>
  </si>
  <si>
    <t>Fiche navette LAT-AZ-170012 et demande en cours (mail M. KANANE)</t>
  </si>
  <si>
    <t>EFD990025</t>
  </si>
  <si>
    <t>NR6980P</t>
  </si>
  <si>
    <t>NB4871P</t>
  </si>
  <si>
    <t>Qté 1
Qté 1</t>
  </si>
  <si>
    <t>6839605400
6839315000</t>
  </si>
  <si>
    <t>6800800300
6808100400
6839605100
6827214800</t>
  </si>
  <si>
    <t>Qté 2
Qté 1
Qté 1
Qté 1</t>
  </si>
  <si>
    <t xml:space="preserve">6939600100
6944100100 </t>
  </si>
  <si>
    <t>H72362730101
ABS1643ACSB007
6V90061800</t>
  </si>
  <si>
    <t>Qté 1
Qté 1
Qté 1</t>
  </si>
  <si>
    <t xml:space="preserve">6504420600
6504420800
6574819100 </t>
  </si>
  <si>
    <t xml:space="preserve">6504420600
6504420800
6574819600 </t>
  </si>
  <si>
    <t>Attente confié pour collab et planif</t>
  </si>
  <si>
    <t>Mail prod. à faire à réception des confiés
Rail VT à faire couper par Arnaud - Fiche navette LAT-AZ-170009</t>
  </si>
  <si>
    <t>MD501-311101-01B</t>
  </si>
  <si>
    <t>H72362730101
ABS1643ACSB007
6V90061801</t>
  </si>
  <si>
    <t>CONCAT</t>
  </si>
  <si>
    <t>010</t>
  </si>
  <si>
    <t>W67726</t>
  </si>
  <si>
    <t>W67727</t>
  </si>
  <si>
    <t>E9375445L</t>
  </si>
  <si>
    <t>CDE-CCP777</t>
  </si>
  <si>
    <t>B777-L1</t>
  </si>
  <si>
    <t>TBD</t>
  </si>
  <si>
    <t>NB04436P</t>
  </si>
  <si>
    <t>W70264</t>
  </si>
  <si>
    <t>W70265</t>
  </si>
  <si>
    <t>W70266</t>
  </si>
  <si>
    <t>71140017 =&gt; 71140021</t>
  </si>
  <si>
    <t>W70849</t>
  </si>
  <si>
    <t>Reste à expédier Qté 2 =&gt; NC 4STR*00949 (PARAMOUNT)</t>
  </si>
  <si>
    <t>71140022 =&gt; 71140026</t>
  </si>
  <si>
    <t>W70874</t>
  </si>
  <si>
    <t>10</t>
  </si>
  <si>
    <t>NB03718P</t>
  </si>
  <si>
    <t>AZA</t>
  </si>
  <si>
    <t>Qté 3</t>
  </si>
  <si>
    <t>NB05129P</t>
  </si>
  <si>
    <t>NB05834P</t>
  </si>
  <si>
    <t>NB05635P</t>
  </si>
  <si>
    <t>Attente AR ACHE62966 pour ré appro série</t>
  </si>
  <si>
    <t>W96786</t>
  </si>
  <si>
    <t>Réception 4STR*00016 le 19/12/2017 (ACHE62985)</t>
  </si>
  <si>
    <t>EFD990007</t>
  </si>
  <si>
    <t>NB04007P</t>
  </si>
  <si>
    <t>NB05045P</t>
  </si>
  <si>
    <t>VU prélevé sur cmde annulée (27610978)
Enlèvement DHL</t>
  </si>
  <si>
    <t>LTE990001</t>
  </si>
  <si>
    <t>LTE990001 =&gt; LTE990005</t>
  </si>
  <si>
    <t>LTE990006 =&gt; LTE990009</t>
  </si>
  <si>
    <t xml:space="preserve">Missing CMS 2 Qty 1 (0 Received) </t>
  </si>
  <si>
    <t xml:space="preserve">Faire mail prod. + collab à réception des confiés
Missing CMS 2 Qty 1 (0 Received) </t>
  </si>
  <si>
    <t>Faire mail prod. + collab à réception des confiés
CMS 2 received ; Missing CMS 1 Qté 1</t>
  </si>
  <si>
    <t>A livrer en 8 BL Qté 1 - /10, /20 =&gt; /80</t>
  </si>
  <si>
    <t>LTE990001 =&gt; LTE990008</t>
  </si>
  <si>
    <t>LTE990009</t>
  </si>
  <si>
    <t>LTE990010</t>
  </si>
  <si>
    <t>LTE990011</t>
  </si>
  <si>
    <t>LTE990002</t>
  </si>
  <si>
    <t>Z21294</t>
  </si>
  <si>
    <t>LTE990003</t>
  </si>
  <si>
    <t>LTE990004</t>
  </si>
  <si>
    <t>LTE990005</t>
  </si>
  <si>
    <t>LTE990006 =&gt; LTE990007</t>
  </si>
  <si>
    <t>LTE990001 =&gt; LTE990003</t>
  </si>
  <si>
    <t>LTE990004 =&gt; LTE990013</t>
  </si>
  <si>
    <t>Qté 5 à livrer le 13/03/2018
Collaboré en avance de phase sous réserve de reception du confié.</t>
  </si>
  <si>
    <t>Réception 4STR*01124 le 12/01/2018 (ACHE65158)</t>
  </si>
  <si>
    <t>Réception 4STR*01123 le 12/01/2018 (ACHE65158)</t>
  </si>
  <si>
    <t>Réception 4STR*00822 le 07/02/2018 (ACHE66272)</t>
  </si>
  <si>
    <t>Réception 4STR*00774 le 15/02/2018 (ACHE65011)
Collaboré en avance de phase suite à demande client</t>
  </si>
  <si>
    <t>Réception 4STR*01030 le 10/01/2018 (ACHE58554)</t>
  </si>
  <si>
    <t>RR0759Z</t>
  </si>
  <si>
    <t>LTE990008</t>
  </si>
  <si>
    <t>6925015800 6963400000 6963397500</t>
  </si>
  <si>
    <t>NB01881P</t>
  </si>
  <si>
    <t>WF406ABAAAAB</t>
  </si>
  <si>
    <t>WF435ADAAAAC</t>
  </si>
  <si>
    <t>VB0268D</t>
  </si>
  <si>
    <t>6V90079000</t>
  </si>
  <si>
    <t>VB0251D</t>
  </si>
  <si>
    <t>Attente AR
Attente confié</t>
  </si>
  <si>
    <t>Réception ACHE66272 le 07/02/2018</t>
  </si>
  <si>
    <t>Z37767</t>
  </si>
  <si>
    <t>P2314617</t>
  </si>
  <si>
    <t>MB136ABAAAAC</t>
  </si>
  <si>
    <t>6M90079100</t>
  </si>
  <si>
    <t>MB2030D</t>
  </si>
  <si>
    <t>E8791708L</t>
  </si>
  <si>
    <t>Réception 4STR*01124 le 30/03/2018</t>
  </si>
  <si>
    <t>Réception 4STR*00878 le 05/03/2018 (ACHE70648)
Collaboré en avance de phase.</t>
  </si>
  <si>
    <t>Collaboré en avance de phase</t>
  </si>
  <si>
    <t>Enlèvement DHL</t>
  </si>
  <si>
    <t>MB170ACAAAAA</t>
  </si>
  <si>
    <t>6M90005200
6M90005100
6M90005300
6M90079400</t>
  </si>
  <si>
    <t>6839605100</t>
  </si>
  <si>
    <t>6939600100</t>
  </si>
  <si>
    <t>Qté 1
Qté 1
Qté 1
Qté 1</t>
  </si>
  <si>
    <t>E8789829L</t>
  </si>
  <si>
    <t>Attente confiés</t>
  </si>
  <si>
    <t>Attente délai d'appro
Attente ETEC</t>
  </si>
  <si>
    <t>MB2061D</t>
  </si>
  <si>
    <t>Z55154</t>
  </si>
  <si>
    <t>Attente ETEC</t>
  </si>
  <si>
    <t>LTE990010
=&gt;
LTE990012</t>
  </si>
  <si>
    <t>006</t>
  </si>
  <si>
    <t>007</t>
  </si>
  <si>
    <t>008</t>
  </si>
  <si>
    <t>009</t>
  </si>
  <si>
    <t>MB2038D</t>
  </si>
  <si>
    <t>Faire enlèvement DHL le 02/03/2018</t>
  </si>
  <si>
    <t>NB03483P</t>
  </si>
  <si>
    <t>Réception 4CPR*00312 le 14/03/2018 (ACHE69794)</t>
  </si>
  <si>
    <t>LTE990001
=&gt;
 LTE990003</t>
  </si>
  <si>
    <t>5215
11483</t>
  </si>
  <si>
    <t>Fiche navette LAT-AZA-170009
Réception 4CPR*00316 le 19/03/2018 (ACHE71834)</t>
  </si>
  <si>
    <t>LTE990006 =&gt; LTE990016</t>
  </si>
  <si>
    <t>LTE990017 
=&gt; 
LTE990036</t>
  </si>
  <si>
    <t>Z70052-1</t>
  </si>
  <si>
    <t>Z71818</t>
  </si>
  <si>
    <t>73220002
=&gt;
73220004</t>
  </si>
  <si>
    <t>Réception 4STR*00982 le 03/04/2018 (ACHE68856)</t>
  </si>
  <si>
    <t>PRE_APPRO_FFK</t>
  </si>
  <si>
    <t>Z72578
Z72579</t>
  </si>
  <si>
    <t xml:space="preserve">Z72580 
Z72581 </t>
  </si>
  <si>
    <t>MP</t>
  </si>
  <si>
    <t>A donner directement à Marine Panau</t>
  </si>
  <si>
    <t>Z72588</t>
  </si>
  <si>
    <t>Collaboré en avance de phase au 12/03</t>
  </si>
  <si>
    <t>Réception 4STR*00016 le 06/02/2018 (ACHE62213)</t>
  </si>
  <si>
    <t>NB03010P</t>
  </si>
  <si>
    <t>LTE990001 =&gt; LTE990011</t>
  </si>
  <si>
    <t>LTE990012 =&gt; LTE990022</t>
  </si>
  <si>
    <t>LTE990023 =&gt; LTE990033</t>
  </si>
  <si>
    <t>6839605200</t>
  </si>
  <si>
    <t>Réception 4STR*00878 le 10/04/2018 (ACHE75710)</t>
  </si>
  <si>
    <t>Réception 4CPR*00239 le 21/08/2017 (ACHE37991)
Faire mail prod. à réception des confiés</t>
  </si>
  <si>
    <t>119VU</t>
  </si>
  <si>
    <t>W59611</t>
  </si>
  <si>
    <t>Réception 4STR*01127 le 27/03/2018 (ACHE65265)</t>
  </si>
  <si>
    <t>Réception 4STR*00609 le 23/03/2018 (ACHE65208)
Enlèvement DHL</t>
  </si>
  <si>
    <t>Attente Valo AS pour expédition
Départ de 2VU le 28/03 (avec DHL)</t>
  </si>
  <si>
    <t>NB02135P</t>
  </si>
  <si>
    <t>6839605400 6839315000</t>
  </si>
  <si>
    <t>Réception 3STR*01418 le 17/04/2018 (ACHE77845)</t>
  </si>
  <si>
    <t>Attente Valo AS pour expédition
Départ de 2VU le 28/03 (avec DHL)
Demander BL à l'ADV le 10/04/2018</t>
  </si>
  <si>
    <t>Réception 4STR*00016 le 01/03/2018 (ACHE66292)
Collaboré en avance (sous réserve de réception confié) avant le 01/03/2017</t>
  </si>
  <si>
    <t>Attente délai d'appro</t>
  </si>
  <si>
    <t>Réception 4STR*01147 le 18/04/2018 (ACHE79202)</t>
  </si>
  <si>
    <t>Non</t>
  </si>
  <si>
    <t>Oui</t>
  </si>
  <si>
    <t>USER BDO</t>
  </si>
  <si>
    <t>LTE990007</t>
  </si>
  <si>
    <t>LTE990012</t>
  </si>
  <si>
    <t>LTE990013</t>
  </si>
  <si>
    <t>LTE990014</t>
  </si>
  <si>
    <t>LTE990015</t>
  </si>
  <si>
    <t>LTE990016</t>
  </si>
  <si>
    <t>LTE990017</t>
  </si>
  <si>
    <t>LTE990018</t>
  </si>
  <si>
    <t>LTE990019</t>
  </si>
  <si>
    <t>LTE990020</t>
  </si>
  <si>
    <t>LTE990021</t>
  </si>
  <si>
    <t>LTE990022</t>
  </si>
  <si>
    <t>LTE990023</t>
  </si>
  <si>
    <t>LTE990024</t>
  </si>
  <si>
    <t>LTE990025</t>
  </si>
  <si>
    <t>LTE990026</t>
  </si>
  <si>
    <t>LTE990027</t>
  </si>
  <si>
    <t>LTE990028</t>
  </si>
  <si>
    <t>LTE990029</t>
  </si>
  <si>
    <t>LTE990030</t>
  </si>
  <si>
    <t>LTE990031</t>
  </si>
  <si>
    <t>LTE990033</t>
  </si>
  <si>
    <t>LTE990034</t>
  </si>
  <si>
    <t>LTE990035</t>
  </si>
  <si>
    <t>LTE990037</t>
  </si>
  <si>
    <t>LTE990038</t>
  </si>
  <si>
    <t>LTE990039</t>
  </si>
  <si>
    <t>LTE990040</t>
  </si>
  <si>
    <t>LTE990041</t>
  </si>
  <si>
    <t>LTE990043</t>
  </si>
  <si>
    <t>LTE990044</t>
  </si>
  <si>
    <t>LTE990046</t>
  </si>
  <si>
    <t>LTE990047</t>
  </si>
  <si>
    <t>LTE990048</t>
  </si>
  <si>
    <t>LTE990049</t>
  </si>
  <si>
    <t>LTE990050</t>
  </si>
  <si>
    <t>LTE990051</t>
  </si>
  <si>
    <t>LTE990053</t>
  </si>
  <si>
    <t>LTE990054</t>
  </si>
  <si>
    <t>Réception 4STR*01149 et 4STR*01150 le 25/05/2018</t>
  </si>
  <si>
    <t xml:space="preserve">Réception 4STR*00609 le 17/01/2018 (ACHE65208)
Collaboré à date en avance de phase </t>
  </si>
  <si>
    <t>021486</t>
  </si>
  <si>
    <t>CDE-CCP777010</t>
  </si>
  <si>
    <t>Départ navette interne</t>
  </si>
  <si>
    <t>021520</t>
  </si>
  <si>
    <t>E8799209L</t>
  </si>
  <si>
    <t>MB170ACAAAAB</t>
  </si>
  <si>
    <t>LTE990034
=&gt;
LTE990042</t>
  </si>
  <si>
    <t>MB135ABAAAAC</t>
  </si>
  <si>
    <t>E8799546L</t>
  </si>
  <si>
    <t>6M90080300</t>
  </si>
  <si>
    <t>Réception le 18/05/2018</t>
  </si>
  <si>
    <t>LCT033780</t>
  </si>
  <si>
    <t>73220015
=&gt;
73220022</t>
  </si>
  <si>
    <t>RR0457C</t>
  </si>
  <si>
    <t>LTE990001
=&gt;
LTE990002</t>
  </si>
  <si>
    <t>LTE990001  =&gt;  LTE990002</t>
  </si>
  <si>
    <t>Attente AR ACHE83111</t>
  </si>
  <si>
    <t>LCTZ35696</t>
  </si>
  <si>
    <t>LTE990014 =&gt; LTE990021</t>
  </si>
  <si>
    <t>LCTR52643</t>
  </si>
  <si>
    <t>LCTR61161</t>
  </si>
  <si>
    <t>LCTR61162</t>
  </si>
  <si>
    <t>LCTR45100</t>
  </si>
  <si>
    <t>LCT034445</t>
  </si>
  <si>
    <t>LCT034446</t>
  </si>
  <si>
    <t>Réception 4STR*00878 le 12/06/2018 (ACHE85817)</t>
  </si>
  <si>
    <t>LTE990056</t>
  </si>
  <si>
    <t>LTE990057</t>
  </si>
  <si>
    <t>LTE990058</t>
  </si>
  <si>
    <t>LTE990059</t>
  </si>
  <si>
    <t>LTE990061</t>
  </si>
  <si>
    <t>LTE990062</t>
  </si>
  <si>
    <t>LTE990063</t>
  </si>
  <si>
    <t>LTE990064</t>
  </si>
  <si>
    <t>LTE990065</t>
  </si>
  <si>
    <t>LTE990066</t>
  </si>
  <si>
    <t>Faire DS platines 4STR*00821 et 4STR*00822 le 02/07/2018
Attention lors de la livraison car il faut livrer la cmde 27687491</t>
  </si>
  <si>
    <t>LCTV50477</t>
  </si>
  <si>
    <t>LTE990067 =&gt; LTE990068</t>
  </si>
  <si>
    <t>Réception 4STR*01030 le 26/07/2018 (ACHE85837)</t>
  </si>
  <si>
    <t>053475-1   =&gt;   053475-4</t>
  </si>
  <si>
    <t>LCT055766</t>
  </si>
  <si>
    <t>LTE990014 =&gt; LTE990020</t>
  </si>
  <si>
    <t>058546-1</t>
  </si>
  <si>
    <t>053399-1 =&gt;   053399-4</t>
  </si>
  <si>
    <t>FAISCEAU GENERATION (ATR42)</t>
  </si>
  <si>
    <t>FAISCEAU GENERATION (ATR72)</t>
  </si>
  <si>
    <t>6939600100
6944100100</t>
  </si>
  <si>
    <t>NB3762P</t>
  </si>
  <si>
    <t>Attente délai d'appro
Attente prep</t>
  </si>
  <si>
    <t>LTE990069</t>
  </si>
  <si>
    <t>LTE990070</t>
  </si>
  <si>
    <t>LTE990071</t>
  </si>
  <si>
    <t>LTE990072</t>
  </si>
  <si>
    <t>LTE990010  =&gt; LTE990012</t>
  </si>
  <si>
    <t>DSHP relancée le 19/06</t>
  </si>
  <si>
    <t>LTE990038 =&gt; LTE990051</t>
  </si>
  <si>
    <t>LTE990001 =&gt; LTE990002</t>
  </si>
  <si>
    <t>WF407ABAAAAB</t>
  </si>
  <si>
    <t>NB07323P</t>
  </si>
  <si>
    <t>LTE990001
=&gt;
LTE990006</t>
  </si>
  <si>
    <t>Attente AR ACHE90041 (ROSSI)
Attente FIP
CORE 257</t>
  </si>
  <si>
    <t>Attente AR ACHE90041 (ROSSI)
CORE 257</t>
  </si>
  <si>
    <t>6574872200</t>
  </si>
  <si>
    <t>6853820100</t>
  </si>
  <si>
    <t>NB06482P</t>
  </si>
  <si>
    <t>VB0197D</t>
  </si>
  <si>
    <t>6V90079100</t>
  </si>
  <si>
    <t>LTE990043 =&gt; LTE990053</t>
  </si>
  <si>
    <t>053182-1   =&gt;         053182-4</t>
  </si>
  <si>
    <t>71130001   =&gt;   71130010</t>
  </si>
  <si>
    <t>CORE 516</t>
  </si>
  <si>
    <t>NB06767P</t>
  </si>
  <si>
    <t>Attente délai d'appro
Attente prog. Test</t>
  </si>
  <si>
    <t>LTE990073</t>
  </si>
  <si>
    <t>Réception le 13/07/2018 (ACHE91620)
CORE 602</t>
  </si>
  <si>
    <t>MB042ACABAAA</t>
  </si>
  <si>
    <t>Réception le 13/07/2018 (ACHE91620)
CORE 636</t>
  </si>
  <si>
    <t>077414-1</t>
  </si>
  <si>
    <t xml:space="preserve">6M90079500 </t>
  </si>
  <si>
    <t>MB2008D</t>
  </si>
  <si>
    <t>73220013 à 73220014 et 73220023 =&gt; 73220027</t>
  </si>
  <si>
    <t>CORE 842 (COL)
CORE 843 (LAB)</t>
  </si>
  <si>
    <t>LCT078191</t>
  </si>
  <si>
    <t>Réception 4STR*01311 le 23/07/2018
CORE 967</t>
  </si>
  <si>
    <t>LTE990003 =&gt; LTE990004</t>
  </si>
  <si>
    <t>73220028 =&gt; 73220030</t>
  </si>
  <si>
    <t>73220031 =&gt; 73220037</t>
  </si>
  <si>
    <t>LCT104456</t>
  </si>
  <si>
    <t>LCT104458</t>
  </si>
  <si>
    <t>CORE 1105</t>
  </si>
  <si>
    <t>73220038
=&gt;
73220040</t>
  </si>
  <si>
    <t>LCT107894</t>
  </si>
  <si>
    <t>LCT107895</t>
  </si>
  <si>
    <t>73220041
=&gt;
73220050</t>
  </si>
  <si>
    <t>LCT107896</t>
  </si>
  <si>
    <t>73220051
=&gt;
73220060</t>
  </si>
  <si>
    <t>LCT107945</t>
  </si>
  <si>
    <t>LCT107944</t>
  </si>
  <si>
    <t>73220061 =&gt; 73220070</t>
  </si>
  <si>
    <t>73220071
=&gt;
73220080</t>
  </si>
  <si>
    <t>CORE 1026
Vérifier sortie de stock 4CPR*00272 le 02/09/2018</t>
  </si>
  <si>
    <t>NB04660P</t>
  </si>
  <si>
    <t>Matière en stock
Attente FIP</t>
  </si>
  <si>
    <t>Manquants servis en pt de liv A1 (DS N° 349725)</t>
  </si>
  <si>
    <t>Structure transmise au magasin le 27/08 pour ré expedtion vers LAB
CORE 1296</t>
  </si>
  <si>
    <t>Collaboré en avance par TGE</t>
  </si>
  <si>
    <t>6963469200</t>
  </si>
  <si>
    <t>NB3526P</t>
  </si>
  <si>
    <t>ADKS-TOPWINGS-0803</t>
  </si>
  <si>
    <t>ADKS-TOPWINGS-0866</t>
  </si>
  <si>
    <t>FO2842-0063</t>
  </si>
  <si>
    <t>L9297715001000</t>
  </si>
  <si>
    <t>LFO23750099</t>
  </si>
  <si>
    <t>LFO23750100</t>
  </si>
  <si>
    <t>LFO23750101</t>
  </si>
  <si>
    <t>MFO31631038</t>
  </si>
  <si>
    <t>MFO43810582</t>
  </si>
  <si>
    <t>BOITIER DE COMMANDE</t>
  </si>
  <si>
    <t>PLATINE</t>
  </si>
  <si>
    <t>Optical Fiber 3435-0153</t>
  </si>
  <si>
    <t>Optical Fiber 3435-0154</t>
  </si>
  <si>
    <t>PLACARD SET</t>
  </si>
  <si>
    <t>PROTECTION CAP</t>
  </si>
  <si>
    <t>WIRE-BONDING</t>
  </si>
  <si>
    <t>JACK ASSY</t>
  </si>
  <si>
    <t>HARNAIS 2 P2T2</t>
  </si>
  <si>
    <t>FAISCEAU STRAP-ON</t>
  </si>
  <si>
    <t>PLATE ASSY</t>
  </si>
  <si>
    <t>HARNESS ASSY CABLE</t>
  </si>
  <si>
    <t>7150VB Harness for A380 Customized harness AIG</t>
  </si>
  <si>
    <t>OPTICAL FIBER CABLE</t>
  </si>
  <si>
    <t>LABEL PLATE 1155VU</t>
  </si>
  <si>
    <t>LABEL PLATE 1115VU</t>
  </si>
  <si>
    <t>OPTICAL FIBER</t>
  </si>
  <si>
    <t>ADKS KIT LIST</t>
  </si>
  <si>
    <t>ADKS HARNESS &amp; KITS</t>
  </si>
  <si>
    <t>CABLE COAXIAL</t>
  </si>
  <si>
    <t>FAISCEAU AOG</t>
  </si>
  <si>
    <t>Câble 2431-2530 pour MSN 0717</t>
  </si>
  <si>
    <t>PANNEAU 120VU</t>
  </si>
  <si>
    <t>ENS. EQUIPEMENT 61VU</t>
  </si>
  <si>
    <t>ENS. ÉQUIPEMENT 84VU</t>
  </si>
  <si>
    <t>ENS. ÉQUIPEMENT 85VU</t>
  </si>
  <si>
    <t>PANEL ASSY 61VU</t>
  </si>
  <si>
    <t>PLATINE 962VU</t>
  </si>
  <si>
    <t>S9252300600000</t>
  </si>
  <si>
    <t>S9252301100000</t>
  </si>
  <si>
    <t>S9252310400000</t>
  </si>
  <si>
    <t>S9252310600000</t>
  </si>
  <si>
    <t>S9252301600000</t>
  </si>
  <si>
    <t>S9252501100251</t>
  </si>
  <si>
    <t>S9252501100252</t>
  </si>
  <si>
    <t>S9252303200051</t>
  </si>
  <si>
    <t>D9550001500195</t>
  </si>
  <si>
    <t>D9551001600196</t>
  </si>
  <si>
    <t>D9551001700195</t>
  </si>
  <si>
    <t>D9251543900100</t>
  </si>
  <si>
    <t>D9551002200595</t>
  </si>
  <si>
    <t>D9551002201395</t>
  </si>
  <si>
    <t>D9551002200495</t>
  </si>
  <si>
    <t>D9551002201495</t>
  </si>
  <si>
    <t>D9551002201095</t>
  </si>
  <si>
    <t>D9551002201195</t>
  </si>
  <si>
    <t>S9251279400055</t>
  </si>
  <si>
    <t>S9251279400054</t>
  </si>
  <si>
    <t>D9551002200895</t>
  </si>
  <si>
    <t>D9551002200295</t>
  </si>
  <si>
    <t>D9551002201295</t>
  </si>
  <si>
    <t>S9251279400051</t>
  </si>
  <si>
    <t>S9251279400052</t>
  </si>
  <si>
    <t>D9551002200995</t>
  </si>
  <si>
    <t>D9550002201695</t>
  </si>
  <si>
    <t>D9251110700000</t>
  </si>
  <si>
    <t>D9251527800000</t>
  </si>
  <si>
    <t>D9551002201595</t>
  </si>
  <si>
    <t>D9551002201695</t>
  </si>
  <si>
    <t>S9251279500054</t>
  </si>
  <si>
    <t>S9251279500051</t>
  </si>
  <si>
    <t>S9251279500052</t>
  </si>
  <si>
    <t>S9251171600751</t>
  </si>
  <si>
    <t>S9251279500055</t>
  </si>
  <si>
    <t>D9251513300000</t>
  </si>
  <si>
    <t>S9251279600055</t>
  </si>
  <si>
    <t>S9251279600054</t>
  </si>
  <si>
    <t>S9251279600051</t>
  </si>
  <si>
    <t>S9251279600052</t>
  </si>
  <si>
    <t>D9251513500000</t>
  </si>
  <si>
    <t>S9251279700055</t>
  </si>
  <si>
    <t>S9251279700054</t>
  </si>
  <si>
    <t>S9251279700051</t>
  </si>
  <si>
    <t>S9251279700052</t>
  </si>
  <si>
    <t>D9251740300000</t>
  </si>
  <si>
    <t>S9251279800055</t>
  </si>
  <si>
    <t>S9251279800054</t>
  </si>
  <si>
    <t>S9251279800051</t>
  </si>
  <si>
    <t>S9251279800052</t>
  </si>
  <si>
    <t>S9251279900051</t>
  </si>
  <si>
    <t>D9550002700195</t>
  </si>
  <si>
    <t>S9251279900056</t>
  </si>
  <si>
    <t>S9251279900055</t>
  </si>
  <si>
    <t>S9251279900054</t>
  </si>
  <si>
    <t>D9550002700196</t>
  </si>
  <si>
    <t>D9551002700295</t>
  </si>
  <si>
    <t>S9251279900052</t>
  </si>
  <si>
    <t>D9551070000195</t>
  </si>
  <si>
    <t>D9251587700000</t>
  </si>
  <si>
    <t>D9551002700595</t>
  </si>
  <si>
    <t>D9551002700495</t>
  </si>
  <si>
    <t>D9551002700695</t>
  </si>
  <si>
    <t>S9251279900057</t>
  </si>
  <si>
    <t>S9251280000055</t>
  </si>
  <si>
    <t>S9251280000054</t>
  </si>
  <si>
    <t>S9550002847395</t>
  </si>
  <si>
    <t>S9251280000051</t>
  </si>
  <si>
    <t>S9251280000052</t>
  </si>
  <si>
    <t>S9251280100055</t>
  </si>
  <si>
    <t>S9251280100054</t>
  </si>
  <si>
    <t>S9251280100000</t>
  </si>
  <si>
    <t>S9251280100051</t>
  </si>
  <si>
    <t>S9251280100052</t>
  </si>
  <si>
    <t>D9251606900000</t>
  </si>
  <si>
    <t>S9251280200055</t>
  </si>
  <si>
    <t>S9251280200054</t>
  </si>
  <si>
    <t>S9251280200051</t>
  </si>
  <si>
    <t>S9251280200052</t>
  </si>
  <si>
    <t>S9550003494095</t>
  </si>
  <si>
    <t>S9550003461595</t>
  </si>
  <si>
    <t>S9550003456395</t>
  </si>
  <si>
    <t>D9251537400000</t>
  </si>
  <si>
    <t>D9550004000195</t>
  </si>
  <si>
    <t>D9551004000195</t>
  </si>
  <si>
    <t>D9551004000196</t>
  </si>
  <si>
    <t>D9251519600000</t>
  </si>
  <si>
    <t>D9551004100195</t>
  </si>
  <si>
    <t>D9551004500395</t>
  </si>
  <si>
    <t>D9251513900000</t>
  </si>
  <si>
    <t>D9251514300000</t>
  </si>
  <si>
    <t>D9551005100295</t>
  </si>
  <si>
    <t>D9550005100395</t>
  </si>
  <si>
    <t>D9551005100395</t>
  </si>
  <si>
    <t>D9550005400195</t>
  </si>
  <si>
    <t>D9251514500000</t>
  </si>
  <si>
    <t>D9551005600195</t>
  </si>
  <si>
    <t>D9551005600495</t>
  </si>
  <si>
    <t>D9550005600295</t>
  </si>
  <si>
    <t>D9550006000295</t>
  </si>
  <si>
    <t>D9550006100295</t>
  </si>
  <si>
    <t>D9550006200295</t>
  </si>
  <si>
    <t>S9550006345795</t>
  </si>
  <si>
    <t>S9550006376895</t>
  </si>
  <si>
    <t>A95500076000AA</t>
  </si>
  <si>
    <t>S9251282200056</t>
  </si>
  <si>
    <t>S9251282200054</t>
  </si>
  <si>
    <t>S9251282200055</t>
  </si>
  <si>
    <t>S9251282200052</t>
  </si>
  <si>
    <t>S9251282200051</t>
  </si>
  <si>
    <t>S9251282200053</t>
  </si>
  <si>
    <t>D9550010801096</t>
  </si>
  <si>
    <t>D9550010801295</t>
  </si>
  <si>
    <t>D9550010802195</t>
  </si>
  <si>
    <t>D9550010802095</t>
  </si>
  <si>
    <t>D9550010800996</t>
  </si>
  <si>
    <t>A9551010800195</t>
  </si>
  <si>
    <t>D9550010801495</t>
  </si>
  <si>
    <t>D9251504300000</t>
  </si>
  <si>
    <t>D9551010800195</t>
  </si>
  <si>
    <t>D9251524300000</t>
  </si>
  <si>
    <t>D9550010802795</t>
  </si>
  <si>
    <t>D9550010802895</t>
  </si>
  <si>
    <t>A95500110000AB</t>
  </si>
  <si>
    <t>S9251282400051</t>
  </si>
  <si>
    <t>S9550011049395</t>
  </si>
  <si>
    <t>S9110011049395</t>
  </si>
  <si>
    <t>D9550011100195</t>
  </si>
  <si>
    <t>S9251282700051</t>
  </si>
  <si>
    <t>D9551011600195</t>
  </si>
  <si>
    <t>D9550011700295</t>
  </si>
  <si>
    <t>D9551011700195</t>
  </si>
  <si>
    <t>D9551060000195</t>
  </si>
  <si>
    <t>D9551011700196</t>
  </si>
  <si>
    <t>D9550011900195</t>
  </si>
  <si>
    <t>D9550011900295</t>
  </si>
  <si>
    <t>D9551011900195</t>
  </si>
  <si>
    <t>D9551013000195</t>
  </si>
  <si>
    <t>D9251505100000</t>
  </si>
  <si>
    <t>D9551013100295</t>
  </si>
  <si>
    <t>D9551030100195</t>
  </si>
  <si>
    <t>D9551030100295</t>
  </si>
  <si>
    <t>D9551030100296</t>
  </si>
  <si>
    <t>D9550040300395</t>
  </si>
  <si>
    <t>A95500408000AA</t>
  </si>
  <si>
    <t>A9550041272695</t>
  </si>
  <si>
    <t>A95500412000AA</t>
  </si>
  <si>
    <t>A95500413000AA</t>
  </si>
  <si>
    <t>A95500420000AA</t>
  </si>
  <si>
    <t>A95500423000AA</t>
  </si>
  <si>
    <t>A95500425000AA</t>
  </si>
  <si>
    <t>A95500426000AB</t>
  </si>
  <si>
    <t>A95500429000AA</t>
  </si>
  <si>
    <t>A95500430000AA</t>
  </si>
  <si>
    <t>A9550043077195</t>
  </si>
  <si>
    <t>A95500436000AA</t>
  </si>
  <si>
    <t>A95500437000AA</t>
  </si>
  <si>
    <t>D9551045200195</t>
  </si>
  <si>
    <t>D9550045300195</t>
  </si>
  <si>
    <t>A9551046300195</t>
  </si>
  <si>
    <t>A9551046300196</t>
  </si>
  <si>
    <t>D9551050000195</t>
  </si>
  <si>
    <t>D9551050000295</t>
  </si>
  <si>
    <t>D9551050000296</t>
  </si>
  <si>
    <t>A9550051000296</t>
  </si>
  <si>
    <t>A9550051000196</t>
  </si>
  <si>
    <t>A9550051100197</t>
  </si>
  <si>
    <t>A9550051100395</t>
  </si>
  <si>
    <t>A9551051200195</t>
  </si>
  <si>
    <t>S9251023300100</t>
  </si>
  <si>
    <t>S9252309900051</t>
  </si>
  <si>
    <t>S9252309900055</t>
  </si>
  <si>
    <t>S9252309900054</t>
  </si>
  <si>
    <t>S9252309900053</t>
  </si>
  <si>
    <t>S9550081192795</t>
  </si>
  <si>
    <t>S9251285300000</t>
  </si>
  <si>
    <t>S9291306500000</t>
  </si>
  <si>
    <t>S9110139700195</t>
  </si>
  <si>
    <t>S9291302300100</t>
  </si>
  <si>
    <t>S9110118700395</t>
  </si>
  <si>
    <t>S9110118700295</t>
  </si>
  <si>
    <t>S9110157200196</t>
  </si>
  <si>
    <t>S9110125900195</t>
  </si>
  <si>
    <t>S9110126000195</t>
  </si>
  <si>
    <t>B2352101700200</t>
  </si>
  <si>
    <t>A0041114100095</t>
  </si>
  <si>
    <t>B23521038000D00</t>
  </si>
  <si>
    <t>D9551004000295</t>
  </si>
  <si>
    <t>D9550013000195</t>
  </si>
  <si>
    <t xml:space="preserve">A27912401006C10 </t>
  </si>
  <si>
    <t>A27912401006C11</t>
  </si>
  <si>
    <t>A27912401007C10</t>
  </si>
  <si>
    <t>A27912401007C11</t>
  </si>
  <si>
    <t>A92529726000D00</t>
  </si>
  <si>
    <t xml:space="preserve">D9000095028495 </t>
  </si>
  <si>
    <t xml:space="preserve">D9000095028595 </t>
  </si>
  <si>
    <t>D9100095010095</t>
  </si>
  <si>
    <t>D9100095010295</t>
  </si>
  <si>
    <t>D9100095010395</t>
  </si>
  <si>
    <t>D9100095010495</t>
  </si>
  <si>
    <t>D9100095010595</t>
  </si>
  <si>
    <t>D9100095010695</t>
  </si>
  <si>
    <t>D9100095010795</t>
  </si>
  <si>
    <t>D9100095010895</t>
  </si>
  <si>
    <t>F0003003000000</t>
  </si>
  <si>
    <t>F0003008100000</t>
  </si>
  <si>
    <t>F0003008101000</t>
  </si>
  <si>
    <t>F7161001100001</t>
  </si>
  <si>
    <t>F7161001200001</t>
  </si>
  <si>
    <t>F7161001300001</t>
  </si>
  <si>
    <t>F9000095023795</t>
  </si>
  <si>
    <t>F9000095023895</t>
  </si>
  <si>
    <t>F9252020200000</t>
  </si>
  <si>
    <t>V9251207600295</t>
  </si>
  <si>
    <t>L9297725700000</t>
  </si>
  <si>
    <t>M1133301800000</t>
  </si>
  <si>
    <t>M1133306800000</t>
  </si>
  <si>
    <t>S9110104500195</t>
  </si>
  <si>
    <t>S9110104500295</t>
  </si>
  <si>
    <t>S9110129300295</t>
  </si>
  <si>
    <t>S9110169500395</t>
  </si>
  <si>
    <t>S9110187500195</t>
  </si>
  <si>
    <t>S9251486100052</t>
  </si>
  <si>
    <t>S9251585900000</t>
  </si>
  <si>
    <t>S9252326800051</t>
  </si>
  <si>
    <t>S9252336100051</t>
  </si>
  <si>
    <t>S9550061144495</t>
  </si>
  <si>
    <t>S9550096235395</t>
  </si>
  <si>
    <t>A9550413000AA</t>
  </si>
  <si>
    <t xml:space="preserve">D9251588600000 </t>
  </si>
  <si>
    <t>A0041114100000</t>
  </si>
  <si>
    <t>D9551027200695</t>
  </si>
  <si>
    <t>D9551006000295</t>
  </si>
  <si>
    <t>D9551006100295</t>
  </si>
  <si>
    <t>D9551006200295</t>
  </si>
  <si>
    <t>CLIENT</t>
  </si>
  <si>
    <t>AIRBUS</t>
  </si>
  <si>
    <t>Client</t>
  </si>
  <si>
    <t>LATECOERE</t>
  </si>
  <si>
    <t>STELIA</t>
  </si>
  <si>
    <t>AIS</t>
  </si>
  <si>
    <t>AKKA</t>
  </si>
  <si>
    <t>2B</t>
  </si>
  <si>
    <t>D9251719400095</t>
  </si>
  <si>
    <t>D9251588600000</t>
  </si>
  <si>
    <t>A9000095408295</t>
  </si>
  <si>
    <t>A9000095408895</t>
  </si>
  <si>
    <t>A9000095408395</t>
  </si>
  <si>
    <t>A9000095408195</t>
  </si>
  <si>
    <t>PLATE</t>
  </si>
  <si>
    <t xml:space="preserve">ACHE88498 </t>
  </si>
  <si>
    <t>ACHE92327</t>
  </si>
  <si>
    <t>ACHE75822</t>
  </si>
  <si>
    <t>ACHE92309</t>
  </si>
  <si>
    <t>ACHE96720</t>
  </si>
  <si>
    <t>6925002700</t>
  </si>
  <si>
    <t>Qté 2</t>
  </si>
  <si>
    <t>Attente AR Zodiac</t>
  </si>
  <si>
    <t>CORE 881 - Attente 1COL*18345 en contrôle réception</t>
  </si>
  <si>
    <t>DSHP + CORE1598 + DS351393</t>
  </si>
  <si>
    <t>Site de poruction</t>
  </si>
  <si>
    <t>Site de prod</t>
  </si>
  <si>
    <t>LAB</t>
  </si>
  <si>
    <t>COL</t>
  </si>
  <si>
    <t>CORE</t>
  </si>
  <si>
    <t>CRES</t>
  </si>
  <si>
    <t>ACH</t>
  </si>
  <si>
    <t>124657-1</t>
  </si>
  <si>
    <t>075463-1
=&gt;
075463-5</t>
  </si>
  <si>
    <t>108050-1
=&gt;
108050-5</t>
  </si>
  <si>
    <t>Z72227-1
=&gt;
Z72227-2</t>
  </si>
  <si>
    <t>Z73695-1
=&gt;
Z73695-2</t>
  </si>
  <si>
    <t>Z73698-1
=&gt;
Z73698-2</t>
  </si>
  <si>
    <t>075872-1
=&gt;
075872-8</t>
  </si>
  <si>
    <t>034708-1
=&gt;
034708-2</t>
  </si>
  <si>
    <t>LCT108050</t>
  </si>
  <si>
    <t>À imprimer COL
À imprimer LAB</t>
  </si>
  <si>
    <t>20</t>
  </si>
  <si>
    <t>30</t>
  </si>
  <si>
    <t>HNC2000235194</t>
  </si>
  <si>
    <t xml:space="preserve">HNC2000237496 </t>
  </si>
  <si>
    <t>ACHE63946</t>
  </si>
  <si>
    <t>ACHE61364</t>
  </si>
  <si>
    <t>ACHE57530</t>
  </si>
  <si>
    <t>ACHE67961</t>
  </si>
  <si>
    <t>ACHE66015</t>
  </si>
  <si>
    <t>ACHE75823</t>
  </si>
  <si>
    <t>ACHE76673</t>
  </si>
  <si>
    <t>ACHE76741</t>
  </si>
  <si>
    <t>ACHE75821</t>
  </si>
  <si>
    <t>ACHE82727</t>
  </si>
  <si>
    <t>ACHE92488</t>
  </si>
  <si>
    <t>W97347-1 =&gt; W97347-6</t>
  </si>
  <si>
    <t>W86891-1 =&gt; W86891-6</t>
  </si>
  <si>
    <t>Z55870-1 =&gt; Z55870-5</t>
  </si>
  <si>
    <t>W86501-1 =&gt; W86501-6</t>
  </si>
  <si>
    <t>EFD990004 = &gt; EFD990009</t>
  </si>
  <si>
    <t>Z73332-1 =&gt; Z73332-25</t>
  </si>
  <si>
    <t>Z53151-1 =&gt; Z53151-6</t>
  </si>
  <si>
    <t>EFD990010 = &gt; EFD990011</t>
  </si>
  <si>
    <t>Z35553-1 =&gt; Z35553-5</t>
  </si>
  <si>
    <t>W97353-1 =&gt; W97353-6</t>
  </si>
  <si>
    <t>Z35551-1 =&gt; Z35551-7</t>
  </si>
  <si>
    <t>EFD990012 = &gt; EFD990015</t>
  </si>
  <si>
    <t>Z90409-1 =&gt; Z90409-8</t>
  </si>
  <si>
    <t>Z69574-1</t>
  </si>
  <si>
    <t>LTE990005 =&gt; LTE990006</t>
  </si>
  <si>
    <t>LTE990007 =&gt; LTE990013</t>
  </si>
  <si>
    <t>019775-1</t>
  </si>
  <si>
    <t>004486 -1 =&gt; 004486-2</t>
  </si>
  <si>
    <t>Z73655-1 =&gt; Z73655-2</t>
  </si>
  <si>
    <t>036179-1</t>
  </si>
  <si>
    <t>Z73657-1</t>
  </si>
  <si>
    <t>022196-1</t>
  </si>
  <si>
    <t>Z72243-1 =&gt; Z72243-2</t>
  </si>
  <si>
    <t>055528-1 =&gt; 055528-15</t>
  </si>
  <si>
    <t>033841-1 =&gt; 033841-5</t>
  </si>
  <si>
    <t>Z93524-1 =&gt; Z93524-2</t>
  </si>
  <si>
    <t>040471-1 =&gt; 040471-5</t>
  </si>
  <si>
    <t>077075-1 =&gt; 077075-5</t>
  </si>
  <si>
    <t>036578-1 =&gt; 036578-3</t>
  </si>
  <si>
    <t>108049-1 =&gt; 108049-5</t>
  </si>
  <si>
    <t>051890-1 =&gt; 051890-2</t>
  </si>
  <si>
    <t>053722-1 =&gt; 053722-4</t>
  </si>
  <si>
    <t>075883-1 =&gt; 075883-2</t>
  </si>
  <si>
    <t>W97347 - W97348</t>
  </si>
  <si>
    <t>W86891 - W86892</t>
  </si>
  <si>
    <t>Z55870</t>
  </si>
  <si>
    <t>W86501 - W86502</t>
  </si>
  <si>
    <t>Z19308 - Z19309</t>
  </si>
  <si>
    <t>Z73332</t>
  </si>
  <si>
    <t>Z53151 - Z53152</t>
  </si>
  <si>
    <t>Z65949-Z65950</t>
  </si>
  <si>
    <t>Z35553 - Z35554</t>
  </si>
  <si>
    <t>W97353 - W97354</t>
  </si>
  <si>
    <t>Z35551 - Z35552</t>
  </si>
  <si>
    <t>Z84463 - Z84464</t>
  </si>
  <si>
    <t>Z95497 - Z95498 - Z95499</t>
  </si>
  <si>
    <t>Z90409 - Z90410</t>
  </si>
  <si>
    <t>Z69574 - Z69575</t>
  </si>
  <si>
    <t>006559 - 006560 - 006561</t>
  </si>
  <si>
    <t>019775</t>
  </si>
  <si>
    <t>004486 - 004487</t>
  </si>
  <si>
    <t>Z73655 - Z73656</t>
  </si>
  <si>
    <t>LCT036179 - LCT036180</t>
  </si>
  <si>
    <t>LCTZ73657 - LCTZ73658</t>
  </si>
  <si>
    <t>LCT022196 - LCT022197</t>
  </si>
  <si>
    <t>LCT069969</t>
  </si>
  <si>
    <t>LCTZ72243 - LCTZ72244</t>
  </si>
  <si>
    <t>LCT055528</t>
  </si>
  <si>
    <t>LCT033841</t>
  </si>
  <si>
    <t>LCTZ93524 - LCTZ93525</t>
  </si>
  <si>
    <t>LCT040471</t>
  </si>
  <si>
    <t>LCT077075 - LCT077076</t>
  </si>
  <si>
    <t>LCT036578 - LCT036579</t>
  </si>
  <si>
    <t>LCT108049</t>
  </si>
  <si>
    <t>LCT051890 - LCT051891</t>
  </si>
  <si>
    <t>LCT053722 - LCT053723</t>
  </si>
  <si>
    <t>LCT075883 - LCT075884</t>
  </si>
  <si>
    <t>À envoyer chez ROSSI le 19/01/2018 - Réception structures le 08/01/2018</t>
  </si>
  <si>
    <t>En prod.</t>
  </si>
  <si>
    <t>Attente retour France SSD pour création de FI.</t>
  </si>
  <si>
    <t>Réception structure le 28/12/2017</t>
  </si>
  <si>
    <t>Réception des confiés au 03/04/2018</t>
  </si>
  <si>
    <t>STAND-BY - 1CON*05501 (dépannage ATR si LT trop long) - En prod.</t>
  </si>
  <si>
    <t>En prod. - DS 340288 pour remplacer le plateau non conforme.</t>
  </si>
  <si>
    <t>En stock LAB</t>
  </si>
  <si>
    <t>Réception 1STR*10678 le 02/05/2018</t>
  </si>
  <si>
    <t>En stock PHS - Enlèvement express</t>
  </si>
  <si>
    <t>En stock LAB - CORE 480 - En stock PHS</t>
  </si>
  <si>
    <t>En stock PHS - Attente retour TGE (EASA F1)</t>
  </si>
  <si>
    <t>En stock LAB - CORE 878 - En prod.</t>
  </si>
  <si>
    <t>En stock LAB - CORE 1011 - En stock PHS</t>
  </si>
  <si>
    <t>En stock LAB - CORE 1171 - FAB OK - reçu le 16/08/2018 - attente BL</t>
  </si>
  <si>
    <t>En stock LAB - CORE 1112 FAB OK- reçu le 16/08/2018 - attente BL</t>
  </si>
  <si>
    <t>En stock LAB - CORE 880 - En stock PHS - Introuvable</t>
  </si>
  <si>
    <t>Réception le 05/09/2018 - CORE 1245</t>
  </si>
  <si>
    <t>Stock PHS</t>
  </si>
  <si>
    <t>En stock LAB
CORE relancé le 12/09/2018</t>
  </si>
  <si>
    <t>À collab AS - Réception 1STR*10678 le 14/09/2018</t>
  </si>
  <si>
    <t>Matière en stock</t>
  </si>
  <si>
    <t>Réception 4STR*00998 le 20/07/2018 (ACHE88897)</t>
  </si>
  <si>
    <t>Servitude complète</t>
  </si>
  <si>
    <t>Structures servies le 13/08</t>
  </si>
  <si>
    <t>ACHE98185</t>
  </si>
  <si>
    <t>LTE990013
=&gt;
LTE990014</t>
  </si>
  <si>
    <t>LCT125928
LCT125929</t>
  </si>
  <si>
    <t>NB01424P</t>
  </si>
  <si>
    <t>6963455500
6963455400</t>
  </si>
  <si>
    <t>6963455500
6963455400
6963403400</t>
  </si>
  <si>
    <t>PHS</t>
  </si>
  <si>
    <t>LCT129318
LCT129319</t>
  </si>
  <si>
    <t>LCT129320
LCT129321</t>
  </si>
  <si>
    <t>Mail envoyé à Jan ENGEL pour annulation commande - Attente réponse
Le PN n'existe pas</t>
  </si>
  <si>
    <t>GLA</t>
  </si>
  <si>
    <t>LTE990006</t>
  </si>
  <si>
    <t>LCT131571
LCT131572</t>
  </si>
  <si>
    <t>LCT131573
LCT131574</t>
  </si>
  <si>
    <t>LTE990052
à
LTE990054</t>
  </si>
  <si>
    <t>LCT131575
LCT131576
LCT131577</t>
  </si>
  <si>
    <t>LCT132147
LCT132148</t>
  </si>
  <si>
    <t>A95500419000AA</t>
  </si>
  <si>
    <t>LTE990001 
=&gt; 
LTE990005</t>
  </si>
  <si>
    <t>LTE990001
=&gt;
LTE990005</t>
  </si>
  <si>
    <t>FIP</t>
  </si>
  <si>
    <t>Priority</t>
  </si>
  <si>
    <t>NB6251P</t>
  </si>
  <si>
    <t>LCT133235
LCT133236
LCT133237</t>
  </si>
  <si>
    <t>LCT133294
LCT133295
LCT133296</t>
  </si>
  <si>
    <t>LCT133297
LCT133298
LCT133299</t>
  </si>
  <si>
    <t>LCT133532</t>
  </si>
  <si>
    <t>LCT133533</t>
  </si>
  <si>
    <t>LCT133534</t>
  </si>
  <si>
    <t>LTE990013
=&gt;
LTE990018</t>
  </si>
  <si>
    <t>LTE99005</t>
  </si>
  <si>
    <t>LTE99006</t>
  </si>
  <si>
    <t>LTE99007</t>
  </si>
  <si>
    <t>LCT133537
LCT133538</t>
  </si>
  <si>
    <t>LCT133555</t>
  </si>
  <si>
    <t>LCT133557</t>
  </si>
  <si>
    <t>133555-1 =&gt; 133555-10</t>
  </si>
  <si>
    <t>133557-1 =&gt; 133557-7</t>
  </si>
  <si>
    <t>commande pas rentré</t>
  </si>
  <si>
    <t>LCT133608</t>
  </si>
  <si>
    <t>133608-1 
=&gt; 
133608-10</t>
  </si>
  <si>
    <t>LCT133717
LCT133718</t>
  </si>
  <si>
    <t>133717-1 =&gt; 133717-2</t>
  </si>
  <si>
    <t>ACHF01110</t>
  </si>
  <si>
    <t>LCT138963</t>
  </si>
  <si>
    <t>138963-1
=&gt;
138963-20</t>
  </si>
  <si>
    <t>LCT138967</t>
  </si>
  <si>
    <t>138967-1
=&gt;
138967-10</t>
  </si>
  <si>
    <t>LCT138968
LCT138969</t>
  </si>
  <si>
    <t>LCT138978
LCT138979</t>
  </si>
  <si>
    <t>LCT138980
LCT138981</t>
  </si>
  <si>
    <t>LCT138982
LCT138983</t>
  </si>
  <si>
    <t>LCT138984
LCT138985</t>
  </si>
  <si>
    <t>LCT138986
LCT138987</t>
  </si>
  <si>
    <t>LCT138988
LCT138989</t>
  </si>
  <si>
    <t>LCT138993
LCT138994</t>
  </si>
  <si>
    <t>LCT138995
LCT138996</t>
  </si>
  <si>
    <t>LCT138997
LCT138998</t>
  </si>
  <si>
    <t>LCT138999
LCT139000</t>
  </si>
  <si>
    <t>LCT139001
LCT139002</t>
  </si>
  <si>
    <t>LCT139004
LCT139005</t>
  </si>
  <si>
    <t>LCT139006
LCT139007</t>
  </si>
  <si>
    <t>ACHF00866</t>
  </si>
  <si>
    <t>DS
N°355240</t>
  </si>
  <si>
    <t>AZA 26/09: matière KLS =&gt; Pas de DA</t>
  </si>
  <si>
    <t>ACHF01643</t>
  </si>
  <si>
    <t>6586901700 6504421000 6586901800 6504420500 6574907800</t>
  </si>
  <si>
    <t>LCT140903
LCT140904</t>
  </si>
  <si>
    <t>140903-1
=&gt;
140903-2</t>
  </si>
  <si>
    <t xml:space="preserve">À prélever sur stock série (VU complet terminé)
</t>
  </si>
  <si>
    <t>MB041ACAAAAE</t>
  </si>
  <si>
    <t>ACHF01619</t>
  </si>
  <si>
    <t>Line</t>
  </si>
  <si>
    <t xml:space="preserve">ACHE95924 </t>
  </si>
  <si>
    <t>6M90080000</t>
  </si>
  <si>
    <t>ACHF02475</t>
  </si>
  <si>
    <t>MB2052D</t>
  </si>
  <si>
    <t>LCT143866
LCT146867
LCT143868</t>
  </si>
  <si>
    <t>LCT143895
LCT143896</t>
  </si>
  <si>
    <t>ok</t>
  </si>
  <si>
    <t>Colonnettes servies + relances le 30/08 pour platine AR
Relancer CORE
LG: Relance par mail au magasin le 04/10/2018</t>
  </si>
  <si>
    <t>LCT060510</t>
  </si>
  <si>
    <t>060510-1
=&gt;
060510-10</t>
  </si>
  <si>
    <t xml:space="preserve">ACHF01619 </t>
  </si>
  <si>
    <t xml:space="preserve">ACHF02458 </t>
  </si>
  <si>
    <t>ACHF02458</t>
  </si>
  <si>
    <t>LCT144220</t>
  </si>
  <si>
    <t>AF</t>
  </si>
  <si>
    <t>LCT144542
=&gt;
LCT144543</t>
  </si>
  <si>
    <t>LCT144544
=&gt;
LCT144545</t>
  </si>
  <si>
    <t>NA</t>
  </si>
  <si>
    <t>D9551004000395</t>
  </si>
  <si>
    <t>ACHF02689</t>
  </si>
  <si>
    <t xml:space="preserve">TLB79227867050 </t>
  </si>
  <si>
    <t>MFO25530233</t>
  </si>
  <si>
    <t>FAL A400M</t>
  </si>
  <si>
    <t>LCT144968</t>
  </si>
  <si>
    <t>LTE990076</t>
  </si>
  <si>
    <t>LTE990077</t>
  </si>
  <si>
    <t>LTE990079</t>
  </si>
  <si>
    <t>LTE990080</t>
  </si>
  <si>
    <t>LTE990081</t>
  </si>
  <si>
    <t>LTE990082</t>
  </si>
  <si>
    <t>LTE990083</t>
  </si>
  <si>
    <t>LTE990084</t>
  </si>
  <si>
    <t>LTE990085</t>
  </si>
  <si>
    <t>LTE990086</t>
  </si>
  <si>
    <t>LTE990087</t>
  </si>
  <si>
    <t>LCT144984
LCT144985
LCT144986</t>
  </si>
  <si>
    <t>LCT144987
LCT144988
LCT144989</t>
  </si>
  <si>
    <t>LCT144990
LCT144991
LCT144992</t>
  </si>
  <si>
    <t>LCT144993
LCT144994
LCT144995</t>
  </si>
  <si>
    <t>LCT144996
LCT144997
LCT144998</t>
  </si>
  <si>
    <t>LCT144999
LCT145000
LCT145001</t>
  </si>
  <si>
    <t>LCT145002
LCT145003
LCT145004</t>
  </si>
  <si>
    <t>LCT145005
LCT145006
LCT145007</t>
  </si>
  <si>
    <t>LCT145008
LCT145009
LCT145010</t>
  </si>
  <si>
    <t>LCT145011
LCT145012
LCT145013</t>
  </si>
  <si>
    <t>LCT145014
LCT145015
LCT145016</t>
  </si>
  <si>
    <t>LCT145017
LCT145018
LCT145019</t>
  </si>
  <si>
    <t>LCT145020
LCT145021
LCT145022</t>
  </si>
  <si>
    <t>LCT145023
LCT145024
LCT145025</t>
  </si>
  <si>
    <t>Collaboré en avance de phase par TGE au 14/07
DS Urgente faite le 08/10/2018: DS N°357290</t>
  </si>
  <si>
    <t>Collaboré en avance de phase par TGE au 14/07
DS Urgente faite le 08/10/2018: DS N°357291</t>
  </si>
  <si>
    <t>144968-1</t>
  </si>
  <si>
    <t>LCT145591
LCT145592
LCT145593</t>
  </si>
  <si>
    <t>LCT145727
LCT145728</t>
  </si>
  <si>
    <t>LCT145729
LCT145730</t>
  </si>
  <si>
    <t>LCT145731
LCT145732</t>
  </si>
  <si>
    <t>LCT145733
LCT145734</t>
  </si>
  <si>
    <t>LCT145735
LCT145736</t>
  </si>
  <si>
    <t>LCT145847
LCT145848</t>
  </si>
  <si>
    <t>LCT146046
LCT146047</t>
  </si>
  <si>
    <t>LCT146056
LCT146057</t>
  </si>
  <si>
    <t>LCT146106
LCT146107</t>
  </si>
  <si>
    <t>LCT146116
LCT146117</t>
  </si>
  <si>
    <t>LCT146126
LCT146127</t>
  </si>
  <si>
    <t>LCT146134
LCT146136</t>
  </si>
  <si>
    <t>LCT146243
LCT146244</t>
  </si>
  <si>
    <t>LCT146254
LCT146255</t>
  </si>
  <si>
    <t>LCT146263
LCT146264</t>
  </si>
  <si>
    <t>LCT146271
LCT146272</t>
  </si>
  <si>
    <t>LCT146280
LCT146281</t>
  </si>
  <si>
    <t>EFD990206
 =&gt;
 EFD990221</t>
  </si>
  <si>
    <t>ACHF03413</t>
  </si>
  <si>
    <t>LCT156790
LCT156791
LCT156792</t>
  </si>
  <si>
    <t>LTE990022
=&gt;
LTE990023</t>
  </si>
  <si>
    <t>NB4112</t>
  </si>
  <si>
    <t>LCT157611
LCT157612
LCT157613</t>
  </si>
  <si>
    <t>LCT157614
LCT157615
LCT157616</t>
  </si>
  <si>
    <t>LCT157617
LCT157618</t>
  </si>
  <si>
    <t>LCT157620
LCT157621</t>
  </si>
  <si>
    <t>LCT157622
LCT157623</t>
  </si>
  <si>
    <t>LCT157624
LCT157625</t>
  </si>
  <si>
    <t>LCT157640</t>
  </si>
  <si>
    <t>73220081
 =&gt;
 73220090</t>
  </si>
  <si>
    <t>Départ Qté 2 le 25/10/2018</t>
  </si>
  <si>
    <t>LCT164069
LCT164070</t>
  </si>
  <si>
    <t>LCT164073
LCT164074</t>
  </si>
  <si>
    <t>164073-1</t>
  </si>
  <si>
    <t>ACHF03691</t>
  </si>
  <si>
    <t>Order</t>
  </si>
  <si>
    <t>ACHF03981</t>
  </si>
  <si>
    <t>ACHE99851</t>
  </si>
  <si>
    <t>LCT055748 -&gt; LCT055753</t>
  </si>
  <si>
    <t>LCT055754 -&gt; LCT055759</t>
  </si>
  <si>
    <t>LCT055760 -&gt; LCT055765</t>
  </si>
  <si>
    <t>LTE3624</t>
  </si>
  <si>
    <t>LTE3625</t>
  </si>
  <si>
    <t>LTE3626</t>
  </si>
  <si>
    <t>954
1579
2851</t>
  </si>
  <si>
    <t>954
1579</t>
  </si>
  <si>
    <t>LCT055767 -&gt; LCT055772</t>
  </si>
  <si>
    <t>LCT055773 -&gt; LCT055778</t>
  </si>
  <si>
    <t>LCT055779 -&gt; LCT055784</t>
  </si>
  <si>
    <t>LCT055785 -&gt; LCT055790</t>
  </si>
  <si>
    <t>LTE3627</t>
  </si>
  <si>
    <t>LTE3628</t>
  </si>
  <si>
    <t>LTE3629</t>
  </si>
  <si>
    <t>LTE3630</t>
  </si>
  <si>
    <t>LTE3631</t>
  </si>
  <si>
    <t>LTE3632</t>
  </si>
  <si>
    <t>LTE3633</t>
  </si>
  <si>
    <t>LTE3634 
-&gt;
LTE3658</t>
  </si>
  <si>
    <t>LTE3659 
-&gt; 
LTE3683</t>
  </si>
  <si>
    <t>En stock COL</t>
  </si>
  <si>
    <t>TGE</t>
  </si>
  <si>
    <t>LTE3683</t>
  </si>
  <si>
    <t>LTE3684 
-&gt; 
LTE3687</t>
  </si>
  <si>
    <t>LTE3688
-&gt; 
LTE3691</t>
  </si>
  <si>
    <t>LTE3692
-&gt; 
LTE3693</t>
  </si>
  <si>
    <t>LTE3694
-&gt; 
LTE3695</t>
  </si>
  <si>
    <t>LTE3696</t>
  </si>
  <si>
    <t>LTE3697
-&gt; 
LTE3698</t>
  </si>
  <si>
    <t>ACHE92295</t>
  </si>
  <si>
    <t>ACHF04992</t>
  </si>
  <si>
    <t>ACHF05083</t>
  </si>
  <si>
    <t>Relance étiquettes structure le 30/08 
Faire point le 27/09/2018 avec JMA
GLA le 19/10/2018: ok</t>
  </si>
  <si>
    <t>71140027
=&gt;
71140028</t>
  </si>
  <si>
    <t>00010</t>
  </si>
  <si>
    <t>Faisceau 600VU</t>
  </si>
  <si>
    <t>ACHF05130</t>
  </si>
  <si>
    <t>Réception 4STR*01124 le 02/10/2018
GLA le 22/10/2018: DS n°359650</t>
  </si>
  <si>
    <t>D9551004500495</t>
  </si>
  <si>
    <t>D9100095600395</t>
  </si>
  <si>
    <t>144542-1
=&gt;
144542-4</t>
  </si>
  <si>
    <t>LCT168256
LCT168257</t>
  </si>
  <si>
    <t>168256-1
168256-7</t>
  </si>
  <si>
    <t>DS
N°359882</t>
  </si>
  <si>
    <t>LCT168314</t>
  </si>
  <si>
    <t>LCT168315</t>
  </si>
  <si>
    <t>168314-1 =&gt;
168314-10</t>
  </si>
  <si>
    <t>168315-1 =&gt;
168315-10</t>
  </si>
  <si>
    <t>V9251241700095</t>
  </si>
  <si>
    <t>V9251243600095</t>
  </si>
  <si>
    <t>LCT168321
LCT168322</t>
  </si>
  <si>
    <t>168321-1
=&gt;
168321-34</t>
  </si>
  <si>
    <t>DS
N° 359973</t>
  </si>
  <si>
    <t>LTE990004
=&gt;
LTE990005</t>
  </si>
  <si>
    <t>LCT168525
LCT168526</t>
  </si>
  <si>
    <t>LCT168534
LCT168535</t>
  </si>
  <si>
    <t>LTE990001
=&gt; 
LTE990002</t>
  </si>
  <si>
    <t>NB07663</t>
  </si>
  <si>
    <t>ACHE88498</t>
  </si>
  <si>
    <t xml:space="preserve">ACHF06127 </t>
  </si>
  <si>
    <t>ACHE91513</t>
  </si>
  <si>
    <t>LCT169000
LCT169001</t>
  </si>
  <si>
    <t>MFO43810604</t>
  </si>
  <si>
    <t>A40-FAL_SEVILLE_2018_T4
(HNC2000241563)</t>
  </si>
  <si>
    <t>15</t>
  </si>
  <si>
    <t>LCT169128</t>
  </si>
  <si>
    <t>169128-1</t>
  </si>
  <si>
    <t>DS
N°360518</t>
  </si>
  <si>
    <t>D9551005600695</t>
  </si>
  <si>
    <t>1</t>
  </si>
  <si>
    <t>5</t>
  </si>
  <si>
    <t>4</t>
  </si>
  <si>
    <t>3</t>
  </si>
  <si>
    <t>LCT169832
LCT169833</t>
  </si>
  <si>
    <t>LCT169834
LCT169835</t>
  </si>
  <si>
    <t>LCT169836
LCT169837</t>
  </si>
  <si>
    <t>LCT169838
LCT169839</t>
  </si>
  <si>
    <t>LCT169840
LCT169841</t>
  </si>
  <si>
    <t>LCT169842
LCT169843</t>
  </si>
  <si>
    <t>LCT169844
LCT169845</t>
  </si>
  <si>
    <t>LCT169846
LCT169847</t>
  </si>
  <si>
    <t>LCT169848
LCT169849</t>
  </si>
  <si>
    <t>LCT169850
LCT169851</t>
  </si>
  <si>
    <t>LCT169852
LCT169853</t>
  </si>
  <si>
    <t>LCT169854
LCT169855</t>
  </si>
  <si>
    <t>LCT169856
LCT169857</t>
  </si>
  <si>
    <t>LCT169858
LCT169859</t>
  </si>
  <si>
    <t>LCT169860
LCT169861</t>
  </si>
  <si>
    <t>GLA le 30/10/2018: Attente retour de rossi</t>
  </si>
  <si>
    <t>GLA le 30/10/2018: En cours fab COL</t>
  </si>
  <si>
    <t>GLA LE 19/10/2018:  matière KLS =&gt; Pas de DA (derniere analyse 30/10/2018)</t>
  </si>
  <si>
    <t>GLA le 18/10/2018: Attente servitude magasin COL
GLA le 23/10: OK (derniere analyse 30/10/2018)</t>
  </si>
  <si>
    <t>DS 358895</t>
  </si>
  <si>
    <t>GLA le 18/10/2018: En cours de production (derniere analyse 30/10/2018)</t>
  </si>
  <si>
    <t>GLA le 18/10/2018: DS
GLA le 30/10/2018: En cours production (derniere analyse 30/10/2018)</t>
  </si>
  <si>
    <t>6 STRUCTURES servies
Collaborer en avance de phase.
GLA le 22/10/2018: Prelever la STR DU 510VU commande 27784139 le tps de recevoir la DS N°358755 (derniere analyse 30/10/2018)</t>
  </si>
  <si>
    <t>D9000095478695</t>
  </si>
  <si>
    <t>Réception structure le 09/10/2018
AZA le 22/10: checker structures
GLA le 05/11/2018: OK</t>
  </si>
  <si>
    <t>GLA le 18/10/2018: Manque une  structure  (4STR*00609), possibilté d'en faire deux sur trois
AZA le 22/10: Collaborer date pour Qté 2 pour le 30/10
GLA LE 05/11/2018: OK</t>
  </si>
  <si>
    <t>GLA LE 19/10/2018: Manque 1 STR (4STR*01123) sur deux =&gt; réception 31/10/2018
GLA le 22/10/2018: DS n°359652 (derniere analyse 30/10/2018)
GLA le 05/11/2018: OK</t>
  </si>
  <si>
    <t>Devise</t>
  </si>
  <si>
    <t>EUR</t>
  </si>
  <si>
    <t>USD</t>
  </si>
  <si>
    <t>LCT181818
LCT181820</t>
  </si>
  <si>
    <t>NB02155</t>
  </si>
  <si>
    <t>LCT182759
LCT182760</t>
  </si>
  <si>
    <t>LCT182761
LCT182762</t>
  </si>
  <si>
    <t>LCT182763
LCT182764</t>
  </si>
  <si>
    <t>LTE990006
=&gt;
LTE990009</t>
  </si>
  <si>
    <t>LCT182820
LCT182821</t>
  </si>
  <si>
    <t xml:space="preserve">182820-1 =&gt;
182820-6 </t>
  </si>
  <si>
    <t>DS N°362248</t>
  </si>
  <si>
    <t>BUNDLE</t>
  </si>
  <si>
    <t>Attente délai d'appro - Qté 8 devient Qté 2
GLA: Mqt: 1CON*01637 Derniere relance DA le 25/10/2018 (derniere analyse 30/10/2018)
GLA LE 08/11/2018: OK</t>
  </si>
  <si>
    <t>12</t>
  </si>
  <si>
    <t>ACHF08239</t>
  </si>
  <si>
    <t>ACHF07383</t>
  </si>
  <si>
    <t>A9550042972695</t>
  </si>
  <si>
    <t>Réception structure le 09/10/2018
AZA le 22/10: checker structures
GLA le 05/11/2018: OK (derniere analyse 12/11/2018)</t>
  </si>
  <si>
    <t>AZA : STR en stock
GLA le 18/10/2018: Attente servitude  Derniere relance  magasin le 05/11/2018
GLA le 07/11/2018: ok (Derniere Anayse 12/11/2018)</t>
  </si>
  <si>
    <t>73220007à13220014
73220023</t>
  </si>
  <si>
    <t>LCT183537
LCT183538</t>
  </si>
  <si>
    <t>LCT183539
LCT183540</t>
  </si>
  <si>
    <t>LCT183549
LCT183550</t>
  </si>
  <si>
    <t>LCT183552
LCT183553</t>
  </si>
  <si>
    <t>LTE990003  =&gt;  LTE990005</t>
  </si>
  <si>
    <t>LCT184676
=&gt;
LCT184681</t>
  </si>
  <si>
    <t>LCT184682
=&gt;
LCT184687</t>
  </si>
  <si>
    <t>LCT184688
=&gt;
LCT184693</t>
  </si>
  <si>
    <t>LCT184694
=&gt;
LCT184699</t>
  </si>
  <si>
    <t>LCT184700
=&gt;
LCT184705</t>
  </si>
  <si>
    <t>LCT184706
=&gt;
LCT184711</t>
  </si>
  <si>
    <t>LCT184712
=&gt;
LCT184717</t>
  </si>
  <si>
    <t>LCT183541
LCT183542</t>
  </si>
  <si>
    <t>LCT184810
LCT184811</t>
  </si>
  <si>
    <t>A9551060000095</t>
  </si>
  <si>
    <t>D9000095029495</t>
  </si>
  <si>
    <t>LCT185595</t>
  </si>
  <si>
    <t>71140029
=&gt;
71140032</t>
  </si>
  <si>
    <t>LCT185575
LCT185576</t>
  </si>
  <si>
    <t>185575-1
185575-2</t>
  </si>
  <si>
    <t>LCT185577
LCT185578</t>
  </si>
  <si>
    <t>185577-1
185577-2</t>
  </si>
  <si>
    <t>LCT185628
LCT185629</t>
  </si>
  <si>
    <t>185628-1
185628-2</t>
  </si>
  <si>
    <t>0866-01-A-5403-EPA</t>
  </si>
  <si>
    <t>ADKS HARNESS</t>
  </si>
  <si>
    <t>C19978AA</t>
  </si>
  <si>
    <t>2</t>
  </si>
  <si>
    <t>0866-01-A-5202-HAL-R00</t>
  </si>
  <si>
    <t>ADKS KIT</t>
  </si>
  <si>
    <t>LCT185893</t>
  </si>
  <si>
    <t>185893-1</t>
  </si>
  <si>
    <t>DS</t>
  </si>
  <si>
    <t>LCT185900
LCT185901</t>
  </si>
  <si>
    <t>HNC2000242402</t>
  </si>
  <si>
    <t>MFO43810625</t>
  </si>
  <si>
    <t>LCT186209</t>
  </si>
  <si>
    <t>186209-1</t>
  </si>
  <si>
    <t>HARNESS 5R-6R 1000VU</t>
  </si>
  <si>
    <t>LCT186211</t>
  </si>
  <si>
    <t>186211-1</t>
  </si>
  <si>
    <t>LCT186203</t>
  </si>
  <si>
    <t>186203-1</t>
  </si>
  <si>
    <t>Réception 4CPR*00239 le 03/09/2018 (ACHE88521)
GLA le 22/10/2018: Manque structure DS N°358755 (derniere analyse 30/10/2018)
GLA le 05/11/2018: OK (derniere analyse 20/11/2018)</t>
  </si>
  <si>
    <t>GLA le 18/10/2018: Attente STR (4STR*00009) prévu 05/11/2018 + Confiés pour planification (derniere analyse 30/10/2018)
GLA le 08/11/2018: Attente  Confiés pour planification (derniere analyse 08/11/2018)
GLA le 13/11/2018: OK (derniere analyse 20/11/2018</t>
  </si>
  <si>
    <t>GLA le 18/10/2018: Attente STR (4STR*00009) prévu 29/10/2018 + Confiés pour planification (derniere analyse 30/10/2018)
GLA le 08/11/2018: Attente  Confiés pour planification (derniere analyse 08/11/2018)
GLA le 13/11/2018: OK (derniere analyse 20/11/2018</t>
  </si>
  <si>
    <t>F9252008100000</t>
  </si>
  <si>
    <t>Relancer CORE le 27/09/2018
GLA LE 19/10/2018: OK
GLA le 12/11/2018: Manque STR  DS N°358755 (derniere relance le 12/11/2018)
GLA le 20/11/2018 OK (derniere analyse 20/11/2018)</t>
  </si>
  <si>
    <t>GLA le 18/10/2018: Attente STR (4STR*00009) prévu 05/11/2018 + Confiés pour planification (derniere analyse 30/10/2018)
GLA le 08/11/2018: Attente  Confiés pour planification (derniere analyse 08/11/2018)
GLA le 13/11/2018: OK  (derniere analyse 20/11/2018)</t>
  </si>
  <si>
    <t>GLA le 30/10/2018: Matiere en stock attente confié pour planification
GLA LE 12/11/2018: Manque serviture COL (Derniere relance 20/11/2018)</t>
  </si>
  <si>
    <t>LCT196920
LCT196921</t>
  </si>
  <si>
    <t>196920-1
=&gt; 
196920-8</t>
  </si>
  <si>
    <t>144544-1
=&gt;
144544-4</t>
  </si>
  <si>
    <t>LCT197840
LCT197841
LCT197842</t>
  </si>
  <si>
    <t>ACHF10287</t>
  </si>
  <si>
    <t>ACHF01908</t>
  </si>
  <si>
    <t>ACHF09723</t>
  </si>
  <si>
    <t>Statut P/N</t>
  </si>
  <si>
    <t>Qté</t>
  </si>
  <si>
    <t>Statut</t>
  </si>
  <si>
    <t>Attente servitude LAB</t>
  </si>
  <si>
    <t>ACHF07217</t>
  </si>
  <si>
    <t>RR0726Z</t>
  </si>
  <si>
    <t>GLA LE 19/10/2018: OK (derniere analyse 26/11/2018)</t>
  </si>
  <si>
    <t>GLA le 23/10: OK (derniere analyse 26/11/2018)</t>
  </si>
  <si>
    <t>AZA le 06/11: Commande acceptée car délai au 06/12/2018 et matière en stock (derniere analyse 26/11/2018)</t>
  </si>
  <si>
    <t>GLA le 18/10/2018: Attente  STR pour planif (derniere analyse 30/10/2018)
GLA LE 12/11/2018: Manque servitude LAB (Derniere relance 20/11/2018)
GLA le 23/11/2018: OK  (Derniere relance 26/11/2018)</t>
  </si>
  <si>
    <t>GLA LE 24/10/2018:  Manque Confié pour planification (derniere relance 20/11/2018)
GLA LE 20/11/2018: OK 26/11/2018)</t>
  </si>
  <si>
    <t>GLA le 18/10/2018: Attente STR (4STR*00009) prévu 29/10/2018 + Confiés pour planification (derniere analyse 30/10/2018)
GLA le 08/11/2018: Attente  Confiés pour planification (derniere analyse 08/11/2018)
GLA le 13/11/2018: OK (derniere analyse 26/11/2018)</t>
  </si>
  <si>
    <t>GLA le 15/11/2018: Attente DS 1CAB*1884 (Derniere analyse le 26/11/2018)
GLA le 26/11/2018: OK</t>
  </si>
  <si>
    <t>LCT200532
LCT200533</t>
  </si>
  <si>
    <t>LTE990001 =&gt;
LTE990007</t>
  </si>
  <si>
    <t>GLA LE 19/10/2018: Reception prévu le 03/12/18 (derniere analyse 26/11/2018)
GLA le 27/11/2018: ok</t>
  </si>
  <si>
    <t>LCT201514
LCT201515</t>
  </si>
  <si>
    <t>201514-1 =&gt;
201514-2</t>
  </si>
  <si>
    <t>GLA LE 28/11/2018: OK</t>
  </si>
  <si>
    <t>LCT201548</t>
  </si>
  <si>
    <t>71140033
=&gt;
71140034</t>
  </si>
  <si>
    <t>GLA LE 30/10/2018:   Attente Confié pour planification derniere analyse 12/11/2018)
GLA le 30/11/2018: Prelever sur la série</t>
  </si>
  <si>
    <t>AZA: Qté 2 devient Qté 1
GLA le 12/11/2018: Attente servitude (Derniere Analyse 12/11/2018)
GLA le 20/11/2018 Manque confiés =&gt; Faire DS sur la série le tps de les retrouvés
GLA le 26/11/2018:OK
GLA le 03/12/2018: VU bloqué au controle</t>
  </si>
  <si>
    <t>GLA LE 30/10/2018:   Attente Confié pour planification derniere analyse 12/11/2018)
GLA le 30/11/2018: OK (derniere analyse 03/12/2018)</t>
  </si>
  <si>
    <t>GLA le 18/10/2018: Délai d'appro 4CON*00616 prévu 27/12 (derniere analyse 03/12/2018)</t>
  </si>
  <si>
    <t>GLA le 06/11/2018: Attente STR, prévue pour le 05/12/2018 (Derniere AnalYse 12/11/2018)
GLA le 03/12/2018: OK</t>
  </si>
  <si>
    <t>GLA LE 19/10/2018:  matière KLS =&gt; Pas de DA (derniere analyse 03/12/2018)</t>
  </si>
  <si>
    <t>GLA: le 19/10/2018 Attente confié pour planif et collab
AZA le 22/10: Fabriqué: attente confié
GLA le 03/12/2018: ok</t>
  </si>
  <si>
    <t>Received</t>
  </si>
  <si>
    <t>LCT203324</t>
  </si>
  <si>
    <t xml:space="preserve">D9550303100195 </t>
  </si>
  <si>
    <t>040</t>
  </si>
  <si>
    <t>GLA le 21/11/2018: Attente reponse DA pour planification
GLA le 04/12/2018: OK</t>
  </si>
  <si>
    <t>WF418AFACAAE</t>
  </si>
  <si>
    <t>LCT203598
LCT203599</t>
  </si>
  <si>
    <t>055538-1   
 =&gt;       055538-3</t>
  </si>
  <si>
    <t>203598-1
=&gt;
203598-4</t>
  </si>
  <si>
    <t>GLA LE 05/12/2018: KLS</t>
  </si>
  <si>
    <t>GLA LE 29/10/2018: Attente STR prevue 10/12/2018 + Confiés pour planification (derniere analyse 29/11/2018)
GLA LE 06/12/2018 Attente Confiés pour planification (derniere analyse 29/11/2018)</t>
  </si>
  <si>
    <t>VB0204D</t>
  </si>
  <si>
    <t>LCT205377
LCT205378
LCT205379</t>
  </si>
  <si>
    <t>LTE990006
=&gt;
LTE990007</t>
  </si>
  <si>
    <t>LCT205381</t>
  </si>
  <si>
    <t>205381-1</t>
  </si>
  <si>
    <t>GLA le 18/10/2018: Attente STR (4STR*00009) prévu 05/11/2018 + Confiés pour planification (derniere analyse 30/10/2018)
GLA le 08/11/2018: Attente  Confiés pour expédition, Manque 4CPR*0043 =&gt; Faire DS (derniere analyse 10/12/2018)</t>
  </si>
  <si>
    <t>GLA LE 30/10/2018:   Attente Confié pour planification
GLA le 13/11/2018: OK (derniere analyse 20/11/2018)
GLA le 20/11/2018: DS 364535 pour 4STR*00817
GLA le 20/11/2018: OK ( (Mail envoyé au contrôle le 10/12/2018))</t>
  </si>
  <si>
    <t>Attente FIP (prélevé sur stock série)
GLA le 22/10/2018: checker 4CON*00075 =&gt; DS N°359696 =&gt; 09/01/2019  (derniere analyse 26/11/2018)
GLA LE 30/11/2018/ OK  (derniere analyse 10/12/2018)</t>
  </si>
  <si>
    <t>Attente FIP (prélevé sur stock série)
GLA le 22/10/2018: checker 4CON*00075 =&gt; DS N°359696 =&gt; 09/01/2019  (derniere analyse 26/11/2018)
GLA LE 30/11/2018/ OK  (derniere analyse10/12/2018)</t>
  </si>
  <si>
    <t>GLA LE 30/10/2018:   Attente Confié pour planification derniere analyse 12/11/2018)
GLA le 30/11/2018: Attente servitude magasin LAB (derniere analyse 10/12/2018)</t>
  </si>
  <si>
    <t>GLA le 06/11/2018: Attente STR, prévue pour le 19/11/2018 (Derniere Analyse 12/11/2018)
GLA le 22/11/2018: Attente servitude COL de la 4STR*00878 (derniere analyse 26/11/2018)
GLA le 02/12/2018: Anomalie de servitude Leny
GLA le 10/12/2018: OK</t>
  </si>
  <si>
    <t>GLA LE 10/12/2018 OK</t>
  </si>
  <si>
    <t>Validité Prix</t>
  </si>
  <si>
    <t>Validité devise</t>
  </si>
  <si>
    <t>Devise vendue</t>
  </si>
  <si>
    <t>Devise Airsupply</t>
  </si>
  <si>
    <t>LCT217286
LCT219287</t>
  </si>
  <si>
    <t>DS 367908</t>
  </si>
  <si>
    <t>150</t>
  </si>
  <si>
    <t>GLA LE 05/12/2018: attente DA + Confié pour planification
GLA LE 10/12/2018: OK</t>
  </si>
  <si>
    <t>Réception le 15/10/2018
GLA: Mqt: 1CON*01637 bloqué chez Gefco  Derniere relance DA le 20/11/2018 (derniere analyse 26/11/2018)
GLA LE 17/12/2018 ok</t>
  </si>
  <si>
    <t>AZA le 09/10: pas de servitude en salle
GLA le 22/10/2018: Relance mail magasin LAB
GLA LE 30/10/2018: OK
GLA LE 27/11/2018: PB VU non expedié
GLA le 03/12/2018: VU bloqué au contrôle (Mail envoyé au contrôle le 17/12/2018)</t>
  </si>
  <si>
    <t>GLA le 25/10/2018: Attente 4STR*01325 prévu pour le 26/11/2018  (derniere analyse 26/11/2018)
GLA le 27/11/2018:Attente servitude COL / LAB (Derniere relance 10/12/2018)
GLA LE 17/12/2018 OK</t>
  </si>
  <si>
    <t>LCT222367
LCT222368</t>
  </si>
  <si>
    <t>222367-1
=&gt;
222367-6</t>
  </si>
  <si>
    <t>N</t>
  </si>
  <si>
    <t>LTE990090</t>
  </si>
  <si>
    <t>LCT222700
LCT222701</t>
  </si>
  <si>
    <t>222700-1
=&gt;
222700-5</t>
  </si>
  <si>
    <t>LCT222718</t>
  </si>
  <si>
    <t>222718-1
=&gt;
222718-15</t>
  </si>
  <si>
    <t xml:space="preserve">GLA le 19/12/2018: OK </t>
  </si>
  <si>
    <t>LCT222761
LCT222762</t>
  </si>
  <si>
    <t>LTE990016
LTE990017</t>
  </si>
  <si>
    <t>GLA LE 19/12/2018 Attente reponse DA + Prod</t>
  </si>
  <si>
    <t xml:space="preserve">LCT021810  </t>
  </si>
  <si>
    <t>LCT146221
LCT146223</t>
  </si>
  <si>
    <t>LCT203811</t>
  </si>
  <si>
    <t>LCT203812</t>
  </si>
  <si>
    <t>73220091
=&gt;
73220099</t>
  </si>
  <si>
    <t>CDE_STA_VENTCTRLPANEL</t>
  </si>
  <si>
    <t>D925R445000200</t>
  </si>
  <si>
    <t>D925R445120200</t>
  </si>
  <si>
    <t>ST Engineering</t>
  </si>
  <si>
    <t>LTE990001
LTE990002</t>
  </si>
  <si>
    <t>40</t>
  </si>
  <si>
    <t>LCT223412
LCT223413
LCT223414</t>
  </si>
  <si>
    <t>LTE990055
à
LTE990058</t>
  </si>
  <si>
    <t>GLA LE 30/10/2018:   Attente Confié pour planification derniere analyse 12/11/2018)
GLA le 30/11/2018: Attente servitude magasin LAB (derniere analyse 17/12/2018)
GLA 20/12/2018: OK</t>
  </si>
  <si>
    <t>LCT223521
LCT223522</t>
  </si>
  <si>
    <t>LCT223523
LCT223524</t>
  </si>
  <si>
    <t>223521-1
=&gt; 
223521-4</t>
  </si>
  <si>
    <t>223523-1</t>
  </si>
  <si>
    <t>D9550002100195</t>
  </si>
  <si>
    <t>MB031ADAEAAC</t>
  </si>
  <si>
    <t>D9551045300195</t>
  </si>
  <si>
    <t>GLA le 02/01/2019: ok</t>
  </si>
  <si>
    <t>MB041ACAAAAB</t>
  </si>
  <si>
    <t>AZA le 03/01: Commande de réparation || EASA à rééditier</t>
  </si>
  <si>
    <t>LTE990004 =&gt; LTE990005</t>
  </si>
  <si>
    <t>LTE990008 =&gt; LTE990009</t>
  </si>
  <si>
    <t>LTE990010 =&gt; LTE990012</t>
  </si>
  <si>
    <t>LTE990013 =&gt; LTE990015</t>
  </si>
  <si>
    <t>LTE990016 =&gt; LTE990017</t>
  </si>
  <si>
    <t>LCT226817
LCT226818</t>
  </si>
  <si>
    <t>LCT226814
LCT226815</t>
  </si>
  <si>
    <t>LCT226819
LCT226820</t>
  </si>
  <si>
    <t>LCT226822
LCT226823</t>
  </si>
  <si>
    <t>LCT226824
LCT226825</t>
  </si>
  <si>
    <t>LCT226826
LCT226827</t>
  </si>
  <si>
    <t>LCT226828
LCT226829</t>
  </si>
  <si>
    <t>LCT226834
LCT226835</t>
  </si>
  <si>
    <t>226834-1
=&gt;
226834-4</t>
  </si>
  <si>
    <t>GLA LE 03/01/2019:  matière KLS =&gt; Pas de DA (derniere analyse 03/12/2018)</t>
  </si>
  <si>
    <t>LCT226840
LCT226841</t>
  </si>
  <si>
    <t>LCT226846
LCT226847</t>
  </si>
  <si>
    <t>PU Airsupply</t>
  </si>
  <si>
    <t>LCT227005</t>
  </si>
  <si>
    <t>227005-1
=&gt;
227005-5</t>
  </si>
  <si>
    <t>LCT227006
LCT227007</t>
  </si>
  <si>
    <t>LG le 07/01/2019: Attente rep DA + Confié pour planification</t>
  </si>
  <si>
    <t>Réception structure le 09/10/2018
GLA le 30/10/2018: Manque 4STR*00821 en stock magasin (Mail envoyé) 
GLA le 12/11/2018: Manque servitude 4STR*00821 (Derniere relance 17/12/2018) =&gt; achat en cours reception le 21/12/2018
GLA LE 07/01/2019: OK</t>
  </si>
  <si>
    <t>Réception structures le 26/10/2018
GLA le 30/10/2018: Attente Servitude (Derniere relance mag 05/11/2018)
GLA le 12/11/2018: Manque servitude 4STR*00821+ Collonette 4QME*001731 (Derniere relance 17/12/2018) =&gt; achat en cours reception le 21/12/2018
GLA LE 07/01/2019: OK</t>
  </si>
  <si>
    <t>GLA le 21/11/2018: Attente 4CAB*00013 prévu 03/12 + 4STR*00609 prévu 04/12/2018 (derniere analyse le 29/11/2018)
GLA LE 03/12/2018: ok (derniere analyse le 07/01/2019)</t>
  </si>
  <si>
    <t>AZA : Réception 4STR*00973 le 09/08/2018
GLA le 18/10/2018: OK attente nouvelle date Leny (derniere analyse 07/01/2019)</t>
  </si>
  <si>
    <t xml:space="preserve">GLA LE 19/10/2018:  matière KLS =&gt; Pas de DA (derniere analyse 03/12/2018)
</t>
  </si>
  <si>
    <t>LCT235357</t>
  </si>
  <si>
    <t>A3111220800000</t>
  </si>
  <si>
    <t>GLA le 20/11/2018:  1STR*10547 :  11/01/2019   (Derniere analyse le 08/01/2019)</t>
  </si>
  <si>
    <t>LCT237332
LCT237333
LCT237334</t>
  </si>
  <si>
    <t>50</t>
  </si>
  <si>
    <t>LCT021746</t>
  </si>
  <si>
    <t>LCT021737</t>
  </si>
  <si>
    <t>LTE990075</t>
  </si>
  <si>
    <t>LCTV31147</t>
  </si>
  <si>
    <t>LCT021761</t>
  </si>
  <si>
    <t>LCT021764</t>
  </si>
  <si>
    <t>LCT021773</t>
  </si>
  <si>
    <t>LCT144969</t>
  </si>
  <si>
    <t>LTE990074</t>
  </si>
  <si>
    <t>D5211034722800</t>
  </si>
  <si>
    <t>LCT238947
LCT238948</t>
  </si>
  <si>
    <t>GLA LE 09/01/2019: Attente rep DA ( Possibilité de prendre les deux STR disponible a partir du 11/01/2018)</t>
  </si>
  <si>
    <t>LCT239050
LCT239051
LCT239052</t>
  </si>
  <si>
    <t>LCT239053
LCT239054
LCT239055</t>
  </si>
  <si>
    <t>LTE990010
=&gt;
LTE990011</t>
  </si>
  <si>
    <t>LTE990012
=&gt;
LTE990016</t>
  </si>
  <si>
    <t>Label Placard</t>
  </si>
  <si>
    <t>LCT239241</t>
  </si>
  <si>
    <t>239241-1</t>
  </si>
  <si>
    <t>6M90110600
6M00635400
6M00660400</t>
  </si>
  <si>
    <t>QTE 1</t>
  </si>
  <si>
    <t>LCT239675
LCT239676</t>
  </si>
  <si>
    <t>6539607700
6539603600
6574907200</t>
  </si>
  <si>
    <t>D5211034722900</t>
  </si>
  <si>
    <t>SN 71, 72, 75 et 76 expédiés
4 FDCP de plus livrables le 09/01
Expédition 2 dernier FDCP le 16/01</t>
  </si>
  <si>
    <t>HARNAIS 1 P2T2</t>
  </si>
  <si>
    <t>GLA LE 09/01/2019: Attente rep DA pour planification
GLA le 14/01/2019 OK</t>
  </si>
  <si>
    <t>LCT241804</t>
  </si>
  <si>
    <t>241804-1</t>
  </si>
  <si>
    <t>LCT241811
LCT241812</t>
  </si>
  <si>
    <t>GLA LE 14/01/2019:  matière KLS =&gt; Pas de DA (derniere analyse 14/01/2019)</t>
  </si>
  <si>
    <t>LCT241816
LCT241817</t>
  </si>
  <si>
    <t>241816-1
=&gt;
241816-2</t>
  </si>
  <si>
    <t>241818-1
=&gt;
241818-8</t>
  </si>
  <si>
    <t>LCT242971
LCT242972
LCT242973</t>
  </si>
  <si>
    <t>LCT242983
LCT242984</t>
  </si>
  <si>
    <t>LCT242985
LCT242986</t>
  </si>
  <si>
    <t>GLA LE 15/01/2019:  Att retour DA + confié pour planif</t>
  </si>
  <si>
    <t>LCT243066
LCT243067
LCT243068</t>
  </si>
  <si>
    <t>LTE990100</t>
  </si>
  <si>
    <t>GLA le 15/01/2019: Attente 4CPR*00277 dépannage Airbus   + confiés pour planification</t>
  </si>
  <si>
    <t>LCT243633
LCT243634
LCT243635</t>
  </si>
  <si>
    <t>Qté 1
Qté 1
Qté 1
Qté 1
Qté 1</t>
  </si>
  <si>
    <t>Qté 1 
Qté 1 
Qté 1</t>
  </si>
  <si>
    <t>GLA LE 15/01/2019:  Att retour DA + confié pour planif
GLA: Prélever confié de la série</t>
  </si>
  <si>
    <t>GLA LE 15/01/2019:  Att retour DA + confié pour planif
GLA: Prélever confié de la série attente structure DA</t>
  </si>
  <si>
    <t>LTE990001
LTE990002
LTE990003</t>
  </si>
  <si>
    <t xml:space="preserve">GLA le 23/10: Attente 1REL*06130  (Derniere Analyse 21/01/2019) </t>
  </si>
  <si>
    <t>LTE990101</t>
  </si>
  <si>
    <t>LTE990102</t>
  </si>
  <si>
    <t>LTE990103</t>
  </si>
  <si>
    <t>LTE990104</t>
  </si>
  <si>
    <t>LTE990105</t>
  </si>
  <si>
    <t>GLA LE 21/01/2019:  Att retour DA + confié pour planif</t>
  </si>
  <si>
    <t>LCT244965
LCT244966
LCT244967</t>
  </si>
  <si>
    <t>LCT244968
LCT244969
LCT244970</t>
  </si>
  <si>
    <t>LCT244971
LCT244972
LCT244973</t>
  </si>
  <si>
    <t>LCT244978
LCT244979
LCT244980</t>
  </si>
  <si>
    <t>LCT244982
LCT244983
LCT244984</t>
  </si>
  <si>
    <t>GLA le 21/11/2018 : 4CPR*00166 : prévu 28/02/2019 + 4CPR*00149 : prévu 20/02  (derniere analyse 22/01/2019)</t>
  </si>
  <si>
    <t>60</t>
  </si>
  <si>
    <t>AZA le 24/01: Kitting en cours par Sylvain</t>
  </si>
  <si>
    <t>LCT251462</t>
  </si>
  <si>
    <t>LCT251463</t>
  </si>
  <si>
    <t>LCT251464</t>
  </si>
  <si>
    <t>LCT251465</t>
  </si>
  <si>
    <t>F0003008100200</t>
  </si>
  <si>
    <t>F0003008100300</t>
  </si>
  <si>
    <t>OET père 2019</t>
  </si>
  <si>
    <t>LCT252282
LCT252283</t>
  </si>
  <si>
    <t>LCT252284
LCT252285</t>
  </si>
  <si>
    <t>LCT252286
LCT252287</t>
  </si>
  <si>
    <t>252282-1 =&gt; 252282-2</t>
  </si>
  <si>
    <t>252284-1</t>
  </si>
  <si>
    <t>252286-1</t>
  </si>
  <si>
    <t>LEAD-BONDING</t>
  </si>
  <si>
    <t>GLA le 18/10/2018: Attente STR  4CPR*00079 prévu 28/01/2018   + Confiés pour planification (derniere analyse 12/12/2018)
GLA le 28/01/2019:  faire VU en avance, puis le bloquer en attendant le confié d'AIRBUS</t>
  </si>
  <si>
    <t>LCT253995
LCT253996</t>
  </si>
  <si>
    <t>253995-1</t>
  </si>
  <si>
    <t>CONTROL UNIT-HP FUEL</t>
  </si>
  <si>
    <t>LTE990018
LTE990019</t>
  </si>
  <si>
    <t>LCT261769</t>
  </si>
  <si>
    <t>D9000095029695</t>
  </si>
  <si>
    <t>LCT262043
LCT262044</t>
  </si>
  <si>
    <t>S9110302500195</t>
  </si>
  <si>
    <t>Waiting</t>
  </si>
  <si>
    <t>LCT262345
LCT262346</t>
  </si>
  <si>
    <t>LCT262431
LCT262432</t>
  </si>
  <si>
    <t>262431-1</t>
  </si>
  <si>
    <t>DS_375595</t>
  </si>
  <si>
    <t>WF413SBAAAAA</t>
  </si>
  <si>
    <t>Prix vendu RTN</t>
  </si>
  <si>
    <t>Prix vendu AOG</t>
  </si>
  <si>
    <t>PU vendu RTN</t>
  </si>
  <si>
    <t>PU vendu AOG</t>
  </si>
  <si>
    <t xml:space="preserve">GLA le 23/10: Attente 1REL*06130  prévu pour le 24/09/2019  (Derniere Analyse 06/02/2019) </t>
  </si>
  <si>
    <t xml:space="preserve">GLA le 23/10: Attente 1REL*06130  prévu pour le 01/10/2019  (Derniere Analyse 06/02/2019) </t>
  </si>
  <si>
    <t>LCT263854</t>
  </si>
  <si>
    <t>263854-1</t>
  </si>
  <si>
    <t>DS 376211</t>
  </si>
  <si>
    <t>WF409ACABAAB</t>
  </si>
  <si>
    <t>LCT263855
LCT263856</t>
  </si>
  <si>
    <t>263855-1
=&gt;
263855-6</t>
  </si>
  <si>
    <t>LCT263958</t>
  </si>
  <si>
    <t>LCT263959</t>
  </si>
  <si>
    <t>261769-1
=&gt;
261769-2</t>
  </si>
  <si>
    <t>263958-1</t>
  </si>
  <si>
    <t>263959-1</t>
  </si>
  <si>
    <t>LCT264177
LCT264178</t>
  </si>
  <si>
    <t>LCT264179
LCT264180</t>
  </si>
  <si>
    <t>264177-1
=&gt;
264177-4</t>
  </si>
  <si>
    <t>264179-1
=&gt;
264179-30</t>
  </si>
  <si>
    <t>6V01448300</t>
  </si>
  <si>
    <t>GLA LE 30/10/2018:   Attente Confié pour planification derniere analyse 12/11/2018)
GLA le 30/11/2018: OK (derniere analyse 11/02/2019)</t>
  </si>
  <si>
    <t>Réception 4STR*01149 et 4STR*01150 le 25/05/2018
GLA le 11/02/2019: OK (derniere analyse 11/02/2019)</t>
  </si>
  <si>
    <t>GLA le 18/10/2018: Délai d'appro 4CON*00616 prévu 27/12 (derniere analyse 03/12/2018)
GLA le 14/01/2019 Attente matiere LAB
GLA le 11/02/2019: OK (derniere analyse 11/02/2019)</t>
  </si>
  <si>
    <t>GLA LE 30/10/2018:   Attente Confié pour planification derniere analyse 12/11/2018)
GLA le 30/11/2018: OK (derniere analyse GLA le 11/02/2019)</t>
  </si>
  <si>
    <t>GLA LE 30/10/2018:   Attente Confié pour planification derniere analyse 12/11/2018)
GLA le 30/11/2018: OK (derniere analyse GLA le 11/02/2019</t>
  </si>
  <si>
    <t>GLA LE 19/10/2018:  matière KLS =&gt; Pas de DA (derniere analyse 03/12/2018)
GLA le 30/11/2018: PB Machine à claquer en panne attente remise en conformité  (derniere analyse 11/02/2019)</t>
  </si>
  <si>
    <t>GLA: le 30/10/2018 Attente confié pour planif et collab
GLA LE 14/01/2019 faire VU en avance, puis le bloquer en attendant le confié d'AIRBUS
LG LE11/02/2019: OK (derniere analyse 11/02/2019)</t>
  </si>
  <si>
    <t>GLA le 21/11/2018: Attente Ci-joint le cumul à jour. 4CPR*00079: LT 28/01/2019   + Confié pour planification (Derniere analyse le 29/11/2018)
GLA LE 11/02/2019: Prelever le VU en trop en contrôle / test</t>
  </si>
  <si>
    <t>GLA le 21/11/2018: Attente Ci-joint le cumul à jour. 4CPR*00079: LT 28/01/2019  + Confié pour planification (Derniere analyse le 29/11/2018)
LG LE11/02/2019: OK (derniere analyse 11/02/2019)</t>
  </si>
  <si>
    <t>GLA le 07/02/2019: ok (derniere analyse 11/02/2019)</t>
  </si>
  <si>
    <t>LCT267754
LCT267755</t>
  </si>
  <si>
    <t>DS_376837</t>
  </si>
  <si>
    <t>GLA le 07/02/2019: Attente DA pour planification
GLA LE 12/02/2019: ok</t>
  </si>
  <si>
    <t>GLA le 23/10: Attente 1REL*06130  prévu pour le 08/10/2019  (Derniere Analyse 06/02/2019) 
GLA LE 12/02/2019 apparament le client aurait recu cette commande. De notre coté rien envoyer</t>
  </si>
  <si>
    <t>GLA le 11/02/2019 ok
GLA LE 12/02/2019 Stand by (Demande client)</t>
  </si>
  <si>
    <t>MFO43810373</t>
  </si>
  <si>
    <t>MFO43810583</t>
  </si>
  <si>
    <t>Fibre optique A400M 4381-0583</t>
  </si>
  <si>
    <t>Fibre optique A400M 4381-0373</t>
  </si>
  <si>
    <t>HNC2000245616</t>
  </si>
  <si>
    <t>OPTCICAL FIBER</t>
  </si>
  <si>
    <t>11</t>
  </si>
  <si>
    <t>LCT268116</t>
  </si>
  <si>
    <t>LCT268117</t>
  </si>
  <si>
    <t>6V90079500</t>
  </si>
  <si>
    <t>LTE990106</t>
  </si>
  <si>
    <t>LCT268634
LCT268635
LCT268636</t>
  </si>
  <si>
    <t>LCT268641
LCT268642
LCT268643</t>
  </si>
  <si>
    <t>LCT268644
LCT268645
LCT268646</t>
  </si>
  <si>
    <t>LCT268647
LCT268648
LCT268649</t>
  </si>
  <si>
    <t>LCT268650
LCT268651
LCT268652</t>
  </si>
  <si>
    <t>LCT268653
LCT268654
LCT268655</t>
  </si>
  <si>
    <t>LCT268713
LCT268714
LCT268715</t>
  </si>
  <si>
    <t>001</t>
  </si>
  <si>
    <t>LTE990001 
=&gt; 
LTE990002</t>
  </si>
  <si>
    <t>LCT269111
LCT269112</t>
  </si>
  <si>
    <t>LCT269600
LCT269601
LCT269602</t>
  </si>
  <si>
    <t>LCT269603
LCT269604</t>
  </si>
  <si>
    <t>LCT269605
LCT269606
LCT269607</t>
  </si>
  <si>
    <t>LCT269608
LCT269609
LCT269610</t>
  </si>
  <si>
    <t>AZA le 21/12: Attente servitude
AZA le 14/02: Reception 4QME*01759 le 26/02
AZA le 18/02: En salle</t>
  </si>
  <si>
    <t>AZA le 21/12: Attente servitude
AZA le 18/02: En salle</t>
  </si>
  <si>
    <t>GLA LE 04/02/2019: Reception structure le 19/02 (derniere analyse 11/02/2019)
GLA LE 18/02/2019: OK</t>
  </si>
  <si>
    <t xml:space="preserve">GLA le 25/10/2018: Att  Confiés pour planif (derniere analyse 30/10/2018)
GLA LE 19/02/2019: A commencer en avance de phase et mettre de coté le temps de recevoir le confié </t>
  </si>
  <si>
    <t>GLA le 30/10/2018: Attente  Confiés pour planification (Deniere analyse 21/11/2018) Attente STR (Mail envoyé le 10/12/2018)
GLA LE 14/01/2019 A commencer en avance de phase et mettre de coté le temps de recevoir le confié (derniere analyse le 19/02/2019)</t>
  </si>
  <si>
    <t>GLA le 18/10/2018: Attente STR (4STR*00009) prévu 29/10/2018 + Confiés pour planification (derniere analyse 30/10/2018)
GLA LE 19/02/2019: A commencer en avance de phase et mettre de coté le temps de recevoir le confié</t>
  </si>
  <si>
    <t>GLA le 30/10/2018: Attente delai d'appro + Confié pour planification
GLA le 17/12/2018 4CPR*00387 prévu le 08/03/2019 + attente 4STR*01323 + Confié pour planification
GLA LE 19/02/2019 A commencer en avance de phase et mettre de coté le temps de recevoir le confié (derniere analyse le 19/02/2019)</t>
  </si>
  <si>
    <t>GLA le 12/11/2018: Attente confié pour planification (derniere analyse le 07/01/2019)
GLA LE 19/02/2019: A commencer en avance de phase et mettre de coté le temps de recevoir le confié</t>
  </si>
  <si>
    <t>GLA le 12/11/2018: Attente 4CPR*00091 : 25/02.  + Confié pour planification  (derniere analyse le 07/01/2019)
GLA LE 19/02/2019: A commencer en avance de phase et mettre de coté le temps de recevoir le confié</t>
  </si>
  <si>
    <t>GLA LE 07/12/2018: Attente DA + Confies pour planification
GLA LE 19/02/2019: A commencer en avance de phase et mettre de coté le temps de recevoir le confié</t>
  </si>
  <si>
    <t>GLA LE 24/10/2018:  Att retour DA + confié pour planif (derniere analyse 30/10/2018)
GLA LE 24/10/2018:  Att Confié pour planif (derniere analyse 14/12/2018)
GLA LE 19/02/2019: A commencer en avance de phase et mettre de coté le temps de recevoir le confié</t>
  </si>
  <si>
    <t>GLA le 03/01/2019: Attente retour DA + Confié pour planification
GLA le 08/01/2019: Attente Ci-joint le cumul à jour. 4CPR*00079: LT 28/01/2019  + Confié pour planification 
GLA LE 19/02/2019: A commencer en avance de phase et mettre de coté le temps de recevoir le confié</t>
  </si>
  <si>
    <t>AZA le 03/01: MSN 9
GLA le 09/01/2019 Attente rep DA + Confiés + Strcture pour planification
GLA le 09/01/2019 Matiere OK  +  Attente Confiés + Strcture pour planification (Derniere analyse le 19/02/2019)</t>
  </si>
  <si>
    <t>GLA LE 04/02/2019: Attente structure 4STR*01322 accusée au 24/06 + Confié pour planification (derniere analyse le 19/02/2019)</t>
  </si>
  <si>
    <t>GLA LE 31/01/2019: Attente reponse DA + Confié pour planification
GLA LE 14/02/2019: Attente 4CNT*00004 prévu pour le 25/02  + Confié pour planification
GLA LE 15/02/2019: Attente STR prévu le 22/02  + Attente Confié pour planification (derniere analyse le 19/02/2019)</t>
  </si>
  <si>
    <t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</t>
  </si>
  <si>
    <t>GLA LE 04/02/2019: Attente prise 1CON*23480 prévu le 05/02/2019 pour planification
GLA LE 12/02/2019 Stand by (Demande client)
GLA LE 19/02/2019 Attente aprobation client</t>
  </si>
  <si>
    <t>FDVESS-L3</t>
  </si>
  <si>
    <t>FDVESS-L4</t>
  </si>
  <si>
    <t>FDCP-L1</t>
  </si>
  <si>
    <t>1323L1000010</t>
  </si>
  <si>
    <t>1288L4000010</t>
  </si>
  <si>
    <t>1288L3000010</t>
  </si>
  <si>
    <t>GLA le 13/02/2019: Attente 1STR*11099  prévue 01/03/2019 + Confié pour planification GLA LE 15/02/2019:  (derniere analyse le 20/02/2019)</t>
  </si>
  <si>
    <t>LCT279629</t>
  </si>
  <si>
    <t>LTE990022 
=&gt; 
LTE990027</t>
  </si>
  <si>
    <t>V9297470400000</t>
  </si>
  <si>
    <t>LCT279848
LCT279849
LCT279850</t>
  </si>
  <si>
    <t>LCT279853
LCT279854
LCT279855</t>
  </si>
  <si>
    <t>LCT279856
LCT279857
LCT279858</t>
  </si>
  <si>
    <t>LCT279860
LCT279861
LCT279862</t>
  </si>
  <si>
    <t>LCT279864
LCT279865
LCT279866</t>
  </si>
  <si>
    <t>LCT279868
LCT279869
LCT279870</t>
  </si>
  <si>
    <t>LCT279876
LCT279877</t>
  </si>
  <si>
    <t>LTE990107</t>
  </si>
  <si>
    <t>LTE990108</t>
  </si>
  <si>
    <t>LTE990109</t>
  </si>
  <si>
    <t>LTE990110</t>
  </si>
  <si>
    <t>LTE990111</t>
  </si>
  <si>
    <t>LTE990112</t>
  </si>
  <si>
    <t>279876-1
=&gt;
279876-4</t>
  </si>
  <si>
    <t>GLA LE 22/02/2019: KLS</t>
  </si>
  <si>
    <t>GLA LE 12/02/2019: Attente 4STR*01329 prévu le 01/03/2019</t>
  </si>
  <si>
    <t>LCT282708
LCT282709</t>
  </si>
  <si>
    <t>LG le 03/01/2019: Attente retour DA
LG LE 31/01/2019: OK (derniere analyse 11/02/2019) =&gt; En attente programme de test</t>
  </si>
  <si>
    <t>V9251243600096</t>
  </si>
  <si>
    <t xml:space="preserve">GLA le 23/10: Attente 1REL*06130 prévu le 08/10/2019 (Derniere Analyse 21/01/2019) </t>
  </si>
  <si>
    <t>LG le 03/01/2019: Attente retour DA
LG LE 31/01/2019: OK =&gt; En attente programme de test
GLA LE 28/02/2019 OK</t>
  </si>
  <si>
    <t>LG le 03/01/2019: Attente retour DA
LG LE 31/01/2019: OK (derniere analyse 11/02/2019) =&gt; En attente programme de test
GLA LE 28/02/2019 OK</t>
  </si>
  <si>
    <t>GLA LE 15/01/2019: Derniere reception 4STR*01327 le 03/06/2019 + Confiés pour planification (Derniere analyse 28/02/2019)</t>
  </si>
  <si>
    <t>LTE990113</t>
  </si>
  <si>
    <t>LTE990114</t>
  </si>
  <si>
    <t>LTE990115</t>
  </si>
  <si>
    <t>LTE990116</t>
  </si>
  <si>
    <t>LTE990117</t>
  </si>
  <si>
    <t>LCT283872
LCT283873
LCT283874</t>
  </si>
  <si>
    <t>LCT283875
LCT283876
LCT283877</t>
  </si>
  <si>
    <t>LCT283878
LCT283879
LCT283880</t>
  </si>
  <si>
    <t>LCT283892
LCT283893</t>
  </si>
  <si>
    <t>283892-1
=&gt;
283892-35</t>
  </si>
  <si>
    <t>LCT283905
LCT283906</t>
  </si>
  <si>
    <t>V00043D</t>
  </si>
  <si>
    <t>LCT289398</t>
  </si>
  <si>
    <t>LCT289399</t>
  </si>
  <si>
    <t>LCT289400</t>
  </si>
  <si>
    <t>LCT289401</t>
  </si>
  <si>
    <t>LCT289402</t>
  </si>
  <si>
    <t>LCT289403</t>
  </si>
  <si>
    <t>LCT289404</t>
  </si>
  <si>
    <t>D9551004000495</t>
  </si>
  <si>
    <t>D9551006000195</t>
  </si>
  <si>
    <t>D9551006200195</t>
  </si>
  <si>
    <t>LCT289740</t>
  </si>
  <si>
    <t>LCT289741</t>
  </si>
  <si>
    <t>LCT289742</t>
  </si>
  <si>
    <t>LCT289743</t>
  </si>
  <si>
    <t>LCT289745</t>
  </si>
  <si>
    <t>LCT289746</t>
  </si>
  <si>
    <t>LCT289747</t>
  </si>
  <si>
    <t>LCT289749</t>
  </si>
  <si>
    <t>LCT289750</t>
  </si>
  <si>
    <t>LCT289751</t>
  </si>
  <si>
    <t>LCT289752</t>
  </si>
  <si>
    <t>LCT289753</t>
  </si>
  <si>
    <t>LCT289754</t>
  </si>
  <si>
    <t>LCT289755</t>
  </si>
  <si>
    <t>LCT290124
LCT290125</t>
  </si>
  <si>
    <t>290124-1
290124-2</t>
  </si>
  <si>
    <t>DS N°380802
DS N°380832</t>
  </si>
  <si>
    <t>F9252030900000</t>
  </si>
  <si>
    <t>SHEET FOMAX SHEET EQUIP</t>
  </si>
  <si>
    <t>DS N°380965</t>
  </si>
  <si>
    <t>AZA le 08/03 =&gt; FI récupérée sur SAP + Mail BDO + DI envoyés (DI N°375670)</t>
  </si>
  <si>
    <t>AZA le 07/03 =&gt; Demande BDO lancée + DA + LDF + Dossier de prod + Project à jour
Reste à générer fichier via GIDT + ajouter lien TMS à la LdF/lancement</t>
  </si>
  <si>
    <t>GLA le 20/12/2018: Attente reponse DA + Confié pour planification (derniere analyse le 19/02/2019)
GLA le 27/02/2019: Attente Structure 1STR*11041 - LT 29/03/2019 + Confié pour planification (derniere analyse le 11/03/2019)</t>
  </si>
  <si>
    <t>GLA le 12/02/2019: Attente Structure prévu pour le 04/03/19  + 4QEL*00089 LE 12/03/19 ( Vu avec le client, pas de confié)
GLA le 12/02/2019: Attente 4QEL*00089 LE 12/03/19 ( Vu avec le client, pas de confié)  (derniere analyse le 11/03/2019)</t>
  </si>
  <si>
    <t xml:space="preserve">GLA le 25/02/2019: Attente rep DA =&gt; En attente programme de test 
GLA le 26/02/2019: Attente AR Article =&gt; En attente programme de test 
GLA le 11/03/2019: Attente 4STR*00729 prévu le  18/06/2019 </t>
  </si>
  <si>
    <t>LCT241818
LCT241819</t>
  </si>
  <si>
    <t>GLA LE 01/03/2019: Attente rep DA + Confié + STR pour planification
GLA LE 11/03/2019: Attente  Confié + STR pour planification</t>
  </si>
  <si>
    <t>LCT299144
LCT299145</t>
  </si>
  <si>
    <t>LCT299148
LCT299149</t>
  </si>
  <si>
    <t>LCT299150
LCT299151
LCT299152</t>
  </si>
  <si>
    <t>LCT299153
LCT299154
LCT299155</t>
  </si>
  <si>
    <t>LCT299156
LCT299157
LCT299158</t>
  </si>
  <si>
    <t>LCT299159
LCT299160</t>
  </si>
  <si>
    <t>299159-1
=&gt;
299159-6</t>
  </si>
  <si>
    <t>299148-1
=&gt;
299148-6</t>
  </si>
  <si>
    <t>LCT299165
LCT299166</t>
  </si>
  <si>
    <t>299165-1</t>
  </si>
  <si>
    <t>AZA le 08/03 =&gt; DS N°380965</t>
  </si>
  <si>
    <t>299144-1
=&gt;
299144-4</t>
  </si>
  <si>
    <t>299146-1
=&gt;
299146-6</t>
  </si>
  <si>
    <t>LCT302271
LCT302272
LCT302273</t>
  </si>
  <si>
    <t>NB07003P</t>
  </si>
  <si>
    <t>NB01707P</t>
  </si>
  <si>
    <t>GLA le 14/02/2019: Attente 4STR*00817 prévu le 07/03/2019 + confiés pour planification  (derniere analyse le 25/02/2019)
GLA le 11/03/2019: Confiés pour planification  (derniere analyse le 11/03/2019)</t>
  </si>
  <si>
    <t>WF408ACABAAB</t>
  </si>
  <si>
    <t>6963402800
6963403000
6963403400</t>
  </si>
  <si>
    <t>6963402800
6963403000</t>
  </si>
  <si>
    <t>LCT302495
LCT302496</t>
  </si>
  <si>
    <t>LCT302498
LCT302499</t>
  </si>
  <si>
    <t>LCT302501
LCT302502</t>
  </si>
  <si>
    <t>LCT302504
LCT302505</t>
  </si>
  <si>
    <t>LCT302508
LCT302509</t>
  </si>
  <si>
    <t>LCT302511
LCT302512</t>
  </si>
  <si>
    <t>LCT302513
LCT302514</t>
  </si>
  <si>
    <t>LCT302515
LCT302516</t>
  </si>
  <si>
    <t>GLA LE 14/03/2019 Attente rep DA + Confiés pour planification</t>
  </si>
  <si>
    <t>LCT302523
LCT302524</t>
  </si>
  <si>
    <t>302523-1
=&gt;
302523-2</t>
  </si>
  <si>
    <t>LCT302525
LCT302526</t>
  </si>
  <si>
    <t>LCT302528
LCT302529</t>
  </si>
  <si>
    <t>302525-1</t>
  </si>
  <si>
    <t>302528-1</t>
  </si>
  <si>
    <t>LCT302641</t>
  </si>
  <si>
    <t>LTE990028
=&gt; 
LTE990029</t>
  </si>
  <si>
    <t>LCT302642
LCT302643
LCT302644</t>
  </si>
  <si>
    <t>Gla le 14/03/2019 Attente rep Client pour prep</t>
  </si>
  <si>
    <t>GLA LE 03/01/2019 Attente 4STR*01320 Prévue pour 27/02/2019 + Confiés pour planification (Derniere analyse le 19/02/2019)
GLA LE 14/03/2019 OK</t>
  </si>
  <si>
    <t>LCT261757
LCT261758</t>
  </si>
  <si>
    <t>LCT261767
LCT261768</t>
  </si>
  <si>
    <t>LCT261763
LCT261764</t>
  </si>
  <si>
    <t>LCT261765
LCT261766</t>
  </si>
  <si>
    <t>WF413SBAAAAB</t>
  </si>
  <si>
    <t>A9550051000195</t>
  </si>
  <si>
    <t>D9000095493095</t>
  </si>
  <si>
    <t>LCT302949
=&gt;
LCT302951</t>
  </si>
  <si>
    <t>LCT302952
LCT302953</t>
  </si>
  <si>
    <t>LTE990118</t>
  </si>
  <si>
    <t>GLA le 05/11/2018: Attente Article 4QEL*01046 : 26/11 + 
4QME*00346: 19/11 + Confié pour planification
GLA le21/11/2018: Attente  Confié + STR pour planification (Derniere Analyse 21/11/2018)</t>
  </si>
  <si>
    <t>GLA LE 31/01/2019: Attente reponse DA + Confié pour planification
GLA LE 18/02/2019: Attente 3CPR*00464 prévu pour le 02/04/2019  + Confié pour planification (derniere analyse le 19/03/2019)</t>
  </si>
  <si>
    <t>GLA LE 18/03/2019: Attente rep DA  + confié pour planif
GLA LE 19/03/2019: 4CPR*00239  dispo au 29/04 + confié pour planif</t>
  </si>
  <si>
    <t>GLA LE 13/03/2019: Attente AR 4STR*00973 prévu le 26/03/2019</t>
  </si>
  <si>
    <t>304849-1
=&gt;
304849-8</t>
  </si>
  <si>
    <t>LTE990030
=&gt; 
LTE990031</t>
  </si>
  <si>
    <t xml:space="preserve">GLA le 11/02/2019 ok
GLA LE 12/02/2019 Stand by
</t>
  </si>
  <si>
    <t>Gla le 14/03/2019 Attente rep Client pour prep
AZA le 22/03: Commande annulée</t>
  </si>
  <si>
    <t>LCT305380
LCT305381
LCT305382</t>
  </si>
  <si>
    <t>VB0043D</t>
  </si>
  <si>
    <t>D9551006100195</t>
  </si>
  <si>
    <t>LCT302954
LCT302955
LCT302956</t>
  </si>
  <si>
    <t>Supression INTRANET</t>
  </si>
  <si>
    <t>GLA LE 21/01/2019:  Attente rep DA pour planif (derniere analyse le 25/02/2019)
GLA LE 20/03/2019:  Attente  4STR*01149 4STR*01150 prévu le 07/05/2019
GLA LE 27/03/2019: OK</t>
  </si>
  <si>
    <t>GLA le 13/02/2019: Attente rep DA pour planif (derniere analyse le 25/02/2019)
GLA LE 20/03/2019: Attente  4STR*01149 + 4STR*01150 prévu pour le 10/05/2019</t>
  </si>
  <si>
    <t>LCT307414
=&gt;
LCT307449</t>
  </si>
  <si>
    <t>LCT307450
=&gt;
LCT307473</t>
  </si>
  <si>
    <t>LCT307474
=&gt;
LCT307501</t>
  </si>
  <si>
    <t>LCT307502
=&gt;
LCT307533</t>
  </si>
  <si>
    <t>307414-1
307418-1
307422-1
307426-1
307430-1
307434-1
307438-1
307442-1
307446-1</t>
  </si>
  <si>
    <t>307474-1
307478-1
307482-1
307486-1
307490-1
307494-1
307498-1</t>
  </si>
  <si>
    <t>307502-1
307506-1
307510-1
307514-1
307518-1
307522-1
307526-1
307530-1</t>
  </si>
  <si>
    <t>GLA le 21/03/2019 Attente rep Client pour prep
GLA LE 27/03/2019: Voir Benoit pour avancement</t>
  </si>
  <si>
    <t>LCT308134
LCT308135</t>
  </si>
  <si>
    <t>LCT308136
LCT308137</t>
  </si>
  <si>
    <t>LCT308138
LCT308139</t>
  </si>
  <si>
    <t>LCT308141
LCT308142</t>
  </si>
  <si>
    <t>GLA le 22/02/2019: Attente rep DA pour planif
GLA LE 28/03/2019 Attente  4STR*01149 + 4STR*01150 prévu pour le 10/05/2019</t>
  </si>
  <si>
    <t xml:space="preserve">Gla le 14/03/2019 Attente rep Client pour prep
Gla le 22/03/2019 Attente AR 4STR*01029 prévu le 12/04/2019  + Confié pour planification
Gla le 03/04/2019 Attente AR 4STR*01029 prévu le 12/04/2019 </t>
  </si>
  <si>
    <t>GLA le 18/03/2019: Attente rep DA pour planif
GLA LE 28/03/2019 Attente  4STR*01149 + 4STR*01150 prévu pour le 10/05/2019</t>
  </si>
  <si>
    <t xml:space="preserve">GLA le 21/03/2019 Attente rep Client pour prep
</t>
  </si>
  <si>
    <t>LCT304849
=&gt;
LCT304850</t>
  </si>
  <si>
    <t xml:space="preserve">GLA LE 18/03/2019: Attente rep DA pour planification
GLA LE 21/03/2019 Attente 4QEL*00089 prévu pour le 30/04/2019 </t>
  </si>
  <si>
    <t>GLA le 15/02/2019: Attente reponse DA + Confiés + STR pour planification 
GLA le 25/02/2019: Attente 4ACC*00550 prévu le 13/03/2019 + Confiés + STR pour planification  (derniere analyse le 25/02/2019)
GLA le 11/03/2019: Attente Confiés + pour planification  (derniere analyse le 11/03/2019)</t>
  </si>
  <si>
    <t>Partial receipt</t>
  </si>
  <si>
    <t>LCT320729</t>
  </si>
  <si>
    <t>320729-1
=&gt;
320729-8</t>
  </si>
  <si>
    <t>LCT320740</t>
  </si>
  <si>
    <t>320740-1
=&gt;
320740-2</t>
  </si>
  <si>
    <t>307450-1
307454-1
307458-1
307462-1
307466-1
307470-1</t>
  </si>
  <si>
    <t>LCT pour mise à la MAD</t>
  </si>
  <si>
    <t>Livraison bloquée =&gt; Modification du PN en S925.12795.000.55</t>
  </si>
  <si>
    <t>En attente délai d'appro                                                                          DA à annuler le 07/04/2017 si pas de commande AIRBUS (voir Étienne) =&gt; OK ANNULATION</t>
  </si>
  <si>
    <t>LCT021722
LCT021723
LCT021724</t>
  </si>
  <si>
    <t>LCT021725
LCT021726
LCT021727</t>
  </si>
  <si>
    <t>LCT021728
LCT021729
LCT021730</t>
  </si>
  <si>
    <t>LCT021731
LCT021732
LCT021733</t>
  </si>
  <si>
    <t>V74208 V74209</t>
  </si>
  <si>
    <t>V83549
V83550
V83551</t>
  </si>
  <si>
    <t>V82172
V82173
V82174</t>
  </si>
  <si>
    <t>V16056
V16057</t>
  </si>
  <si>
    <t>V16053
V16054</t>
  </si>
  <si>
    <t>W18729 W18730</t>
  </si>
  <si>
    <t>LCT021743
LCT021744
LCT021745</t>
  </si>
  <si>
    <t>W88855
W88856
W88857</t>
  </si>
  <si>
    <t>W36370 W36371 W36372</t>
  </si>
  <si>
    <t>W36525 W36526 W36527</t>
  </si>
  <si>
    <t>W11934
W11935
W11936</t>
  </si>
  <si>
    <t>Z35923
Z35924
Z35925</t>
  </si>
  <si>
    <t>W18616
W18617
W18618</t>
  </si>
  <si>
    <t>V03441
V03442</t>
  </si>
  <si>
    <t>V03445
V03446</t>
  </si>
  <si>
    <t>V03447
V03448</t>
  </si>
  <si>
    <t>W70050
W70051
W70052</t>
  </si>
  <si>
    <t>W70056
W70057
W70058</t>
  </si>
  <si>
    <t>W70053
W70054
W70055</t>
  </si>
  <si>
    <t>W70059
W70060
W70061</t>
  </si>
  <si>
    <t>W36373 W36374 W36375</t>
  </si>
  <si>
    <t>Z38927
Z38928
Z38929</t>
  </si>
  <si>
    <t>Z55135
Z55136
Z55137</t>
  </si>
  <si>
    <t>Z48623
Z48624
Z48625</t>
  </si>
  <si>
    <t>Z18635
Z18636
Z18637</t>
  </si>
  <si>
    <t>LCTZ18635
LCTZ18636
LCTZ18637</t>
  </si>
  <si>
    <t>Z34631
Z34632
Z34633</t>
  </si>
  <si>
    <t>Z34638
Z34639
Z34640</t>
  </si>
  <si>
    <t>Z12612
Z12613
Z12614</t>
  </si>
  <si>
    <t>Z51425
Z51426
Z51427</t>
  </si>
  <si>
    <t>Z34702
Z34703</t>
  </si>
  <si>
    <t>Z69324
Z69325
Z69326</t>
  </si>
  <si>
    <t>Z70052
Z70053</t>
  </si>
  <si>
    <t>Z53169
Z53170
Z53171</t>
  </si>
  <si>
    <t>Z51578
Z51579
Z51580</t>
  </si>
  <si>
    <t>Z34724
Z34725
Z34726</t>
  </si>
  <si>
    <t>Z34727
Z34728
Z34729</t>
  </si>
  <si>
    <t>W21623
W21624
W21625</t>
  </si>
  <si>
    <t>W67963
W67964
W67965</t>
  </si>
  <si>
    <t>Z11268
Z11269
Z11270</t>
  </si>
  <si>
    <t>Z70007
Z70008
Z70009</t>
  </si>
  <si>
    <t>W96675
W96676
W86677</t>
  </si>
  <si>
    <t>W85356
W85357
W85358</t>
  </si>
  <si>
    <t>Z87825
Z87826
Z87827</t>
  </si>
  <si>
    <t>W59611
W59612
W59613</t>
  </si>
  <si>
    <t>Z83772
Z83773
Z83774</t>
  </si>
  <si>
    <t>W16027
W16028
W16029</t>
  </si>
  <si>
    <t>Z34689
Z34690
Z34691</t>
  </si>
  <si>
    <t>Z53172
Z53173
Z53174</t>
  </si>
  <si>
    <t>Z69599
Z69600
Z69601</t>
  </si>
  <si>
    <t>Z69602
Z69603
Z69604</t>
  </si>
  <si>
    <t>Z83775
Z83776
Z83777</t>
  </si>
  <si>
    <t>Z21533
Z21534
Z21535</t>
  </si>
  <si>
    <t>Z83778
Z83779
Z83780</t>
  </si>
  <si>
    <t>Z90428
Z90429
Z90430</t>
  </si>
  <si>
    <t>Z72221
Z72222
Z72223</t>
  </si>
  <si>
    <t>Z84228
Z84229</t>
  </si>
  <si>
    <t>006689
006690</t>
  </si>
  <si>
    <t>LCTZ53014
LCTZ53015
LCTZ53016</t>
  </si>
  <si>
    <t>013039
013040</t>
  </si>
  <si>
    <t>Z39388
Z39389
Z39390</t>
  </si>
  <si>
    <t>LCT012143
LCT012144</t>
  </si>
  <si>
    <t xml:space="preserve">LCT022877
LCT022878
LCT022879 </t>
  </si>
  <si>
    <t>LCT013037
LCT013038</t>
  </si>
  <si>
    <t>LCT013041
LCT013042</t>
  </si>
  <si>
    <t>LCT013043
LCT013044</t>
  </si>
  <si>
    <t>LCT013045
LCT013046</t>
  </si>
  <si>
    <t>LCT013047
LCT013048</t>
  </si>
  <si>
    <t>LCT013049
LCT013050</t>
  </si>
  <si>
    <t>LCT020388
LCT020389</t>
  </si>
  <si>
    <t xml:space="preserve">LCT022873
LCT022874
LCT022875 </t>
  </si>
  <si>
    <t>LCT034689
LCT034690
LCT034691</t>
  </si>
  <si>
    <t>LCT058546
LCT058547</t>
  </si>
  <si>
    <t>LCTZ70024
LCTZ70025
LCTZ70026</t>
  </si>
  <si>
    <t>LCT036192
LCT036193</t>
  </si>
  <si>
    <t>LCT053475
LCT053476</t>
  </si>
  <si>
    <t>LCT059221
LCT059222
LCT059223</t>
  </si>
  <si>
    <t>LCT053399
LCT053401</t>
  </si>
  <si>
    <t>LCT036186
LCT036187
LCT036188</t>
  </si>
  <si>
    <t>LCT053182
LCT053183</t>
  </si>
  <si>
    <t>LCTZ16526
LCTZ16527
LCTZ16528</t>
  </si>
  <si>
    <t>LCT074835
LCT074836
LCT074837</t>
  </si>
  <si>
    <t>LCT074945
LCT074946
LCT074947</t>
  </si>
  <si>
    <t>LCT060862
LCT060863</t>
  </si>
  <si>
    <t>LCT060864
LCT060865</t>
  </si>
  <si>
    <t>LCT060866
LCT060867</t>
  </si>
  <si>
    <t>LCT055538
LCT055539</t>
  </si>
  <si>
    <t>LCT071074
LCT071075</t>
  </si>
  <si>
    <t>LCT071076
LCT071077</t>
  </si>
  <si>
    <t>LCT069970
LCT069971</t>
  </si>
  <si>
    <t>LCT069972
LCT069973</t>
  </si>
  <si>
    <t>LCT069974
LCT069975</t>
  </si>
  <si>
    <t>LCT069976
LCT069977</t>
  </si>
  <si>
    <t>LCT069978
LCT069979</t>
  </si>
  <si>
    <t>LCT074940
LCT074941</t>
  </si>
  <si>
    <t>LCT077780
LCT077781
LCT077782</t>
  </si>
  <si>
    <t>LCT060825
LCT060826
LCT060827</t>
  </si>
  <si>
    <t>LCT073428
LCT073429</t>
  </si>
  <si>
    <t>LCT107850
LCT107851</t>
  </si>
  <si>
    <t>LCT107852
LCT107853</t>
  </si>
  <si>
    <t>LCT107854
LCT107855</t>
  </si>
  <si>
    <t>LCT077414
LCT077415</t>
  </si>
  <si>
    <t>LCT036580
LCT036581
LCT036582</t>
  </si>
  <si>
    <t>LCT075463
LCT075464</t>
  </si>
  <si>
    <t>LCT074903
LCT074904
LCT074905</t>
  </si>
  <si>
    <t>LCT072749
LCT072750
LCT072751</t>
  </si>
  <si>
    <t>LCT108990
LCT108991</t>
  </si>
  <si>
    <t>LCT124657
LCT124658</t>
  </si>
  <si>
    <t>LCT060513
LCT060514
LCT060515</t>
  </si>
  <si>
    <t>LCT060516
LCT060517
LCT060518</t>
  </si>
  <si>
    <t>LCT124354
LCT124355</t>
  </si>
  <si>
    <t>LCT004686
LCT004687
LCT004688</t>
  </si>
  <si>
    <t>LCT036189
LCT036190
LCT036191</t>
  </si>
  <si>
    <t>LCT021689
LCT021690
LCT021691</t>
  </si>
  <si>
    <t>LCT021656
LCT021657
LCT021658</t>
  </si>
  <si>
    <t>LCT021659
LCT021660
LCT021661</t>
  </si>
  <si>
    <t>LCT021662
LCT021663
LCT021664</t>
  </si>
  <si>
    <t>LCT021671
LCT021672
LCT021673</t>
  </si>
  <si>
    <t>LCT021665
LCT021666
LCT021667</t>
  </si>
  <si>
    <t>LCT021674
LCT021675
LCT021676</t>
  </si>
  <si>
    <t>LCT021677
LCT021678
LCT021679</t>
  </si>
  <si>
    <t>LCT021680
LCT021681
LCT021682</t>
  </si>
  <si>
    <t>LCT021683
LCT021684
LCT021685</t>
  </si>
  <si>
    <t>LCT021686
LCT021687
LCT021688</t>
  </si>
  <si>
    <t>LCT021692
LCT021693
LCT021694</t>
  </si>
  <si>
    <t>LCT021695
LCT021696
LCT021697</t>
  </si>
  <si>
    <t>LCT021698
LCT021699
LCT021700</t>
  </si>
  <si>
    <t>LCT021701
LCT021702
LCT021703</t>
  </si>
  <si>
    <t>LCT021704
LCT021705
LCT021706</t>
  </si>
  <si>
    <t>LCT021707
LCT021708
LCT021709</t>
  </si>
  <si>
    <t>LCT021710
LCT021711
LCT021712</t>
  </si>
  <si>
    <t>LCT021713
LCT021714
LCT021715</t>
  </si>
  <si>
    <t>LCT021716
LCT021717
LCT021718</t>
  </si>
  <si>
    <t>LCT021719
LCT021720
LCT021721</t>
  </si>
  <si>
    <t>LCT021734
LCT021735
LCT021736</t>
  </si>
  <si>
    <t>LCT021740
LCT021741
LCT021742</t>
  </si>
  <si>
    <t>LCTZ38263
LCTZ38264
LCTZ38265</t>
  </si>
  <si>
    <t>LCTZ37860
LCTZ37861
LCTZ37862</t>
  </si>
  <si>
    <t>LCT036583
LCT036584
LCT036585</t>
  </si>
  <si>
    <t>LCTZ38640
LCTZ38641</t>
  </si>
  <si>
    <t>LCT120302
LCT120303</t>
  </si>
  <si>
    <t>LCTZ34624
LCTZ34625
LCTZ34626</t>
  </si>
  <si>
    <t>LCT125378
LCT125379</t>
  </si>
  <si>
    <t>LCT075872
LCT075873</t>
  </si>
  <si>
    <t>LCTZ72227
LCTZ72228</t>
  </si>
  <si>
    <t>LCTZ73695
LCTZ73696</t>
  </si>
  <si>
    <t>LCTZ73698
LCTZ73699</t>
  </si>
  <si>
    <t>LCT034708
LCT034709</t>
  </si>
  <si>
    <t>LCTV03439
LCTV03440</t>
  </si>
  <si>
    <t>LCT021755
LCT021756
LCT021757</t>
  </si>
  <si>
    <t>LCT021770
LCT021771
LCT021772</t>
  </si>
  <si>
    <t>LCT021767
LCT021768
LCT021769</t>
  </si>
  <si>
    <t>LCT021776
LCT021777
LCT021778</t>
  </si>
  <si>
    <t>LCT021785
LCT021786
LCT021787</t>
  </si>
  <si>
    <t>LCT021800
LCT021801
LCT021802</t>
  </si>
  <si>
    <t>LCT021791
LCT021792
LCT021793</t>
  </si>
  <si>
    <t>LCT021810
LCT021811
LCT021812</t>
  </si>
  <si>
    <t>LCT021807
LCT021808
LCT021809</t>
  </si>
  <si>
    <t>LCT036587
LCT036588</t>
  </si>
  <si>
    <t>LCT087488
LCT087489
LCT087490</t>
  </si>
  <si>
    <t>27859375
27939943</t>
  </si>
  <si>
    <t>LCT105657
LCT105658
LCT105659</t>
  </si>
  <si>
    <t>27879924
27940120</t>
  </si>
  <si>
    <t>LCT120309
LCT120310</t>
  </si>
  <si>
    <t>27896375
27940129</t>
  </si>
  <si>
    <t>LCT036589
LCT036590</t>
  </si>
  <si>
    <t>LCT076823
LCT076824
LCT076825</t>
  </si>
  <si>
    <t>LCTV03443
LCTV03444</t>
  </si>
  <si>
    <t>LCTV03449
LCTV03450</t>
  </si>
  <si>
    <t>LCTV03451
LCTV03452</t>
  </si>
  <si>
    <t>LCTV03453
LCTV03454</t>
  </si>
  <si>
    <t>LCTV31149
LCTV31150</t>
  </si>
  <si>
    <t>LCT021813
LCT021814
LCT021815</t>
  </si>
  <si>
    <t>27737148
27741737</t>
  </si>
  <si>
    <t>LCT004709
LCT004710
LCT004711</t>
  </si>
  <si>
    <t>Missing CMS 2 Qty 3 (13 Received) ; Missing CMS 1 Qty 2 (14 Received) 
A livrer en 16 BL Qté 1 - /10, /20 =&gt; /160
Postes /10 =&gt; /120 livrés le 10/03 ; Poste /130 livré le 27/03</t>
  </si>
  <si>
    <t>LCTV03455
LCTV03456</t>
  </si>
  <si>
    <t>LCTV31147
LCTV31148</t>
  </si>
  <si>
    <t>LCT021737
LCT021738
LCT021739</t>
  </si>
  <si>
    <t>LCT021746
LCT021747
LCT021748</t>
  </si>
  <si>
    <t>27988635
27999039</t>
  </si>
  <si>
    <t>LCT125920
LCT125921</t>
  </si>
  <si>
    <t>Missing CMS 2 Qty 2 (11 Received) ; Missing CMS 1 Qté 10 (3 Received)
A livrer en 13 BL Qté 1 - /10, /20 =&gt; /130
2 postes livrés le 06/02/2017</t>
  </si>
  <si>
    <t>LCT075983
LCT075984
LCT075985</t>
  </si>
  <si>
    <t>LCT077060
LCT077061
LCT077062</t>
  </si>
  <si>
    <t>LCT021803
LCT021804
LCT021805</t>
  </si>
  <si>
    <t>LCT021816
LCT021817
LCT021818</t>
  </si>
  <si>
    <t>LCT021819
LCT021820
LCT021821</t>
  </si>
  <si>
    <t>LCT021761
LCT021762
LCT021763</t>
  </si>
  <si>
    <t>LCT021782
LCT021783
LCT021784</t>
  </si>
  <si>
    <t>LCT021764
LCT021765
LCT021766</t>
  </si>
  <si>
    <t>LCT021773
LCT021774
LCT021775</t>
  </si>
  <si>
    <t>LCT021779
LCT021780
LCT021781</t>
  </si>
  <si>
    <t xml:space="preserve">LCT021822
LCT021823
LCT021824 
</t>
  </si>
  <si>
    <t>LCT021794
LCT021795
LCT021796</t>
  </si>
  <si>
    <t>27847916
27961836</t>
  </si>
  <si>
    <t>LCT087477
LCT087478
LCT087479</t>
  </si>
  <si>
    <t>LCT216506
LCT216507
LCT216508</t>
  </si>
  <si>
    <t>LCT289330
LCT021788
LCT021789
LCT021790</t>
  </si>
  <si>
    <r>
      <rPr>
        <strike/>
        <sz val="10"/>
        <rFont val="Calibri"/>
        <family val="2"/>
      </rPr>
      <t>28098884</t>
    </r>
    <r>
      <rPr>
        <sz val="10"/>
        <rFont val="Calibri"/>
        <family val="2"/>
      </rPr>
      <t xml:space="preserve">
28118025</t>
    </r>
  </si>
  <si>
    <r>
      <rPr>
        <strike/>
        <sz val="10"/>
        <rFont val="Calibri"/>
        <family val="2"/>
      </rPr>
      <t>28052925</t>
    </r>
    <r>
      <rPr>
        <sz val="10"/>
        <rFont val="Calibri"/>
        <family val="2"/>
      </rPr>
      <t xml:space="preserve">
28118023</t>
    </r>
  </si>
  <si>
    <t>D9000095477995</t>
  </si>
  <si>
    <t>AZA le 05/03/2019 =&gt; À expédier sous N° commande 27530119
LCT manuel LCT289330 - Voir Greg si PLACARD en stock
GLA le 08/04/2019 Toujours pas servi magasin</t>
  </si>
  <si>
    <t>LTE990001
 =&gt; 
LTE990006</t>
  </si>
  <si>
    <t>LTE990007
 =&gt; 
LTE990008</t>
  </si>
  <si>
    <t>LTE990009
 =&gt; 
LTE990010</t>
  </si>
  <si>
    <t>LTE990011
 =&gt; 
LTE990012</t>
  </si>
  <si>
    <t>LCT322834
LCT322835
LCT322836</t>
  </si>
  <si>
    <t>LCT322837
LCT322838
LCT322839</t>
  </si>
  <si>
    <t>GLA LE 20/03/2019: Attente AR 4STR*01150 prévu pour le 10/05/2019
GLA LE 09/04/2019: Attente AR 4STR*01150 prévu pour le 18/04/2019</t>
  </si>
  <si>
    <t>LCT324915
LCT324916
LCT324917</t>
  </si>
  <si>
    <t>LTE990059
à
LTE990061</t>
  </si>
  <si>
    <t xml:space="preserve">GLA LE 09/04/2019:  matière KLS =&gt; Pas de DA </t>
  </si>
  <si>
    <t>LCT324919
LCT324920</t>
  </si>
  <si>
    <t>LCT324922
LCT324923</t>
  </si>
  <si>
    <t>324922-1</t>
  </si>
  <si>
    <t>GLA LE 10/04/2019 Attente rep DA</t>
  </si>
  <si>
    <t>LCT325035
LCT325036
LCT325037
LCT325038
LCT325039
LCT325040
LCT325041
LCT325042
LCT325043
LCT325044</t>
  </si>
  <si>
    <t>325035-1</t>
  </si>
  <si>
    <t>LTE990120</t>
  </si>
  <si>
    <t>LTE990121</t>
  </si>
  <si>
    <t>LTE990119</t>
  </si>
  <si>
    <t>LCT325055
LCT325056
LCT325057</t>
  </si>
  <si>
    <t>LCT325058
LCT325059
LCT325060</t>
  </si>
  <si>
    <t>LCT325062
LCT325063</t>
  </si>
  <si>
    <t>LTE990020
=&gt;
LTE990024</t>
  </si>
  <si>
    <t>F9295002200400</t>
  </si>
  <si>
    <t>HARNESS</t>
  </si>
  <si>
    <t>HBG</t>
  </si>
  <si>
    <t>F9295002400000</t>
  </si>
  <si>
    <t>F9295002500200</t>
  </si>
  <si>
    <t>F9249260410800</t>
  </si>
  <si>
    <t>CONDUIT</t>
  </si>
  <si>
    <t>F9249270401700</t>
  </si>
  <si>
    <t>CONDUIT ASSY</t>
  </si>
  <si>
    <t>F9249265310100</t>
  </si>
  <si>
    <t>F9249265410400</t>
  </si>
  <si>
    <t>F9249260501800</t>
  </si>
  <si>
    <t>F9249271110500</t>
  </si>
  <si>
    <t>F9249263004500</t>
  </si>
  <si>
    <t>F9249265710700</t>
  </si>
  <si>
    <t>Expédiée</t>
  </si>
  <si>
    <t>GLA le 01/03/2019: Attente rep DA pour planification
GLA le 19/03/2019 Attente  reste de la matiere 1CON*23480 qte 11</t>
  </si>
  <si>
    <r>
      <rPr>
        <strike/>
        <sz val="10"/>
        <rFont val="Calibri"/>
        <family val="2"/>
      </rPr>
      <t>27905624</t>
    </r>
    <r>
      <rPr>
        <sz val="10"/>
        <rFont val="Calibri"/>
        <family val="2"/>
      </rPr>
      <t xml:space="preserve">
27940130</t>
    </r>
  </si>
  <si>
    <t>LCT262043
LCT261760</t>
  </si>
  <si>
    <t>En cours</t>
  </si>
  <si>
    <t>D9550006300295</t>
  </si>
  <si>
    <t>6963403900</t>
  </si>
  <si>
    <t>LCT326977
LCT326978</t>
  </si>
  <si>
    <t>LCT327054
LCT327055</t>
  </si>
  <si>
    <t>327054-1</t>
  </si>
  <si>
    <t xml:space="preserve">GLA LE 18/04/2019:  matière KLS =&gt; Pas de DA </t>
  </si>
  <si>
    <t>LTE990122</t>
  </si>
  <si>
    <t>REPARATION</t>
  </si>
  <si>
    <t>GLA LE 10/04/2019 Attente rep DA
GLA LE 23/04/2019 Attente  4STR*01149 + 4STR*01150 prévu pour le 10/05/2019</t>
  </si>
  <si>
    <t xml:space="preserve">GLA LE 21/01/2019:  Att retour DA </t>
  </si>
  <si>
    <t>GLA LE 09/04/2019: Attente reponse DA pour planification
GLA LE 12/04/2019 OK
GLY LE 29/04/2019 En attente de test derniere analyse le 29/04/2019</t>
  </si>
  <si>
    <t>GLA LE 31/01/2019: Attente reponse DA + Confié pour planification
GLA LE 14/02/2019: Attente 4CNT*00004 prévu pour le 25/02  + Confié pour planification
GLA LE 15/02/2019: Matiere OK  + Attente Confié pour planification
GLA LE 15/02/2019: Attente STR prévu le 22/02  + Attente Confié pour planification (derniere analyse le 19/02/2019)
GLY LE 29/04/2019 En attente de test derniere analyse le 29/04/2019</t>
  </si>
  <si>
    <t>GLA le 18/02/2019: Attente reponse DA + Confiés pour planification 
GLA le 11/03/2019: Attente 4STR*00016 prévu le 15/03/2018  + Confiés pour planification  (derniere analyse le 11/03/2019)
GLY LE 29/04/2019 En attente de test derniere analyse le 29/04/2019</t>
  </si>
  <si>
    <t>GLA LE 12/03/2019 OK
GLY LE 29/04/2019 En attente de test derniere analyse le 29/04/2019</t>
  </si>
  <si>
    <t>LCT324925
LCT324926</t>
  </si>
  <si>
    <t>LCT299146
LCT299147</t>
  </si>
  <si>
    <t>LCT261759  
LCT261762</t>
  </si>
  <si>
    <t>LCT305034</t>
  </si>
  <si>
    <t>A9550042572695</t>
  </si>
  <si>
    <t>LCT340194
LCT340195</t>
  </si>
  <si>
    <t>LCT340198</t>
  </si>
  <si>
    <t>340198-1
=&gt;
340198-15</t>
  </si>
  <si>
    <t>LCT340217
LCT340218</t>
  </si>
  <si>
    <t>LCT340219
LCT340220</t>
  </si>
  <si>
    <t>340219-1
=&gt;
340219-5</t>
  </si>
  <si>
    <t xml:space="preserve">GLA LE 06/05/2019:  matière KLS =&gt; Pas de DA </t>
  </si>
  <si>
    <t>LCT340222
LCT340223</t>
  </si>
  <si>
    <t>340222-1</t>
  </si>
  <si>
    <t>LCT</t>
  </si>
  <si>
    <t>GLA LE 12/03/2019 Attente 1CON*20384 le 21/05/2019</t>
  </si>
  <si>
    <t>LCT342232
LCT342233
LCT342234</t>
  </si>
  <si>
    <t>LCT342257</t>
  </si>
  <si>
    <t>342257-1</t>
  </si>
  <si>
    <t>LCT342258</t>
  </si>
  <si>
    <t>342258-1</t>
  </si>
  <si>
    <t>LCT342281
LCT342282</t>
  </si>
  <si>
    <t>342281-1</t>
  </si>
  <si>
    <t>LCT342283
LCT342284</t>
  </si>
  <si>
    <t>GLA LE 21/03/2019 Attente 4QEL*00089 prévu pour le 30/04/2019 
GLA LE 13/05/2019 PB IMPRIMANTE</t>
  </si>
  <si>
    <t>Annulée</t>
  </si>
  <si>
    <t>LCT356062
LCT356063
LCT356064</t>
  </si>
  <si>
    <r>
      <rPr>
        <strike/>
        <sz val="10"/>
        <rFont val="Calibri"/>
        <family val="2"/>
      </rPr>
      <t>28047407</t>
    </r>
    <r>
      <rPr>
        <sz val="10"/>
        <rFont val="Calibri"/>
        <family val="2"/>
      </rPr>
      <t xml:space="preserve">
28158678</t>
    </r>
  </si>
  <si>
    <t>10
20</t>
  </si>
  <si>
    <t>LCT356163
LCT356163</t>
  </si>
  <si>
    <t>6574929100</t>
  </si>
  <si>
    <t>RR0829Z</t>
  </si>
  <si>
    <t>LCT358330
LCT358331</t>
  </si>
  <si>
    <t>DS 390556</t>
  </si>
  <si>
    <r>
      <rPr>
        <strike/>
        <sz val="10"/>
        <rFont val="Calibri"/>
        <family val="2"/>
      </rPr>
      <t>27908564</t>
    </r>
    <r>
      <rPr>
        <sz val="10"/>
        <rFont val="Calibri"/>
        <family val="2"/>
      </rPr>
      <t xml:space="preserve">
27961460</t>
    </r>
  </si>
  <si>
    <r>
      <rPr>
        <strike/>
        <sz val="10"/>
        <rFont val="Calibri"/>
        <family val="2"/>
      </rPr>
      <t>27916104</t>
    </r>
    <r>
      <rPr>
        <sz val="10"/>
        <rFont val="Calibri"/>
        <family val="2"/>
      </rPr>
      <t xml:space="preserve">
27950023</t>
    </r>
  </si>
  <si>
    <r>
      <rPr>
        <strike/>
        <sz val="10"/>
        <rFont val="Calibri"/>
        <family val="2"/>
      </rPr>
      <t>27961447</t>
    </r>
    <r>
      <rPr>
        <sz val="10"/>
        <rFont val="Calibri"/>
        <family val="2"/>
      </rPr>
      <t xml:space="preserve">
27968912</t>
    </r>
  </si>
  <si>
    <t>LCT361459
LCT361460</t>
  </si>
  <si>
    <t>GLA LE 06/05/2019: Attente 1CON*23480 QTE 2 le 21/05/2019</t>
  </si>
  <si>
    <t>GLA le 10/05/2019: Attente rep DA  pour planification
GLA LE 21/05/2019 1CON*20384 : réception le 27/05 ACHF26536 .</t>
  </si>
  <si>
    <t>LCT362659
LCT362660</t>
  </si>
  <si>
    <t xml:space="preserve">GLA LE 15/05/2019 Attente rep DA </t>
  </si>
  <si>
    <t>DS 391707</t>
  </si>
  <si>
    <t>A95500432000AB</t>
  </si>
  <si>
    <t>7062
7449</t>
  </si>
  <si>
    <t>7061
7450</t>
  </si>
  <si>
    <t>5805
7451</t>
  </si>
  <si>
    <t>5805
7452</t>
  </si>
  <si>
    <t>WF408AEAAAAC</t>
  </si>
  <si>
    <t>GLA remplace la commande 28158131</t>
  </si>
  <si>
    <t>LCT363697</t>
  </si>
  <si>
    <t>GLA LE 29/05/2019: Atente rep DA pour planification</t>
  </si>
  <si>
    <t>LCT364204
LCT364205</t>
  </si>
  <si>
    <t>364204-1</t>
  </si>
  <si>
    <t>LCT364206
LCT364207</t>
  </si>
  <si>
    <t>364206-1
364206-14</t>
  </si>
  <si>
    <t>LCT364215
LCT364216
LCT364217</t>
  </si>
  <si>
    <t>LTE990122
LTE990123
LTE990124
LTE990125
LTE990126
LTE990127
LTE990128
LTE990129
LTE990130
LTE990131
LTE990132
LTE990133
LTE990134
LTE990135
LTE990136
LTE990137
LTE990138</t>
  </si>
  <si>
    <t>GLA LE 12/03/2019 Attente 1CON*20384 le 21/05/2019
GlA: Suite au probléme Prod, relance une DA pour une QTE de 6.prévu le 31/05/2019</t>
  </si>
  <si>
    <t>AZA le 14/05 =&gt; Réception 4STR*01125 le 03/06
A servir le 05/06/2019</t>
  </si>
  <si>
    <t>GLA LE 18/02/2019: Attente 3CPR*00464 prévu pour le 26/07/2019  + Confié pour planification
(derniere analyse le 19/02/2019)
GLA LE 21/05/2019: Attente Confié pour planification Reception 1QME*15021  le 11/06/2019</t>
  </si>
  <si>
    <t>LCT364961</t>
  </si>
  <si>
    <t>GLA LE 20/03/2019 Attente Rep pour planification (Attention, Prestation chez Rossi)
GLA LE 14/05/2019 Attente 1STR*10784 prévu le 21/05/2019
GLA LE 04/06/2019 Envoy à rossi le 04/06/2019</t>
  </si>
  <si>
    <t>GLA le 18/10/2018: Att structure (4STR*00038) prévu le 08/11/2018 + Confié pour planif (derniere analyse 30/10/2018)
GLA LE 19/02/2019: A commencer en avance de phase et mettre de coté le temps de recevoir le confié
GLA le 05/06/2019: Attente 4CPR*00091 week 41</t>
  </si>
  <si>
    <t>GLA le 18/02/2019: Attente reponse DA + Confiés pour planification (derniere analyse 19/02/2019)
GLA le 25/02/2019: Reception STR le 14/03/2019 + Attente Confiés pour planification (derniere analyse 11/03/2019)
GLA le 05/06/2019: Attente 4CPR*00091 week 41</t>
  </si>
  <si>
    <t>GLA le 01/03/2019: Attente Rep DA + Confié pour planification
GLA le 20/03/2019: Attente 4STR*00038 28/03/19 prévu le + 4QEL*00034 prévu le 24/04/19 +  Confié pour planification
GLA le 05/06/2019: Attente 4CPR*00091 week 41</t>
  </si>
  <si>
    <t>GLA LE 06/05/2019: Attente rep DA + Confié pour planification
GLA LE 05/06/2019: Confié pour planification</t>
  </si>
  <si>
    <t>6508101301
6508101401
6508101501
6508101601
6508101702
6539608600</t>
  </si>
  <si>
    <t>1
1
1
1
1
2</t>
  </si>
  <si>
    <t>A9550042872695</t>
  </si>
  <si>
    <t>LCT372053
LCT372054</t>
  </si>
  <si>
    <t>A95500435000AA</t>
  </si>
  <si>
    <t>GLA LE 22/05/2019 attente BOM de France SSD
GLA le 07/06/2019 Attente rep DA + Confiés pour planification</t>
  </si>
  <si>
    <t>LCT372574</t>
  </si>
  <si>
    <t>LCT372575</t>
  </si>
  <si>
    <t>LCT372576</t>
  </si>
  <si>
    <t>LCT372577</t>
  </si>
  <si>
    <t>LCT372578</t>
  </si>
  <si>
    <t>LCT372579</t>
  </si>
  <si>
    <t>LCT372580</t>
  </si>
  <si>
    <t>LCT372612</t>
  </si>
  <si>
    <t>LCT372739</t>
  </si>
  <si>
    <t>6527212000
6527211900
6574930800</t>
  </si>
  <si>
    <t>2
4
1</t>
  </si>
  <si>
    <t>GLA LE 29/05/2019: Atente  1CON*20647 au 28/06/2019 derniere analyse: 11/06/2019</t>
  </si>
  <si>
    <t>6574823700</t>
  </si>
  <si>
    <t xml:space="preserve"> </t>
  </si>
  <si>
    <t>N° Série
N° LOT</t>
  </si>
  <si>
    <t>Total général</t>
  </si>
  <si>
    <t>GLA le 21/03/2019 Attente rep Client pour prep</t>
  </si>
  <si>
    <t>GLA le 10/05/2019: Attente rep DA + Confié pour planification
GLA LE 14/06/2019: Attente article 3CPR*00464 prévu le 30/08/19 ++ Confié pour planification</t>
  </si>
  <si>
    <t>Gla le 04/04/2019: Attente rep DA + Confiés pour planification
GLA LE 06/05/2019 Attente 3CPR*00464 prévu le 06/10/2019 + Confiés pour planification
GLA LE 14/06/2019 Attente 3CPR*00464 prévu le 30/08/2019 + Confiés pour planification</t>
  </si>
  <si>
    <t>GLA LE 21/03/2019 Attente 4QEL*00089 prévu pour le 30/04/2019 
GLY LE 13/05/2019 Manque matiere servitude  (4QEL*00089 + 4CON*00107 ) derniere analyse le 03/06/2019
GLA le 17/06/2019 Prod OK; Test TBD</t>
  </si>
  <si>
    <t>GLA le 06/11/2018: Attente STR, prévue pour le 05/12/2018 (Derniere AnalYse 12/11/2018)
GLA le 03/12/2018: OK
GLY LE 29/04/2019 Manque matiere servitude (4CPR*00034 QTE3) derniere analyse le 13/05/2019
Gla le 03/06/2019 GLA le 17/06/2019 Prod OK; Test TBD Derniere Anayse 17/06/2019</t>
  </si>
  <si>
    <t>GLA LE 21/02/2019 Attenete rep DA
GLA LE 26/02/2019 Attente 4QME*01731, 4STR*00821, 4STR*00822 prévu le 15/03/2019
GLA le 08/04/2019 PB structure en cours Qualité derniere analyse le 03/06/2019
GLA le 17/06/2019 Prod OK; Test TBD</t>
  </si>
  <si>
    <t>GLA le 13/02/2019: Attente rep DA pour planif (derniere analyse le 25/02/2019)
GLA LE 20/03/2019: Attente  4STR*01149 + 4STR*01150 prévu pour le 10/05/2019
GLA LE 13/05/2019 Attente servitude 4CON*00031 4CON*00032 derniere analyse le 24/05/2019
GLA LE 03/06/2019 Envoi à Leny la matiere manquante
GLA le 17/06/2019 Prod OK; Test TBD</t>
  </si>
  <si>
    <t>GLA LE 14/03/2019: Attente rep DA pour planification
GLA LE 25/03/2019: Attente  4STR*00821 4STR*00822 4QME*01731   prévu le 03/04/2019
GLA le 03/06/2019 PB structure en cours Qualité derniere analyse le 03/06/2019
GLA LE 17/06/2019 Vérifiaction Leny Matiere</t>
  </si>
  <si>
    <t>LCT374768
LCT374769</t>
  </si>
  <si>
    <t>374768-1
=&gt; 
374768-6</t>
  </si>
  <si>
    <t>GLY LE 17/06/2019: KLS</t>
  </si>
  <si>
    <t>LTE990030
=&gt; 
LTE990032</t>
  </si>
  <si>
    <t>LCT374770</t>
  </si>
  <si>
    <t>LCT374771</t>
  </si>
  <si>
    <t>374771-1
=&gt; 
374771-15</t>
  </si>
  <si>
    <t>GLA LE 17/06/2019: Attente Rep DA pour planification</t>
  </si>
  <si>
    <t>LCT374772
LCT374773</t>
  </si>
  <si>
    <t>374772-1</t>
  </si>
  <si>
    <t>LCT374774
LCT374775
LCT374776</t>
  </si>
  <si>
    <t>LTE990017
=&gt;
LTE990021</t>
  </si>
  <si>
    <r>
      <rPr>
        <strike/>
        <sz val="10"/>
        <rFont val="Calibri"/>
        <family val="2"/>
      </rPr>
      <t>5546416</t>
    </r>
    <r>
      <rPr>
        <sz val="10"/>
        <rFont val="Calibri"/>
        <family val="2"/>
      </rPr>
      <t xml:space="preserve">
6202895</t>
    </r>
  </si>
  <si>
    <t>5700157
6202923</t>
  </si>
  <si>
    <t>4902138
6202929</t>
  </si>
  <si>
    <t>5546441
6202904</t>
  </si>
  <si>
    <t>GLA LE 14/01/2019: ATTENTE REP DA + Confiés pour planification (Derniere analyse 19/02/2019)
GLA LE 28/02/2019: Derniere reception 4CNT*00014 le 31/07/2019 + Confiés pour planification (Derniere analyse 18/06/2019)</t>
  </si>
  <si>
    <t>GLA LE 06/05/2019: Attente rep DA  pour planification
GLA le 18/06/2019: Attente 4STR*00609 prévu le 21/06/2019</t>
  </si>
  <si>
    <t>AZA le 14/05 =&gt; Réception 4CPR*00374 le 28/06
En prod.</t>
  </si>
  <si>
    <t>RR0851Z</t>
  </si>
  <si>
    <t>6584513300
6584516400
6574803900
6595665200</t>
  </si>
  <si>
    <t>1
2
1
1</t>
  </si>
  <si>
    <t>DS 395439</t>
  </si>
  <si>
    <t>GLA LE 17/06/2019: Attente Rep DA pour planification
Gla le 19/06/2019: Attente 1CON*20031 en cours d'achat chez A2C prévu le 20/06/2019</t>
  </si>
  <si>
    <t>GLA LE 17/04/2019: Attente  Confié pour planification (Derniere analyse 20/06/2019)</t>
  </si>
  <si>
    <t>LCT375649
LCT375650</t>
  </si>
  <si>
    <t>LCT375653
LCT376554</t>
  </si>
  <si>
    <t>GLA le 06/06/2019: Attente confiration du MSN à France SSD
GLA le 12/06/2019: Manque BOM du plan A92527361 demande faite à France SSD
GLA le 20/06/2019 Attente rep DA + Confiés pour planification</t>
  </si>
  <si>
    <t>GLA le 11/06/2019: Attente confiration du MSN à France SSD
GLA le 12/06/2019: Manque BOM du plan A92527361 demande faite à France SSD
GLA le 20/06/2019 Attente rep DA + Confiés pour planification</t>
  </si>
  <si>
    <t>S9550003445795</t>
  </si>
  <si>
    <t>GLA LE 17/06/2019: Attente 4CPR*00032, 4QEL*00002, 4QEL*00001, 4STR*00982 prévu le 20/09/2019</t>
  </si>
  <si>
    <t>Délai expédition</t>
  </si>
  <si>
    <t>Requested ODD</t>
  </si>
  <si>
    <t>Promised ODD</t>
  </si>
  <si>
    <t>Requested MAD</t>
  </si>
  <si>
    <t>Real shipping date</t>
  </si>
  <si>
    <t>Real 
MAD</t>
  </si>
  <si>
    <t>On 
time</t>
  </si>
  <si>
    <t>Collaborated date</t>
  </si>
  <si>
    <t>Collaboration done</t>
  </si>
  <si>
    <t>Coordination Leader</t>
  </si>
  <si>
    <t>COMMENTS</t>
  </si>
  <si>
    <t>Dashboard date</t>
  </si>
  <si>
    <t>Dashboard date2</t>
  </si>
  <si>
    <t>2019</t>
  </si>
  <si>
    <t>Temps alloués (h)</t>
  </si>
  <si>
    <t>Temps alloués Unitaire</t>
  </si>
  <si>
    <t>LCT380949
LCT380950</t>
  </si>
  <si>
    <t>RB0457C</t>
  </si>
  <si>
    <t>6863437600</t>
  </si>
  <si>
    <t>A9551040900195</t>
  </si>
  <si>
    <t>AF JAUNE =&gt; À collaborer</t>
  </si>
  <si>
    <t>AF ORANGE =&gt; date collaborée différente de la date promise</t>
  </si>
  <si>
    <t>AN à AR VERT =&gt; Prix à retenir</t>
  </si>
  <si>
    <t>T bleu =&gt; À servir en atelier</t>
  </si>
  <si>
    <t>T jaune =&gt; demande de servitude à envoyer</t>
  </si>
  <si>
    <t>GLA LE 27/06/2019: Attente rep DA pour planification</t>
  </si>
  <si>
    <t>GLA LE 27/06/2019: Attente rep DA + Confié pour planification</t>
  </si>
  <si>
    <t>O</t>
  </si>
  <si>
    <t>sept</t>
  </si>
  <si>
    <t>août</t>
  </si>
  <si>
    <t>janv</t>
  </si>
  <si>
    <t>févr</t>
  </si>
  <si>
    <t>mars</t>
  </si>
  <si>
    <t>avr</t>
  </si>
  <si>
    <t>mai</t>
  </si>
  <si>
    <t>juin</t>
  </si>
  <si>
    <t>juil</t>
  </si>
  <si>
    <t>oct</t>
  </si>
  <si>
    <t>nov</t>
  </si>
  <si>
    <t>Temps alloués Total</t>
  </si>
  <si>
    <t>F9000095448795</t>
  </si>
  <si>
    <t>F9000095447995</t>
  </si>
  <si>
    <t>Nombre de livraison par criticité</t>
  </si>
  <si>
    <t>Qtés</t>
  </si>
  <si>
    <t>GLA LE 10/04/2019 Attente rep DA
GLA LE 25/04/2019 Reception struture le 12/08/2019 + 4QEL*00002 - 4QEL*00001 prévu le 20/09/2019 (demande de résa SAP)</t>
  </si>
  <si>
    <t>LCT381997
LCT381998</t>
  </si>
  <si>
    <t>381997-1 
=&gt;
381997-7</t>
  </si>
  <si>
    <t>LCT383220</t>
  </si>
  <si>
    <t>LCT383221</t>
  </si>
  <si>
    <t>LCT383222</t>
  </si>
  <si>
    <t>383220-1</t>
  </si>
  <si>
    <t>383221-1</t>
  </si>
  <si>
    <t>383222-1</t>
  </si>
  <si>
    <t>LCT383223</t>
  </si>
  <si>
    <t>383223-1</t>
  </si>
  <si>
    <t>LCT383401
LCT383401</t>
  </si>
  <si>
    <t>GLA LE 03/07/2019: Attente rep DA + Confié pour planification</t>
  </si>
  <si>
    <t>F9000095448895</t>
  </si>
  <si>
    <t>F9000095447895</t>
  </si>
  <si>
    <t>LCT384330
LCT384331</t>
  </si>
  <si>
    <t>384330-1</t>
  </si>
  <si>
    <t>GLA le 04/07/2019: Attente Rep DA pour planification</t>
  </si>
  <si>
    <t>LCT384603
LCT384604</t>
  </si>
  <si>
    <t>384603-1</t>
  </si>
  <si>
    <t>LCT384778
LCT384779</t>
  </si>
  <si>
    <t>384778-1</t>
  </si>
  <si>
    <t>LCT384780
LCT384781</t>
  </si>
  <si>
    <t>LCT384782
LCT384783</t>
  </si>
  <si>
    <t>LTE990001 
=&gt; 
LTE990020</t>
  </si>
  <si>
    <t>LTE990021 
=&gt; 
LTE990027</t>
  </si>
  <si>
    <t>CA</t>
  </si>
  <si>
    <t>GLA LE 28/06/2019: Attente Rep de France SSD concernant le MSN
GLA LE 08/07/2019/ : Attente rep DA pour planification</t>
  </si>
  <si>
    <t>LCT386426
LCT386427</t>
  </si>
  <si>
    <t>386426-1
=&gt;
386426-3</t>
  </si>
  <si>
    <t>LCT386457
LCT386458</t>
  </si>
  <si>
    <t>386457-1
=&gt;
386457-7</t>
  </si>
  <si>
    <t>GLA LE 09/04/2019 Attente rep DA  pour planification
GLA LE 13/05/2019  Manque matiere servitude suite à SAP derniere analyse le 08/07/2019</t>
  </si>
  <si>
    <t>LG le 03/01/2019: Attente retour DA
LG LE 31/01/2019: OK =&gt; En attente programme de test
GLA LE 28/02/2019 OK
GLY LE 29/04/2019 Manque matiere servitude derniere analyse le 03/06/2019
GLA le 17/06/2019 NC QUALITE derniere analyse 08/07/2019</t>
  </si>
  <si>
    <t>GLA LE 14/03/2019 Attente AR 4STR*01318, 4STR*01320 +  + Confiés pour planification
GLA LE 25/03/2019 Attente 4STR*00879, 4STR*00881 prévu le 17/04/2019 + Confiés pour planification (derniere analyse le 09/04/2019)
GLA LE 12/06/2019 manque 4CON*00005 suite à migration SAP
GLA LE 08/07/2019/ Attente nouvelle étiquette d'identification</t>
  </si>
  <si>
    <t>GLA LE 28/03/2019 Attente Rep DA + Confiés pour planification
GLA LE 01/04/2019 Attente  Confie pour planification (derniere analyse le 17/04/2019)
GLA LE 12/06/2019 manque 4CON*00005 suite à migration SAP
GLA LE 08/07/2019/ Attente nouvelle étiquette d'identification</t>
  </si>
  <si>
    <t>Coordination leader</t>
  </si>
  <si>
    <t>CA (€)</t>
  </si>
  <si>
    <t>TAUX DE CHANGE</t>
  </si>
  <si>
    <t>Devise désirée</t>
  </si>
  <si>
    <t>Devise souhaitée</t>
  </si>
  <si>
    <t>Somme de CA (€)</t>
  </si>
  <si>
    <t>Années</t>
  </si>
  <si>
    <t>GLA LE 14/03/2019 Attente AR 4STR*01318, 4STR*01320 +  + Confiés pour planification
GLA LE 25/03/2019 Attente 4STR*00879, 4STR*00881 prévu le 17/04/2019 + Confiés pour planification (derniere analyse le 09/04/2019)
GLA LE 08/07/2019/ Attente nouvelle étiquette d'identification</t>
  </si>
  <si>
    <t>CHIFFRE D'AFFAIRE</t>
  </si>
  <si>
    <t>VOLUME PO/criticité et /client</t>
  </si>
  <si>
    <t>Somme de Temps alloués Total</t>
  </si>
  <si>
    <t>CHARGE /AFFAIRE</t>
  </si>
  <si>
    <t>A9551060000195</t>
  </si>
  <si>
    <t>LCT387498
LCT387499</t>
  </si>
  <si>
    <t>387498-1
=&gt;
387498-5</t>
  </si>
  <si>
    <t>GLA LE 10/07/2019: Attente Rep DA</t>
  </si>
  <si>
    <t>Requested Qty</t>
  </si>
  <si>
    <t>Promised Qty</t>
  </si>
  <si>
    <t>S9242302300000</t>
  </si>
  <si>
    <t>LCT387573</t>
  </si>
  <si>
    <t>LCT387635
LCT387636
LCT387637</t>
  </si>
  <si>
    <t>GLA le11/07/2019: Attente rep DA</t>
  </si>
  <si>
    <t>LCT387656
LCT387657</t>
  </si>
  <si>
    <t>Étiquettes de lignes</t>
  </si>
  <si>
    <t>Nombre de P/N</t>
  </si>
  <si>
    <t>2017</t>
  </si>
  <si>
    <t>2018</t>
  </si>
  <si>
    <t>4886
26677</t>
  </si>
  <si>
    <t>2020</t>
  </si>
  <si>
    <t>SUPPORT</t>
  </si>
  <si>
    <t>LCT388005
LCT388006</t>
  </si>
  <si>
    <t>LCT388007
LCT388008
LCT388009</t>
  </si>
  <si>
    <t>LCT388012
LCT388013
LCT388014</t>
  </si>
  <si>
    <t>LCT388026
LCT388027</t>
  </si>
  <si>
    <t>LCT388028
LCT388029</t>
  </si>
  <si>
    <t>LCT388030</t>
  </si>
  <si>
    <t>388030-1
=&gt;
388030-40</t>
  </si>
  <si>
    <t>LCT388120
LCT388121
LCT388122</t>
  </si>
  <si>
    <t>388120-1
388120-2</t>
  </si>
  <si>
    <t>GLA LE 15/07/2019 Attente rep DA</t>
  </si>
  <si>
    <t>WG281ABABAAE</t>
  </si>
  <si>
    <t>LCT395093
LCT395094</t>
  </si>
  <si>
    <t>GLA LE 06/05/2019: Attente rep DA  pour planification
GLA LE 16/07/2019: Tout Couvert</t>
  </si>
  <si>
    <t>5130VE</t>
  </si>
  <si>
    <t>Servitude atelier</t>
  </si>
  <si>
    <t>Statut 
DS</t>
  </si>
  <si>
    <t>1251019-0911010</t>
  </si>
  <si>
    <t>LCT395177
LCT395178</t>
  </si>
  <si>
    <t>395177-1
=&gt;
395177-19</t>
  </si>
  <si>
    <t>GLA LE 09/04/2019 Attente rep DA + Confié pour planification</t>
  </si>
  <si>
    <t>LCT395188
LCT395189</t>
  </si>
  <si>
    <t>LCT395190
LCT395191</t>
  </si>
  <si>
    <t>LCT395192
LCT395193</t>
  </si>
  <si>
    <t>LCT395194
LCT395195</t>
  </si>
  <si>
    <t>LCT395196
LCT395197</t>
  </si>
  <si>
    <t>LCT395198
LCT395199</t>
  </si>
  <si>
    <t>GLA LE 17/07/2019: Attente Rep DA + confiés pour planification</t>
  </si>
  <si>
    <t>LCT395588
LCT395589</t>
  </si>
  <si>
    <t>LCT395590
LCT395591</t>
  </si>
  <si>
    <t>LCT395592
LCT395593</t>
  </si>
  <si>
    <t>Années2</t>
  </si>
  <si>
    <t>4500369549-RET</t>
  </si>
  <si>
    <t>4500378688-RET</t>
  </si>
  <si>
    <t>AZA le 18/07 =&gt; retour client - DA 26888</t>
  </si>
  <si>
    <t>395731-1</t>
  </si>
  <si>
    <t>LCT395731
LCT395732</t>
  </si>
  <si>
    <t>GLA LE 18/07/2019: Attente Rep DA + confié pour planifcation</t>
  </si>
  <si>
    <t>LCT395813
LCT395814</t>
  </si>
  <si>
    <t>LCT395815
LCT395816</t>
  </si>
  <si>
    <t>LCT395817
LCT395818</t>
  </si>
  <si>
    <t>LCT395819
LCT395820</t>
  </si>
  <si>
    <t>GLA LE 19/07/2019: Attente Rep DA + confié pour planifcation</t>
  </si>
  <si>
    <t>GLA LE 22/05/2019 Attente rep DA pour planification
GLA LE 19/06/2019: Attente  4STR*01325 prévu 11/09/2019
GLA LE 01/07/2019: Attente  4STR*01325 prévu 04/07/2019</t>
  </si>
  <si>
    <t>VB0180G</t>
  </si>
  <si>
    <t>SN 73220017 en retour client =&gt; Attente FDAQL pour commande matière</t>
  </si>
  <si>
    <t>6V005147000</t>
  </si>
  <si>
    <t>LCT396538
LCT396539</t>
  </si>
  <si>
    <t>DS 400051</t>
  </si>
  <si>
    <t>7585 + 
DS 400051</t>
  </si>
  <si>
    <t>Retour client =&gt; DA N°27094
Attente retour DA</t>
  </si>
  <si>
    <t>71140017
71140025</t>
  </si>
  <si>
    <t>D9291011200095</t>
  </si>
  <si>
    <t>LCT402129
LCT402130</t>
  </si>
  <si>
    <t>LCT402133</t>
  </si>
  <si>
    <t>402133-1
=&gt;
402133-3</t>
  </si>
  <si>
    <t>AZA le 26/07 =&gt; Réception 4STR*00970 le 08/08/2019
Servitude en zone PHS</t>
  </si>
  <si>
    <t>SN17 livré le 25/07/19
SN 25 =&gt; Réception 4STR*00970 le 08/08/2019 =&gt; DA 24971</t>
  </si>
  <si>
    <t>GLA LE 16/07/2019: Attente Rep France SSD
GLA LE 22/07/2019 Attente Rep DA + Attente programme de test +confié pour planification
Gla le 26/07/2019 attente resa SAP 0044877297 + AR structure +confié pour planification</t>
  </si>
  <si>
    <t>GLA LE 17/07/2019. Attente Rep DA pour + confié planification
GLA LE 26/07/2019: Attente 4QEL*00014 + 4QEL*00001 +4QEL*00002 prévu le 25/11/2019 + confié planification</t>
  </si>
  <si>
    <t>LAB/COL</t>
  </si>
  <si>
    <t>GLA LE 28/03/2019 Attente Rep DA + Confiés pour planification
GLA LE 01/04/2019 Attente  Confie pour planification (derniere analyse le 17/04/2019)
GLA LE 12/06/2019 manque 4CON*00005 suite à migration SAP
GLA LE 26/06/2019: Attente rep DA pour platine Av suite à casse Atelier
GLA LE 08/07/2019/ Attente nouvelle étiquette d'identification
GLA LE 11/07/2019: Reception de 4STR*01171 prévu le 26/07/2019
GLA LE 29/07/2019 En cours Prod</t>
  </si>
  <si>
    <t>GLA LE 25/03/2019: Attente AR 4QME*01731 pour planification
GLA le 24/05/2019 attente servitude LAB + Attente 4CON*00489 prévu le 14/06/2019
GLA le 17/06/2019 Prod OK; Test TBD
GLA LE 08/07/2019 Attente nouvelle DA  suite à la matiere perdu
GLA LE 22/07/2019 Attente retour Leny pour tester les Jack a Col
GLA LE 29/07/2019: Pret à expedié</t>
  </si>
  <si>
    <t>GLA le 23/10: OK (derniere analyse 26/11/2018)
GLA LE 29/07/2019: Pret à expedié</t>
  </si>
  <si>
    <t>GLA LE 18/07/2019: Attente Rep DA pour planifcation
GLA LE 29/07/2019: En cours Prod</t>
  </si>
  <si>
    <t>GLA le 10/05/2019: Attente rep DA + Confié pour planification
GLA LE 20/06/2019 Attente Matiere Resa - (4STR*00016 : AR Mecahers au 08/10 - 4MOD*00021 : AR A2C au 15/08 - 4CPR*00081 : AR ECE au 27/09 - 4CON*00030 : AR Souriau au 02/08.)
GLA LE 29/07/2019 Manque 4QEL*00040 qte 1 Envoyé par navette le 29/07/2019</t>
  </si>
  <si>
    <t>GLA le11/07/2019: Attente rep DA
GLA LE 18/07/2019: Attente matiere suite à la résa SAP
GLA LE 29/07/2019 Manque 4QEL*00089 qte 1 Envoyé par navette le 29/07/2019 + Attente servitude structure</t>
  </si>
  <si>
    <t>GLA le 13/02/2019: Attente rep DA pour planif (derniere analyse le 25/02/2019)
GLA LE 20/03/2019: Attente  4STR*01149 + 4STR*01150 prévu pour le 10/05/2019
GLA LE 29/07/2019: En cours Prod</t>
  </si>
  <si>
    <t>GLA le 04/07/2019: Attente Rep DA pour planification
GLA LE 16/07/2019: Attente reception 1MOD*08073 prévu le 21/07/2019
GLA LE 29/07/2019: En cours Prod</t>
  </si>
  <si>
    <t>GLY LE 17/06/2019: KLS
GLA LE 29/07/2019: En cours Prod</t>
  </si>
  <si>
    <t>LG le 03/01/2019: Attente retour DA
LG LE 31/01/2019: OK =&gt; En attente programme de test
GLA LE 28/02/2019 OK
GLA LE 29/07/2019: Attente servitude mag</t>
  </si>
  <si>
    <t>GLA le 04/07/2019: Attente Rep DA pour planification
GLA LE 17/07/2019: Attente 1MOD*08073 - LT 22/07/2019
GLA LE 29/07/2019: Attente servitude mag</t>
  </si>
  <si>
    <t>GLA le 22/02/2019: Attente rep DA pour planif
GLA LE 28/03/2019 Attente  4STR*01149 + 4STR*01150 prévu pour le 10/05/2019
GLA LE 29/07/2019: Attente servitude mag</t>
  </si>
  <si>
    <t>GLA LE 20/03/2019: Attente AR 4STR*01150 prévu pour le 10/05/2019
GLA LE 09/04/2019: Attente AR 4STR*01150 prévu pour le 18/04/2019
GLA LE 29/07/2019: Attente servitude mag</t>
  </si>
  <si>
    <t>AZA le 11/07 =&gt; DP transformée en DA
GLA LE 11/07/2019 Reception 1STR*11212 LE 05/09/2019</t>
  </si>
  <si>
    <t>GLA le 15/05/2019: Attente rep DA + Confié pour planification
GLA LE 14/06/2019: Attente 4CON*00389 prévu le 26/10/2019 + Confié pour planification
GLA LE 26/07/2019: Attente résa 4CON*00389 + Confié pour planification
GLA LE 29/07/2019 Prelever le confié de la commande 28158308</t>
  </si>
  <si>
    <t>LCT402633
LCT402634</t>
  </si>
  <si>
    <t>402633-1</t>
  </si>
  <si>
    <t>GLA le 29/07/2019: Attente Rep DA pour planification</t>
  </si>
  <si>
    <t>GLA LE 17/07/2019. Attente Rep DA pour planification
GLA LE 30/07/2019 Attente 1CON*23480 prévue W40, 1CON*20031 prévu W36</t>
  </si>
  <si>
    <t>DS N°400962</t>
  </si>
  <si>
    <t>LCT402840</t>
  </si>
  <si>
    <t>402840-1</t>
  </si>
  <si>
    <t>GLA le 15/05/2019: Attente rep DA + Confié pour planification
GLA LE 14/06/2019: Attente 4CON*00389 prévu le 26/10/2019 + Confié pour planification
 GLA LE 29/07/2019: Attente 4CON*00389 prévu le 26/10/2019 + Attente confié de la commande  28161774
GLA LE 26/07/2019: Pas de core, Leny as de la matiere en plus, Manque servitude résa 0044885010 (4CON*00389)</t>
  </si>
  <si>
    <t>GLA LE 30/07/2019: Attente rep DA + Confiés pour planification
GLA LE 31/07/2019 Attente 3CPR*00464 prévu le 30/08/2019 + Confiés pour planification</t>
  </si>
  <si>
    <t>LCT364174</t>
  </si>
  <si>
    <t>364174-1</t>
  </si>
  <si>
    <t>GLA LE 16/05/2019 Attente rep DA + Confié pour planification
GLA LE 14/06/2019: Attente 4CPR*00309 prévu 15/09/2019 + Confié pour planification</t>
  </si>
  <si>
    <t>GLA le 15/05/2019: Attente rep DA + Confié pour planification
GLA LE 14/06/2019: Attente 4CON*00389 prévu le 26/10/2019 (Dépannage possible par Leny) + Confié pour planification</t>
  </si>
  <si>
    <t xml:space="preserve">GLA le 04/07/2019: Attente Rep DA (Attente AR)  + attente confiés pour planification
Gla le 02/08/2019: Attente 4CPR*00175 28/10/2019, 4CPR*00309 25/10/2019, 4CPR*00044 28/10/2019, 4CPR*00174 28/10/2019, 4MOD*00021 20/08/2019, 4CPR*00047 28/10/2019,4CPR*00066 28/10/2019 +  confiés pour planification
</t>
  </si>
  <si>
    <t>GLA LE 19/07/2019: Attente Rep DA + confié pour planifcation
GLA LE 05/08/2019 Attente 4REL*00002 + 4CON*00006 prévu le 12/08/2019 + 4STR*00817 prévu le 19/08/2019 + Attente RFQ 4CPR*00239 + confié pour planifcation</t>
  </si>
  <si>
    <t>GLA LE 25/07/2019 Attente rep DA pour planification
GLA LE 05/08/2019: Attente  4QEL*00002 prévu le 25/11/2019 + 4QEL*00001 prévu le 20/09/2019 + 4CON*00024, 4CON*00027 prévu le 28/08/2019 + Attente AR 4STR*01325</t>
  </si>
  <si>
    <t>Attente confirmation Prod</t>
  </si>
  <si>
    <t>LCT381073
LCT404443</t>
  </si>
  <si>
    <t xml:space="preserve">LG le 03/01/2019: Attente retour DA
LG LE 31/01/2019: OK =&gt; En attente programme de test
GLA LE 28/02/2019  Matiere Manquante envoyé par navette le 29/07/2019 reste à envoyer 4ETI*00227 QTE 3 prévu le 08/07/2019 
GLA LE 05/08/2019  Matiere 4ETI*00227 QTE 3  envoyé par navette le 05/08/2019 </t>
  </si>
  <si>
    <t>LG le 03/01/2019: Attente retour DA
LG LE 31/01/2019: OK =&gt; En attente programme de test
GLA LE 28/02/2019  Matiere Manquante envoyé par navette le 29/07/2019 reste à envoyer 4ETI*00227 QTE 3 prévu le 08/07/2019 
GLA LE 05/08/2019  Matiere 4ETI*00227 QTE 3  servi par le mag COL</t>
  </si>
  <si>
    <t>GLA LE 02/07/2019: Attente rep DA + Confiés pour planification
GLA le 07/08/2019: Attente 3CPR*00464 AR 30/08, 1STR*03130 AR 06/09, 1QME*15021 AR 16/09 + Confiés pour planification</t>
  </si>
  <si>
    <t>GLA le 11/06/2019: Manque BOM du plan A92527361 demande faite à France SSD
GLA le 12/06/2019 PB chargement BDO =&gt; DI en cours
GLA LE 20/06/2019: Attente plan Bon =&gt;  demande faite à France SSD
GLA LE 27/06/2019 Attente Rép DA + Confié pour planification
GLA LE 07/08/2019 Attente 4CON*00840 -&gt;AR 02/12 -souriau, 4CPR*00416 -&gt; AR 18//12 -Zodiac, 4CPR*00311-&gt; AR 18//12 -Zodiac, 1QEL*00077-&gt; AR 18//12 -Zodiac, 3STR*01393 en attente offre de Rossi et Espace. + Confié pour planification</t>
  </si>
  <si>
    <t>GLA le 01/07/2019: Attente rep DA
GLA LE 29/07/2019: Attente servitude mag</t>
  </si>
  <si>
    <t>GLA LE 25/07/2019: attente rep DA pour planification
GLA LE 30/07/2019 En cours Production
GLA LE 07/08/2019 Dispo bureau Anthony</t>
  </si>
  <si>
    <t>6</t>
  </si>
  <si>
    <t>7</t>
  </si>
  <si>
    <t>D925R445000000</t>
  </si>
  <si>
    <t>=SIERREUR(RECHERCHEV(F554;'Table V'!A:F;6;FAUX);"TBD")</t>
  </si>
  <si>
    <t>GLA LE 08/08/2019: Attente rep DA + Programme de test + Confié pour planification</t>
  </si>
  <si>
    <t>GLA LE 08/08/2019: Attente rep DA + Confié pour planification</t>
  </si>
  <si>
    <t>LCT405444
LCT405445</t>
  </si>
  <si>
    <t>LCT405456
LCT405457</t>
  </si>
  <si>
    <t>LCT405446
LCT405447</t>
  </si>
  <si>
    <t>LCT405448
LCT405449</t>
  </si>
  <si>
    <t>LCT405450
LCT405451</t>
  </si>
  <si>
    <t>LCT405452
LCT405453</t>
  </si>
  <si>
    <t>LCT405454
LCT405455</t>
  </si>
  <si>
    <t>GLA LE 17/06/2019 Attente Rep DA pour planification
GLA LE 24/06/2019: Attente 4QME*01731 / 4STR*00821 / 4STR*00822 prévu au 11/07/2019 
GLA LE 29/07/2019 Manque 4CON*00036 qte 3 DS faite le 29/07/2019
GLA le 30/07/2019 Envoy par navette 4CON*00036 qte 3
GLA le 08/08/2019 Attente livraison de LAB pour controle a Col prévu fin Aout</t>
  </si>
  <si>
    <t>GLA LE 09/08/2019 Attente Rep DA</t>
  </si>
  <si>
    <r>
      <rPr>
        <strike/>
        <sz val="10"/>
        <rFont val="Calibri"/>
        <family val="2"/>
      </rPr>
      <t>28218908</t>
    </r>
    <r>
      <rPr>
        <sz val="10"/>
        <rFont val="Calibri"/>
        <family val="2"/>
      </rPr>
      <t xml:space="preserve">
6301444944</t>
    </r>
  </si>
  <si>
    <t>GLA LE 31/07/2019 Attente rep DA + confié pour planification
EAU le 16/08/2019 depannage serie sur stock etagere (voir JMA) / servitude à reintegrer</t>
  </si>
  <si>
    <t>A95500441000AA</t>
  </si>
  <si>
    <t/>
  </si>
  <si>
    <t>MB036ACAAAAC</t>
  </si>
  <si>
    <t>déc</t>
  </si>
  <si>
    <t>D9251074200200</t>
  </si>
  <si>
    <t>AZA le 21/08: LdF + DA ok</t>
  </si>
  <si>
    <t>COVER ASSY</t>
  </si>
  <si>
    <t>AZA le 26/07 =&gt; Réception 4STR*00960 le 08/08/2019
Servitude en zone PHS</t>
  </si>
  <si>
    <t>AZA le 12/06 =&gt; Réception 4STR*00970 le 30/09/2019; MANQUE: 4ACC*00580(1) le 02/09/2019, 4STR*00960 (DS 403085)
Servitude en zone PHS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</si>
</sst>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_-* #,##0.00\ [$€-1]_-;\-* #,##0.00\ [$€-1]_-;_-* &quot;-&quot;??\ [$€-1]_-"/>
    <numFmt numFmtId="166" formatCode="0000"/>
    <numFmt numFmtId="167" formatCode="#,##0.00\ _€"/>
    <numFmt numFmtId="168" formatCode="dd/mm/yyyy;;"/>
    <numFmt numFmtId="169" formatCode="dd/mm/yyyy;;;"/>
    <numFmt numFmtId="170" formatCode="#,##0.000"/>
    <numFmt numFmtId="171" formatCode="0.0"/>
  </numFmts>
  <fonts count="56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Times New Roman"/>
      <family val="1"/>
    </font>
    <font>
      <b/>
      <sz val="12"/>
      <color indexed="10"/>
      <name val="Arial"/>
      <family val="2"/>
    </font>
    <font>
      <b/>
      <sz val="12"/>
      <name val="Cambria"/>
      <family val="1"/>
    </font>
    <font>
      <b/>
      <sz val="12"/>
      <color indexed="57"/>
      <name val="Arial"/>
      <family val="2"/>
    </font>
    <font>
      <sz val="12"/>
      <name val="Cambria"/>
      <family val="1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</font>
    <font>
      <b/>
      <sz val="10"/>
      <color theme="0"/>
      <name val="Calibri"/>
      <family val="2"/>
      <scheme val="minor"/>
    </font>
    <font>
      <sz val="10"/>
      <color rgb="FF000000"/>
      <name val="Arial"/>
      <family val="2"/>
    </font>
    <font>
      <sz val="10"/>
      <name val="Calibri"/>
      <family val="2"/>
    </font>
    <font>
      <strike/>
      <sz val="10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i/>
      <sz val="9"/>
      <name val="Calibri"/>
      <family val="2"/>
    </font>
    <font>
      <b/>
      <i/>
      <sz val="9"/>
      <color theme="0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name val="Arial"/>
      <family val="2"/>
    </font>
    <font>
      <i/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</font>
    <font>
      <i/>
      <sz val="9"/>
      <name val="Calibri"/>
      <family val="2"/>
    </font>
    <font>
      <i/>
      <sz val="9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5"/>
      <name val="Arial"/>
      <family val="2"/>
    </font>
    <font>
      <b/>
      <sz val="10"/>
      <color theme="8" tint="-0.2499465926084170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</font>
    <font>
      <i/>
      <sz val="9"/>
      <name val="Calibri"/>
      <family val="2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</font>
    <font>
      <i/>
      <sz val="9"/>
      <name val="Calibri"/>
      <family val="2"/>
    </font>
    <font>
      <i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</font>
    <font>
      <i/>
      <sz val="9"/>
      <name val="Calibri"/>
      <family val="2"/>
    </font>
    <font>
      <i/>
      <sz val="9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theme="1"/>
      </top>
      <bottom/>
      <diagonal/>
    </border>
    <border>
      <left style="thick">
        <color indexed="64"/>
      </left>
      <right/>
      <top style="medium">
        <color theme="1"/>
      </top>
      <bottom/>
      <diagonal/>
    </border>
    <border>
      <left style="thick">
        <color indexed="64"/>
      </left>
      <right/>
      <top style="thin">
        <color theme="1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/>
      <right/>
      <top style="thin">
        <color indexed="64"/>
      </top>
      <bottom style="thin">
        <color theme="1"/>
      </bottom>
      <diagonal/>
    </border>
    <border>
      <left style="dotted">
        <color indexed="64"/>
      </left>
      <right/>
      <top/>
      <bottom/>
      <diagonal/>
    </border>
    <border>
      <left style="dotted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theme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n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indexed="64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14">
    <xf numFmtId="0" fontId="0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5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4" fillId="0" borderId="0"/>
    <xf numFmtId="0" fontId="2" fillId="0" borderId="0"/>
    <xf numFmtId="0" fontId="5" fillId="0" borderId="0"/>
    <xf numFmtId="0" fontId="5" fillId="0" borderId="0"/>
    <xf numFmtId="0" fontId="2" fillId="0" borderId="0"/>
    <xf numFmtId="0" fontId="13" fillId="0" borderId="0"/>
    <xf numFmtId="0" fontId="2" fillId="0" borderId="0"/>
    <xf numFmtId="0" fontId="1" fillId="0" borderId="0"/>
    <xf numFmtId="43" fontId="16" fillId="0" borderId="0" applyFont="0" applyFill="0" applyBorder="0" applyAlignment="0" applyProtection="0"/>
  </cellStyleXfs>
  <cellXfs count="437">
    <xf numFmtId="0" fontId="0" fillId="0" borderId="0" xfId="0"/>
    <xf numFmtId="0" fontId="3" fillId="0" borderId="0" xfId="0" applyFont="1"/>
    <xf numFmtId="0" fontId="8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14" fontId="14" fillId="0" borderId="0" xfId="0" applyNumberFormat="1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0" fillId="0" borderId="0" xfId="0" applyProtection="1">
      <protection locked="0"/>
    </xf>
    <xf numFmtId="0" fontId="2" fillId="0" borderId="0" xfId="0" applyFont="1" applyProtection="1">
      <protection locked="0"/>
    </xf>
    <xf numFmtId="0" fontId="0" fillId="0" borderId="0" xfId="0" applyProtection="1"/>
    <xf numFmtId="0" fontId="2" fillId="0" borderId="0" xfId="0" applyFont="1" applyProtection="1"/>
    <xf numFmtId="0" fontId="0" fillId="3" borderId="1" xfId="0" applyFont="1" applyFill="1" applyBorder="1" applyProtection="1">
      <protection locked="0"/>
    </xf>
    <xf numFmtId="0" fontId="2" fillId="3" borderId="1" xfId="0" applyFont="1" applyFill="1" applyBorder="1" applyProtection="1">
      <protection locked="0"/>
    </xf>
    <xf numFmtId="0" fontId="0" fillId="3" borderId="0" xfId="0" applyFill="1" applyProtection="1">
      <protection locked="0"/>
    </xf>
    <xf numFmtId="0" fontId="2" fillId="0" borderId="1" xfId="0" applyFont="1" applyBorder="1" applyProtection="1"/>
    <xf numFmtId="0" fontId="2" fillId="0" borderId="1" xfId="0" applyFont="1" applyBorder="1" applyAlignment="1" applyProtection="1">
      <alignment horizontal="left"/>
    </xf>
    <xf numFmtId="0" fontId="0" fillId="0" borderId="1" xfId="0" applyBorder="1" applyProtection="1"/>
    <xf numFmtId="0" fontId="0" fillId="0" borderId="1" xfId="0" applyFont="1" applyFill="1" applyBorder="1" applyProtection="1"/>
    <xf numFmtId="0" fontId="0" fillId="0" borderId="3" xfId="0" applyFont="1" applyFill="1" applyBorder="1" applyProtection="1"/>
    <xf numFmtId="0" fontId="0" fillId="0" borderId="1" xfId="0" applyBorder="1" applyAlignment="1" applyProtection="1">
      <alignment horizontal="left"/>
    </xf>
    <xf numFmtId="0" fontId="2" fillId="0" borderId="1" xfId="0" applyFont="1" applyFill="1" applyBorder="1" applyProtection="1"/>
    <xf numFmtId="0" fontId="0" fillId="0" borderId="0" xfId="0" applyAlignment="1" applyProtection="1">
      <alignment horizontal="left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/>
    <xf numFmtId="0" fontId="17" fillId="0" borderId="0" xfId="0" applyFont="1" applyFill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wrapText="1"/>
    </xf>
    <xf numFmtId="49" fontId="2" fillId="0" borderId="1" xfId="0" applyNumberFormat="1" applyFont="1" applyBorder="1" applyAlignment="1" applyProtection="1">
      <alignment horizontal="left" wrapText="1"/>
    </xf>
    <xf numFmtId="49" fontId="2" fillId="0" borderId="1" xfId="13" applyNumberFormat="1" applyFont="1" applyBorder="1" applyAlignment="1" applyProtection="1">
      <alignment horizontal="left" wrapText="1"/>
    </xf>
    <xf numFmtId="0" fontId="0" fillId="0" borderId="1" xfId="0" applyFont="1" applyBorder="1" applyProtection="1"/>
    <xf numFmtId="49" fontId="0" fillId="0" borderId="1" xfId="0" applyNumberFormat="1" applyFont="1" applyFill="1" applyBorder="1" applyProtection="1"/>
    <xf numFmtId="49" fontId="2" fillId="0" borderId="1" xfId="0" applyNumberFormat="1" applyFont="1" applyBorder="1" applyAlignment="1" applyProtection="1">
      <alignment horizontal="left"/>
    </xf>
    <xf numFmtId="49" fontId="0" fillId="0" borderId="1" xfId="0" applyNumberFormat="1" applyBorder="1" applyProtection="1"/>
    <xf numFmtId="49" fontId="2" fillId="0" borderId="1" xfId="0" applyNumberFormat="1" applyFont="1" applyBorder="1" applyAlignment="1" applyProtection="1">
      <alignment wrapText="1"/>
    </xf>
    <xf numFmtId="49" fontId="0" fillId="0" borderId="1" xfId="0" applyNumberFormat="1" applyBorder="1" applyAlignment="1" applyProtection="1">
      <alignment horizontal="left"/>
    </xf>
    <xf numFmtId="49" fontId="2" fillId="0" borderId="1" xfId="0" applyNumberFormat="1" applyFont="1" applyBorder="1" applyProtection="1"/>
    <xf numFmtId="49" fontId="0" fillId="0" borderId="0" xfId="0" applyNumberFormat="1" applyProtection="1"/>
    <xf numFmtId="0" fontId="0" fillId="0" borderId="0" xfId="0" applyBorder="1" applyAlignment="1" applyProtection="1">
      <alignment horizontal="left"/>
    </xf>
    <xf numFmtId="49" fontId="0" fillId="0" borderId="1" xfId="0" applyNumberFormat="1" applyBorder="1" applyAlignment="1">
      <alignment horizontal="left"/>
    </xf>
    <xf numFmtId="0" fontId="0" fillId="0" borderId="0" xfId="0" applyFont="1" applyProtection="1"/>
    <xf numFmtId="49" fontId="2" fillId="0" borderId="1" xfId="0" applyNumberFormat="1" applyFont="1" applyBorder="1" applyAlignment="1">
      <alignment horizontal="left"/>
    </xf>
    <xf numFmtId="49" fontId="0" fillId="0" borderId="1" xfId="0" applyNumberFormat="1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0" fillId="0" borderId="0" xfId="0" applyBorder="1" applyProtection="1">
      <protection locked="0"/>
    </xf>
    <xf numFmtId="0" fontId="0" fillId="3" borderId="3" xfId="0" applyFill="1" applyBorder="1" applyProtection="1">
      <protection locked="0"/>
    </xf>
    <xf numFmtId="0" fontId="21" fillId="0" borderId="0" xfId="0" applyFont="1"/>
    <xf numFmtId="0" fontId="2" fillId="0" borderId="0" xfId="0" applyFont="1" applyBorder="1" applyProtection="1">
      <protection locked="0"/>
    </xf>
    <xf numFmtId="0" fontId="0" fillId="0" borderId="2" xfId="0" applyBorder="1" applyProtection="1"/>
    <xf numFmtId="43" fontId="2" fillId="0" borderId="1" xfId="0" applyNumberFormat="1" applyFont="1" applyBorder="1" applyProtection="1">
      <protection locked="0"/>
    </xf>
    <xf numFmtId="0" fontId="21" fillId="0" borderId="0" xfId="0" applyFont="1" applyProtection="1"/>
    <xf numFmtId="0" fontId="0" fillId="0" borderId="1" xfId="0" applyBorder="1" applyAlignment="1">
      <alignment horizontal="left"/>
    </xf>
    <xf numFmtId="43" fontId="2" fillId="0" borderId="0" xfId="0" applyNumberFormat="1" applyFont="1" applyBorder="1" applyAlignment="1" applyProtection="1">
      <alignment horizontal="center"/>
      <protection locked="0"/>
    </xf>
    <xf numFmtId="43" fontId="2" fillId="0" borderId="1" xfId="0" applyNumberFormat="1" applyFont="1" applyBorder="1" applyProtection="1">
      <protection locked="0"/>
    </xf>
    <xf numFmtId="43" fontId="2" fillId="0" borderId="1" xfId="0" applyNumberFormat="1" applyFont="1" applyBorder="1" applyAlignment="1" applyProtection="1">
      <alignment horizontal="center"/>
      <protection locked="0"/>
    </xf>
    <xf numFmtId="43" fontId="2" fillId="0" borderId="1" xfId="0" applyNumberFormat="1" applyFont="1" applyBorder="1" applyAlignment="1" applyProtection="1">
      <protection locked="0"/>
    </xf>
    <xf numFmtId="43" fontId="0" fillId="0" borderId="0" xfId="0" applyNumberFormat="1" applyAlignment="1" applyProtection="1">
      <alignment horizontal="center"/>
      <protection locked="0"/>
    </xf>
    <xf numFmtId="0" fontId="2" fillId="0" borderId="1" xfId="0" applyFont="1" applyBorder="1" applyAlignment="1">
      <alignment horizontal="left"/>
    </xf>
    <xf numFmtId="0" fontId="2" fillId="0" borderId="1" xfId="0" applyNumberFormat="1" applyFont="1" applyBorder="1" applyProtection="1"/>
    <xf numFmtId="0" fontId="2" fillId="0" borderId="1" xfId="0" applyFont="1" applyBorder="1" applyAlignment="1" applyProtection="1">
      <alignment horizontal="left" wrapText="1"/>
    </xf>
    <xf numFmtId="0" fontId="2" fillId="0" borderId="12" xfId="0" applyFont="1" applyBorder="1" applyProtection="1"/>
    <xf numFmtId="0" fontId="0" fillId="0" borderId="12" xfId="0" applyBorder="1" applyAlignment="1" applyProtection="1">
      <alignment horizontal="left"/>
    </xf>
    <xf numFmtId="0" fontId="0" fillId="0" borderId="12" xfId="0" applyBorder="1" applyProtection="1"/>
    <xf numFmtId="0" fontId="2" fillId="3" borderId="12" xfId="0" applyFont="1" applyFill="1" applyBorder="1" applyProtection="1">
      <protection locked="0"/>
    </xf>
    <xf numFmtId="0" fontId="2" fillId="0" borderId="12" xfId="0" applyFont="1" applyBorder="1" applyProtection="1">
      <protection locked="0"/>
    </xf>
    <xf numFmtId="43" fontId="2" fillId="0" borderId="12" xfId="0" applyNumberFormat="1" applyFont="1" applyBorder="1" applyAlignment="1" applyProtection="1">
      <alignment horizontal="center"/>
      <protection locked="0"/>
    </xf>
    <xf numFmtId="0" fontId="0" fillId="0" borderId="12" xfId="0" applyBorder="1" applyProtection="1">
      <protection locked="0"/>
    </xf>
    <xf numFmtId="43" fontId="0" fillId="0" borderId="1" xfId="0" applyNumberFormat="1" applyBorder="1" applyAlignment="1" applyProtection="1">
      <alignment horizontal="center"/>
      <protection locked="0"/>
    </xf>
    <xf numFmtId="0" fontId="21" fillId="0" borderId="1" xfId="0" applyFont="1" applyBorder="1"/>
    <xf numFmtId="0" fontId="23" fillId="0" borderId="1" xfId="0" applyFont="1" applyBorder="1" applyAlignment="1">
      <alignment vertical="center"/>
    </xf>
    <xf numFmtId="0" fontId="24" fillId="0" borderId="10" xfId="0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 wrapText="1"/>
    </xf>
    <xf numFmtId="49" fontId="24" fillId="0" borderId="4" xfId="0" applyNumberFormat="1" applyFont="1" applyFill="1" applyBorder="1" applyAlignment="1">
      <alignment horizontal="center" vertical="center" wrapText="1"/>
    </xf>
    <xf numFmtId="166" fontId="24" fillId="0" borderId="4" xfId="0" applyNumberFormat="1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0" fontId="24" fillId="0" borderId="4" xfId="0" applyNumberFormat="1" applyFont="1" applyFill="1" applyBorder="1" applyAlignment="1">
      <alignment horizontal="center" vertical="center" wrapText="1"/>
    </xf>
    <xf numFmtId="0" fontId="24" fillId="0" borderId="9" xfId="0" applyFont="1" applyFill="1" applyBorder="1" applyAlignment="1">
      <alignment horizontal="center" vertical="center" wrapText="1"/>
    </xf>
    <xf numFmtId="14" fontId="24" fillId="0" borderId="4" xfId="0" applyNumberFormat="1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/>
    </xf>
    <xf numFmtId="14" fontId="24" fillId="0" borderId="9" xfId="0" applyNumberFormat="1" applyFont="1" applyFill="1" applyBorder="1" applyAlignment="1">
      <alignment horizontal="center" vertical="center" wrapText="1"/>
    </xf>
    <xf numFmtId="164" fontId="24" fillId="0" borderId="4" xfId="0" applyNumberFormat="1" applyFont="1" applyFill="1" applyBorder="1" applyAlignment="1">
      <alignment horizontal="center" vertical="center" wrapText="1"/>
    </xf>
    <xf numFmtId="0" fontId="24" fillId="0" borderId="9" xfId="0" applyNumberFormat="1" applyFont="1" applyFill="1" applyBorder="1" applyAlignment="1">
      <alignment horizontal="center" vertical="center" wrapText="1"/>
    </xf>
    <xf numFmtId="49" fontId="24" fillId="0" borderId="9" xfId="0" applyNumberFormat="1" applyFont="1" applyFill="1" applyBorder="1" applyAlignment="1">
      <alignment horizontal="center" vertical="center" wrapText="1"/>
    </xf>
    <xf numFmtId="49" fontId="24" fillId="0" borderId="9" xfId="4" applyNumberFormat="1" applyFont="1" applyFill="1" applyBorder="1" applyAlignment="1">
      <alignment horizontal="center" vertical="center" wrapText="1"/>
    </xf>
    <xf numFmtId="49" fontId="24" fillId="0" borderId="4" xfId="4" applyNumberFormat="1" applyFont="1" applyFill="1" applyBorder="1" applyAlignment="1">
      <alignment horizontal="center" vertical="center" wrapText="1"/>
    </xf>
    <xf numFmtId="9" fontId="24" fillId="0" borderId="9" xfId="0" applyNumberFormat="1" applyFont="1" applyFill="1" applyBorder="1" applyAlignment="1">
      <alignment horizontal="center" vertical="center" wrapText="1"/>
    </xf>
    <xf numFmtId="0" fontId="24" fillId="0" borderId="16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 applyProtection="1">
      <alignment horizontal="center" vertical="center" wrapText="1"/>
      <protection locked="0"/>
    </xf>
    <xf numFmtId="49" fontId="2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24" fillId="0" borderId="0" xfId="4" applyNumberFormat="1" applyFont="1" applyFill="1" applyBorder="1" applyAlignment="1" applyProtection="1">
      <alignment horizontal="center" vertical="center" wrapText="1"/>
      <protection locked="0"/>
    </xf>
    <xf numFmtId="164" fontId="2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0" xfId="0" applyFont="1" applyFill="1" applyAlignment="1" applyProtection="1">
      <alignment horizontal="center" vertical="center" wrapText="1"/>
      <protection locked="0"/>
    </xf>
    <xf numFmtId="0" fontId="24" fillId="0" borderId="0" xfId="0" applyFont="1" applyFill="1" applyProtection="1">
      <protection locked="0"/>
    </xf>
    <xf numFmtId="0" fontId="24" fillId="0" borderId="0" xfId="0" applyNumberFormat="1" applyFont="1" applyFill="1" applyAlignment="1" applyProtection="1">
      <alignment horizontal="center" vertical="center" wrapText="1"/>
      <protection locked="0"/>
    </xf>
    <xf numFmtId="164" fontId="24" fillId="0" borderId="0" xfId="0" applyNumberFormat="1" applyFont="1" applyFill="1" applyAlignment="1" applyProtection="1">
      <alignment horizontal="center" vertical="center" wrapText="1"/>
      <protection locked="0"/>
    </xf>
    <xf numFmtId="0" fontId="24" fillId="0" borderId="2" xfId="0" applyFont="1" applyFill="1" applyBorder="1" applyAlignment="1">
      <alignment horizontal="center" vertical="center" wrapText="1"/>
    </xf>
    <xf numFmtId="0" fontId="24" fillId="0" borderId="2" xfId="0" applyNumberFormat="1" applyFont="1" applyFill="1" applyBorder="1" applyAlignment="1">
      <alignment horizontal="center" vertical="center" wrapText="1"/>
    </xf>
    <xf numFmtId="0" fontId="22" fillId="4" borderId="18" xfId="0" applyFont="1" applyFill="1" applyBorder="1" applyAlignment="1">
      <alignment horizontal="center" vertical="center" textRotation="90" wrapText="1"/>
    </xf>
    <xf numFmtId="0" fontId="24" fillId="0" borderId="5" xfId="0" applyFont="1" applyFill="1" applyBorder="1" applyAlignment="1">
      <alignment horizontal="center" vertical="center" wrapText="1"/>
    </xf>
    <xf numFmtId="49" fontId="24" fillId="0" borderId="5" xfId="0" applyNumberFormat="1" applyFont="1" applyFill="1" applyBorder="1" applyAlignment="1">
      <alignment horizontal="center" vertical="center" wrapText="1"/>
    </xf>
    <xf numFmtId="166" fontId="24" fillId="0" borderId="5" xfId="0" applyNumberFormat="1" applyFont="1" applyFill="1" applyBorder="1" applyAlignment="1">
      <alignment horizontal="center" vertical="center" wrapText="1"/>
    </xf>
    <xf numFmtId="0" fontId="24" fillId="0" borderId="20" xfId="0" applyFont="1" applyFill="1" applyBorder="1" applyAlignment="1">
      <alignment horizontal="center" vertical="center" wrapText="1"/>
    </xf>
    <xf numFmtId="0" fontId="24" fillId="0" borderId="5" xfId="0" applyNumberFormat="1" applyFont="1" applyFill="1" applyBorder="1" applyAlignment="1">
      <alignment horizontal="center" vertical="center" wrapText="1"/>
    </xf>
    <xf numFmtId="0" fontId="24" fillId="0" borderId="20" xfId="0" applyFont="1" applyFill="1" applyBorder="1" applyAlignment="1">
      <alignment horizontal="center" vertical="center"/>
    </xf>
    <xf numFmtId="0" fontId="24" fillId="0" borderId="8" xfId="0" applyFont="1" applyFill="1" applyBorder="1" applyAlignment="1">
      <alignment horizontal="center" vertical="center" wrapText="1"/>
    </xf>
    <xf numFmtId="14" fontId="24" fillId="0" borderId="8" xfId="0" applyNumberFormat="1" applyFont="1" applyFill="1" applyBorder="1" applyAlignment="1">
      <alignment horizontal="center" vertical="center" wrapText="1"/>
    </xf>
    <xf numFmtId="164" fontId="24" fillId="0" borderId="5" xfId="0" applyNumberFormat="1" applyFont="1" applyFill="1" applyBorder="1" applyAlignment="1">
      <alignment horizontal="center" vertical="center" wrapText="1"/>
    </xf>
    <xf numFmtId="166" fontId="24" fillId="0" borderId="2" xfId="0" applyNumberFormat="1" applyFont="1" applyFill="1" applyBorder="1" applyAlignment="1">
      <alignment horizontal="center" vertical="center" wrapText="1"/>
    </xf>
    <xf numFmtId="0" fontId="24" fillId="0" borderId="21" xfId="0" applyFont="1" applyFill="1" applyBorder="1" applyAlignment="1">
      <alignment horizontal="center" vertical="center" wrapText="1"/>
    </xf>
    <xf numFmtId="164" fontId="24" fillId="0" borderId="2" xfId="0" applyNumberFormat="1" applyFont="1" applyFill="1" applyBorder="1" applyAlignment="1">
      <alignment horizontal="center" vertical="center" wrapText="1"/>
    </xf>
    <xf numFmtId="164" fontId="24" fillId="0" borderId="1" xfId="0" applyNumberFormat="1" applyFont="1" applyFill="1" applyBorder="1" applyAlignment="1">
      <alignment horizontal="center" vertical="center" wrapText="1"/>
    </xf>
    <xf numFmtId="0" fontId="24" fillId="0" borderId="11" xfId="0" applyFont="1" applyFill="1" applyBorder="1" applyAlignment="1">
      <alignment horizontal="center" vertical="center" wrapText="1"/>
    </xf>
    <xf numFmtId="1" fontId="17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11" xfId="0" applyNumberFormat="1" applyFont="1" applyFill="1" applyBorder="1" applyAlignment="1">
      <alignment horizontal="center" vertical="center" wrapText="1"/>
    </xf>
    <xf numFmtId="164" fontId="24" fillId="0" borderId="23" xfId="0" applyNumberFormat="1" applyFont="1" applyFill="1" applyBorder="1" applyAlignment="1">
      <alignment horizontal="center" vertical="center" wrapText="1"/>
    </xf>
    <xf numFmtId="164" fontId="24" fillId="0" borderId="0" xfId="0" applyNumberFormat="1" applyFont="1" applyFill="1" applyBorder="1" applyAlignment="1">
      <alignment horizontal="center" vertical="center" wrapText="1"/>
    </xf>
    <xf numFmtId="1" fontId="18" fillId="0" borderId="24" xfId="0" applyNumberFormat="1" applyFont="1" applyFill="1" applyBorder="1" applyAlignment="1">
      <alignment horizontal="center" vertical="center" wrapText="1"/>
    </xf>
    <xf numFmtId="1" fontId="18" fillId="0" borderId="25" xfId="0" applyNumberFormat="1" applyFont="1" applyFill="1" applyBorder="1" applyAlignment="1">
      <alignment horizontal="center" vertical="center" wrapText="1"/>
    </xf>
    <xf numFmtId="1" fontId="18" fillId="0" borderId="26" xfId="0" applyNumberFormat="1" applyFont="1" applyFill="1" applyBorder="1" applyAlignment="1">
      <alignment horizontal="center" vertical="center" wrapText="1"/>
    </xf>
    <xf numFmtId="0" fontId="24" fillId="0" borderId="28" xfId="0" applyFont="1" applyFill="1" applyBorder="1" applyAlignment="1">
      <alignment horizontal="center" vertical="center" wrapText="1"/>
    </xf>
    <xf numFmtId="0" fontId="24" fillId="0" borderId="27" xfId="0" applyFont="1" applyFill="1" applyBorder="1" applyAlignment="1">
      <alignment horizontal="center" vertical="center" wrapText="1"/>
    </xf>
    <xf numFmtId="0" fontId="24" fillId="0" borderId="16" xfId="0" applyNumberFormat="1" applyFont="1" applyFill="1" applyBorder="1" applyAlignment="1">
      <alignment horizontal="center" vertical="center" wrapText="1"/>
    </xf>
    <xf numFmtId="164" fontId="24" fillId="0" borderId="9" xfId="0" applyNumberFormat="1" applyFont="1" applyFill="1" applyBorder="1" applyAlignment="1">
      <alignment horizontal="center" vertical="center" wrapText="1"/>
    </xf>
    <xf numFmtId="0" fontId="27" fillId="0" borderId="4" xfId="0" applyFont="1" applyFill="1" applyBorder="1" applyAlignment="1">
      <alignment horizontal="center" vertical="center" wrapText="1"/>
    </xf>
    <xf numFmtId="166" fontId="27" fillId="0" borderId="4" xfId="0" applyNumberFormat="1" applyFont="1" applyFill="1" applyBorder="1" applyAlignment="1">
      <alignment horizontal="center" vertical="center" wrapText="1"/>
    </xf>
    <xf numFmtId="0" fontId="27" fillId="0" borderId="4" xfId="0" applyNumberFormat="1" applyFont="1" applyFill="1" applyBorder="1" applyAlignment="1">
      <alignment horizontal="center" vertical="center" wrapText="1"/>
    </xf>
    <xf numFmtId="49" fontId="27" fillId="0" borderId="9" xfId="0" applyNumberFormat="1" applyFont="1" applyFill="1" applyBorder="1" applyAlignment="1">
      <alignment horizontal="center" vertical="center" wrapText="1"/>
    </xf>
    <xf numFmtId="0" fontId="27" fillId="0" borderId="6" xfId="0" applyFont="1" applyFill="1" applyBorder="1" applyAlignment="1">
      <alignment horizontal="center" vertical="center"/>
    </xf>
    <xf numFmtId="49" fontId="27" fillId="0" borderId="9" xfId="4" applyNumberFormat="1" applyFont="1" applyFill="1" applyBorder="1" applyAlignment="1">
      <alignment horizontal="center" vertical="center" wrapText="1"/>
    </xf>
    <xf numFmtId="49" fontId="27" fillId="0" borderId="4" xfId="4" applyNumberFormat="1" applyFont="1" applyFill="1" applyBorder="1" applyAlignment="1">
      <alignment horizontal="center" vertical="center" wrapText="1"/>
    </xf>
    <xf numFmtId="164" fontId="27" fillId="0" borderId="4" xfId="0" applyNumberFormat="1" applyFont="1" applyFill="1" applyBorder="1" applyAlignment="1">
      <alignment horizontal="center" vertical="center" wrapText="1"/>
    </xf>
    <xf numFmtId="0" fontId="24" fillId="0" borderId="14" xfId="0" applyFont="1" applyFill="1" applyBorder="1" applyAlignment="1">
      <alignment horizontal="center" vertical="center" wrapText="1"/>
    </xf>
    <xf numFmtId="0" fontId="24" fillId="0" borderId="7" xfId="0" applyFont="1" applyFill="1" applyBorder="1" applyAlignment="1">
      <alignment horizontal="center" vertical="center" wrapText="1"/>
    </xf>
    <xf numFmtId="49" fontId="24" fillId="0" borderId="15" xfId="0" applyNumberFormat="1" applyFont="1" applyFill="1" applyBorder="1" applyAlignment="1">
      <alignment horizontal="center" vertical="center" wrapText="1"/>
    </xf>
    <xf numFmtId="0" fontId="0" fillId="0" borderId="0" xfId="0" pivotButton="1"/>
    <xf numFmtId="0" fontId="24" fillId="0" borderId="4" xfId="0" applyFont="1" applyFill="1" applyBorder="1" applyAlignment="1" applyProtection="1">
      <alignment horizontal="center" vertical="center" wrapText="1"/>
      <protection locked="0"/>
    </xf>
    <xf numFmtId="49" fontId="24" fillId="0" borderId="4" xfId="0" applyNumberFormat="1" applyFont="1" applyFill="1" applyBorder="1" applyAlignment="1" applyProtection="1">
      <alignment horizontal="center" vertical="center" wrapText="1"/>
      <protection locked="0"/>
    </xf>
    <xf numFmtId="166" fontId="2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11" xfId="0" applyFont="1" applyFill="1" applyBorder="1" applyAlignment="1" applyProtection="1">
      <alignment horizontal="center" vertical="center" wrapText="1"/>
      <protection locked="0"/>
    </xf>
    <xf numFmtId="0" fontId="24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2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6" xfId="0" applyFont="1" applyFill="1" applyBorder="1" applyAlignment="1" applyProtection="1">
      <alignment horizontal="center" vertical="center"/>
      <protection locked="0"/>
    </xf>
    <xf numFmtId="49" fontId="24" fillId="0" borderId="9" xfId="4" applyNumberFormat="1" applyFont="1" applyFill="1" applyBorder="1" applyAlignment="1" applyProtection="1">
      <alignment horizontal="center" vertical="center" wrapText="1"/>
      <protection locked="0"/>
    </xf>
    <xf numFmtId="49" fontId="24" fillId="0" borderId="4" xfId="4" applyNumberFormat="1" applyFont="1" applyFill="1" applyBorder="1" applyAlignment="1" applyProtection="1">
      <alignment horizontal="center" vertical="center" wrapText="1"/>
      <protection locked="0"/>
    </xf>
    <xf numFmtId="0" fontId="24" fillId="0" borderId="16" xfId="0" applyNumberFormat="1" applyFont="1" applyFill="1" applyBorder="1" applyAlignment="1" applyProtection="1">
      <alignment horizontal="center" vertical="center" wrapText="1"/>
      <protection locked="0"/>
    </xf>
    <xf numFmtId="14" fontId="24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4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left"/>
    </xf>
    <xf numFmtId="0" fontId="2" fillId="0" borderId="13" xfId="0" applyFont="1" applyBorder="1" applyProtection="1"/>
    <xf numFmtId="0" fontId="0" fillId="0" borderId="13" xfId="0" applyBorder="1" applyProtection="1"/>
    <xf numFmtId="0" fontId="2" fillId="0" borderId="13" xfId="0" applyFont="1" applyBorder="1" applyAlignment="1" applyProtection="1">
      <alignment horizontal="left"/>
    </xf>
    <xf numFmtId="0" fontId="0" fillId="0" borderId="13" xfId="0" applyBorder="1"/>
    <xf numFmtId="0" fontId="2" fillId="0" borderId="13" xfId="0" applyFont="1" applyFill="1" applyBorder="1" applyAlignment="1" applyProtection="1">
      <alignment horizontal="left" vertical="center" wrapText="1"/>
    </xf>
    <xf numFmtId="0" fontId="2" fillId="2" borderId="13" xfId="0" applyFont="1" applyFill="1" applyBorder="1" applyAlignment="1" applyProtection="1">
      <alignment horizontal="left" vertical="center" wrapText="1"/>
    </xf>
    <xf numFmtId="0" fontId="2" fillId="0" borderId="13" xfId="0" applyFont="1" applyFill="1" applyBorder="1" applyAlignment="1" applyProtection="1"/>
    <xf numFmtId="0" fontId="2" fillId="0" borderId="13" xfId="0" applyFont="1" applyBorder="1"/>
    <xf numFmtId="0" fontId="0" fillId="0" borderId="29" xfId="0" applyBorder="1" applyProtection="1"/>
    <xf numFmtId="0" fontId="2" fillId="0" borderId="13" xfId="0" applyFont="1" applyBorder="1" applyAlignment="1">
      <alignment wrapText="1"/>
    </xf>
    <xf numFmtId="0" fontId="2" fillId="0" borderId="29" xfId="0" applyFont="1" applyBorder="1" applyAlignment="1">
      <alignment wrapText="1"/>
    </xf>
    <xf numFmtId="0" fontId="2" fillId="0" borderId="12" xfId="0" applyFont="1" applyBorder="1" applyAlignment="1" applyProtection="1">
      <alignment horizontal="left"/>
    </xf>
    <xf numFmtId="43" fontId="0" fillId="0" borderId="12" xfId="0" applyNumberFormat="1" applyBorder="1" applyAlignment="1" applyProtection="1">
      <alignment horizontal="center"/>
      <protection locked="0"/>
    </xf>
    <xf numFmtId="0" fontId="24" fillId="0" borderId="5" xfId="0" applyFont="1" applyFill="1" applyBorder="1" applyAlignment="1" applyProtection="1">
      <alignment horizontal="center" vertical="center" wrapText="1"/>
      <protection locked="0"/>
    </xf>
    <xf numFmtId="49" fontId="24" fillId="0" borderId="5" xfId="0" applyNumberFormat="1" applyFont="1" applyFill="1" applyBorder="1" applyAlignment="1" applyProtection="1">
      <alignment horizontal="center" vertical="center" wrapText="1"/>
      <protection locked="0"/>
    </xf>
    <xf numFmtId="166" fontId="24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2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20" xfId="0" applyFont="1" applyFill="1" applyBorder="1" applyAlignment="1" applyProtection="1">
      <alignment horizontal="center" vertical="center"/>
      <protection locked="0"/>
    </xf>
    <xf numFmtId="49" fontId="24" fillId="0" borderId="8" xfId="4" applyNumberFormat="1" applyFont="1" applyFill="1" applyBorder="1" applyAlignment="1" applyProtection="1">
      <alignment horizontal="center" vertical="center" wrapText="1"/>
      <protection locked="0"/>
    </xf>
    <xf numFmtId="49" fontId="24" fillId="0" borderId="5" xfId="4" applyNumberFormat="1" applyFont="1" applyFill="1" applyBorder="1" applyAlignment="1" applyProtection="1">
      <alignment horizontal="center" vertical="center" wrapText="1"/>
      <protection locked="0"/>
    </xf>
    <xf numFmtId="0" fontId="24" fillId="0" borderId="8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5" xfId="0" applyNumberFormat="1" applyFont="1" applyFill="1" applyBorder="1" applyAlignment="1" applyProtection="1">
      <alignment horizontal="center" vertical="center" wrapText="1"/>
      <protection locked="0"/>
    </xf>
    <xf numFmtId="1" fontId="22" fillId="5" borderId="24" xfId="0" applyNumberFormat="1" applyFont="1" applyFill="1" applyBorder="1" applyAlignment="1">
      <alignment horizontal="center" vertical="center" wrapText="1"/>
    </xf>
    <xf numFmtId="164" fontId="24" fillId="5" borderId="11" xfId="0" applyNumberFormat="1" applyFont="1" applyFill="1" applyBorder="1" applyAlignment="1">
      <alignment horizontal="center" vertical="center" wrapText="1"/>
    </xf>
    <xf numFmtId="0" fontId="24" fillId="5" borderId="11" xfId="0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left" indent="1"/>
    </xf>
    <xf numFmtId="0" fontId="23" fillId="0" borderId="1" xfId="0" applyFont="1" applyBorder="1" applyAlignment="1" applyProtection="1">
      <alignment vertical="center"/>
      <protection locked="0"/>
    </xf>
    <xf numFmtId="0" fontId="0" fillId="0" borderId="12" xfId="0" applyFont="1" applyBorder="1" applyProtection="1"/>
    <xf numFmtId="49" fontId="2" fillId="0" borderId="12" xfId="0" applyNumberFormat="1" applyFont="1" applyBorder="1" applyAlignment="1" applyProtection="1">
      <alignment horizontal="left" wrapText="1"/>
    </xf>
    <xf numFmtId="0" fontId="2" fillId="0" borderId="12" xfId="0" applyFont="1" applyBorder="1" applyAlignment="1" applyProtection="1">
      <alignment horizontal="left" wrapText="1"/>
    </xf>
    <xf numFmtId="164" fontId="24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/>
    <xf numFmtId="167" fontId="28" fillId="6" borderId="15" xfId="0" applyNumberFormat="1" applyFont="1" applyFill="1" applyBorder="1" applyAlignment="1">
      <alignment horizontal="center" vertical="center" wrapText="1"/>
    </xf>
    <xf numFmtId="167" fontId="28" fillId="6" borderId="14" xfId="0" applyNumberFormat="1" applyFont="1" applyFill="1" applyBorder="1" applyAlignment="1">
      <alignment horizontal="center" vertical="center" wrapText="1"/>
    </xf>
    <xf numFmtId="0" fontId="28" fillId="6" borderId="14" xfId="0" applyFont="1" applyFill="1" applyBorder="1" applyAlignment="1">
      <alignment horizontal="center" vertical="center" wrapText="1"/>
    </xf>
    <xf numFmtId="43" fontId="28" fillId="6" borderId="14" xfId="0" applyNumberFormat="1" applyFont="1" applyFill="1" applyBorder="1" applyAlignment="1">
      <alignment horizontal="center" vertical="center" wrapText="1"/>
    </xf>
    <xf numFmtId="0" fontId="28" fillId="8" borderId="31" xfId="0" applyFont="1" applyFill="1" applyBorder="1" applyAlignment="1" applyProtection="1">
      <alignment horizontal="center" vertical="center" wrapText="1"/>
      <protection locked="0"/>
    </xf>
    <xf numFmtId="0" fontId="28" fillId="9" borderId="30" xfId="0" applyFont="1" applyFill="1" applyBorder="1" applyAlignment="1" applyProtection="1">
      <alignment horizontal="center" vertical="center" wrapText="1"/>
      <protection locked="0"/>
    </xf>
    <xf numFmtId="167" fontId="28" fillId="0" borderId="9" xfId="0" applyNumberFormat="1" applyFont="1" applyFill="1" applyBorder="1" applyAlignment="1">
      <alignment horizontal="center" vertical="center" wrapText="1"/>
    </xf>
    <xf numFmtId="43" fontId="28" fillId="0" borderId="4" xfId="0" applyNumberFormat="1" applyFont="1" applyFill="1" applyBorder="1" applyAlignment="1">
      <alignment horizontal="center" vertical="center" wrapText="1"/>
    </xf>
    <xf numFmtId="0" fontId="28" fillId="0" borderId="4" xfId="0" applyNumberFormat="1" applyFont="1" applyFill="1" applyBorder="1" applyAlignment="1">
      <alignment horizontal="center" vertical="center" wrapText="1"/>
    </xf>
    <xf numFmtId="44" fontId="28" fillId="0" borderId="4" xfId="0" applyNumberFormat="1" applyFont="1" applyFill="1" applyBorder="1" applyAlignment="1">
      <alignment horizontal="center" vertical="center" wrapText="1"/>
    </xf>
    <xf numFmtId="0" fontId="28" fillId="0" borderId="4" xfId="0" applyFont="1" applyFill="1" applyBorder="1" applyAlignment="1">
      <alignment horizontal="center" vertical="center" wrapText="1"/>
    </xf>
    <xf numFmtId="0" fontId="28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8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26" xfId="0" applyFont="1" applyFill="1" applyBorder="1" applyAlignment="1" applyProtection="1">
      <alignment horizontal="center" vertical="center" wrapText="1"/>
      <protection locked="0"/>
    </xf>
    <xf numFmtId="0" fontId="28" fillId="0" borderId="0" xfId="0" applyFont="1" applyFill="1" applyAlignment="1" applyProtection="1">
      <alignment horizontal="center" vertical="center" wrapText="1"/>
      <protection locked="0"/>
    </xf>
    <xf numFmtId="167" fontId="28" fillId="0" borderId="4" xfId="0" applyNumberFormat="1" applyFont="1" applyFill="1" applyBorder="1" applyAlignment="1">
      <alignment horizontal="center" vertical="center" wrapText="1"/>
    </xf>
    <xf numFmtId="167" fontId="28" fillId="0" borderId="17" xfId="0" applyNumberFormat="1" applyFont="1" applyFill="1" applyBorder="1" applyAlignment="1">
      <alignment horizontal="center" vertical="center" wrapText="1"/>
    </xf>
    <xf numFmtId="43" fontId="28" fillId="0" borderId="2" xfId="0" applyNumberFormat="1" applyFont="1" applyFill="1" applyBorder="1" applyAlignment="1">
      <alignment horizontal="center" vertical="center" wrapText="1"/>
    </xf>
    <xf numFmtId="0" fontId="28" fillId="0" borderId="2" xfId="0" applyNumberFormat="1" applyFont="1" applyFill="1" applyBorder="1" applyAlignment="1">
      <alignment horizontal="center" vertical="center" wrapText="1"/>
    </xf>
    <xf numFmtId="43" fontId="28" fillId="0" borderId="11" xfId="0" applyNumberFormat="1" applyFont="1" applyFill="1" applyBorder="1" applyAlignment="1">
      <alignment horizontal="center" vertical="center" wrapText="1"/>
    </xf>
    <xf numFmtId="0" fontId="28" fillId="0" borderId="11" xfId="0" applyNumberFormat="1" applyFont="1" applyFill="1" applyBorder="1" applyAlignment="1">
      <alignment horizontal="center" vertical="center" wrapText="1"/>
    </xf>
    <xf numFmtId="0" fontId="28" fillId="0" borderId="11" xfId="0" applyFont="1" applyFill="1" applyBorder="1" applyAlignment="1">
      <alignment horizontal="center" vertical="center" wrapText="1"/>
    </xf>
    <xf numFmtId="44" fontId="28" fillId="0" borderId="11" xfId="0" applyNumberFormat="1" applyFont="1" applyFill="1" applyBorder="1" applyAlignment="1">
      <alignment horizontal="center" vertical="center" wrapText="1"/>
    </xf>
    <xf numFmtId="167" fontId="28" fillId="0" borderId="11" xfId="0" applyNumberFormat="1" applyFont="1" applyFill="1" applyBorder="1" applyAlignment="1">
      <alignment horizontal="center" vertical="center" wrapText="1"/>
    </xf>
    <xf numFmtId="43" fontId="28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11" xfId="0" applyNumberFormat="1" applyFont="1" applyFill="1" applyBorder="1" applyAlignment="1" applyProtection="1">
      <alignment horizontal="center" vertical="center" wrapText="1"/>
      <protection locked="0"/>
    </xf>
    <xf numFmtId="167" fontId="28" fillId="0" borderId="8" xfId="0" applyNumberFormat="1" applyFont="1" applyFill="1" applyBorder="1" applyAlignment="1">
      <alignment horizontal="center" vertical="center" wrapText="1"/>
    </xf>
    <xf numFmtId="43" fontId="28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28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0" xfId="0" applyNumberFormat="1" applyFont="1" applyFill="1" applyAlignment="1" applyProtection="1">
      <alignment horizontal="center" vertical="center" wrapText="1"/>
      <protection locked="0"/>
    </xf>
    <xf numFmtId="167" fontId="31" fillId="0" borderId="0" xfId="0" applyNumberFormat="1" applyFont="1" applyFill="1"/>
    <xf numFmtId="167" fontId="28" fillId="0" borderId="0" xfId="0" applyNumberFormat="1" applyFont="1" applyFill="1" applyAlignment="1" applyProtection="1">
      <alignment horizontal="center" vertical="center" wrapText="1"/>
      <protection locked="0"/>
    </xf>
    <xf numFmtId="43" fontId="28" fillId="0" borderId="0" xfId="0" applyNumberFormat="1" applyFont="1" applyFill="1" applyAlignment="1" applyProtection="1">
      <alignment horizontal="center" vertical="center" wrapText="1"/>
      <protection locked="0"/>
    </xf>
    <xf numFmtId="0" fontId="32" fillId="0" borderId="0" xfId="0" applyFont="1" applyFill="1" applyAlignment="1" applyProtection="1">
      <alignment horizontal="center" vertical="center" wrapText="1"/>
      <protection locked="0"/>
    </xf>
    <xf numFmtId="0" fontId="34" fillId="0" borderId="4" xfId="0" applyFont="1" applyFill="1" applyBorder="1" applyAlignment="1" applyProtection="1">
      <alignment horizontal="center" vertical="center" wrapText="1"/>
      <protection locked="0"/>
    </xf>
    <xf numFmtId="166" fontId="3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34" fillId="0" borderId="11" xfId="0" applyFont="1" applyFill="1" applyBorder="1" applyAlignment="1" applyProtection="1">
      <alignment horizontal="center" vertical="center" wrapText="1"/>
      <protection locked="0"/>
    </xf>
    <xf numFmtId="0" fontId="34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34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34" fillId="0" borderId="9" xfId="4" applyNumberFormat="1" applyFont="1" applyFill="1" applyBorder="1" applyAlignment="1" applyProtection="1">
      <alignment horizontal="center" vertical="center" wrapText="1"/>
      <protection locked="0"/>
    </xf>
    <xf numFmtId="49" fontId="34" fillId="0" borderId="4" xfId="4" applyNumberFormat="1" applyFont="1" applyFill="1" applyBorder="1" applyAlignment="1" applyProtection="1">
      <alignment horizontal="center" vertical="center" wrapText="1"/>
      <protection locked="0"/>
    </xf>
    <xf numFmtId="164" fontId="34" fillId="0" borderId="4" xfId="0" applyNumberFormat="1" applyFont="1" applyFill="1" applyBorder="1" applyAlignment="1" applyProtection="1">
      <alignment horizontal="center" vertical="center" wrapText="1"/>
      <protection locked="0"/>
    </xf>
    <xf numFmtId="164" fontId="34" fillId="0" borderId="9" xfId="0" applyNumberFormat="1" applyFont="1" applyFill="1" applyBorder="1" applyAlignment="1" applyProtection="1">
      <alignment horizontal="center" vertical="center" wrapText="1"/>
      <protection locked="0"/>
    </xf>
    <xf numFmtId="167" fontId="35" fillId="0" borderId="9" xfId="0" applyNumberFormat="1" applyFont="1" applyFill="1" applyBorder="1" applyAlignment="1">
      <alignment horizontal="center" vertical="center" wrapText="1"/>
    </xf>
    <xf numFmtId="43" fontId="35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11" xfId="0" applyNumberFormat="1" applyFont="1" applyFill="1" applyBorder="1" applyAlignment="1" applyProtection="1">
      <alignment horizontal="center" vertical="center" wrapText="1"/>
      <protection locked="0"/>
    </xf>
    <xf numFmtId="14" fontId="35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0" xfId="0" applyNumberFormat="1" applyFont="1" applyFill="1" applyAlignment="1" applyProtection="1">
      <alignment horizontal="center" vertical="center" wrapText="1"/>
      <protection locked="0"/>
    </xf>
    <xf numFmtId="164" fontId="24" fillId="5" borderId="9" xfId="0" applyNumberFormat="1" applyFont="1" applyFill="1" applyBorder="1" applyAlignment="1">
      <alignment horizontal="center" vertical="center" wrapText="1"/>
    </xf>
    <xf numFmtId="164" fontId="27" fillId="0" borderId="9" xfId="0" applyNumberFormat="1" applyFont="1" applyFill="1" applyBorder="1" applyAlignment="1">
      <alignment horizontal="center" vertical="center" wrapText="1"/>
    </xf>
    <xf numFmtId="164" fontId="24" fillId="0" borderId="8" xfId="0" applyNumberFormat="1" applyFont="1" applyFill="1" applyBorder="1" applyAlignment="1">
      <alignment horizontal="center" vertical="center" wrapText="1"/>
    </xf>
    <xf numFmtId="168" fontId="24" fillId="0" borderId="11" xfId="0" applyNumberFormat="1" applyFont="1" applyFill="1" applyBorder="1" applyAlignment="1">
      <alignment horizontal="center" vertical="center" wrapText="1"/>
    </xf>
    <xf numFmtId="169" fontId="24" fillId="0" borderId="11" xfId="0" applyNumberFormat="1" applyFont="1" applyFill="1" applyBorder="1" applyAlignment="1">
      <alignment horizontal="center" vertical="center" wrapText="1"/>
    </xf>
    <xf numFmtId="168" fontId="24" fillId="0" borderId="0" xfId="0" applyNumberFormat="1" applyFont="1" applyFill="1" applyBorder="1" applyAlignment="1">
      <alignment horizontal="center" vertical="center" wrapText="1"/>
    </xf>
    <xf numFmtId="168" fontId="24" fillId="0" borderId="0" xfId="0" applyNumberFormat="1" applyFont="1" applyFill="1" applyBorder="1" applyAlignment="1" applyProtection="1">
      <alignment horizontal="center" vertical="center" wrapText="1"/>
      <protection locked="0"/>
    </xf>
    <xf numFmtId="168" fontId="34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32" xfId="0" applyNumberFormat="1" applyFont="1" applyFill="1" applyBorder="1" applyAlignment="1" applyProtection="1">
      <alignment horizontal="center" vertical="center" wrapText="1"/>
      <protection locked="0"/>
    </xf>
    <xf numFmtId="1" fontId="18" fillId="0" borderId="33" xfId="0" applyNumberFormat="1" applyFont="1" applyFill="1" applyBorder="1" applyAlignment="1" applyProtection="1">
      <alignment horizontal="center" vertical="center" wrapText="1"/>
      <protection locked="0"/>
    </xf>
    <xf numFmtId="49" fontId="2" fillId="0" borderId="12" xfId="0" applyNumberFormat="1" applyFont="1" applyBorder="1" applyProtection="1"/>
    <xf numFmtId="14" fontId="24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2" xfId="0" applyNumberFormat="1" applyBorder="1" applyProtection="1">
      <protection locked="0"/>
    </xf>
    <xf numFmtId="2" fontId="2" fillId="0" borderId="2" xfId="0" applyNumberFormat="1" applyFont="1" applyBorder="1" applyProtection="1">
      <protection locked="0"/>
    </xf>
    <xf numFmtId="2" fontId="0" fillId="0" borderId="4" xfId="0" applyNumberFormat="1" applyBorder="1" applyProtection="1">
      <protection locked="0"/>
    </xf>
    <xf numFmtId="0" fontId="28" fillId="8" borderId="30" xfId="0" applyFont="1" applyFill="1" applyBorder="1" applyAlignment="1" applyProtection="1">
      <alignment horizontal="center" vertical="center" wrapText="1"/>
      <protection locked="0"/>
    </xf>
    <xf numFmtId="0" fontId="30" fillId="0" borderId="35" xfId="0" applyFont="1" applyFill="1" applyBorder="1" applyAlignment="1">
      <alignment horizontal="center" vertical="center" wrapText="1"/>
    </xf>
    <xf numFmtId="0" fontId="30" fillId="0" borderId="35" xfId="0" applyNumberFormat="1" applyFont="1" applyFill="1" applyBorder="1" applyAlignment="1">
      <alignment horizontal="center" vertical="center" wrapText="1"/>
    </xf>
    <xf numFmtId="0" fontId="30" fillId="0" borderId="36" xfId="0" applyFont="1" applyFill="1" applyBorder="1" applyAlignment="1">
      <alignment horizontal="center" vertical="center" wrapText="1"/>
    </xf>
    <xf numFmtId="0" fontId="30" fillId="0" borderId="36" xfId="0" applyNumberFormat="1" applyFont="1" applyFill="1" applyBorder="1" applyAlignment="1">
      <alignment horizontal="center" vertical="center" wrapText="1"/>
    </xf>
    <xf numFmtId="0" fontId="29" fillId="7" borderId="18" xfId="0" applyFont="1" applyFill="1" applyBorder="1" applyAlignment="1">
      <alignment horizontal="center" vertical="center" wrapText="1"/>
    </xf>
    <xf numFmtId="0" fontId="28" fillId="0" borderId="0" xfId="0" applyFont="1" applyFill="1" applyBorder="1" applyAlignment="1" applyProtection="1">
      <alignment horizontal="center" vertical="center" wrapText="1"/>
      <protection locked="0"/>
    </xf>
    <xf numFmtId="0" fontId="35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28" fillId="8" borderId="34" xfId="0" applyFont="1" applyFill="1" applyBorder="1" applyAlignment="1" applyProtection="1">
      <alignment horizontal="center" vertical="center" wrapText="1"/>
      <protection locked="0"/>
    </xf>
    <xf numFmtId="0" fontId="28" fillId="0" borderId="24" xfId="0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0" fontId="24" fillId="0" borderId="6" xfId="0" applyFont="1" applyFill="1" applyBorder="1" applyAlignment="1" applyProtection="1">
      <alignment horizontal="center" vertical="center" wrapText="1"/>
      <protection locked="0"/>
    </xf>
    <xf numFmtId="0" fontId="24" fillId="0" borderId="9" xfId="0" applyNumberFormat="1" applyFont="1" applyFill="1" applyBorder="1" applyAlignment="1" applyProtection="1">
      <alignment horizontal="center" vertical="center" wrapText="1"/>
      <protection locked="0"/>
    </xf>
    <xf numFmtId="168" fontId="24" fillId="0" borderId="11" xfId="0" applyNumberFormat="1" applyFont="1" applyFill="1" applyBorder="1" applyAlignment="1" applyProtection="1">
      <alignment horizontal="center" vertical="center" wrapText="1"/>
      <protection locked="0"/>
    </xf>
    <xf numFmtId="1" fontId="18" fillId="0" borderId="24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11" xfId="0" applyNumberFormat="1" applyFont="1" applyFill="1" applyBorder="1" applyAlignment="1" applyProtection="1">
      <alignment horizontal="center" vertical="center" wrapText="1"/>
      <protection locked="0"/>
    </xf>
    <xf numFmtId="43" fontId="28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28" fillId="0" borderId="4" xfId="0" applyNumberFormat="1" applyFont="1" applyFill="1" applyBorder="1" applyAlignment="1" applyProtection="1">
      <alignment horizontal="center" vertical="center" wrapText="1"/>
      <protection locked="0"/>
    </xf>
    <xf numFmtId="164" fontId="24" fillId="0" borderId="38" xfId="0" applyNumberFormat="1" applyFont="1" applyFill="1" applyBorder="1" applyAlignment="1">
      <alignment horizontal="center" vertical="center" wrapText="1"/>
    </xf>
    <xf numFmtId="164" fontId="24" fillId="0" borderId="37" xfId="0" applyNumberFormat="1" applyFont="1" applyFill="1" applyBorder="1" applyAlignment="1">
      <alignment horizontal="center" vertical="center" wrapText="1"/>
    </xf>
    <xf numFmtId="0" fontId="28" fillId="6" borderId="0" xfId="0" applyFont="1" applyFill="1" applyBorder="1" applyAlignment="1">
      <alignment horizontal="center" vertical="center" wrapText="1"/>
    </xf>
    <xf numFmtId="43" fontId="28" fillId="0" borderId="0" xfId="0" applyNumberFormat="1" applyFont="1" applyFill="1" applyBorder="1" applyAlignment="1">
      <alignment horizontal="center" vertical="center" wrapText="1"/>
    </xf>
    <xf numFmtId="43" fontId="3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37" fillId="0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9" fontId="2" fillId="0" borderId="0" xfId="0" applyNumberFormat="1" applyFont="1" applyFill="1" applyBorder="1" applyAlignment="1">
      <alignment horizontal="center" vertical="center" wrapText="1"/>
    </xf>
    <xf numFmtId="0" fontId="39" fillId="0" borderId="1" xfId="0" applyFont="1" applyBorder="1" applyAlignment="1">
      <alignment horizontal="center"/>
    </xf>
    <xf numFmtId="170" fontId="40" fillId="0" borderId="1" xfId="0" applyNumberFormat="1" applyFont="1" applyBorder="1" applyAlignment="1">
      <alignment horizontal="center"/>
    </xf>
    <xf numFmtId="170" fontId="41" fillId="0" borderId="1" xfId="0" applyNumberFormat="1" applyFont="1" applyBorder="1" applyAlignment="1">
      <alignment horizontal="center"/>
    </xf>
    <xf numFmtId="170" fontId="38" fillId="0" borderId="1" xfId="0" applyNumberFormat="1" applyFont="1" applyBorder="1" applyAlignment="1">
      <alignment horizontal="center"/>
    </xf>
    <xf numFmtId="0" fontId="38" fillId="0" borderId="1" xfId="0" applyFont="1" applyBorder="1"/>
    <xf numFmtId="0" fontId="0" fillId="0" borderId="1" xfId="0" applyBorder="1"/>
    <xf numFmtId="0" fontId="2" fillId="10" borderId="1" xfId="0" applyFont="1" applyFill="1" applyBorder="1"/>
    <xf numFmtId="171" fontId="0" fillId="0" borderId="0" xfId="0" applyNumberFormat="1"/>
    <xf numFmtId="14" fontId="0" fillId="0" borderId="0" xfId="0" applyNumberFormat="1"/>
    <xf numFmtId="0" fontId="0" fillId="11" borderId="39" xfId="0" applyFill="1" applyBorder="1"/>
    <xf numFmtId="164" fontId="24" fillId="0" borderId="12" xfId="0" applyNumberFormat="1" applyFont="1" applyFill="1" applyBorder="1" applyAlignment="1">
      <alignment horizontal="center" vertical="center" wrapText="1"/>
    </xf>
    <xf numFmtId="49" fontId="24" fillId="0" borderId="8" xfId="0" applyNumberFormat="1" applyFont="1" applyFill="1" applyBorder="1" applyAlignment="1">
      <alignment horizontal="center" vertical="center" wrapText="1"/>
    </xf>
    <xf numFmtId="49" fontId="24" fillId="0" borderId="8" xfId="4" applyNumberFormat="1" applyFont="1" applyFill="1" applyBorder="1" applyAlignment="1">
      <alignment horizontal="center" vertical="center" wrapText="1"/>
    </xf>
    <xf numFmtId="49" fontId="24" fillId="0" borderId="5" xfId="4" applyNumberFormat="1" applyFont="1" applyFill="1" applyBorder="1" applyAlignment="1">
      <alignment horizontal="center" vertical="center" wrapText="1"/>
    </xf>
    <xf numFmtId="0" fontId="28" fillId="0" borderId="0" xfId="0" applyNumberFormat="1" applyFont="1" applyFill="1" applyBorder="1" applyAlignment="1">
      <alignment horizontal="center" vertical="center" wrapText="1"/>
    </xf>
    <xf numFmtId="0" fontId="43" fillId="0" borderId="6" xfId="0" applyFont="1" applyFill="1" applyBorder="1" applyAlignment="1">
      <alignment horizontal="center" vertical="center" wrapText="1"/>
    </xf>
    <xf numFmtId="0" fontId="45" fillId="0" borderId="4" xfId="0" applyFont="1" applyFill="1" applyBorder="1" applyAlignment="1" applyProtection="1">
      <alignment horizontal="center" vertical="center" wrapText="1"/>
      <protection locked="0"/>
    </xf>
    <xf numFmtId="0" fontId="45" fillId="0" borderId="5" xfId="0" applyFont="1" applyFill="1" applyBorder="1" applyAlignment="1" applyProtection="1">
      <alignment horizontal="center" vertical="center" wrapText="1"/>
      <protection locked="0"/>
    </xf>
    <xf numFmtId="166" fontId="45" fillId="0" borderId="4" xfId="0" applyNumberFormat="1" applyFont="1" applyFill="1" applyBorder="1" applyAlignment="1" applyProtection="1">
      <alignment horizontal="center" vertical="center" wrapText="1"/>
      <protection locked="0"/>
    </xf>
    <xf numFmtId="166" fontId="45" fillId="0" borderId="5" xfId="0" applyNumberFormat="1" applyFont="1" applyFill="1" applyBorder="1" applyAlignment="1" applyProtection="1">
      <alignment horizontal="center" vertical="center" wrapText="1"/>
      <protection locked="0"/>
    </xf>
    <xf numFmtId="0" fontId="45" fillId="0" borderId="11" xfId="0" applyFont="1" applyFill="1" applyBorder="1" applyAlignment="1" applyProtection="1">
      <alignment horizontal="center" vertical="center" wrapText="1"/>
      <protection locked="0"/>
    </xf>
    <xf numFmtId="0" fontId="45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45" fillId="0" borderId="5" xfId="0" applyNumberFormat="1" applyFont="1" applyFill="1" applyBorder="1" applyAlignment="1" applyProtection="1">
      <alignment horizontal="center" vertical="center" wrapText="1"/>
      <protection locked="0"/>
    </xf>
    <xf numFmtId="49" fontId="45" fillId="0" borderId="9" xfId="0" applyNumberFormat="1" applyFont="1" applyFill="1" applyBorder="1" applyAlignment="1" applyProtection="1">
      <alignment horizontal="center" vertical="center" wrapText="1"/>
      <protection locked="0"/>
    </xf>
    <xf numFmtId="49" fontId="45" fillId="0" borderId="8" xfId="0" applyNumberFormat="1" applyFont="1" applyFill="1" applyBorder="1" applyAlignment="1" applyProtection="1">
      <alignment horizontal="center" vertical="center" wrapText="1"/>
      <protection locked="0"/>
    </xf>
    <xf numFmtId="0" fontId="45" fillId="0" borderId="20" xfId="0" applyFont="1" applyFill="1" applyBorder="1" applyAlignment="1" applyProtection="1">
      <alignment horizontal="center" vertical="center"/>
      <protection locked="0"/>
    </xf>
    <xf numFmtId="49" fontId="45" fillId="0" borderId="9" xfId="4" applyNumberFormat="1" applyFont="1" applyFill="1" applyBorder="1" applyAlignment="1" applyProtection="1">
      <alignment horizontal="center" vertical="center" wrapText="1"/>
      <protection locked="0"/>
    </xf>
    <xf numFmtId="49" fontId="45" fillId="0" borderId="8" xfId="4" applyNumberFormat="1" applyFont="1" applyFill="1" applyBorder="1" applyAlignment="1" applyProtection="1">
      <alignment horizontal="center" vertical="center" wrapText="1"/>
      <protection locked="0"/>
    </xf>
    <xf numFmtId="49" fontId="45" fillId="0" borderId="4" xfId="4" applyNumberFormat="1" applyFont="1" applyFill="1" applyBorder="1" applyAlignment="1" applyProtection="1">
      <alignment horizontal="center" vertical="center" wrapText="1"/>
      <protection locked="0"/>
    </xf>
    <xf numFmtId="49" fontId="45" fillId="0" borderId="5" xfId="4" applyNumberFormat="1" applyFont="1" applyFill="1" applyBorder="1" applyAlignment="1" applyProtection="1">
      <alignment horizontal="center" vertical="center" wrapText="1"/>
      <protection locked="0"/>
    </xf>
    <xf numFmtId="0" fontId="45" fillId="0" borderId="8" xfId="0" applyNumberFormat="1" applyFont="1" applyFill="1" applyBorder="1" applyAlignment="1" applyProtection="1">
      <alignment horizontal="center" vertical="center" wrapText="1"/>
      <protection locked="0"/>
    </xf>
    <xf numFmtId="164" fontId="45" fillId="0" borderId="4" xfId="0" applyNumberFormat="1" applyFont="1" applyFill="1" applyBorder="1" applyAlignment="1" applyProtection="1">
      <alignment horizontal="center" vertical="center" wrapText="1"/>
      <protection locked="0"/>
    </xf>
    <xf numFmtId="164" fontId="45" fillId="0" borderId="5" xfId="0" applyNumberFormat="1" applyFont="1" applyFill="1" applyBorder="1" applyAlignment="1" applyProtection="1">
      <alignment horizontal="center" vertical="center" wrapText="1"/>
      <protection locked="0"/>
    </xf>
    <xf numFmtId="164" fontId="45" fillId="0" borderId="32" xfId="0" applyNumberFormat="1" applyFont="1" applyFill="1" applyBorder="1" applyAlignment="1" applyProtection="1">
      <alignment horizontal="center" vertical="center" wrapText="1"/>
      <protection locked="0"/>
    </xf>
    <xf numFmtId="168" fontId="45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44" fillId="0" borderId="33" xfId="0" applyNumberFormat="1" applyFont="1" applyFill="1" applyBorder="1" applyAlignment="1" applyProtection="1">
      <alignment horizontal="center" vertical="center" wrapText="1"/>
      <protection locked="0"/>
    </xf>
    <xf numFmtId="164" fontId="45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45" fillId="0" borderId="8" xfId="0" applyNumberFormat="1" applyFont="1" applyFill="1" applyBorder="1" applyAlignment="1" applyProtection="1">
      <alignment horizontal="center" vertical="center" wrapText="1"/>
      <protection locked="0"/>
    </xf>
    <xf numFmtId="167" fontId="46" fillId="0" borderId="9" xfId="0" applyNumberFormat="1" applyFont="1" applyFill="1" applyBorder="1" applyAlignment="1">
      <alignment horizontal="center" vertical="center" wrapText="1"/>
    </xf>
    <xf numFmtId="167" fontId="46" fillId="0" borderId="8" xfId="0" applyNumberFormat="1" applyFont="1" applyFill="1" applyBorder="1" applyAlignment="1">
      <alignment horizontal="center" vertical="center" wrapText="1"/>
    </xf>
    <xf numFmtId="43" fontId="46" fillId="0" borderId="11" xfId="0" applyNumberFormat="1" applyFont="1" applyFill="1" applyBorder="1" applyAlignment="1" applyProtection="1">
      <alignment horizontal="center" vertical="center" wrapText="1"/>
      <protection locked="0"/>
    </xf>
    <xf numFmtId="43" fontId="4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11" xfId="0" applyNumberFormat="1" applyFont="1" applyFill="1" applyBorder="1" applyAlignment="1" applyProtection="1">
      <alignment horizontal="center" vertical="center" wrapText="1"/>
      <protection locked="0"/>
    </xf>
    <xf numFmtId="43" fontId="46" fillId="0" borderId="0" xfId="0" applyNumberFormat="1" applyFont="1" applyFill="1" applyAlignment="1" applyProtection="1">
      <alignment horizontal="center" vertical="center" wrapText="1"/>
      <protection locked="0"/>
    </xf>
    <xf numFmtId="14" fontId="46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46" fillId="0" borderId="0" xfId="0" applyNumberFormat="1" applyFont="1" applyFill="1" applyAlignment="1" applyProtection="1">
      <alignment horizontal="center" vertical="center" wrapText="1"/>
      <protection locked="0"/>
    </xf>
    <xf numFmtId="164" fontId="24" fillId="0" borderId="4" xfId="0" applyNumberFormat="1" applyFont="1" applyFill="1" applyBorder="1" applyAlignment="1">
      <alignment horizontal="center" vertical="center"/>
    </xf>
    <xf numFmtId="0" fontId="18" fillId="0" borderId="11" xfId="0" applyFont="1" applyFill="1" applyBorder="1" applyAlignment="1">
      <alignment horizontal="center" vertical="center" wrapText="1"/>
    </xf>
    <xf numFmtId="0" fontId="18" fillId="0" borderId="18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 applyProtection="1">
      <alignment horizontal="center" vertical="center" wrapText="1"/>
      <protection locked="0"/>
    </xf>
    <xf numFmtId="0" fontId="30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26" fillId="0" borderId="11" xfId="0" applyFont="1" applyFill="1" applyBorder="1" applyAlignment="1">
      <alignment horizontal="center" vertical="center" wrapText="1"/>
    </xf>
    <xf numFmtId="0" fontId="18" fillId="0" borderId="19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30" fillId="0" borderId="36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0" xfId="0" applyFont="1" applyFill="1" applyBorder="1" applyAlignment="1" applyProtection="1">
      <alignment horizontal="center" vertical="center" wrapText="1"/>
      <protection locked="0"/>
    </xf>
    <xf numFmtId="0" fontId="33" fillId="0" borderId="11" xfId="0" applyFont="1" applyFill="1" applyBorder="1" applyAlignment="1" applyProtection="1">
      <alignment horizontal="center" vertical="center" wrapText="1"/>
      <protection locked="0"/>
    </xf>
    <xf numFmtId="0" fontId="36" fillId="0" borderId="36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11" xfId="0" applyFont="1" applyFill="1" applyBorder="1" applyAlignment="1" applyProtection="1">
      <alignment horizontal="center" vertical="center" wrapText="1"/>
      <protection locked="0"/>
    </xf>
    <xf numFmtId="0" fontId="47" fillId="0" borderId="36" xfId="0" applyNumberFormat="1" applyFont="1" applyFill="1" applyBorder="1" applyAlignment="1" applyProtection="1">
      <alignment horizontal="center" vertical="center" wrapText="1"/>
      <protection locked="0"/>
    </xf>
    <xf numFmtId="0" fontId="44" fillId="0" borderId="0" xfId="0" applyFont="1" applyFill="1" applyBorder="1" applyAlignment="1" applyProtection="1">
      <alignment horizontal="center" vertical="center" wrapText="1"/>
      <protection locked="0"/>
    </xf>
    <xf numFmtId="164" fontId="24" fillId="0" borderId="6" xfId="0" applyNumberFormat="1" applyFont="1" applyFill="1" applyBorder="1" applyAlignment="1">
      <alignment horizontal="center" vertical="center" wrapText="1"/>
    </xf>
    <xf numFmtId="164" fontId="24" fillId="0" borderId="40" xfId="0" applyNumberFormat="1" applyFont="1" applyFill="1" applyBorder="1" applyAlignment="1" applyProtection="1">
      <alignment horizontal="center" vertical="center" wrapText="1"/>
      <protection locked="0"/>
    </xf>
    <xf numFmtId="0" fontId="34" fillId="0" borderId="6" xfId="0" applyFont="1" applyFill="1" applyBorder="1" applyAlignment="1" applyProtection="1">
      <alignment horizontal="center" vertical="center" wrapText="1"/>
      <protection locked="0"/>
    </xf>
    <xf numFmtId="49" fontId="45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45" fillId="0" borderId="6" xfId="0" applyFont="1" applyFill="1" applyBorder="1" applyAlignment="1" applyProtection="1">
      <alignment horizontal="center" vertical="center"/>
      <protection locked="0"/>
    </xf>
    <xf numFmtId="0" fontId="45" fillId="0" borderId="16" xfId="0" applyNumberFormat="1" applyFont="1" applyFill="1" applyBorder="1" applyAlignment="1" applyProtection="1">
      <alignment horizontal="center" vertical="center" wrapText="1"/>
      <protection locked="0"/>
    </xf>
    <xf numFmtId="164" fontId="34" fillId="0" borderId="32" xfId="0" applyNumberFormat="1" applyFont="1" applyFill="1" applyBorder="1" applyAlignment="1" applyProtection="1">
      <alignment horizontal="center" vertical="center" wrapText="1"/>
      <protection locked="0"/>
    </xf>
    <xf numFmtId="168" fontId="34" fillId="0" borderId="11" xfId="0" applyNumberFormat="1" applyFont="1" applyFill="1" applyBorder="1" applyAlignment="1" applyProtection="1">
      <alignment horizontal="center" vertical="center" wrapText="1"/>
      <protection locked="0"/>
    </xf>
    <xf numFmtId="1" fontId="33" fillId="0" borderId="24" xfId="0" applyNumberFormat="1" applyFont="1" applyFill="1" applyBorder="1" applyAlignment="1" applyProtection="1">
      <alignment horizontal="center" vertical="center" wrapText="1"/>
      <protection locked="0"/>
    </xf>
    <xf numFmtId="1" fontId="33" fillId="0" borderId="33" xfId="0" applyNumberFormat="1" applyFont="1" applyFill="1" applyBorder="1" applyAlignment="1" applyProtection="1">
      <alignment horizontal="center" vertical="center" wrapText="1"/>
      <protection locked="0"/>
    </xf>
    <xf numFmtId="164" fontId="34" fillId="0" borderId="11" xfId="0" applyNumberFormat="1" applyFont="1" applyFill="1" applyBorder="1" applyAlignment="1" applyProtection="1">
      <alignment horizontal="center" vertical="center" wrapText="1"/>
      <protection locked="0"/>
    </xf>
    <xf numFmtId="43" fontId="35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36" fillId="0" borderId="35" xfId="0" applyNumberFormat="1" applyFont="1" applyFill="1" applyBorder="1" applyAlignment="1" applyProtection="1">
      <alignment horizontal="center" vertical="center" wrapText="1"/>
      <protection locked="0"/>
    </xf>
    <xf numFmtId="0" fontId="35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3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24" fillId="0" borderId="17" xfId="0" applyNumberFormat="1" applyFont="1" applyFill="1" applyBorder="1" applyAlignment="1">
      <alignment horizontal="center" vertical="center" wrapText="1"/>
    </xf>
    <xf numFmtId="49" fontId="24" fillId="0" borderId="17" xfId="4" applyNumberFormat="1" applyFont="1" applyFill="1" applyBorder="1" applyAlignment="1">
      <alignment horizontal="center" vertical="center" wrapText="1"/>
    </xf>
    <xf numFmtId="49" fontId="24" fillId="0" borderId="2" xfId="4" applyNumberFormat="1" applyFont="1" applyFill="1" applyBorder="1" applyAlignment="1">
      <alignment horizontal="center" vertical="center" wrapText="1"/>
    </xf>
    <xf numFmtId="0" fontId="2" fillId="0" borderId="29" xfId="0" applyFont="1" applyBorder="1" applyProtection="1"/>
    <xf numFmtId="0" fontId="24" fillId="0" borderId="8" xfId="0" applyNumberFormat="1" applyFont="1" applyFill="1" applyBorder="1" applyAlignment="1">
      <alignment horizontal="center" vertical="center" wrapText="1"/>
    </xf>
    <xf numFmtId="168" fontId="24" fillId="0" borderId="23" xfId="0" applyNumberFormat="1" applyFont="1" applyFill="1" applyBorder="1" applyAlignment="1">
      <alignment horizontal="center" vertical="center" wrapText="1"/>
    </xf>
    <xf numFmtId="49" fontId="34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34" fillId="0" borderId="6" xfId="0" applyFont="1" applyFill="1" applyBorder="1" applyAlignment="1" applyProtection="1">
      <alignment horizontal="center" vertical="center"/>
      <protection locked="0"/>
    </xf>
    <xf numFmtId="14" fontId="34" fillId="0" borderId="9" xfId="0" applyNumberFormat="1" applyFont="1" applyFill="1" applyBorder="1" applyAlignment="1">
      <alignment horizontal="center" vertical="center" wrapText="1"/>
    </xf>
    <xf numFmtId="168" fontId="24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48" fillId="0" borderId="11" xfId="0" applyFont="1" applyFill="1" applyBorder="1" applyAlignment="1" applyProtection="1">
      <alignment horizontal="center" vertical="center" wrapText="1"/>
      <protection locked="0"/>
    </xf>
    <xf numFmtId="0" fontId="49" fillId="0" borderId="4" xfId="0" applyFont="1" applyFill="1" applyBorder="1" applyAlignment="1" applyProtection="1">
      <alignment horizontal="center" vertical="center" wrapText="1"/>
      <protection locked="0"/>
    </xf>
    <xf numFmtId="49" fontId="49" fillId="0" borderId="4" xfId="0" applyNumberFormat="1" applyFont="1" applyFill="1" applyBorder="1" applyAlignment="1" applyProtection="1">
      <alignment horizontal="center" vertical="center" wrapText="1"/>
      <protection locked="0"/>
    </xf>
    <xf numFmtId="166" fontId="4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49" fillId="0" borderId="11" xfId="0" applyFont="1" applyFill="1" applyBorder="1" applyAlignment="1" applyProtection="1">
      <alignment horizontal="center" vertical="center" wrapText="1"/>
      <protection locked="0"/>
    </xf>
    <xf numFmtId="0" fontId="49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49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49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49" fillId="0" borderId="6" xfId="0" applyFont="1" applyFill="1" applyBorder="1" applyAlignment="1" applyProtection="1">
      <alignment horizontal="center" vertical="center"/>
      <protection locked="0"/>
    </xf>
    <xf numFmtId="49" fontId="49" fillId="0" borderId="9" xfId="4" applyNumberFormat="1" applyFont="1" applyFill="1" applyBorder="1" applyAlignment="1" applyProtection="1">
      <alignment horizontal="center" vertical="center" wrapText="1"/>
      <protection locked="0"/>
    </xf>
    <xf numFmtId="49" fontId="49" fillId="0" borderId="4" xfId="4" applyNumberFormat="1" applyFont="1" applyFill="1" applyBorder="1" applyAlignment="1" applyProtection="1">
      <alignment horizontal="center" vertical="center" wrapText="1"/>
      <protection locked="0"/>
    </xf>
    <xf numFmtId="0" fontId="49" fillId="0" borderId="16" xfId="0" applyNumberFormat="1" applyFont="1" applyFill="1" applyBorder="1" applyAlignment="1" applyProtection="1">
      <alignment horizontal="center" vertical="center" wrapText="1"/>
      <protection locked="0"/>
    </xf>
    <xf numFmtId="14" fontId="49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49" fillId="0" borderId="40" xfId="0" applyNumberFormat="1" applyFont="1" applyFill="1" applyBorder="1" applyAlignment="1" applyProtection="1">
      <alignment horizontal="center" vertical="center" wrapText="1"/>
      <protection locked="0"/>
    </xf>
    <xf numFmtId="164" fontId="49" fillId="0" borderId="32" xfId="0" applyNumberFormat="1" applyFont="1" applyFill="1" applyBorder="1" applyAlignment="1" applyProtection="1">
      <alignment horizontal="center" vertical="center" wrapText="1"/>
      <protection locked="0"/>
    </xf>
    <xf numFmtId="168" fontId="49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48" fillId="0" borderId="33" xfId="0" applyNumberFormat="1" applyFont="1" applyFill="1" applyBorder="1" applyAlignment="1" applyProtection="1">
      <alignment horizontal="center" vertical="center" wrapText="1"/>
      <protection locked="0"/>
    </xf>
    <xf numFmtId="164" fontId="49" fillId="0" borderId="9" xfId="0" applyNumberFormat="1" applyFont="1" applyFill="1" applyBorder="1" applyAlignment="1" applyProtection="1">
      <alignment horizontal="center" vertical="center" wrapText="1"/>
      <protection locked="0"/>
    </xf>
    <xf numFmtId="167" fontId="50" fillId="0" borderId="9" xfId="0" applyNumberFormat="1" applyFont="1" applyFill="1" applyBorder="1" applyAlignment="1">
      <alignment horizontal="center" vertical="center" wrapText="1"/>
    </xf>
    <xf numFmtId="43" fontId="50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50" fillId="0" borderId="11" xfId="0" applyNumberFormat="1" applyFont="1" applyFill="1" applyBorder="1" applyAlignment="1" applyProtection="1">
      <alignment horizontal="center" vertical="center" wrapText="1"/>
      <protection locked="0"/>
    </xf>
    <xf numFmtId="43" fontId="50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1" fillId="0" borderId="36" xfId="0" applyNumberFormat="1" applyFont="1" applyFill="1" applyBorder="1" applyAlignment="1" applyProtection="1">
      <alignment horizontal="center" vertical="center" wrapText="1"/>
      <protection locked="0"/>
    </xf>
    <xf numFmtId="14" fontId="50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50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50" fillId="0" borderId="0" xfId="0" applyNumberFormat="1" applyFont="1" applyFill="1" applyAlignment="1" applyProtection="1">
      <alignment horizontal="center" vertical="center" wrapText="1"/>
      <protection locked="0"/>
    </xf>
    <xf numFmtId="0" fontId="27" fillId="0" borderId="11" xfId="0" applyFont="1" applyFill="1" applyBorder="1" applyAlignment="1">
      <alignment horizontal="center" vertical="center" wrapText="1"/>
    </xf>
    <xf numFmtId="0" fontId="24" fillId="0" borderId="22" xfId="0" applyFont="1" applyFill="1" applyBorder="1" applyAlignment="1">
      <alignment horizontal="center" vertical="center" wrapText="1"/>
    </xf>
    <xf numFmtId="164" fontId="24" fillId="0" borderId="32" xfId="0" applyNumberFormat="1" applyFont="1" applyFill="1" applyBorder="1" applyAlignment="1">
      <alignment horizontal="center" vertical="center" wrapText="1"/>
    </xf>
    <xf numFmtId="164" fontId="27" fillId="0" borderId="8" xfId="0" applyNumberFormat="1" applyFont="1" applyFill="1" applyBorder="1" applyAlignment="1">
      <alignment horizontal="center" vertical="center" wrapText="1"/>
    </xf>
    <xf numFmtId="168" fontId="27" fillId="0" borderId="0" xfId="0" applyNumberFormat="1" applyFont="1" applyFill="1" applyBorder="1" applyAlignment="1">
      <alignment horizontal="center" vertical="center" wrapText="1"/>
    </xf>
    <xf numFmtId="1" fontId="18" fillId="0" borderId="33" xfId="0" applyNumberFormat="1" applyFont="1" applyFill="1" applyBorder="1" applyAlignment="1">
      <alignment horizontal="center" vertical="center" wrapText="1"/>
    </xf>
    <xf numFmtId="1" fontId="26" fillId="0" borderId="26" xfId="0" applyNumberFormat="1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52" fillId="0" borderId="11" xfId="0" applyFont="1" applyFill="1" applyBorder="1" applyAlignment="1" applyProtection="1">
      <alignment horizontal="center" vertical="center" wrapText="1"/>
      <protection locked="0"/>
    </xf>
    <xf numFmtId="0" fontId="53" fillId="0" borderId="4" xfId="0" applyFont="1" applyFill="1" applyBorder="1" applyAlignment="1" applyProtection="1">
      <alignment horizontal="center" vertical="center" wrapText="1"/>
      <protection locked="0"/>
    </xf>
    <xf numFmtId="49" fontId="53" fillId="0" borderId="4" xfId="0" applyNumberFormat="1" applyFont="1" applyFill="1" applyBorder="1" applyAlignment="1" applyProtection="1">
      <alignment horizontal="center" vertical="center" wrapText="1"/>
      <protection locked="0"/>
    </xf>
    <xf numFmtId="166" fontId="53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53" fillId="0" borderId="11" xfId="0" applyFont="1" applyFill="1" applyBorder="1" applyAlignment="1" applyProtection="1">
      <alignment horizontal="center" vertical="center" wrapText="1"/>
      <protection locked="0"/>
    </xf>
    <xf numFmtId="0" fontId="53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53" fillId="0" borderId="9" xfId="0" applyNumberFormat="1" applyFont="1" applyFill="1" applyBorder="1" applyAlignment="1" applyProtection="1">
      <alignment horizontal="center" vertical="center" wrapText="1"/>
      <protection locked="0"/>
    </xf>
    <xf numFmtId="164" fontId="53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53" fillId="0" borderId="6" xfId="0" applyFont="1" applyFill="1" applyBorder="1" applyAlignment="1" applyProtection="1">
      <alignment horizontal="center" vertical="center"/>
      <protection locked="0"/>
    </xf>
    <xf numFmtId="49" fontId="53" fillId="0" borderId="9" xfId="4" applyNumberFormat="1" applyFont="1" applyFill="1" applyBorder="1" applyAlignment="1" applyProtection="1">
      <alignment horizontal="center" vertical="center" wrapText="1"/>
      <protection locked="0"/>
    </xf>
    <xf numFmtId="49" fontId="53" fillId="0" borderId="4" xfId="4" applyNumberFormat="1" applyFont="1" applyFill="1" applyBorder="1" applyAlignment="1" applyProtection="1">
      <alignment horizontal="center" vertical="center" wrapText="1"/>
      <protection locked="0"/>
    </xf>
    <xf numFmtId="0" fontId="53" fillId="0" borderId="16" xfId="0" applyNumberFormat="1" applyFont="1" applyFill="1" applyBorder="1" applyAlignment="1" applyProtection="1">
      <alignment horizontal="center" vertical="center" wrapText="1"/>
      <protection locked="0"/>
    </xf>
    <xf numFmtId="164" fontId="53" fillId="0" borderId="40" xfId="0" applyNumberFormat="1" applyFont="1" applyFill="1" applyBorder="1" applyAlignment="1" applyProtection="1">
      <alignment horizontal="center" vertical="center" wrapText="1"/>
      <protection locked="0"/>
    </xf>
    <xf numFmtId="164" fontId="53" fillId="0" borderId="32" xfId="0" applyNumberFormat="1" applyFont="1" applyFill="1" applyBorder="1" applyAlignment="1" applyProtection="1">
      <alignment horizontal="center" vertical="center" wrapText="1"/>
      <protection locked="0"/>
    </xf>
    <xf numFmtId="168" fontId="5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52" fillId="0" borderId="33" xfId="0" applyNumberFormat="1" applyFont="1" applyFill="1" applyBorder="1" applyAlignment="1" applyProtection="1">
      <alignment horizontal="center" vertical="center" wrapText="1"/>
      <protection locked="0"/>
    </xf>
    <xf numFmtId="164" fontId="53" fillId="0" borderId="9" xfId="0" applyNumberFormat="1" applyFont="1" applyFill="1" applyBorder="1" applyAlignment="1" applyProtection="1">
      <alignment horizontal="center" vertical="center" wrapText="1"/>
      <protection locked="0"/>
    </xf>
    <xf numFmtId="167" fontId="54" fillId="0" borderId="9" xfId="0" applyNumberFormat="1" applyFont="1" applyFill="1" applyBorder="1" applyAlignment="1">
      <alignment horizontal="center" vertical="center" wrapText="1"/>
    </xf>
    <xf numFmtId="43" fontId="5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54" fillId="0" borderId="11" xfId="0" applyNumberFormat="1" applyFont="1" applyFill="1" applyBorder="1" applyAlignment="1" applyProtection="1">
      <alignment horizontal="center" vertical="center" wrapText="1"/>
      <protection locked="0"/>
    </xf>
    <xf numFmtId="43" fontId="54" fillId="0" borderId="0" xfId="0" applyNumberFormat="1" applyFont="1" applyFill="1" applyAlignment="1" applyProtection="1">
      <alignment horizontal="center" vertical="center" wrapText="1"/>
      <protection locked="0"/>
    </xf>
    <xf numFmtId="0" fontId="55" fillId="0" borderId="36" xfId="0" applyNumberFormat="1" applyFont="1" applyFill="1" applyBorder="1" applyAlignment="1" applyProtection="1">
      <alignment horizontal="center" vertical="center" wrapText="1"/>
      <protection locked="0"/>
    </xf>
    <xf numFmtId="14" fontId="54" fillId="0" borderId="11" xfId="0" applyNumberFormat="1" applyFont="1" applyFill="1" applyBorder="1" applyAlignment="1" applyProtection="1">
      <alignment horizontal="center" vertical="center" wrapText="1"/>
      <protection locked="0"/>
    </xf>
    <xf numFmtId="0" fontId="54" fillId="0" borderId="26" xfId="0" applyNumberFormat="1" applyFont="1" applyFill="1" applyBorder="1" applyAlignment="1" applyProtection="1">
      <alignment horizontal="center" vertical="center" wrapText="1"/>
      <protection locked="0"/>
    </xf>
    <xf numFmtId="0" fontId="54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Border="1"/>
    <xf numFmtId="0" fontId="4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</cellXfs>
  <cellStyles count="14">
    <cellStyle name="Euro" xfId="1"/>
    <cellStyle name="Euro 2" xfId="2"/>
    <cellStyle name="Euro 3" xfId="3"/>
    <cellStyle name="Milliers" xfId="13" builtinId="3"/>
    <cellStyle name="Monétaire" xfId="4" builtinId="4"/>
    <cellStyle name="Normal" xfId="0" builtinId="0"/>
    <cellStyle name="Normal 2" xfId="5"/>
    <cellStyle name="Normal 2 2" xfId="6"/>
    <cellStyle name="Normal 2 3" xfId="7"/>
    <cellStyle name="Normal 3" xfId="8"/>
    <cellStyle name="Normal 4" xfId="9"/>
    <cellStyle name="Normal 5" xfId="10"/>
    <cellStyle name="Normal 6" xfId="11"/>
    <cellStyle name="Normal 7" xfId="12"/>
  </cellStyles>
  <dxfs count="3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</font>
      <fill>
        <patternFill>
          <bgColor rgb="FF7030A0"/>
        </patternFill>
      </fill>
    </dxf>
    <dxf>
      <protection locked="0" hidden="0"/>
    </dxf>
    <dxf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5" formatCode="_-* #,##0.00\ _€_-;\-* #,##0.0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35" formatCode="_-* #,##0.00\ _€_-;\-* #,##0.00\ _€_-;_-* &quot;-&quot;??\ _€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0.49998474074526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ck">
          <color indexed="64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theme="1"/>
        </left>
        <right style="thick">
          <color theme="1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none"/>
      </font>
      <numFmt numFmtId="167" formatCode="#,##0.00\ _€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8" formatCode="dd/mm/yyyy;;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ck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theme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tted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6" formatCode="00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theme="4" tint="0.59999389629810485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/>
      </font>
      <fill>
        <patternFill>
          <bgColor theme="3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00CC5C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B0F0"/>
        </patternFill>
      </fill>
    </dxf>
    <dxf>
      <font>
        <b/>
        <i val="0"/>
        <color theme="8" tint="-0.24994659260841701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ont>
        <b/>
        <i val="0"/>
        <color theme="0"/>
      </font>
      <fill>
        <patternFill>
          <bgColor theme="6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ont>
        <b/>
        <i/>
      </font>
      <fill>
        <patternFill>
          <bgColor theme="3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00CC5C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B0F0"/>
        </patternFill>
      </fill>
    </dxf>
    <dxf>
      <font>
        <b/>
        <i val="0"/>
        <color theme="8" tint="-0.24994659260841701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ont>
        <b/>
        <i val="0"/>
        <color theme="0"/>
      </font>
      <fill>
        <patternFill>
          <bgColor theme="6" tint="0.3999450666829432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b/>
        <i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8" tint="-0.24994659260841701"/>
      </font>
      <fill>
        <patternFill patternType="solid">
          <bgColor theme="8" tint="0.59996337778862885"/>
        </patternFill>
      </fill>
    </dxf>
    <dxf>
      <fill>
        <patternFill>
          <bgColor rgb="FF00B050"/>
        </patternFill>
      </fill>
    </dxf>
    <dxf>
      <font>
        <b/>
        <i/>
      </font>
      <fill>
        <patternFill>
          <bgColor theme="3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4"/>
        </patternFill>
      </fill>
    </dxf>
    <dxf>
      <font>
        <color theme="1"/>
      </font>
    </dxf>
    <dxf>
      <font>
        <b/>
        <i/>
      </font>
      <fill>
        <patternFill>
          <bgColor rgb="FFFFFF00"/>
        </patternFill>
      </fill>
    </dxf>
    <dxf>
      <font>
        <b/>
        <i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  <dxf>
      <font>
        <b val="0"/>
        <i val="0"/>
        <color theme="0"/>
      </font>
      <fill>
        <patternFill>
          <bgColor rgb="FF00CC5C"/>
        </patternFill>
      </fill>
    </dxf>
    <dxf>
      <fill>
        <patternFill>
          <bgColor rgb="FFFFFF00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rgb="FF00B0F0"/>
        </patternFill>
      </fill>
    </dxf>
    <dxf>
      <font>
        <b/>
        <i val="0"/>
        <color theme="8" tint="-0.24994659260841701"/>
      </font>
      <fill>
        <patternFill>
          <bgColor theme="8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u/>
        <color rgb="FFC00000"/>
      </font>
    </dxf>
    <dxf>
      <font>
        <b/>
        <i val="0"/>
        <u/>
        <color rgb="FFC00000"/>
      </font>
    </dxf>
    <dxf>
      <font>
        <b/>
        <i val="0"/>
        <color theme="0"/>
      </font>
      <fill>
        <patternFill>
          <bgColor theme="6" tint="0.39994506668294322"/>
        </patternFill>
      </fill>
    </dxf>
    <dxf>
      <fill>
        <patternFill>
          <bgColor theme="0" tint="-0.1499679555650502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right style="medium">
          <color theme="1"/>
        </right>
        <top style="medium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  <dxf>
      <fill>
        <patternFill>
          <bgColor theme="0" tint="-0.14996795556505021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right style="medium">
          <color theme="1"/>
        </right>
        <top style="medium">
          <color theme="1"/>
        </top>
        <bottom style="medium">
          <color theme="1"/>
        </bottom>
      </border>
    </dxf>
  </dxfs>
  <tableStyles count="2" defaultTableStyle="TableStyleMedium16 2 2" defaultPivotStyle="PivotStyleLight16">
    <tableStyle name="TableStyleMedium16 2" pivot="0" count="3">
      <tableStyleElement type="wholeTable" dxfId="321"/>
      <tableStyleElement type="headerRow" dxfId="320"/>
      <tableStyleElement type="secondRowStripe" dxfId="319"/>
    </tableStyle>
    <tableStyle name="TableStyleMedium16 2 2" pivot="0" count="4">
      <tableStyleElement type="wholeTable" dxfId="318"/>
      <tableStyleElement type="headerRow" dxfId="317"/>
      <tableStyleElement type="firstRowStripe" dxfId="316"/>
      <tableStyleElement type="secondRowStripe" dxfId="315"/>
    </tableStyle>
  </tableStyles>
  <colors>
    <mruColors>
      <color rgb="FF00CC5C"/>
      <color rgb="FF006100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microsoft.com/office/2007/relationships/slicerCache" Target="slicerCaches/slicerCache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externalLink" Target="externalLinks/externalLink1.xml"/><Relationship Id="rId12" Type="http://schemas.microsoft.com/office/2007/relationships/slicerCache" Target="slicerCaches/slicerCache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microsoft.com/office/2007/relationships/slicerCache" Target="slicerCaches/slicerCache5.xml"/><Relationship Id="rId10" Type="http://schemas.openxmlformats.org/officeDocument/2006/relationships/pivotCacheDefinition" Target="pivotCache/pivotCacheDefinition1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microsoft.com/office/2007/relationships/slicerCache" Target="slicerCaches/slicerCache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Rechanges CCP.xlsm]DASHBOARD!Tableau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CA/Mois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dLbl>
          <c:idx val="0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DASHBOARD!$M$22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DASHBOARD!$K$23:$L$36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</c:lvl>
                <c:lvl>
                  <c:pt idx="0">
                    <c:v>2019</c:v>
                  </c:pt>
                  <c:pt idx="11">
                    <c:v>2020</c:v>
                  </c:pt>
                </c:lvl>
              </c:multiLvlStrCache>
            </c:multiLvlStrRef>
          </c:cat>
          <c:val>
            <c:numRef>
              <c:f>DASHBOARD!$M$23:$M$36</c:f>
              <c:numCache>
                <c:formatCode>0.0</c:formatCode>
                <c:ptCount val="12"/>
                <c:pt idx="0">
                  <c:v>110861.38499999997</c:v>
                </c:pt>
                <c:pt idx="1">
                  <c:v>73224.175999999978</c:v>
                </c:pt>
                <c:pt idx="2">
                  <c:v>80564.309999999983</c:v>
                </c:pt>
                <c:pt idx="3">
                  <c:v>146490.39200000002</c:v>
                </c:pt>
                <c:pt idx="4">
                  <c:v>58102.119999999988</c:v>
                </c:pt>
                <c:pt idx="5">
                  <c:v>73019.22099999999</c:v>
                </c:pt>
                <c:pt idx="6">
                  <c:v>117205.34100000003</c:v>
                </c:pt>
                <c:pt idx="7">
                  <c:v>42166.392999999996</c:v>
                </c:pt>
                <c:pt idx="8">
                  <c:v>62537.599000000002</c:v>
                </c:pt>
                <c:pt idx="9">
                  <c:v>77757.744999999981</c:v>
                </c:pt>
                <c:pt idx="10">
                  <c:v>52955</c:v>
                </c:pt>
                <c:pt idx="11">
                  <c:v>31656.570000000003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29717952"/>
        <c:axId val="847982360"/>
      </c:barChart>
      <c:catAx>
        <c:axId val="529717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7982360"/>
        <c:crosses val="autoZero"/>
        <c:auto val="1"/>
        <c:lblAlgn val="ctr"/>
        <c:lblOffset val="100"/>
        <c:noMultiLvlLbl val="0"/>
      </c:catAx>
      <c:valAx>
        <c:axId val="847982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29717952"/>
        <c:crosses val="autoZero"/>
        <c:crossBetween val="between"/>
        <c:majorUnit val="10000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Rechanges CCP.xlsm]DASHBOARD!Tableau croisé dynamique1</c:name>
    <c:fmtId val="28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Nombre de PO par client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DASHBOARD!$D$22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DASHBOARD!$C$23:$C$28</c:f>
              <c:multiLvlStrCache>
                <c:ptCount val="3"/>
                <c:lvl>
                  <c:pt idx="0">
                    <c:v>AIRBUS</c:v>
                  </c:pt>
                  <c:pt idx="1">
                    <c:v>STELIA</c:v>
                  </c:pt>
                  <c:pt idx="2">
                    <c:v>AIRBUS</c:v>
                  </c:pt>
                </c:lvl>
                <c:lvl>
                  <c:pt idx="0">
                    <c:v>2019</c:v>
                  </c:pt>
                  <c:pt idx="2">
                    <c:v>2020</c:v>
                  </c:pt>
                </c:lvl>
              </c:multiLvlStrCache>
            </c:multiLvlStrRef>
          </c:cat>
          <c:val>
            <c:numRef>
              <c:f>DASHBOARD!$D$23:$D$28</c:f>
              <c:numCache>
                <c:formatCode>General</c:formatCode>
                <c:ptCount val="3"/>
                <c:pt idx="0">
                  <c:v>227</c:v>
                </c:pt>
                <c:pt idx="1">
                  <c:v>34</c:v>
                </c:pt>
                <c:pt idx="2">
                  <c:v>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848277008"/>
        <c:axId val="848277400"/>
        <c:axId val="0"/>
      </c:bar3DChart>
      <c:catAx>
        <c:axId val="8482770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277400"/>
        <c:crosses val="autoZero"/>
        <c:auto val="1"/>
        <c:lblAlgn val="ctr"/>
        <c:lblOffset val="100"/>
        <c:noMultiLvlLbl val="0"/>
      </c:catAx>
      <c:valAx>
        <c:axId val="848277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2770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[PLANNING Rechanges CCP.xlsm]DASHBOARD!Tableau croisé dynamique3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Charge</a:t>
            </a:r>
            <a:r>
              <a:rPr lang="en-US" baseline="0"/>
              <a:t> SPARES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7.7800049566183305E-2"/>
          <c:y val="0.20968107537208056"/>
          <c:w val="0.82922381073880491"/>
          <c:h val="0.58631699516923552"/>
        </c:manualLayout>
      </c:layout>
      <c:lineChart>
        <c:grouping val="stacked"/>
        <c:varyColors val="0"/>
        <c:ser>
          <c:idx val="0"/>
          <c:order val="0"/>
          <c:tx>
            <c:strRef>
              <c:f>DASHBOARD!$V$22</c:f>
              <c:strCache>
                <c:ptCount val="1"/>
                <c:pt idx="0">
                  <c:v>Total</c:v>
                </c:pt>
              </c:strCache>
            </c:strRef>
          </c:tx>
          <c:spPr>
            <a:ln w="34925" cap="rnd">
              <a:solidFill>
                <a:schemeClr val="accent1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1">
                      <a:shade val="51000"/>
                      <a:satMod val="130000"/>
                    </a:schemeClr>
                  </a:gs>
                  <a:gs pos="80000">
                    <a:schemeClr val="accent1">
                      <a:shade val="93000"/>
                      <a:satMod val="130000"/>
                    </a:schemeClr>
                  </a:gs>
                  <a:gs pos="100000">
                    <a:schemeClr val="accent1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1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multiLvlStrRef>
              <c:f>DASHBOARD!$T$23:$U$36</c:f>
              <c:multiLvlStrCache>
                <c:ptCount val="12"/>
                <c:lvl>
                  <c:pt idx="0">
                    <c:v>janv</c:v>
                  </c:pt>
                  <c:pt idx="1">
                    <c:v>févr</c:v>
                  </c:pt>
                  <c:pt idx="2">
                    <c:v>mars</c:v>
                  </c:pt>
                  <c:pt idx="3">
                    <c:v>avr</c:v>
                  </c:pt>
                  <c:pt idx="4">
                    <c:v>mai</c:v>
                  </c:pt>
                  <c:pt idx="5">
                    <c:v>juin</c:v>
                  </c:pt>
                  <c:pt idx="6">
                    <c:v>juil</c:v>
                  </c:pt>
                  <c:pt idx="7">
                    <c:v>août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déc</c:v>
                  </c:pt>
                </c:lvl>
                <c:lvl>
                  <c:pt idx="0">
                    <c:v>2019</c:v>
                  </c:pt>
                  <c:pt idx="11">
                    <c:v>2020</c:v>
                  </c:pt>
                </c:lvl>
              </c:multiLvlStrCache>
            </c:multiLvlStrRef>
          </c:cat>
          <c:val>
            <c:numRef>
              <c:f>DASHBOARD!$V$23:$V$36</c:f>
              <c:numCache>
                <c:formatCode>General</c:formatCode>
                <c:ptCount val="12"/>
                <c:pt idx="0">
                  <c:v>219.45000000000005</c:v>
                </c:pt>
                <c:pt idx="1">
                  <c:v>180.79000000000002</c:v>
                </c:pt>
                <c:pt idx="2">
                  <c:v>56.669999999999995</c:v>
                </c:pt>
                <c:pt idx="3">
                  <c:v>264.61000000000007</c:v>
                </c:pt>
                <c:pt idx="4">
                  <c:v>178.88</c:v>
                </c:pt>
                <c:pt idx="5">
                  <c:v>204.8</c:v>
                </c:pt>
                <c:pt idx="6">
                  <c:v>449.91999999999985</c:v>
                </c:pt>
                <c:pt idx="7">
                  <c:v>106.36000000000003</c:v>
                </c:pt>
                <c:pt idx="8">
                  <c:v>182.18000000000006</c:v>
                </c:pt>
                <c:pt idx="9">
                  <c:v>17.670000000000002</c:v>
                </c:pt>
                <c:pt idx="10">
                  <c:v>2.23</c:v>
                </c:pt>
                <c:pt idx="11">
                  <c:v>9.75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48278184"/>
        <c:axId val="747258256"/>
      </c:lineChart>
      <c:catAx>
        <c:axId val="848278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7258256"/>
        <c:crosses val="autoZero"/>
        <c:auto val="1"/>
        <c:lblAlgn val="ctr"/>
        <c:lblOffset val="100"/>
        <c:noMultiLvlLbl val="0"/>
      </c:catAx>
      <c:valAx>
        <c:axId val="747258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482781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3</xdr:row>
      <xdr:rowOff>66675</xdr:rowOff>
    </xdr:from>
    <xdr:to>
      <xdr:col>2</xdr:col>
      <xdr:colOff>1304925</xdr:colOff>
      <xdr:row>18</xdr:row>
      <xdr:rowOff>19050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riority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iority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9150" y="5524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10</xdr:col>
      <xdr:colOff>933450</xdr:colOff>
      <xdr:row>3</xdr:row>
      <xdr:rowOff>38100</xdr:rowOff>
    </xdr:from>
    <xdr:to>
      <xdr:col>12</xdr:col>
      <xdr:colOff>104775</xdr:colOff>
      <xdr:row>17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ien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553575" y="5238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38099</xdr:colOff>
      <xdr:row>37</xdr:row>
      <xdr:rowOff>138111</xdr:rowOff>
    </xdr:from>
    <xdr:to>
      <xdr:col>13</xdr:col>
      <xdr:colOff>800100</xdr:colOff>
      <xdr:row>60</xdr:row>
      <xdr:rowOff>114299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171450</xdr:colOff>
      <xdr:row>38</xdr:row>
      <xdr:rowOff>52387</xdr:rowOff>
    </xdr:from>
    <xdr:to>
      <xdr:col>6</xdr:col>
      <xdr:colOff>57150</xdr:colOff>
      <xdr:row>60</xdr:row>
      <xdr:rowOff>76200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1209675</xdr:colOff>
      <xdr:row>3</xdr:row>
      <xdr:rowOff>76200</xdr:rowOff>
    </xdr:from>
    <xdr:to>
      <xdr:col>4</xdr:col>
      <xdr:colOff>514350</xdr:colOff>
      <xdr:row>18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Client 1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33675" y="5619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19</xdr:col>
      <xdr:colOff>266700</xdr:colOff>
      <xdr:row>3</xdr:row>
      <xdr:rowOff>57150</xdr:rowOff>
    </xdr:from>
    <xdr:to>
      <xdr:col>20</xdr:col>
      <xdr:colOff>857250</xdr:colOff>
      <xdr:row>18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lient 2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7097375" y="5429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17</xdr:col>
      <xdr:colOff>361950</xdr:colOff>
      <xdr:row>37</xdr:row>
      <xdr:rowOff>138112</xdr:rowOff>
    </xdr:from>
    <xdr:to>
      <xdr:col>23</xdr:col>
      <xdr:colOff>381000</xdr:colOff>
      <xdr:row>60</xdr:row>
      <xdr:rowOff>123825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25</xdr:col>
      <xdr:colOff>285750</xdr:colOff>
      <xdr:row>2</xdr:row>
      <xdr:rowOff>76200</xdr:rowOff>
    </xdr:from>
    <xdr:to>
      <xdr:col>26</xdr:col>
      <xdr:colOff>704850</xdr:colOff>
      <xdr:row>17</xdr:row>
      <xdr:rowOff>28575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Client 3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441275" y="400050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20</xdr:col>
      <xdr:colOff>1200150</xdr:colOff>
      <xdr:row>3</xdr:row>
      <xdr:rowOff>57150</xdr:rowOff>
    </xdr:from>
    <xdr:to>
      <xdr:col>21</xdr:col>
      <xdr:colOff>1790700</xdr:colOff>
      <xdr:row>18</xdr:row>
      <xdr:rowOff>9525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Site de poruc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 de poruct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269075" y="54292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7-Confi&#233;s/Confi&#233;s%20KITS%20&amp;%20SPAR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intralat.latelec.gl.local/services/SupplyChain/LogSite/Labege/08%20Mise%20&#224;%20dispo%20CCP/Mise_&#224;_dispo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27-Gestion%20des%20Cmdes/Carnet%20de%20commande%20AIRSUPPLY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1">
          <cell r="A1" t="str">
            <v>CONCAT</v>
          </cell>
          <cell r="B1" t="str">
            <v>PO TYPE</v>
          </cell>
          <cell r="C1" t="str">
            <v>Priority</v>
          </cell>
          <cell r="D1" t="str">
            <v>Ordering officer</v>
          </cell>
          <cell r="E1" t="str">
            <v>PO number</v>
          </cell>
          <cell r="F1" t="str">
            <v>Item</v>
          </cell>
          <cell r="G1" t="str">
            <v>PN</v>
          </cell>
          <cell r="H1" t="str">
            <v>VU</v>
          </cell>
          <cell r="I1" t="str">
            <v>Qty</v>
          </cell>
          <cell r="J1" t="str">
            <v>Delivery Date</v>
          </cell>
          <cell r="K1" t="str">
            <v>CMS 1</v>
          </cell>
          <cell r="L1" t="str">
            <v>PN 1</v>
          </cell>
          <cell r="M1" t="str">
            <v>Qty2</v>
          </cell>
          <cell r="N1" t="str">
            <v>CMS 2</v>
          </cell>
          <cell r="O1" t="str">
            <v>PN 2</v>
          </cell>
          <cell r="P1" t="str">
            <v>Qty3</v>
          </cell>
          <cell r="Q1" t="str">
            <v>CMS 3</v>
          </cell>
          <cell r="R1" t="str">
            <v>PN 3</v>
          </cell>
          <cell r="S1" t="str">
            <v>Qty4</v>
          </cell>
          <cell r="T1" t="str">
            <v>CMS 4</v>
          </cell>
          <cell r="U1" t="str">
            <v>PN 4</v>
          </cell>
          <cell r="V1" t="str">
            <v>Qty5</v>
          </cell>
          <cell r="W1" t="str">
            <v>CMS 5</v>
          </cell>
          <cell r="X1" t="str">
            <v>PN 5</v>
          </cell>
          <cell r="Y1" t="str">
            <v>Qty6</v>
          </cell>
          <cell r="Z1" t="str">
            <v>Total Qty needed</v>
          </cell>
          <cell r="AA1" t="str">
            <v>Total Qty Received</v>
          </cell>
          <cell r="AB1" t="str">
            <v>Remain to received</v>
          </cell>
          <cell r="AC1" t="str">
            <v>Delivery date7</v>
          </cell>
          <cell r="AD1" t="str">
            <v>Supplier</v>
          </cell>
          <cell r="AE1" t="str">
            <v>Comments</v>
          </cell>
          <cell r="AF1" t="str">
            <v>État</v>
          </cell>
        </row>
        <row r="2">
          <cell r="A2" t="str">
            <v>2711242610</v>
          </cell>
          <cell r="B2" t="str">
            <v>SPARES</v>
          </cell>
          <cell r="C2" t="str">
            <v>CRIT</v>
          </cell>
          <cell r="D2" t="str">
            <v>AOG.Procurment</v>
          </cell>
          <cell r="E2">
            <v>27112426</v>
          </cell>
          <cell r="F2">
            <v>10</v>
          </cell>
          <cell r="G2" t="str">
            <v>A27912401006C11</v>
          </cell>
          <cell r="H2" t="str">
            <v>CTLUNIT  CONTROL UNIT-HP FUEL</v>
          </cell>
          <cell r="I2">
            <v>1</v>
          </cell>
          <cell r="J2">
            <v>42562</v>
          </cell>
          <cell r="K2">
            <v>6595684900</v>
          </cell>
          <cell r="L2" t="str">
            <v>C4E31831-01</v>
          </cell>
          <cell r="M2">
            <v>1</v>
          </cell>
          <cell r="N2"/>
          <cell r="O2"/>
          <cell r="P2"/>
          <cell r="Q2"/>
          <cell r="R2"/>
          <cell r="S2"/>
          <cell r="T2"/>
          <cell r="U2"/>
          <cell r="V2"/>
          <cell r="W2"/>
          <cell r="X2"/>
          <cell r="Y2"/>
          <cell r="Z2">
            <v>1</v>
          </cell>
          <cell r="AA2">
            <v>1</v>
          </cell>
          <cell r="AB2">
            <v>0</v>
          </cell>
          <cell r="AC2"/>
          <cell r="AD2"/>
          <cell r="AE2"/>
          <cell r="AF2" t="str">
            <v>Received</v>
          </cell>
        </row>
        <row r="3">
          <cell r="A3" t="str">
            <v>2710582310</v>
          </cell>
          <cell r="B3" t="str">
            <v>KITS</v>
          </cell>
          <cell r="C3"/>
          <cell r="D3" t="str">
            <v>M.Kanane</v>
          </cell>
          <cell r="E3">
            <v>27105823</v>
          </cell>
          <cell r="F3">
            <v>10</v>
          </cell>
          <cell r="G3" t="str">
            <v>D9551002200595</v>
          </cell>
          <cell r="H3" t="str">
            <v>22VU PANEL</v>
          </cell>
          <cell r="I3">
            <v>1</v>
          </cell>
          <cell r="J3">
            <v>42107</v>
          </cell>
          <cell r="K3">
            <v>6939600100</v>
          </cell>
          <cell r="L3" t="str">
            <v>058-001-00</v>
          </cell>
          <cell r="M3">
            <v>1</v>
          </cell>
          <cell r="N3">
            <v>6944100100</v>
          </cell>
          <cell r="O3" t="str">
            <v>7530334</v>
          </cell>
          <cell r="P3">
            <v>1</v>
          </cell>
          <cell r="Q3"/>
          <cell r="R3"/>
          <cell r="S3"/>
          <cell r="T3"/>
          <cell r="U3"/>
          <cell r="V3"/>
          <cell r="W3"/>
          <cell r="X3"/>
          <cell r="Y3"/>
          <cell r="Z3">
            <v>2</v>
          </cell>
          <cell r="AA3">
            <v>2</v>
          </cell>
          <cell r="AB3">
            <v>0</v>
          </cell>
          <cell r="AC3"/>
          <cell r="AD3"/>
          <cell r="AE3"/>
          <cell r="AF3" t="str">
            <v>Received</v>
          </cell>
        </row>
        <row r="4">
          <cell r="A4" t="str">
            <v>2717218010</v>
          </cell>
          <cell r="B4" t="str">
            <v>SPARES</v>
          </cell>
          <cell r="C4"/>
          <cell r="D4" t="str">
            <v>B.Lachal</v>
          </cell>
          <cell r="E4">
            <v>27172180</v>
          </cell>
          <cell r="F4">
            <v>10</v>
          </cell>
          <cell r="G4" t="str">
            <v>A9550041272695</v>
          </cell>
          <cell r="H4" t="str">
            <v>412VU PANEL</v>
          </cell>
          <cell r="I4">
            <v>1</v>
          </cell>
          <cell r="J4">
            <v>42370</v>
          </cell>
          <cell r="K4">
            <v>6504420600</v>
          </cell>
          <cell r="L4" t="str">
            <v>P11S2VBAPSYT463</v>
          </cell>
          <cell r="M4">
            <v>1</v>
          </cell>
          <cell r="N4">
            <v>6504420800</v>
          </cell>
          <cell r="O4" t="str">
            <v>P11S4VBAPRYT464</v>
          </cell>
          <cell r="P4">
            <v>1</v>
          </cell>
          <cell r="Q4">
            <v>6574819100</v>
          </cell>
          <cell r="R4" t="str">
            <v>C4E32145</v>
          </cell>
          <cell r="S4">
            <v>1</v>
          </cell>
          <cell r="T4"/>
          <cell r="U4"/>
          <cell r="V4"/>
          <cell r="W4"/>
          <cell r="X4"/>
          <cell r="Y4"/>
          <cell r="Z4">
            <v>3</v>
          </cell>
          <cell r="AA4">
            <v>3</v>
          </cell>
          <cell r="AB4">
            <v>0</v>
          </cell>
          <cell r="AC4"/>
          <cell r="AD4"/>
          <cell r="AE4"/>
          <cell r="AF4" t="str">
            <v>Received</v>
          </cell>
        </row>
        <row r="5">
          <cell r="A5" t="str">
            <v>2717843820</v>
          </cell>
          <cell r="B5" t="str">
            <v>SPARES</v>
          </cell>
          <cell r="C5"/>
          <cell r="D5" t="str">
            <v>B.Lachal</v>
          </cell>
          <cell r="E5">
            <v>27178438</v>
          </cell>
          <cell r="F5">
            <v>20</v>
          </cell>
          <cell r="G5" t="str">
            <v>A9550041272695</v>
          </cell>
          <cell r="H5" t="str">
            <v>412VU PANEL</v>
          </cell>
          <cell r="I5">
            <v>2</v>
          </cell>
          <cell r="J5">
            <v>42370</v>
          </cell>
          <cell r="K5">
            <v>6504420600</v>
          </cell>
          <cell r="L5" t="str">
            <v>P11S2VBAPSYT463</v>
          </cell>
          <cell r="M5">
            <v>2</v>
          </cell>
          <cell r="N5">
            <v>6504420800</v>
          </cell>
          <cell r="O5" t="str">
            <v>P11S4VBAPRYT464</v>
          </cell>
          <cell r="P5">
            <v>2</v>
          </cell>
          <cell r="Q5">
            <v>6574819100</v>
          </cell>
          <cell r="R5" t="str">
            <v>C4E32145</v>
          </cell>
          <cell r="S5">
            <v>2</v>
          </cell>
          <cell r="T5"/>
          <cell r="U5"/>
          <cell r="V5"/>
          <cell r="W5"/>
          <cell r="X5"/>
          <cell r="Y5"/>
          <cell r="Z5">
            <v>6</v>
          </cell>
          <cell r="AA5">
            <v>6</v>
          </cell>
          <cell r="AB5">
            <v>0</v>
          </cell>
          <cell r="AC5"/>
          <cell r="AD5"/>
          <cell r="AE5"/>
          <cell r="AF5" t="str">
            <v>Received</v>
          </cell>
        </row>
        <row r="6">
          <cell r="A6" t="str">
            <v>2706850110</v>
          </cell>
          <cell r="B6" t="str">
            <v>KITS</v>
          </cell>
          <cell r="C6"/>
          <cell r="D6" t="str">
            <v>L.Malhome</v>
          </cell>
          <cell r="E6">
            <v>27068501</v>
          </cell>
          <cell r="F6">
            <v>10</v>
          </cell>
          <cell r="G6" t="str">
            <v>D9551002201395</v>
          </cell>
          <cell r="H6" t="str">
            <v>22VU PANEL</v>
          </cell>
          <cell r="I6">
            <v>1</v>
          </cell>
          <cell r="J6">
            <v>42557</v>
          </cell>
          <cell r="K6">
            <v>6939600100</v>
          </cell>
          <cell r="L6" t="str">
            <v>058-001-00</v>
          </cell>
          <cell r="M6">
            <v>1</v>
          </cell>
          <cell r="N6">
            <v>6944100100</v>
          </cell>
          <cell r="O6" t="str">
            <v>7530334</v>
          </cell>
          <cell r="P6">
            <v>1</v>
          </cell>
          <cell r="Q6"/>
          <cell r="R6"/>
          <cell r="S6"/>
          <cell r="T6"/>
          <cell r="U6"/>
          <cell r="V6"/>
          <cell r="W6"/>
          <cell r="X6"/>
          <cell r="Y6"/>
          <cell r="Z6">
            <v>2</v>
          </cell>
          <cell r="AA6">
            <v>2</v>
          </cell>
          <cell r="AB6">
            <v>0</v>
          </cell>
          <cell r="AC6"/>
          <cell r="AD6"/>
          <cell r="AE6"/>
          <cell r="AF6" t="str">
            <v>Received</v>
          </cell>
        </row>
        <row r="7">
          <cell r="A7" t="str">
            <v>2723299010</v>
          </cell>
          <cell r="B7" t="str">
            <v>SPARES</v>
          </cell>
          <cell r="C7"/>
          <cell r="D7" t="str">
            <v>B.Lachal</v>
          </cell>
          <cell r="E7">
            <v>27232990</v>
          </cell>
          <cell r="F7">
            <v>10</v>
          </cell>
          <cell r="G7" t="str">
            <v>A9550041272695</v>
          </cell>
          <cell r="H7" t="str">
            <v>412VU PANEL</v>
          </cell>
          <cell r="I7">
            <v>2</v>
          </cell>
          <cell r="J7">
            <v>42700</v>
          </cell>
          <cell r="K7">
            <v>6504420600</v>
          </cell>
          <cell r="L7" t="str">
            <v>P11S2VBAPSYT463</v>
          </cell>
          <cell r="M7">
            <v>2</v>
          </cell>
          <cell r="N7">
            <v>6504420800</v>
          </cell>
          <cell r="O7" t="str">
            <v>P11S4VBAPRYT464</v>
          </cell>
          <cell r="P7">
            <v>2</v>
          </cell>
          <cell r="Q7">
            <v>6574819100</v>
          </cell>
          <cell r="R7" t="str">
            <v>C4E32145</v>
          </cell>
          <cell r="S7">
            <v>2</v>
          </cell>
          <cell r="T7"/>
          <cell r="U7"/>
          <cell r="V7"/>
          <cell r="W7"/>
          <cell r="X7"/>
          <cell r="Y7"/>
          <cell r="Z7">
            <v>6</v>
          </cell>
          <cell r="AA7">
            <v>6</v>
          </cell>
          <cell r="AB7">
            <v>0</v>
          </cell>
          <cell r="AC7"/>
          <cell r="AD7"/>
          <cell r="AE7"/>
          <cell r="AF7" t="str">
            <v>Received</v>
          </cell>
        </row>
        <row r="8">
          <cell r="A8" t="str">
            <v>2711244010</v>
          </cell>
          <cell r="B8" t="str">
            <v>SPARES</v>
          </cell>
          <cell r="C8" t="str">
            <v>CRIT</v>
          </cell>
          <cell r="D8" t="str">
            <v>AOG.Procurment</v>
          </cell>
          <cell r="E8">
            <v>27112440</v>
          </cell>
          <cell r="F8">
            <v>10</v>
          </cell>
          <cell r="G8" t="str">
            <v>A27912401006C11</v>
          </cell>
          <cell r="H8" t="str">
            <v>CTLUNIT  CONTROL UNIT-HP FUEL</v>
          </cell>
          <cell r="I8">
            <v>1</v>
          </cell>
          <cell r="J8">
            <v>42562</v>
          </cell>
          <cell r="K8">
            <v>6595684900</v>
          </cell>
          <cell r="L8" t="str">
            <v>C4E31831-01</v>
          </cell>
          <cell r="M8">
            <v>1</v>
          </cell>
          <cell r="N8"/>
          <cell r="O8"/>
          <cell r="P8"/>
          <cell r="Q8"/>
          <cell r="R8"/>
          <cell r="S8"/>
          <cell r="T8"/>
          <cell r="U8"/>
          <cell r="V8"/>
          <cell r="W8"/>
          <cell r="X8"/>
          <cell r="Y8"/>
          <cell r="Z8">
            <v>1</v>
          </cell>
          <cell r="AA8">
            <v>1</v>
          </cell>
          <cell r="AB8">
            <v>0</v>
          </cell>
          <cell r="AC8"/>
          <cell r="AD8"/>
          <cell r="AE8"/>
          <cell r="AF8" t="str">
            <v>Received</v>
          </cell>
        </row>
        <row r="9">
          <cell r="A9" t="str">
            <v>2709509510=&gt;160</v>
          </cell>
          <cell r="B9" t="str">
            <v>KITS</v>
          </cell>
          <cell r="C9"/>
          <cell r="D9" t="str">
            <v>J.Crockit</v>
          </cell>
          <cell r="E9">
            <v>27095095</v>
          </cell>
          <cell r="F9" t="str">
            <v>10=&gt;160</v>
          </cell>
          <cell r="G9" t="str">
            <v>D9550011700295</v>
          </cell>
          <cell r="H9" t="str">
            <v>117VU PANEL</v>
          </cell>
          <cell r="I9">
            <v>16</v>
          </cell>
          <cell r="J9">
            <v>42600</v>
          </cell>
          <cell r="K9">
            <v>6963576200</v>
          </cell>
          <cell r="L9" t="str">
            <v>D11312633A00</v>
          </cell>
          <cell r="M9">
            <v>16</v>
          </cell>
          <cell r="N9">
            <v>6963582600</v>
          </cell>
          <cell r="O9" t="str">
            <v>D11312851A00</v>
          </cell>
          <cell r="P9">
            <v>16</v>
          </cell>
          <cell r="Q9"/>
          <cell r="R9"/>
          <cell r="S9"/>
          <cell r="T9"/>
          <cell r="U9"/>
          <cell r="V9"/>
          <cell r="W9"/>
          <cell r="X9"/>
          <cell r="Y9"/>
          <cell r="Z9">
            <v>32</v>
          </cell>
          <cell r="AA9">
            <v>27</v>
          </cell>
          <cell r="AB9">
            <v>5</v>
          </cell>
          <cell r="AC9"/>
          <cell r="AD9" t="str">
            <v>Sirio Panel</v>
          </cell>
          <cell r="AE9" t="str">
            <v xml:space="preserve">Missing CMS 2 Qty 3 (13 Received) ; Missing CMS 1 Qty 2 (14 Received) </v>
          </cell>
          <cell r="AF9" t="str">
            <v>Received</v>
          </cell>
        </row>
        <row r="10">
          <cell r="A10" t="str">
            <v>2717236110=&gt;40</v>
          </cell>
          <cell r="B10" t="str">
            <v>SPARES</v>
          </cell>
          <cell r="C10"/>
          <cell r="D10" t="str">
            <v>B.Lachal</v>
          </cell>
          <cell r="E10">
            <v>27172361</v>
          </cell>
          <cell r="F10" t="str">
            <v>10=&gt;40</v>
          </cell>
          <cell r="G10" t="str">
            <v>D9251719400095</v>
          </cell>
          <cell r="H10" t="str">
            <v>PLATINE LGCIU</v>
          </cell>
          <cell r="I10">
            <v>4</v>
          </cell>
          <cell r="J10">
            <v>42715</v>
          </cell>
          <cell r="K10">
            <v>6925002700</v>
          </cell>
          <cell r="L10" t="str">
            <v>530AL01CN</v>
          </cell>
          <cell r="M10">
            <v>2</v>
          </cell>
          <cell r="N10"/>
          <cell r="O10"/>
          <cell r="P10"/>
          <cell r="Q10"/>
          <cell r="R10"/>
          <cell r="S10"/>
          <cell r="T10"/>
          <cell r="U10"/>
          <cell r="V10"/>
          <cell r="W10"/>
          <cell r="X10"/>
          <cell r="Y10"/>
          <cell r="Z10">
            <v>8</v>
          </cell>
          <cell r="AA10">
            <v>8</v>
          </cell>
          <cell r="AB10">
            <v>0</v>
          </cell>
          <cell r="AC10"/>
          <cell r="AD10"/>
          <cell r="AE10"/>
          <cell r="AF10" t="str">
            <v>Received</v>
          </cell>
        </row>
        <row r="11">
          <cell r="A11" t="str">
            <v>2717238410</v>
          </cell>
          <cell r="B11" t="str">
            <v>SPARES</v>
          </cell>
          <cell r="C11"/>
          <cell r="D11" t="str">
            <v>B.Lachal</v>
          </cell>
          <cell r="E11">
            <v>27172384</v>
          </cell>
          <cell r="F11">
            <v>10</v>
          </cell>
          <cell r="G11" t="str">
            <v>D9251719400095</v>
          </cell>
          <cell r="H11" t="str">
            <v>PLATINE LGCIU</v>
          </cell>
          <cell r="I11">
            <v>1</v>
          </cell>
          <cell r="J11">
            <v>42715</v>
          </cell>
          <cell r="K11">
            <v>6925002700</v>
          </cell>
          <cell r="L11" t="str">
            <v>530AL01CN</v>
          </cell>
          <cell r="M11">
            <v>2</v>
          </cell>
          <cell r="N11"/>
          <cell r="O11"/>
          <cell r="P11"/>
          <cell r="Q11"/>
          <cell r="R11"/>
          <cell r="S11"/>
          <cell r="T11"/>
          <cell r="U11"/>
          <cell r="V11"/>
          <cell r="W11"/>
          <cell r="X11"/>
          <cell r="Y11"/>
          <cell r="Z11">
            <v>2</v>
          </cell>
          <cell r="AA11">
            <v>2</v>
          </cell>
          <cell r="AB11">
            <v>0</v>
          </cell>
          <cell r="AC11"/>
          <cell r="AD11"/>
          <cell r="AE11"/>
          <cell r="AF11" t="str">
            <v>Received</v>
          </cell>
        </row>
        <row r="12">
          <cell r="A12" t="str">
            <v>2718213210=&gt;60</v>
          </cell>
          <cell r="B12" t="str">
            <v>SPARES</v>
          </cell>
          <cell r="C12"/>
          <cell r="D12" t="str">
            <v>B.Lachal</v>
          </cell>
          <cell r="E12">
            <v>27182132</v>
          </cell>
          <cell r="F12" t="str">
            <v>10=&gt;60</v>
          </cell>
          <cell r="G12" t="str">
            <v>D9251719400095</v>
          </cell>
          <cell r="H12" t="str">
            <v>PLATINE LGCIU</v>
          </cell>
          <cell r="I12">
            <v>6</v>
          </cell>
          <cell r="J12">
            <v>42675</v>
          </cell>
          <cell r="K12">
            <v>6925002700</v>
          </cell>
          <cell r="L12" t="str">
            <v>530AL01CN</v>
          </cell>
          <cell r="M12">
            <v>2</v>
          </cell>
          <cell r="N12"/>
          <cell r="O12"/>
          <cell r="P12"/>
          <cell r="Q12"/>
          <cell r="R12"/>
          <cell r="S12"/>
          <cell r="T12"/>
          <cell r="U12"/>
          <cell r="V12"/>
          <cell r="W12"/>
          <cell r="X12"/>
          <cell r="Y12"/>
          <cell r="Z12">
            <v>12</v>
          </cell>
          <cell r="AA12">
            <v>12</v>
          </cell>
          <cell r="AB12">
            <v>0</v>
          </cell>
          <cell r="AC12"/>
          <cell r="AD12"/>
          <cell r="AE12" t="str">
            <v>Partial delivery (ITEM 10=&gt;30) + last delivery on 21st of February</v>
          </cell>
          <cell r="AF12" t="str">
            <v>Received</v>
          </cell>
        </row>
        <row r="13">
          <cell r="A13" t="str">
            <v>2722118410</v>
          </cell>
          <cell r="B13" t="str">
            <v>SPARES</v>
          </cell>
          <cell r="C13"/>
          <cell r="D13" t="str">
            <v>B.Lachal</v>
          </cell>
          <cell r="E13">
            <v>27221184</v>
          </cell>
          <cell r="F13">
            <v>10</v>
          </cell>
          <cell r="G13" t="str">
            <v>D9251719400095</v>
          </cell>
          <cell r="H13" t="str">
            <v>PLATINE LGCIU</v>
          </cell>
          <cell r="I13">
            <v>2</v>
          </cell>
          <cell r="J13">
            <v>42701</v>
          </cell>
          <cell r="K13">
            <v>6925002700</v>
          </cell>
          <cell r="L13" t="str">
            <v>530AL01CN</v>
          </cell>
          <cell r="M13">
            <v>2</v>
          </cell>
          <cell r="N13"/>
          <cell r="O13"/>
          <cell r="P13"/>
          <cell r="Q13"/>
          <cell r="R13"/>
          <cell r="S13"/>
          <cell r="T13"/>
          <cell r="U13"/>
          <cell r="V13"/>
          <cell r="W13"/>
          <cell r="X13"/>
          <cell r="Y13"/>
          <cell r="Z13">
            <v>4</v>
          </cell>
          <cell r="AA13">
            <v>4</v>
          </cell>
          <cell r="AB13">
            <v>0</v>
          </cell>
          <cell r="AC13"/>
          <cell r="AD13"/>
          <cell r="AE13"/>
          <cell r="AF13" t="str">
            <v>Received</v>
          </cell>
        </row>
        <row r="14">
          <cell r="A14" t="str">
            <v>2710100810=&gt;600</v>
          </cell>
          <cell r="B14" t="str">
            <v>KITS</v>
          </cell>
          <cell r="C14"/>
          <cell r="D14" t="str">
            <v>J.Crockit</v>
          </cell>
          <cell r="E14">
            <v>27101008</v>
          </cell>
          <cell r="F14" t="str">
            <v>10=&gt;600</v>
          </cell>
          <cell r="G14" t="str">
            <v>D9251719400095</v>
          </cell>
          <cell r="H14" t="str">
            <v>PLATINE LGCIU</v>
          </cell>
          <cell r="I14">
            <v>60</v>
          </cell>
          <cell r="J14">
            <v>42695</v>
          </cell>
          <cell r="K14">
            <v>6925002700</v>
          </cell>
          <cell r="L14" t="str">
            <v>530AL01CN</v>
          </cell>
          <cell r="M14">
            <v>2</v>
          </cell>
          <cell r="N14"/>
          <cell r="O14"/>
          <cell r="P14"/>
          <cell r="Q14"/>
          <cell r="R14"/>
          <cell r="S14"/>
          <cell r="T14"/>
          <cell r="U14"/>
          <cell r="V14"/>
          <cell r="W14"/>
          <cell r="X14"/>
          <cell r="Y14"/>
          <cell r="Z14">
            <v>120</v>
          </cell>
          <cell r="AA14">
            <v>120</v>
          </cell>
          <cell r="AB14">
            <v>0</v>
          </cell>
          <cell r="AC14"/>
          <cell r="AD14"/>
          <cell r="AE14"/>
          <cell r="AF14" t="str">
            <v>Received</v>
          </cell>
        </row>
        <row r="15">
          <cell r="A15" t="str">
            <v>2709509610=&gt;80</v>
          </cell>
          <cell r="B15" t="str">
            <v>KITS</v>
          </cell>
          <cell r="C15"/>
          <cell r="D15" t="str">
            <v>J.Crockit</v>
          </cell>
          <cell r="E15">
            <v>27095096</v>
          </cell>
          <cell r="F15" t="str">
            <v>10=&gt;80</v>
          </cell>
          <cell r="G15" t="str">
            <v>D9550011700295</v>
          </cell>
          <cell r="H15" t="str">
            <v>117VU PANEL</v>
          </cell>
          <cell r="I15">
            <v>8</v>
          </cell>
          <cell r="J15">
            <v>42600</v>
          </cell>
          <cell r="K15">
            <v>6963576200</v>
          </cell>
          <cell r="L15" t="str">
            <v>D11312633A00</v>
          </cell>
          <cell r="M15">
            <v>8</v>
          </cell>
          <cell r="N15">
            <v>6963582600</v>
          </cell>
          <cell r="O15" t="str">
            <v>D11312851A00</v>
          </cell>
          <cell r="P15">
            <v>8</v>
          </cell>
          <cell r="Q15"/>
          <cell r="R15"/>
          <cell r="S15"/>
          <cell r="T15"/>
          <cell r="U15"/>
          <cell r="V15"/>
          <cell r="W15"/>
          <cell r="X15"/>
          <cell r="Y15"/>
          <cell r="Z15">
            <v>16</v>
          </cell>
          <cell r="AA15">
            <v>16</v>
          </cell>
          <cell r="AB15">
            <v>0</v>
          </cell>
          <cell r="AC15"/>
          <cell r="AD15" t="str">
            <v>Sirio Panel</v>
          </cell>
          <cell r="AE15"/>
          <cell r="AF15" t="str">
            <v>Received</v>
          </cell>
        </row>
        <row r="16">
          <cell r="A16" t="str">
            <v>2709509710=&gt;13</v>
          </cell>
          <cell r="B16" t="str">
            <v>KITS</v>
          </cell>
          <cell r="C16"/>
          <cell r="D16" t="str">
            <v>J.Crockit</v>
          </cell>
          <cell r="E16">
            <v>27095097</v>
          </cell>
          <cell r="F16" t="str">
            <v>10=&gt;13</v>
          </cell>
          <cell r="G16" t="str">
            <v>D9550011700295</v>
          </cell>
          <cell r="H16" t="str">
            <v>117VU PANEL</v>
          </cell>
          <cell r="I16">
            <v>13</v>
          </cell>
          <cell r="J16">
            <v>42600</v>
          </cell>
          <cell r="K16">
            <v>6963576200</v>
          </cell>
          <cell r="L16" t="str">
            <v>D11312633A00</v>
          </cell>
          <cell r="M16">
            <v>13</v>
          </cell>
          <cell r="N16">
            <v>6963582600</v>
          </cell>
          <cell r="O16" t="str">
            <v>D11312851A00</v>
          </cell>
          <cell r="P16">
            <v>13</v>
          </cell>
          <cell r="Q16"/>
          <cell r="R16"/>
          <cell r="S16"/>
          <cell r="T16"/>
          <cell r="U16"/>
          <cell r="V16"/>
          <cell r="W16"/>
          <cell r="X16"/>
          <cell r="Y16"/>
          <cell r="Z16">
            <v>26</v>
          </cell>
          <cell r="AA16">
            <v>14</v>
          </cell>
          <cell r="AB16">
            <v>12</v>
          </cell>
          <cell r="AC16"/>
          <cell r="AD16" t="str">
            <v>Sirio Panel</v>
          </cell>
          <cell r="AE16" t="str">
            <v>Missing CMS 2 Qty 2 (11 Received) ; Missing CMS 1 Qté 10 (3 Received)</v>
          </cell>
          <cell r="AF16" t="str">
            <v>Received</v>
          </cell>
        </row>
        <row r="17">
          <cell r="A17" t="str">
            <v>2707040210</v>
          </cell>
          <cell r="B17" t="str">
            <v>KITS</v>
          </cell>
          <cell r="C17"/>
          <cell r="D17" t="str">
            <v>J.Crockit</v>
          </cell>
          <cell r="E17">
            <v>27070402</v>
          </cell>
          <cell r="F17">
            <v>10</v>
          </cell>
          <cell r="G17" t="str">
            <v>D9550011700295</v>
          </cell>
          <cell r="H17" t="str">
            <v>117VU PANEL</v>
          </cell>
          <cell r="I17">
            <v>9</v>
          </cell>
          <cell r="J17">
            <v>42563</v>
          </cell>
          <cell r="K17">
            <v>6963576200</v>
          </cell>
          <cell r="L17" t="str">
            <v>D11312633A00</v>
          </cell>
          <cell r="M17">
            <v>9</v>
          </cell>
          <cell r="N17">
            <v>6963582600</v>
          </cell>
          <cell r="O17" t="str">
            <v>D11312851A00</v>
          </cell>
          <cell r="P17">
            <v>9</v>
          </cell>
          <cell r="Q17"/>
          <cell r="R17"/>
          <cell r="S17"/>
          <cell r="T17"/>
          <cell r="U17"/>
          <cell r="V17"/>
          <cell r="W17"/>
          <cell r="X17"/>
          <cell r="Y17"/>
          <cell r="Z17">
            <v>18</v>
          </cell>
          <cell r="AA17">
            <v>18</v>
          </cell>
          <cell r="AB17">
            <v>0</v>
          </cell>
          <cell r="AC17"/>
          <cell r="AD17"/>
          <cell r="AE17"/>
          <cell r="AF17" t="str">
            <v>Received</v>
          </cell>
        </row>
        <row r="18">
          <cell r="A18" t="str">
            <v>2707040510</v>
          </cell>
          <cell r="B18" t="str">
            <v>KITS</v>
          </cell>
          <cell r="C18"/>
          <cell r="D18" t="str">
            <v>J.Crockit</v>
          </cell>
          <cell r="E18">
            <v>27070405</v>
          </cell>
          <cell r="F18">
            <v>10</v>
          </cell>
          <cell r="G18" t="str">
            <v>D9550011700295</v>
          </cell>
          <cell r="H18" t="str">
            <v>117VU PANEL</v>
          </cell>
          <cell r="I18">
            <v>1</v>
          </cell>
          <cell r="J18">
            <v>42583</v>
          </cell>
          <cell r="K18">
            <v>6963576200</v>
          </cell>
          <cell r="L18" t="str">
            <v>D11312633A00</v>
          </cell>
          <cell r="M18">
            <v>1</v>
          </cell>
          <cell r="N18">
            <v>6963582600</v>
          </cell>
          <cell r="O18" t="str">
            <v>D11312851A00</v>
          </cell>
          <cell r="P18">
            <v>1</v>
          </cell>
          <cell r="Q18"/>
          <cell r="R18"/>
          <cell r="S18"/>
          <cell r="T18"/>
          <cell r="U18"/>
          <cell r="V18"/>
          <cell r="W18"/>
          <cell r="X18"/>
          <cell r="Y18"/>
          <cell r="Z18">
            <v>2</v>
          </cell>
          <cell r="AA18">
            <v>2</v>
          </cell>
          <cell r="AB18">
            <v>0</v>
          </cell>
          <cell r="AC18"/>
          <cell r="AD18"/>
          <cell r="AE18"/>
          <cell r="AF18" t="str">
            <v>Received</v>
          </cell>
        </row>
        <row r="19">
          <cell r="A19" t="str">
            <v>2709509810</v>
          </cell>
          <cell r="B19" t="str">
            <v>KITS</v>
          </cell>
          <cell r="C19"/>
          <cell r="D19" t="str">
            <v>J.Crockit</v>
          </cell>
          <cell r="E19">
            <v>27095098</v>
          </cell>
          <cell r="F19">
            <v>10</v>
          </cell>
          <cell r="G19" t="str">
            <v>D9550011700295</v>
          </cell>
          <cell r="H19" t="str">
            <v>117VU PANEL</v>
          </cell>
          <cell r="I19">
            <v>1</v>
          </cell>
          <cell r="J19">
            <v>42600</v>
          </cell>
          <cell r="K19">
            <v>6963576200</v>
          </cell>
          <cell r="L19" t="str">
            <v>D11312633A00</v>
          </cell>
          <cell r="M19">
            <v>1</v>
          </cell>
          <cell r="N19">
            <v>6963582600</v>
          </cell>
          <cell r="O19" t="str">
            <v>D11312851A00</v>
          </cell>
          <cell r="P19">
            <v>1</v>
          </cell>
          <cell r="Q19"/>
          <cell r="R19"/>
          <cell r="S19"/>
          <cell r="T19"/>
          <cell r="U19"/>
          <cell r="V19"/>
          <cell r="W19"/>
          <cell r="X19"/>
          <cell r="Y19"/>
          <cell r="Z19">
            <v>2</v>
          </cell>
          <cell r="AA19">
            <v>1</v>
          </cell>
          <cell r="AB19">
            <v>1</v>
          </cell>
          <cell r="AC19"/>
          <cell r="AD19" t="str">
            <v>Sirio Panel</v>
          </cell>
          <cell r="AE19" t="str">
            <v xml:space="preserve">Missing CMS 2 Qty 1 (0 Received) </v>
          </cell>
          <cell r="AF19" t="str">
            <v>Received</v>
          </cell>
        </row>
        <row r="20">
          <cell r="A20" t="str">
            <v>2708435310</v>
          </cell>
          <cell r="B20" t="str">
            <v>KITS</v>
          </cell>
          <cell r="C20"/>
          <cell r="D20" t="str">
            <v>J.Crockit</v>
          </cell>
          <cell r="E20">
            <v>27084353</v>
          </cell>
          <cell r="F20">
            <v>10</v>
          </cell>
          <cell r="G20" t="str">
            <v>D9550011700295</v>
          </cell>
          <cell r="H20" t="str">
            <v>117VU PANEL</v>
          </cell>
          <cell r="I20">
            <v>1</v>
          </cell>
          <cell r="J20">
            <v>42631</v>
          </cell>
          <cell r="K20">
            <v>6963576200</v>
          </cell>
          <cell r="L20" t="str">
            <v>D11312633A00</v>
          </cell>
          <cell r="M20">
            <v>1</v>
          </cell>
          <cell r="N20">
            <v>6963582600</v>
          </cell>
          <cell r="O20" t="str">
            <v>D11312851A00</v>
          </cell>
          <cell r="P20">
            <v>1</v>
          </cell>
          <cell r="Q20"/>
          <cell r="R20"/>
          <cell r="S20"/>
          <cell r="T20"/>
          <cell r="U20"/>
          <cell r="V20"/>
          <cell r="W20"/>
          <cell r="X20"/>
          <cell r="Y20"/>
          <cell r="Z20">
            <v>2</v>
          </cell>
          <cell r="AA20">
            <v>0</v>
          </cell>
          <cell r="AB20">
            <v>2</v>
          </cell>
          <cell r="AC20"/>
          <cell r="AD20" t="str">
            <v>Sirio Panel</v>
          </cell>
          <cell r="AE20"/>
          <cell r="AF20" t="str">
            <v>Received</v>
          </cell>
        </row>
        <row r="21">
          <cell r="A21" t="str">
            <v>2713894010</v>
          </cell>
          <cell r="B21" t="str">
            <v>SPARES</v>
          </cell>
          <cell r="C21"/>
          <cell r="D21" t="str">
            <v>B.Lachal</v>
          </cell>
          <cell r="E21">
            <v>27138940</v>
          </cell>
          <cell r="F21">
            <v>10</v>
          </cell>
          <cell r="G21" t="str">
            <v>B2352101700200</v>
          </cell>
          <cell r="H21" t="str">
            <v>JACK</v>
          </cell>
          <cell r="I21">
            <v>1</v>
          </cell>
          <cell r="J21">
            <v>42646</v>
          </cell>
          <cell r="K21">
            <v>6574872200</v>
          </cell>
          <cell r="L21" t="str">
            <v>C4FP5266A01</v>
          </cell>
          <cell r="M21">
            <v>1</v>
          </cell>
          <cell r="N21"/>
          <cell r="O21"/>
          <cell r="P21"/>
          <cell r="Q21"/>
          <cell r="R21"/>
          <cell r="S21"/>
          <cell r="T21"/>
          <cell r="U21"/>
          <cell r="V21"/>
          <cell r="W21"/>
          <cell r="X21"/>
          <cell r="Y21"/>
          <cell r="Z21">
            <v>1</v>
          </cell>
          <cell r="AA21">
            <v>1</v>
          </cell>
          <cell r="AB21">
            <v>0</v>
          </cell>
          <cell r="AC21"/>
          <cell r="AD21"/>
          <cell r="AE21"/>
          <cell r="AF21" t="str">
            <v>Received</v>
          </cell>
        </row>
        <row r="22">
          <cell r="A22" t="str">
            <v>2717517410=&gt;20</v>
          </cell>
          <cell r="B22" t="str">
            <v>SPARES</v>
          </cell>
          <cell r="C22" t="str">
            <v>AOG</v>
          </cell>
          <cell r="D22" t="str">
            <v>AOG.Procurment</v>
          </cell>
          <cell r="E22">
            <v>27175174</v>
          </cell>
          <cell r="F22" t="str">
            <v>10=&gt;20</v>
          </cell>
          <cell r="G22" t="str">
            <v>B2352101700200</v>
          </cell>
          <cell r="H22" t="str">
            <v>JACK</v>
          </cell>
          <cell r="I22">
            <v>2</v>
          </cell>
          <cell r="J22">
            <v>42727</v>
          </cell>
          <cell r="K22">
            <v>6574872200</v>
          </cell>
          <cell r="L22" t="str">
            <v>C4FP5266A01</v>
          </cell>
          <cell r="M22">
            <v>2</v>
          </cell>
          <cell r="N22"/>
          <cell r="O22"/>
          <cell r="P22"/>
          <cell r="Q22"/>
          <cell r="R22"/>
          <cell r="S22"/>
          <cell r="T22"/>
          <cell r="U22"/>
          <cell r="V22"/>
          <cell r="W22"/>
          <cell r="X22"/>
          <cell r="Y22"/>
          <cell r="Z22">
            <v>2</v>
          </cell>
          <cell r="AA22">
            <v>2</v>
          </cell>
          <cell r="AB22">
            <v>0</v>
          </cell>
          <cell r="AC22"/>
          <cell r="AD22"/>
          <cell r="AE22"/>
          <cell r="AF22" t="str">
            <v>Received</v>
          </cell>
        </row>
        <row r="23">
          <cell r="A23" t="str">
            <v>2708427910==&gt;20</v>
          </cell>
          <cell r="B23" t="str">
            <v>KITS</v>
          </cell>
          <cell r="C23"/>
          <cell r="D23" t="str">
            <v>J.Crockit</v>
          </cell>
          <cell r="E23">
            <v>27084279</v>
          </cell>
          <cell r="F23" t="str">
            <v>10==&gt;20</v>
          </cell>
          <cell r="G23" t="str">
            <v>D9550011700295</v>
          </cell>
          <cell r="H23" t="str">
            <v>117VU PANEL</v>
          </cell>
          <cell r="I23">
            <v>2</v>
          </cell>
          <cell r="J23">
            <v>42612</v>
          </cell>
          <cell r="K23">
            <v>6963576200</v>
          </cell>
          <cell r="L23" t="str">
            <v>D11312633A00</v>
          </cell>
          <cell r="M23">
            <v>2</v>
          </cell>
          <cell r="N23">
            <v>6963582600</v>
          </cell>
          <cell r="O23" t="str">
            <v>D11312851A00</v>
          </cell>
          <cell r="P23">
            <v>2</v>
          </cell>
          <cell r="Q23"/>
          <cell r="R23"/>
          <cell r="S23"/>
          <cell r="T23"/>
          <cell r="U23"/>
          <cell r="V23"/>
          <cell r="W23"/>
          <cell r="X23"/>
          <cell r="Y23"/>
          <cell r="Z23">
            <v>4</v>
          </cell>
          <cell r="AA23">
            <v>4</v>
          </cell>
          <cell r="AB23">
            <v>0</v>
          </cell>
          <cell r="AC23"/>
          <cell r="AD23"/>
          <cell r="AE23"/>
          <cell r="AF23" t="str">
            <v>Received</v>
          </cell>
        </row>
        <row r="24">
          <cell r="A24" t="str">
            <v>2724565410=&gt;500</v>
          </cell>
          <cell r="B24" t="str">
            <v>KITS</v>
          </cell>
          <cell r="C24"/>
          <cell r="D24" t="str">
            <v>J.Crockit</v>
          </cell>
          <cell r="E24">
            <v>27245654</v>
          </cell>
          <cell r="F24" t="str">
            <v>10=&gt;500</v>
          </cell>
          <cell r="G24" t="str">
            <v>D9251719400095</v>
          </cell>
          <cell r="H24" t="str">
            <v>PLATINE LGCIU</v>
          </cell>
          <cell r="I24">
            <v>50</v>
          </cell>
          <cell r="J24">
            <v>42781</v>
          </cell>
          <cell r="K24">
            <v>6925002700</v>
          </cell>
          <cell r="L24" t="str">
            <v>530AL01CN</v>
          </cell>
          <cell r="M24">
            <v>2</v>
          </cell>
          <cell r="N24"/>
          <cell r="O24"/>
          <cell r="P24"/>
          <cell r="Q24"/>
          <cell r="R24"/>
          <cell r="S24"/>
          <cell r="T24"/>
          <cell r="U24"/>
          <cell r="V24"/>
          <cell r="W24"/>
          <cell r="X24"/>
          <cell r="Y24"/>
          <cell r="Z24">
            <v>100</v>
          </cell>
          <cell r="AA24">
            <v>100</v>
          </cell>
          <cell r="AB24">
            <v>0</v>
          </cell>
          <cell r="AC24"/>
          <cell r="AD24" t="str">
            <v>Zodiac</v>
          </cell>
          <cell r="AE24"/>
          <cell r="AF24" t="str">
            <v>Received</v>
          </cell>
        </row>
        <row r="25">
          <cell r="A25" t="str">
            <v>2711899910</v>
          </cell>
          <cell r="B25" t="str">
            <v>KITS</v>
          </cell>
          <cell r="C25"/>
          <cell r="D25" t="str">
            <v>C.Luecke</v>
          </cell>
          <cell r="E25">
            <v>27118999</v>
          </cell>
          <cell r="F25">
            <v>10</v>
          </cell>
          <cell r="G25" t="str">
            <v>D9551002200495</v>
          </cell>
          <cell r="H25" t="str">
            <v>22VU PANEL</v>
          </cell>
          <cell r="I25">
            <v>1</v>
          </cell>
          <cell r="J25">
            <v>42601</v>
          </cell>
          <cell r="K25">
            <v>6939600100</v>
          </cell>
          <cell r="L25" t="str">
            <v>058-001-00</v>
          </cell>
          <cell r="M25">
            <v>1</v>
          </cell>
          <cell r="N25"/>
          <cell r="O25"/>
          <cell r="P25"/>
          <cell r="Q25"/>
          <cell r="R25"/>
          <cell r="S25"/>
          <cell r="T25"/>
          <cell r="U25"/>
          <cell r="V25"/>
          <cell r="W25"/>
          <cell r="X25"/>
          <cell r="Y25"/>
          <cell r="Z25">
            <v>1</v>
          </cell>
          <cell r="AA25">
            <v>1</v>
          </cell>
          <cell r="AB25">
            <v>0</v>
          </cell>
          <cell r="AC25"/>
          <cell r="AD25"/>
          <cell r="AE25"/>
          <cell r="AF25" t="str">
            <v>Received</v>
          </cell>
        </row>
        <row r="26">
          <cell r="A26" t="str">
            <v>2724565610=&gt;600</v>
          </cell>
          <cell r="B26" t="str">
            <v>KITS</v>
          </cell>
          <cell r="C26"/>
          <cell r="D26" t="str">
            <v>J.Crockit</v>
          </cell>
          <cell r="E26">
            <v>27245656</v>
          </cell>
          <cell r="F26" t="str">
            <v>10=&gt;600</v>
          </cell>
          <cell r="G26" t="str">
            <v>D9251719400095</v>
          </cell>
          <cell r="H26" t="str">
            <v>PLATINE LGCIU</v>
          </cell>
          <cell r="I26">
            <v>60</v>
          </cell>
          <cell r="J26">
            <v>43281</v>
          </cell>
          <cell r="K26">
            <v>6925002700</v>
          </cell>
          <cell r="L26" t="str">
            <v>530AL01CN</v>
          </cell>
          <cell r="M26">
            <v>2</v>
          </cell>
          <cell r="N26"/>
          <cell r="O26"/>
          <cell r="P26"/>
          <cell r="Q26"/>
          <cell r="R26"/>
          <cell r="S26"/>
          <cell r="T26"/>
          <cell r="U26"/>
          <cell r="V26"/>
          <cell r="W26"/>
          <cell r="X26"/>
          <cell r="Y26"/>
          <cell r="Z26">
            <v>120</v>
          </cell>
          <cell r="AA26">
            <v>114</v>
          </cell>
          <cell r="AB26">
            <v>6</v>
          </cell>
          <cell r="AC26"/>
          <cell r="AD26" t="str">
            <v>Zodiac</v>
          </cell>
          <cell r="AE26"/>
          <cell r="AF26" t="str">
            <v>Received</v>
          </cell>
        </row>
        <row r="27">
          <cell r="A27" t="str">
            <v>2715680910</v>
          </cell>
          <cell r="B27" t="str">
            <v>KITS</v>
          </cell>
          <cell r="C27"/>
          <cell r="D27" t="str">
            <v>M.Kanane</v>
          </cell>
          <cell r="E27">
            <v>27156809</v>
          </cell>
          <cell r="F27">
            <v>10</v>
          </cell>
          <cell r="G27" t="str">
            <v>D9551002201095</v>
          </cell>
          <cell r="H27" t="str">
            <v>22VU PANEL</v>
          </cell>
          <cell r="I27">
            <v>1</v>
          </cell>
          <cell r="J27">
            <v>42676</v>
          </cell>
          <cell r="K27">
            <v>6939600100</v>
          </cell>
          <cell r="L27" t="str">
            <v>058-001-00</v>
          </cell>
          <cell r="M27">
            <v>1</v>
          </cell>
          <cell r="N27"/>
          <cell r="O27"/>
          <cell r="P27"/>
          <cell r="Q27"/>
          <cell r="R27"/>
          <cell r="S27"/>
          <cell r="T27"/>
          <cell r="U27"/>
          <cell r="V27"/>
          <cell r="W27"/>
          <cell r="X27"/>
          <cell r="Y27"/>
          <cell r="Z27">
            <v>1</v>
          </cell>
          <cell r="AA27">
            <v>1</v>
          </cell>
          <cell r="AB27">
            <v>0</v>
          </cell>
          <cell r="AC27"/>
          <cell r="AD27"/>
          <cell r="AE27"/>
          <cell r="AF27" t="str">
            <v>Received</v>
          </cell>
        </row>
        <row r="28">
          <cell r="A28" t="str">
            <v>2729096710</v>
          </cell>
          <cell r="B28" t="str">
            <v>SPARES</v>
          </cell>
          <cell r="C28"/>
          <cell r="D28" t="str">
            <v>B. Lachal</v>
          </cell>
          <cell r="E28">
            <v>27290967</v>
          </cell>
          <cell r="F28">
            <v>10</v>
          </cell>
          <cell r="G28" t="str">
            <v>D9550011900195</v>
          </cell>
          <cell r="H28" t="str">
            <v>119VU PANEL</v>
          </cell>
          <cell r="I28">
            <v>1</v>
          </cell>
          <cell r="J28">
            <v>42785</v>
          </cell>
          <cell r="K28" t="str">
            <v>6963382700</v>
          </cell>
          <cell r="L28" t="str">
            <v>D33110232A00</v>
          </cell>
          <cell r="M28">
            <v>1</v>
          </cell>
          <cell r="N28"/>
          <cell r="O28"/>
          <cell r="P28"/>
          <cell r="Q28"/>
          <cell r="R28"/>
          <cell r="S28"/>
          <cell r="T28"/>
          <cell r="U28"/>
          <cell r="V28"/>
          <cell r="W28"/>
          <cell r="X28"/>
          <cell r="Y28"/>
          <cell r="Z28">
            <v>1</v>
          </cell>
          <cell r="AA28">
            <v>1</v>
          </cell>
          <cell r="AB28">
            <v>0</v>
          </cell>
          <cell r="AC28"/>
          <cell r="AD28"/>
          <cell r="AE28"/>
          <cell r="AF28" t="str">
            <v>Received</v>
          </cell>
        </row>
        <row r="29">
          <cell r="A29" t="str">
            <v>2717277810</v>
          </cell>
          <cell r="B29" t="str">
            <v>KITS</v>
          </cell>
          <cell r="C29"/>
          <cell r="D29" t="str">
            <v>M.Kanane</v>
          </cell>
          <cell r="E29">
            <v>27172778</v>
          </cell>
          <cell r="F29">
            <v>10</v>
          </cell>
          <cell r="G29" t="str">
            <v>D9551002201495</v>
          </cell>
          <cell r="H29" t="str">
            <v>22VU PANEL</v>
          </cell>
          <cell r="I29">
            <v>1</v>
          </cell>
          <cell r="J29">
            <v>42639</v>
          </cell>
          <cell r="K29">
            <v>6939600100</v>
          </cell>
          <cell r="L29" t="str">
            <v>058-001-00</v>
          </cell>
          <cell r="M29">
            <v>1</v>
          </cell>
          <cell r="N29"/>
          <cell r="O29"/>
          <cell r="P29"/>
          <cell r="Q29"/>
          <cell r="R29"/>
          <cell r="S29"/>
          <cell r="T29"/>
          <cell r="U29"/>
          <cell r="V29"/>
          <cell r="W29"/>
          <cell r="X29"/>
          <cell r="Y29"/>
          <cell r="Z29">
            <v>1</v>
          </cell>
          <cell r="AA29">
            <v>1</v>
          </cell>
          <cell r="AB29">
            <v>0</v>
          </cell>
          <cell r="AC29"/>
          <cell r="AD29"/>
          <cell r="AE29"/>
          <cell r="AF29" t="str">
            <v>Received</v>
          </cell>
        </row>
        <row r="30">
          <cell r="A30" t="str">
            <v>690547220</v>
          </cell>
          <cell r="B30" t="str">
            <v>SPARES</v>
          </cell>
          <cell r="C30"/>
          <cell r="D30" t="str">
            <v>C.Doumayrou</v>
          </cell>
          <cell r="E30">
            <v>6905472</v>
          </cell>
          <cell r="F30">
            <v>20</v>
          </cell>
          <cell r="G30" t="str">
            <v>S9550081192795</v>
          </cell>
          <cell r="H30" t="str">
            <v>811VU PANEL</v>
          </cell>
          <cell r="I30">
            <v>1</v>
          </cell>
          <cell r="J30">
            <v>42720</v>
          </cell>
          <cell r="K30">
            <v>6853820100</v>
          </cell>
          <cell r="L30" t="str">
            <v>SC628ANPR</v>
          </cell>
          <cell r="M30">
            <v>1</v>
          </cell>
          <cell r="N30"/>
          <cell r="O30"/>
          <cell r="P30"/>
          <cell r="Q30"/>
          <cell r="R30"/>
          <cell r="S30"/>
          <cell r="T30"/>
          <cell r="U30"/>
          <cell r="V30"/>
          <cell r="W30"/>
          <cell r="X30"/>
          <cell r="Y30"/>
          <cell r="Z30">
            <v>1</v>
          </cell>
          <cell r="AA30">
            <v>1</v>
          </cell>
          <cell r="AB30">
            <v>0</v>
          </cell>
          <cell r="AC30"/>
          <cell r="AD30"/>
          <cell r="AE30"/>
          <cell r="AF30" t="str">
            <v>Received</v>
          </cell>
        </row>
        <row r="31">
          <cell r="A31" t="str">
            <v>2712024410</v>
          </cell>
          <cell r="B31" t="str">
            <v>SPARES</v>
          </cell>
          <cell r="C31"/>
          <cell r="D31" t="str">
            <v>B.Lachal</v>
          </cell>
          <cell r="E31">
            <v>27120244</v>
          </cell>
          <cell r="F31">
            <v>10</v>
          </cell>
          <cell r="G31" t="str">
            <v>A95500413000AA</v>
          </cell>
          <cell r="H31" t="str">
            <v>413VU PANEL</v>
          </cell>
          <cell r="I31">
            <v>1</v>
          </cell>
          <cell r="J31">
            <v>42642</v>
          </cell>
          <cell r="K31">
            <v>6504420600</v>
          </cell>
          <cell r="L31" t="str">
            <v>P11S2VBAPSYT463</v>
          </cell>
          <cell r="M31">
            <v>1</v>
          </cell>
          <cell r="N31">
            <v>6504420800</v>
          </cell>
          <cell r="O31" t="str">
            <v>P11S4VBAPRYT464</v>
          </cell>
          <cell r="P31">
            <v>1</v>
          </cell>
          <cell r="Q31" t="str">
            <v>6574819600</v>
          </cell>
          <cell r="R31" t="str">
            <v>C4FP32150</v>
          </cell>
          <cell r="S31">
            <v>1</v>
          </cell>
          <cell r="T31"/>
          <cell r="U31"/>
          <cell r="V31"/>
          <cell r="W31"/>
          <cell r="X31"/>
          <cell r="Y31"/>
          <cell r="Z31">
            <v>3</v>
          </cell>
          <cell r="AA31">
            <v>3</v>
          </cell>
          <cell r="AB31">
            <v>0</v>
          </cell>
          <cell r="AC31"/>
          <cell r="AD31"/>
          <cell r="AE31"/>
          <cell r="AF31" t="str">
            <v>Received</v>
          </cell>
        </row>
        <row r="32">
          <cell r="A32" t="str">
            <v>2723680610</v>
          </cell>
          <cell r="B32" t="str">
            <v>SPARES</v>
          </cell>
          <cell r="C32"/>
          <cell r="D32" t="str">
            <v>B.Lachal</v>
          </cell>
          <cell r="E32">
            <v>27236806</v>
          </cell>
          <cell r="F32">
            <v>10</v>
          </cell>
          <cell r="G32" t="str">
            <v>A95500413000AA</v>
          </cell>
          <cell r="H32" t="str">
            <v>413VU PANEL</v>
          </cell>
          <cell r="I32">
            <v>2</v>
          </cell>
          <cell r="J32">
            <v>42780</v>
          </cell>
          <cell r="K32">
            <v>6504420600</v>
          </cell>
          <cell r="L32" t="str">
            <v>P11S2VBAPSYT463</v>
          </cell>
          <cell r="M32">
            <v>2</v>
          </cell>
          <cell r="N32">
            <v>6504420800</v>
          </cell>
          <cell r="O32" t="str">
            <v>P11S4VBAPRYT464</v>
          </cell>
          <cell r="P32">
            <v>2</v>
          </cell>
          <cell r="Q32" t="str">
            <v>6574819600</v>
          </cell>
          <cell r="R32" t="str">
            <v>C4FP32150</v>
          </cell>
          <cell r="S32">
            <v>2</v>
          </cell>
          <cell r="T32"/>
          <cell r="U32"/>
          <cell r="V32"/>
          <cell r="W32"/>
          <cell r="X32"/>
          <cell r="Y32"/>
          <cell r="Z32">
            <v>6</v>
          </cell>
          <cell r="AA32">
            <v>6</v>
          </cell>
          <cell r="AB32">
            <v>0</v>
          </cell>
          <cell r="AC32"/>
          <cell r="AD32"/>
          <cell r="AE32"/>
          <cell r="AF32" t="str">
            <v>Received</v>
          </cell>
        </row>
        <row r="33">
          <cell r="A33" t="str">
            <v>2724018010</v>
          </cell>
          <cell r="B33" t="str">
            <v>SPARES</v>
          </cell>
          <cell r="C33"/>
          <cell r="D33" t="str">
            <v>B.Lachal</v>
          </cell>
          <cell r="E33">
            <v>27240180</v>
          </cell>
          <cell r="F33">
            <v>10</v>
          </cell>
          <cell r="G33" t="str">
            <v>A9550051000196</v>
          </cell>
          <cell r="H33" t="str">
            <v>510VU1 PANEL</v>
          </cell>
          <cell r="I33">
            <v>1</v>
          </cell>
          <cell r="J33">
            <v>42785</v>
          </cell>
          <cell r="K33" t="str">
            <v>6530207600</v>
          </cell>
          <cell r="L33" t="str">
            <v>A31112112B00</v>
          </cell>
          <cell r="M33">
            <v>1</v>
          </cell>
          <cell r="N33"/>
          <cell r="O33"/>
          <cell r="P33"/>
          <cell r="Q33"/>
          <cell r="R33"/>
          <cell r="S33"/>
          <cell r="T33"/>
          <cell r="U33"/>
          <cell r="V33"/>
          <cell r="W33"/>
          <cell r="X33"/>
          <cell r="Y33"/>
          <cell r="Z33">
            <v>1</v>
          </cell>
          <cell r="AA33">
            <v>1</v>
          </cell>
          <cell r="AB33">
            <v>0</v>
          </cell>
          <cell r="AC33"/>
          <cell r="AD33"/>
          <cell r="AE33"/>
          <cell r="AF33" t="str">
            <v>Received</v>
          </cell>
        </row>
        <row r="34">
          <cell r="A34" t="str">
            <v>2724565310</v>
          </cell>
          <cell r="B34" t="str">
            <v>SPARES</v>
          </cell>
          <cell r="C34"/>
          <cell r="D34" t="str">
            <v>B.Lachal</v>
          </cell>
          <cell r="E34">
            <v>27245653</v>
          </cell>
          <cell r="F34">
            <v>10</v>
          </cell>
          <cell r="G34" t="str">
            <v>D9251719400095</v>
          </cell>
          <cell r="H34" t="str">
            <v>PLATINE LGCIU</v>
          </cell>
          <cell r="I34">
            <v>1</v>
          </cell>
          <cell r="J34">
            <v>42713</v>
          </cell>
          <cell r="K34">
            <v>6925002700</v>
          </cell>
          <cell r="L34" t="str">
            <v>530AL01CN</v>
          </cell>
          <cell r="M34">
            <v>2</v>
          </cell>
          <cell r="N34"/>
          <cell r="O34"/>
          <cell r="P34"/>
          <cell r="Q34"/>
          <cell r="R34"/>
          <cell r="S34"/>
          <cell r="T34"/>
          <cell r="U34"/>
          <cell r="V34"/>
          <cell r="W34"/>
          <cell r="X34"/>
          <cell r="Y34"/>
          <cell r="Z34">
            <v>2</v>
          </cell>
          <cell r="AA34">
            <v>2</v>
          </cell>
          <cell r="AB34">
            <v>0</v>
          </cell>
          <cell r="AC34"/>
          <cell r="AD34"/>
          <cell r="AE34"/>
          <cell r="AF34" t="str">
            <v>Received</v>
          </cell>
        </row>
        <row r="35">
          <cell r="A35" t="str">
            <v>2724565510</v>
          </cell>
          <cell r="B35" t="str">
            <v>SPARES</v>
          </cell>
          <cell r="C35"/>
          <cell r="D35" t="str">
            <v>B.Lachal</v>
          </cell>
          <cell r="E35">
            <v>27245655</v>
          </cell>
          <cell r="F35">
            <v>10</v>
          </cell>
          <cell r="G35" t="str">
            <v>D9251719400095</v>
          </cell>
          <cell r="H35" t="str">
            <v>PLATINE LGCIU</v>
          </cell>
          <cell r="I35">
            <v>2</v>
          </cell>
          <cell r="J35">
            <v>42719</v>
          </cell>
          <cell r="K35">
            <v>6925002700</v>
          </cell>
          <cell r="L35" t="str">
            <v>530AL01CN</v>
          </cell>
          <cell r="M35">
            <v>2</v>
          </cell>
          <cell r="N35"/>
          <cell r="O35"/>
          <cell r="P35"/>
          <cell r="Q35"/>
          <cell r="R35"/>
          <cell r="S35"/>
          <cell r="T35"/>
          <cell r="U35"/>
          <cell r="V35"/>
          <cell r="W35"/>
          <cell r="X35"/>
          <cell r="Y35"/>
          <cell r="Z35">
            <v>4</v>
          </cell>
          <cell r="AA35">
            <v>4</v>
          </cell>
          <cell r="AB35">
            <v>0</v>
          </cell>
          <cell r="AC35"/>
          <cell r="AD35"/>
          <cell r="AE35"/>
          <cell r="AF35" t="str">
            <v>Received</v>
          </cell>
        </row>
        <row r="36">
          <cell r="A36" t="str">
            <v>2725148110</v>
          </cell>
          <cell r="B36" t="str">
            <v>SPARES</v>
          </cell>
          <cell r="C36"/>
          <cell r="D36" t="str">
            <v>B.Lachal</v>
          </cell>
          <cell r="E36">
            <v>27251481</v>
          </cell>
          <cell r="F36">
            <v>10</v>
          </cell>
          <cell r="G36" t="str">
            <v>A9550051000296</v>
          </cell>
          <cell r="H36" t="str">
            <v>510VU2 PANEL</v>
          </cell>
          <cell r="I36">
            <v>4</v>
          </cell>
          <cell r="J36">
            <v>42799</v>
          </cell>
          <cell r="K36">
            <v>6530207600</v>
          </cell>
          <cell r="L36" t="str">
            <v>A31112112B00</v>
          </cell>
          <cell r="M36">
            <v>4</v>
          </cell>
          <cell r="N36"/>
          <cell r="O36"/>
          <cell r="P36"/>
          <cell r="Q36"/>
          <cell r="R36"/>
          <cell r="S36"/>
          <cell r="T36"/>
          <cell r="U36"/>
          <cell r="V36"/>
          <cell r="W36"/>
          <cell r="X36"/>
          <cell r="Y36"/>
          <cell r="Z36">
            <v>4</v>
          </cell>
          <cell r="AA36">
            <v>4</v>
          </cell>
          <cell r="AB36">
            <v>0</v>
          </cell>
          <cell r="AC36"/>
          <cell r="AD36" t="str">
            <v>Paulstra</v>
          </cell>
          <cell r="AE36"/>
          <cell r="AF36" t="str">
            <v>Received</v>
          </cell>
        </row>
        <row r="37">
          <cell r="A37" t="str">
            <v>2726266910</v>
          </cell>
          <cell r="B37" t="str">
            <v>SPARES</v>
          </cell>
          <cell r="C37"/>
          <cell r="D37" t="str">
            <v>B.Lachal</v>
          </cell>
          <cell r="E37">
            <v>27262669</v>
          </cell>
          <cell r="F37">
            <v>10</v>
          </cell>
          <cell r="G37" t="str">
            <v>D9251719400095</v>
          </cell>
          <cell r="H37" t="str">
            <v>PLATINE LGCIU</v>
          </cell>
          <cell r="I37">
            <v>1</v>
          </cell>
          <cell r="J37">
            <v>42806</v>
          </cell>
          <cell r="K37">
            <v>6925002700</v>
          </cell>
          <cell r="L37" t="str">
            <v>530AL01CN</v>
          </cell>
          <cell r="M37">
            <v>2</v>
          </cell>
          <cell r="N37"/>
          <cell r="O37"/>
          <cell r="P37"/>
          <cell r="Q37"/>
          <cell r="R37"/>
          <cell r="S37"/>
          <cell r="T37"/>
          <cell r="U37"/>
          <cell r="V37"/>
          <cell r="W37"/>
          <cell r="X37"/>
          <cell r="Y37"/>
          <cell r="Z37">
            <v>2</v>
          </cell>
          <cell r="AA37">
            <v>2</v>
          </cell>
          <cell r="AB37">
            <v>0</v>
          </cell>
          <cell r="AC37"/>
          <cell r="AD37"/>
          <cell r="AE37" t="str">
            <v>received on 21st of February</v>
          </cell>
          <cell r="AF37" t="str">
            <v>Received</v>
          </cell>
        </row>
        <row r="38">
          <cell r="A38" t="str">
            <v>2726267110=&gt;30</v>
          </cell>
          <cell r="B38" t="str">
            <v>SPARES</v>
          </cell>
          <cell r="C38"/>
          <cell r="D38" t="str">
            <v>B.Lachal</v>
          </cell>
          <cell r="E38">
            <v>27262671</v>
          </cell>
          <cell r="F38" t="str">
            <v>10=&gt;30</v>
          </cell>
          <cell r="G38" t="str">
            <v>D9251719400095</v>
          </cell>
          <cell r="H38" t="str">
            <v>PLATINE LGCIU</v>
          </cell>
          <cell r="I38">
            <v>3</v>
          </cell>
          <cell r="J38">
            <v>42806</v>
          </cell>
          <cell r="K38">
            <v>6925002701</v>
          </cell>
          <cell r="L38" t="str">
            <v>530AL01CN</v>
          </cell>
          <cell r="M38">
            <v>2</v>
          </cell>
          <cell r="N38"/>
          <cell r="O38"/>
          <cell r="P38"/>
          <cell r="Q38"/>
          <cell r="R38"/>
          <cell r="S38"/>
          <cell r="T38"/>
          <cell r="U38"/>
          <cell r="V38"/>
          <cell r="W38"/>
          <cell r="X38"/>
          <cell r="Y38"/>
          <cell r="Z38">
            <v>6</v>
          </cell>
          <cell r="AA38">
            <v>6</v>
          </cell>
          <cell r="AB38">
            <v>0</v>
          </cell>
          <cell r="AC38"/>
          <cell r="AD38"/>
          <cell r="AE38" t="str">
            <v>received on 21st of February</v>
          </cell>
          <cell r="AF38" t="str">
            <v>Received</v>
          </cell>
        </row>
        <row r="39">
          <cell r="A39" t="str">
            <v>2726408210=&gt;30</v>
          </cell>
          <cell r="B39" t="str">
            <v>KITS</v>
          </cell>
          <cell r="C39"/>
          <cell r="D39" t="str">
            <v>M.Kanane</v>
          </cell>
          <cell r="E39">
            <v>27264082</v>
          </cell>
          <cell r="F39" t="str">
            <v>10=&gt;30</v>
          </cell>
          <cell r="G39" t="str">
            <v>D9551002201195</v>
          </cell>
          <cell r="H39" t="str">
            <v>22VU PANEL</v>
          </cell>
          <cell r="I39">
            <v>3</v>
          </cell>
          <cell r="J39">
            <v>42738</v>
          </cell>
          <cell r="K39">
            <v>6939600100</v>
          </cell>
          <cell r="L39" t="str">
            <v>058-001-00</v>
          </cell>
          <cell r="M39">
            <v>3</v>
          </cell>
          <cell r="N39"/>
          <cell r="O39"/>
          <cell r="P39"/>
          <cell r="Q39"/>
          <cell r="R39"/>
          <cell r="S39"/>
          <cell r="T39"/>
          <cell r="U39"/>
          <cell r="V39"/>
          <cell r="W39"/>
          <cell r="X39"/>
          <cell r="Y39"/>
          <cell r="Z39">
            <v>3</v>
          </cell>
          <cell r="AA39">
            <v>3</v>
          </cell>
          <cell r="AB39">
            <v>0</v>
          </cell>
          <cell r="AC39"/>
          <cell r="AD39"/>
          <cell r="AE39"/>
          <cell r="AF39" t="str">
            <v>Received</v>
          </cell>
        </row>
        <row r="40">
          <cell r="A40" t="str">
            <v>2725070810=&gt;50</v>
          </cell>
          <cell r="B40" t="str">
            <v>KITS</v>
          </cell>
          <cell r="C40"/>
          <cell r="D40" t="str">
            <v>M.Kanane</v>
          </cell>
          <cell r="E40">
            <v>27250708</v>
          </cell>
          <cell r="F40" t="str">
            <v>10=&gt;50</v>
          </cell>
          <cell r="G40" t="str">
            <v>D9551002201195</v>
          </cell>
          <cell r="H40" t="str">
            <v>22VU PANEL</v>
          </cell>
          <cell r="I40">
            <v>5</v>
          </cell>
          <cell r="J40">
            <v>42738</v>
          </cell>
          <cell r="K40">
            <v>6939600100</v>
          </cell>
          <cell r="L40" t="str">
            <v>058-001-00</v>
          </cell>
          <cell r="M40">
            <v>5</v>
          </cell>
          <cell r="N40"/>
          <cell r="O40"/>
          <cell r="P40"/>
          <cell r="Q40"/>
          <cell r="R40"/>
          <cell r="S40"/>
          <cell r="T40"/>
          <cell r="U40"/>
          <cell r="V40"/>
          <cell r="W40"/>
          <cell r="X40"/>
          <cell r="Y40"/>
          <cell r="Z40">
            <v>5</v>
          </cell>
          <cell r="AA40">
            <v>5</v>
          </cell>
          <cell r="AB40">
            <v>0</v>
          </cell>
          <cell r="AC40"/>
          <cell r="AD40"/>
          <cell r="AE40"/>
          <cell r="AF40" t="str">
            <v>Received</v>
          </cell>
        </row>
        <row r="41">
          <cell r="A41" t="str">
            <v>2729024110</v>
          </cell>
          <cell r="B41" t="str">
            <v>SPARES</v>
          </cell>
          <cell r="C41"/>
          <cell r="D41" t="str">
            <v>B.Lachal</v>
          </cell>
          <cell r="E41">
            <v>27290241</v>
          </cell>
          <cell r="F41">
            <v>10</v>
          </cell>
          <cell r="G41" t="str">
            <v>A9550051000196</v>
          </cell>
          <cell r="H41" t="str">
            <v>510VU1 PANEL</v>
          </cell>
          <cell r="I41">
            <v>1</v>
          </cell>
          <cell r="J41">
            <v>42845</v>
          </cell>
          <cell r="K41">
            <v>6530207600</v>
          </cell>
          <cell r="L41" t="str">
            <v>A31112112B00</v>
          </cell>
          <cell r="M41">
            <v>1</v>
          </cell>
          <cell r="N41"/>
          <cell r="O41"/>
          <cell r="P41"/>
          <cell r="Q41"/>
          <cell r="R41"/>
          <cell r="S41"/>
          <cell r="T41"/>
          <cell r="U41"/>
          <cell r="V41"/>
          <cell r="W41"/>
          <cell r="X41"/>
          <cell r="Y41"/>
          <cell r="Z41">
            <v>1</v>
          </cell>
          <cell r="AA41">
            <v>1</v>
          </cell>
          <cell r="AB41">
            <v>0</v>
          </cell>
          <cell r="AC41"/>
          <cell r="AD41"/>
          <cell r="AE41"/>
          <cell r="AF41" t="str">
            <v>Received</v>
          </cell>
        </row>
        <row r="42">
          <cell r="A42" t="str">
            <v>2729024120</v>
          </cell>
          <cell r="B42" t="str">
            <v>SPARES</v>
          </cell>
          <cell r="C42"/>
          <cell r="D42" t="str">
            <v>B.Lachal</v>
          </cell>
          <cell r="E42">
            <v>27290241</v>
          </cell>
          <cell r="F42">
            <v>20</v>
          </cell>
          <cell r="G42" t="str">
            <v>A9550051000196</v>
          </cell>
          <cell r="H42" t="str">
            <v>510VU1 PANEL</v>
          </cell>
          <cell r="I42">
            <v>1</v>
          </cell>
          <cell r="J42">
            <v>42845</v>
          </cell>
          <cell r="K42">
            <v>6530207600</v>
          </cell>
          <cell r="L42" t="str">
            <v>A31112112B00</v>
          </cell>
          <cell r="M42">
            <v>1</v>
          </cell>
          <cell r="N42"/>
          <cell r="O42"/>
          <cell r="P42"/>
          <cell r="Q42"/>
          <cell r="R42"/>
          <cell r="S42"/>
          <cell r="T42"/>
          <cell r="U42"/>
          <cell r="V42"/>
          <cell r="W42"/>
          <cell r="X42"/>
          <cell r="Y42"/>
          <cell r="Z42">
            <v>1</v>
          </cell>
          <cell r="AA42">
            <v>1</v>
          </cell>
          <cell r="AB42">
            <v>0</v>
          </cell>
          <cell r="AC42"/>
          <cell r="AD42"/>
          <cell r="AE42"/>
          <cell r="AF42" t="str">
            <v>Received</v>
          </cell>
        </row>
        <row r="43">
          <cell r="A43" t="str">
            <v>2729024130</v>
          </cell>
          <cell r="B43" t="str">
            <v>SPARES</v>
          </cell>
          <cell r="C43"/>
          <cell r="D43" t="str">
            <v>B.Lachal</v>
          </cell>
          <cell r="E43">
            <v>27290241</v>
          </cell>
          <cell r="F43">
            <v>30</v>
          </cell>
          <cell r="G43" t="str">
            <v>A9550051000196</v>
          </cell>
          <cell r="H43" t="str">
            <v>510VU1 PANEL</v>
          </cell>
          <cell r="I43">
            <v>1</v>
          </cell>
          <cell r="J43">
            <v>42845</v>
          </cell>
          <cell r="K43">
            <v>6530207600</v>
          </cell>
          <cell r="L43" t="str">
            <v>A31112112B00</v>
          </cell>
          <cell r="M43">
            <v>1</v>
          </cell>
          <cell r="N43"/>
          <cell r="O43"/>
          <cell r="P43"/>
          <cell r="Q43"/>
          <cell r="R43"/>
          <cell r="S43"/>
          <cell r="T43"/>
          <cell r="U43"/>
          <cell r="V43"/>
          <cell r="W43"/>
          <cell r="X43"/>
          <cell r="Y43"/>
          <cell r="Z43">
            <v>1</v>
          </cell>
          <cell r="AA43">
            <v>1</v>
          </cell>
          <cell r="AB43">
            <v>0</v>
          </cell>
          <cell r="AC43"/>
          <cell r="AD43"/>
          <cell r="AE43"/>
          <cell r="AF43" t="str">
            <v>Received</v>
          </cell>
        </row>
        <row r="44">
          <cell r="A44" t="str">
            <v>2729030410</v>
          </cell>
          <cell r="B44" t="str">
            <v>SPARES</v>
          </cell>
          <cell r="C44"/>
          <cell r="D44" t="str">
            <v>B.Lachal</v>
          </cell>
          <cell r="E44">
            <v>27290304</v>
          </cell>
          <cell r="F44">
            <v>10</v>
          </cell>
          <cell r="G44" t="str">
            <v>A9550051000296</v>
          </cell>
          <cell r="H44" t="str">
            <v>510VU2 PANEL</v>
          </cell>
          <cell r="I44">
            <v>1</v>
          </cell>
          <cell r="J44">
            <v>42845</v>
          </cell>
          <cell r="K44">
            <v>6530207600</v>
          </cell>
          <cell r="L44" t="str">
            <v>A31112112B00</v>
          </cell>
          <cell r="M44">
            <v>1</v>
          </cell>
          <cell r="N44"/>
          <cell r="O44"/>
          <cell r="P44"/>
          <cell r="Q44"/>
          <cell r="R44"/>
          <cell r="S44"/>
          <cell r="T44"/>
          <cell r="U44"/>
          <cell r="V44"/>
          <cell r="W44"/>
          <cell r="X44"/>
          <cell r="Y44"/>
          <cell r="Z44">
            <v>1</v>
          </cell>
          <cell r="AA44">
            <v>1</v>
          </cell>
          <cell r="AB44">
            <v>0</v>
          </cell>
          <cell r="AC44"/>
          <cell r="AD44"/>
          <cell r="AE44"/>
          <cell r="AF44" t="str">
            <v>Received</v>
          </cell>
        </row>
        <row r="45">
          <cell r="A45" t="str">
            <v>2729030420</v>
          </cell>
          <cell r="B45" t="str">
            <v>SPARES</v>
          </cell>
          <cell r="C45"/>
          <cell r="D45" t="str">
            <v>B.Lachal</v>
          </cell>
          <cell r="E45">
            <v>27290304</v>
          </cell>
          <cell r="F45">
            <v>20</v>
          </cell>
          <cell r="G45" t="str">
            <v>A9550051000296</v>
          </cell>
          <cell r="H45" t="str">
            <v>510VU2 PANEL</v>
          </cell>
          <cell r="I45">
            <v>1</v>
          </cell>
          <cell r="J45">
            <v>42845</v>
          </cell>
          <cell r="K45">
            <v>6530207600</v>
          </cell>
          <cell r="L45" t="str">
            <v>A31112112B00</v>
          </cell>
          <cell r="M45">
            <v>1</v>
          </cell>
          <cell r="N45"/>
          <cell r="O45"/>
          <cell r="P45"/>
          <cell r="Q45"/>
          <cell r="R45"/>
          <cell r="S45"/>
          <cell r="T45"/>
          <cell r="U45"/>
          <cell r="V45"/>
          <cell r="W45"/>
          <cell r="X45"/>
          <cell r="Y45"/>
          <cell r="Z45">
            <v>1</v>
          </cell>
          <cell r="AA45">
            <v>1</v>
          </cell>
          <cell r="AB45">
            <v>0</v>
          </cell>
          <cell r="AC45"/>
          <cell r="AD45"/>
          <cell r="AE45"/>
          <cell r="AF45" t="str">
            <v>Received</v>
          </cell>
        </row>
        <row r="46">
          <cell r="A46" t="str">
            <v>2729030430</v>
          </cell>
          <cell r="B46" t="str">
            <v>SPARES</v>
          </cell>
          <cell r="C46"/>
          <cell r="D46" t="str">
            <v>B.Lachal</v>
          </cell>
          <cell r="E46">
            <v>27290304</v>
          </cell>
          <cell r="F46">
            <v>30</v>
          </cell>
          <cell r="G46" t="str">
            <v>A9550051000296</v>
          </cell>
          <cell r="H46" t="str">
            <v>510VU2 PANEL</v>
          </cell>
          <cell r="I46">
            <v>1</v>
          </cell>
          <cell r="J46">
            <v>42845</v>
          </cell>
          <cell r="K46">
            <v>6530207600</v>
          </cell>
          <cell r="L46" t="str">
            <v>A31112112B00</v>
          </cell>
          <cell r="M46">
            <v>1</v>
          </cell>
          <cell r="N46"/>
          <cell r="O46"/>
          <cell r="P46"/>
          <cell r="Q46"/>
          <cell r="R46"/>
          <cell r="S46"/>
          <cell r="T46"/>
          <cell r="U46"/>
          <cell r="V46"/>
          <cell r="W46"/>
          <cell r="X46"/>
          <cell r="Y46"/>
          <cell r="Z46">
            <v>1</v>
          </cell>
          <cell r="AA46">
            <v>1</v>
          </cell>
          <cell r="AB46">
            <v>0</v>
          </cell>
          <cell r="AC46"/>
          <cell r="AD46"/>
          <cell r="AE46"/>
          <cell r="AF46" t="str">
            <v>Received</v>
          </cell>
        </row>
        <row r="47">
          <cell r="A47" t="str">
            <v>2729030440</v>
          </cell>
          <cell r="B47" t="str">
            <v>SPARES</v>
          </cell>
          <cell r="C47"/>
          <cell r="D47" t="str">
            <v>B.Lachal</v>
          </cell>
          <cell r="E47">
            <v>27290304</v>
          </cell>
          <cell r="F47">
            <v>40</v>
          </cell>
          <cell r="G47" t="str">
            <v>A9550051000296</v>
          </cell>
          <cell r="H47" t="str">
            <v>510VU2 PANEL</v>
          </cell>
          <cell r="I47">
            <v>1</v>
          </cell>
          <cell r="J47">
            <v>42845</v>
          </cell>
          <cell r="K47">
            <v>6530207600</v>
          </cell>
          <cell r="L47" t="str">
            <v>A31112112B00</v>
          </cell>
          <cell r="M47">
            <v>1</v>
          </cell>
          <cell r="N47"/>
          <cell r="O47"/>
          <cell r="P47"/>
          <cell r="Q47"/>
          <cell r="R47"/>
          <cell r="S47"/>
          <cell r="T47"/>
          <cell r="U47"/>
          <cell r="V47"/>
          <cell r="W47"/>
          <cell r="X47"/>
          <cell r="Y47"/>
          <cell r="Z47">
            <v>1</v>
          </cell>
          <cell r="AA47">
            <v>1</v>
          </cell>
          <cell r="AB47">
            <v>0</v>
          </cell>
          <cell r="AC47"/>
          <cell r="AD47"/>
          <cell r="AE47"/>
          <cell r="AF47" t="str">
            <v>Received</v>
          </cell>
        </row>
        <row r="48">
          <cell r="A48" t="str">
            <v>2726276410-100</v>
          </cell>
          <cell r="B48" t="str">
            <v>SPARES</v>
          </cell>
          <cell r="C48"/>
          <cell r="D48" t="str">
            <v>B.Lachal</v>
          </cell>
          <cell r="E48">
            <v>27262764</v>
          </cell>
          <cell r="F48" t="str">
            <v>10-100</v>
          </cell>
          <cell r="G48" t="str">
            <v>D9251719400095</v>
          </cell>
          <cell r="H48" t="str">
            <v>PLATINE LGCIU</v>
          </cell>
          <cell r="I48">
            <v>10</v>
          </cell>
          <cell r="J48">
            <v>42806</v>
          </cell>
          <cell r="K48">
            <v>6925002701</v>
          </cell>
          <cell r="L48" t="str">
            <v>530AL01CN</v>
          </cell>
          <cell r="M48">
            <v>2</v>
          </cell>
          <cell r="N48"/>
          <cell r="O48"/>
          <cell r="P48"/>
          <cell r="Q48"/>
          <cell r="R48"/>
          <cell r="S48"/>
          <cell r="T48"/>
          <cell r="U48"/>
          <cell r="V48"/>
          <cell r="W48"/>
          <cell r="X48"/>
          <cell r="Y48"/>
          <cell r="Z48">
            <v>20</v>
          </cell>
          <cell r="AA48">
            <v>20</v>
          </cell>
          <cell r="AB48">
            <v>0</v>
          </cell>
          <cell r="AC48"/>
          <cell r="AD48"/>
          <cell r="AE48" t="str">
            <v>received on 21st of February</v>
          </cell>
          <cell r="AF48" t="str">
            <v>Received</v>
          </cell>
        </row>
        <row r="49">
          <cell r="A49" t="str">
            <v>2728570610</v>
          </cell>
          <cell r="B49" t="str">
            <v>SPARES</v>
          </cell>
          <cell r="C49"/>
          <cell r="D49" t="str">
            <v>B.Lachal</v>
          </cell>
          <cell r="E49">
            <v>27285706</v>
          </cell>
          <cell r="F49">
            <v>10</v>
          </cell>
          <cell r="G49" t="str">
            <v>D9251719400095</v>
          </cell>
          <cell r="H49" t="str">
            <v>PLATINE LGCIU</v>
          </cell>
          <cell r="I49">
            <v>1</v>
          </cell>
          <cell r="J49">
            <v>42806</v>
          </cell>
          <cell r="K49">
            <v>6925002701</v>
          </cell>
          <cell r="L49" t="str">
            <v>530AL01CN</v>
          </cell>
          <cell r="M49">
            <v>2</v>
          </cell>
          <cell r="N49"/>
          <cell r="O49"/>
          <cell r="P49"/>
          <cell r="Q49"/>
          <cell r="R49"/>
          <cell r="S49"/>
          <cell r="T49"/>
          <cell r="U49"/>
          <cell r="V49"/>
          <cell r="W49"/>
          <cell r="X49"/>
          <cell r="Y49"/>
          <cell r="Z49">
            <v>2</v>
          </cell>
          <cell r="AA49">
            <v>2</v>
          </cell>
          <cell r="AB49">
            <v>0</v>
          </cell>
          <cell r="AC49"/>
          <cell r="AD49"/>
          <cell r="AE49" t="str">
            <v>received on 21st of February</v>
          </cell>
          <cell r="AF49" t="str">
            <v>Received</v>
          </cell>
        </row>
        <row r="50">
          <cell r="A50" t="str">
            <v>2728570910-30</v>
          </cell>
          <cell r="B50" t="str">
            <v>SPARES</v>
          </cell>
          <cell r="C50"/>
          <cell r="D50" t="str">
            <v>B.Lachal</v>
          </cell>
          <cell r="E50">
            <v>27285709</v>
          </cell>
          <cell r="F50" t="str">
            <v>10-30</v>
          </cell>
          <cell r="G50" t="str">
            <v>D9251719400095</v>
          </cell>
          <cell r="H50" t="str">
            <v>PLATINE LGCIU</v>
          </cell>
          <cell r="I50">
            <v>3</v>
          </cell>
          <cell r="J50">
            <v>42806</v>
          </cell>
          <cell r="K50">
            <v>6925002701</v>
          </cell>
          <cell r="L50" t="str">
            <v>530AL01CN</v>
          </cell>
          <cell r="M50">
            <v>2</v>
          </cell>
          <cell r="N50"/>
          <cell r="O50"/>
          <cell r="P50"/>
          <cell r="Q50"/>
          <cell r="R50"/>
          <cell r="S50"/>
          <cell r="T50"/>
          <cell r="U50"/>
          <cell r="V50"/>
          <cell r="W50"/>
          <cell r="X50"/>
          <cell r="Y50"/>
          <cell r="Z50">
            <v>6</v>
          </cell>
          <cell r="AA50">
            <v>6</v>
          </cell>
          <cell r="AB50">
            <v>0</v>
          </cell>
          <cell r="AC50"/>
          <cell r="AD50"/>
          <cell r="AE50" t="str">
            <v>received on 21st of February</v>
          </cell>
          <cell r="AF50" t="str">
            <v>Received</v>
          </cell>
        </row>
        <row r="51">
          <cell r="A51" t="str">
            <v>2729039610-40</v>
          </cell>
          <cell r="B51" t="str">
            <v>SPARES</v>
          </cell>
          <cell r="C51"/>
          <cell r="D51" t="str">
            <v>B.Lachal</v>
          </cell>
          <cell r="E51">
            <v>27290396</v>
          </cell>
          <cell r="F51" t="str">
            <v>10-40</v>
          </cell>
          <cell r="G51" t="str">
            <v>D9251719400095</v>
          </cell>
          <cell r="H51" t="str">
            <v>PLATINE LGCIU</v>
          </cell>
          <cell r="I51">
            <v>4</v>
          </cell>
          <cell r="J51">
            <v>42845</v>
          </cell>
          <cell r="K51">
            <v>6925002701</v>
          </cell>
          <cell r="L51" t="str">
            <v>530AL01CN</v>
          </cell>
          <cell r="M51">
            <v>2</v>
          </cell>
          <cell r="N51"/>
          <cell r="O51"/>
          <cell r="P51"/>
          <cell r="Q51"/>
          <cell r="R51"/>
          <cell r="S51"/>
          <cell r="T51"/>
          <cell r="U51"/>
          <cell r="V51"/>
          <cell r="W51"/>
          <cell r="X51"/>
          <cell r="Y51"/>
          <cell r="Z51">
            <v>8</v>
          </cell>
          <cell r="AA51">
            <v>8</v>
          </cell>
          <cell r="AB51">
            <v>0</v>
          </cell>
          <cell r="AC51"/>
          <cell r="AD51"/>
          <cell r="AE51" t="str">
            <v>received on 21st of February</v>
          </cell>
          <cell r="AF51" t="str">
            <v>Received</v>
          </cell>
        </row>
        <row r="52">
          <cell r="A52" t="str">
            <v>2726372310</v>
          </cell>
          <cell r="B52" t="str">
            <v>SPARES</v>
          </cell>
          <cell r="C52"/>
          <cell r="D52" t="str">
            <v>B.Lachal</v>
          </cell>
          <cell r="E52">
            <v>27263723</v>
          </cell>
          <cell r="F52">
            <v>10</v>
          </cell>
          <cell r="G52" t="str">
            <v>A27912401006C11</v>
          </cell>
          <cell r="H52" t="str">
            <v>CTLUNIT  CONTROL UNIT-HP FUEL</v>
          </cell>
          <cell r="I52">
            <v>1</v>
          </cell>
          <cell r="J52">
            <v>42801</v>
          </cell>
          <cell r="K52">
            <v>6595684900</v>
          </cell>
          <cell r="L52" t="str">
            <v>C4E31831-01</v>
          </cell>
          <cell r="M52">
            <v>1</v>
          </cell>
          <cell r="N52"/>
          <cell r="O52"/>
          <cell r="P52"/>
          <cell r="Q52"/>
          <cell r="R52"/>
          <cell r="S52"/>
          <cell r="T52"/>
          <cell r="U52"/>
          <cell r="V52"/>
          <cell r="W52"/>
          <cell r="X52"/>
          <cell r="Y52"/>
          <cell r="Z52">
            <v>1</v>
          </cell>
          <cell r="AA52">
            <v>1</v>
          </cell>
          <cell r="AB52">
            <v>0</v>
          </cell>
          <cell r="AC52"/>
          <cell r="AD52"/>
          <cell r="AE52"/>
          <cell r="AF52" t="str">
            <v>Received</v>
          </cell>
        </row>
        <row r="53">
          <cell r="A53" t="str">
            <v>E6321658Y10</v>
          </cell>
          <cell r="B53" t="str">
            <v>SPARES</v>
          </cell>
          <cell r="C53" t="str">
            <v>AOG</v>
          </cell>
          <cell r="D53"/>
          <cell r="E53" t="str">
            <v>E6321658Y</v>
          </cell>
          <cell r="F53">
            <v>10</v>
          </cell>
          <cell r="G53" t="str">
            <v>MB035ACAAAAC</v>
          </cell>
          <cell r="H53" t="str">
            <v>31VU PANEL</v>
          </cell>
          <cell r="I53">
            <v>1</v>
          </cell>
          <cell r="J53">
            <v>42793</v>
          </cell>
          <cell r="K53" t="str">
            <v>6M90080100</v>
          </cell>
          <cell r="L53"/>
          <cell r="M53">
            <v>1</v>
          </cell>
          <cell r="N53"/>
          <cell r="O53"/>
          <cell r="P53"/>
          <cell r="Q53"/>
          <cell r="R53"/>
          <cell r="S53"/>
          <cell r="T53"/>
          <cell r="U53"/>
          <cell r="V53"/>
          <cell r="W53"/>
          <cell r="X53"/>
          <cell r="Y53"/>
          <cell r="Z53">
            <v>1</v>
          </cell>
          <cell r="AA53">
            <v>1</v>
          </cell>
          <cell r="AB53">
            <v>0</v>
          </cell>
          <cell r="AC53"/>
          <cell r="AD53"/>
          <cell r="AE53"/>
          <cell r="AF53" t="str">
            <v>Received</v>
          </cell>
        </row>
        <row r="54">
          <cell r="A54" t="str">
            <v>2732395910</v>
          </cell>
          <cell r="B54" t="str">
            <v>SPARES</v>
          </cell>
          <cell r="C54"/>
          <cell r="D54" t="str">
            <v>B. Lachal</v>
          </cell>
          <cell r="E54">
            <v>27323959</v>
          </cell>
          <cell r="F54">
            <v>10</v>
          </cell>
          <cell r="G54" t="str">
            <v>A9550051000296</v>
          </cell>
          <cell r="H54" t="str">
            <v>510VU2 PANEL</v>
          </cell>
          <cell r="I54">
            <v>1</v>
          </cell>
          <cell r="J54">
            <v>42880</v>
          </cell>
          <cell r="K54">
            <v>6530207600</v>
          </cell>
          <cell r="L54" t="str">
            <v>A31112112B00</v>
          </cell>
          <cell r="M54">
            <v>1</v>
          </cell>
          <cell r="N54"/>
          <cell r="O54"/>
          <cell r="P54"/>
          <cell r="Q54"/>
          <cell r="R54"/>
          <cell r="S54"/>
          <cell r="T54"/>
          <cell r="U54"/>
          <cell r="V54"/>
          <cell r="W54"/>
          <cell r="X54"/>
          <cell r="Y54"/>
          <cell r="Z54">
            <v>1</v>
          </cell>
          <cell r="AA54">
            <v>1</v>
          </cell>
          <cell r="AB54">
            <v>0</v>
          </cell>
          <cell r="AC54"/>
          <cell r="AD54"/>
          <cell r="AE54"/>
          <cell r="AF54" t="str">
            <v>Received</v>
          </cell>
        </row>
        <row r="55">
          <cell r="A55" t="str">
            <v>2732395920</v>
          </cell>
          <cell r="B55" t="str">
            <v>SPARES</v>
          </cell>
          <cell r="C55"/>
          <cell r="D55" t="str">
            <v>B. Lachal</v>
          </cell>
          <cell r="E55">
            <v>27323959</v>
          </cell>
          <cell r="F55">
            <v>20</v>
          </cell>
          <cell r="G55" t="str">
            <v>A9550051000296</v>
          </cell>
          <cell r="H55" t="str">
            <v>510VU2 PANEL</v>
          </cell>
          <cell r="I55">
            <v>1</v>
          </cell>
          <cell r="J55">
            <v>42880</v>
          </cell>
          <cell r="K55">
            <v>6530207600</v>
          </cell>
          <cell r="L55" t="str">
            <v>A31112112B00</v>
          </cell>
          <cell r="M55">
            <v>1</v>
          </cell>
          <cell r="N55"/>
          <cell r="O55"/>
          <cell r="P55"/>
          <cell r="Q55"/>
          <cell r="R55"/>
          <cell r="S55"/>
          <cell r="T55"/>
          <cell r="U55"/>
          <cell r="V55"/>
          <cell r="W55"/>
          <cell r="X55"/>
          <cell r="Y55"/>
          <cell r="Z55">
            <v>1</v>
          </cell>
          <cell r="AA55">
            <v>1</v>
          </cell>
          <cell r="AB55">
            <v>0</v>
          </cell>
          <cell r="AC55"/>
          <cell r="AD55"/>
          <cell r="AE55"/>
          <cell r="AF55" t="str">
            <v>Received</v>
          </cell>
        </row>
        <row r="56">
          <cell r="A56" t="str">
            <v>2732395930</v>
          </cell>
          <cell r="B56" t="str">
            <v>SPARES</v>
          </cell>
          <cell r="C56"/>
          <cell r="D56" t="str">
            <v>B. Lachal</v>
          </cell>
          <cell r="E56">
            <v>27323959</v>
          </cell>
          <cell r="F56">
            <v>30</v>
          </cell>
          <cell r="G56" t="str">
            <v>A9550051000296</v>
          </cell>
          <cell r="H56" t="str">
            <v>510VU2 PANEL</v>
          </cell>
          <cell r="I56">
            <v>1</v>
          </cell>
          <cell r="J56">
            <v>42880</v>
          </cell>
          <cell r="K56">
            <v>6530207600</v>
          </cell>
          <cell r="L56" t="str">
            <v>A31112112B00</v>
          </cell>
          <cell r="M56">
            <v>1</v>
          </cell>
          <cell r="N56"/>
          <cell r="O56"/>
          <cell r="P56"/>
          <cell r="Q56"/>
          <cell r="R56"/>
          <cell r="S56"/>
          <cell r="T56"/>
          <cell r="U56"/>
          <cell r="V56"/>
          <cell r="W56"/>
          <cell r="X56"/>
          <cell r="Y56"/>
          <cell r="Z56">
            <v>1</v>
          </cell>
          <cell r="AA56">
            <v>1</v>
          </cell>
          <cell r="AB56">
            <v>0</v>
          </cell>
          <cell r="AC56"/>
          <cell r="AD56"/>
          <cell r="AE56"/>
          <cell r="AF56" t="str">
            <v>Received</v>
          </cell>
        </row>
        <row r="57">
          <cell r="A57" t="str">
            <v>2732401810</v>
          </cell>
          <cell r="B57" t="str">
            <v>SPARES</v>
          </cell>
          <cell r="C57"/>
          <cell r="D57" t="str">
            <v>B. Lachal</v>
          </cell>
          <cell r="E57">
            <v>27324018</v>
          </cell>
          <cell r="F57">
            <v>10</v>
          </cell>
          <cell r="G57" t="str">
            <v>A9550051000196</v>
          </cell>
          <cell r="H57" t="str">
            <v>510VU1 PANEL</v>
          </cell>
          <cell r="I57">
            <v>1</v>
          </cell>
          <cell r="J57">
            <v>42880</v>
          </cell>
          <cell r="K57" t="str">
            <v>6530207600</v>
          </cell>
          <cell r="L57" t="str">
            <v>A31112112B00</v>
          </cell>
          <cell r="M57">
            <v>1</v>
          </cell>
          <cell r="N57"/>
          <cell r="O57"/>
          <cell r="P57"/>
          <cell r="Q57"/>
          <cell r="R57"/>
          <cell r="S57"/>
          <cell r="T57"/>
          <cell r="U57"/>
          <cell r="V57"/>
          <cell r="W57"/>
          <cell r="X57"/>
          <cell r="Y57"/>
          <cell r="Z57">
            <v>1</v>
          </cell>
          <cell r="AA57">
            <v>1</v>
          </cell>
          <cell r="AB57">
            <v>0</v>
          </cell>
          <cell r="AC57"/>
          <cell r="AD57"/>
          <cell r="AE57"/>
          <cell r="AF57" t="str">
            <v>Received</v>
          </cell>
        </row>
        <row r="58">
          <cell r="A58" t="str">
            <v>2732401820</v>
          </cell>
          <cell r="B58" t="str">
            <v>SPARES</v>
          </cell>
          <cell r="C58"/>
          <cell r="D58" t="str">
            <v>B. Lachal</v>
          </cell>
          <cell r="E58">
            <v>27324018</v>
          </cell>
          <cell r="F58">
            <v>20</v>
          </cell>
          <cell r="G58" t="str">
            <v>A9550051000196</v>
          </cell>
          <cell r="H58" t="str">
            <v>510VU1 PANEL</v>
          </cell>
          <cell r="I58">
            <v>1</v>
          </cell>
          <cell r="J58">
            <v>42880</v>
          </cell>
          <cell r="K58" t="str">
            <v>6530207600</v>
          </cell>
          <cell r="L58" t="str">
            <v>A31112112B00</v>
          </cell>
          <cell r="M58">
            <v>1</v>
          </cell>
          <cell r="N58"/>
          <cell r="O58"/>
          <cell r="P58"/>
          <cell r="Q58"/>
          <cell r="R58"/>
          <cell r="S58"/>
          <cell r="T58"/>
          <cell r="U58"/>
          <cell r="V58"/>
          <cell r="W58"/>
          <cell r="X58"/>
          <cell r="Y58"/>
          <cell r="Z58">
            <v>1</v>
          </cell>
          <cell r="AA58">
            <v>1</v>
          </cell>
          <cell r="AB58">
            <v>0</v>
          </cell>
          <cell r="AC58"/>
          <cell r="AD58"/>
          <cell r="AE58"/>
          <cell r="AF58" t="str">
            <v>Received</v>
          </cell>
        </row>
        <row r="59">
          <cell r="A59" t="str">
            <v>2733190910</v>
          </cell>
          <cell r="B59" t="str">
            <v>SPARES</v>
          </cell>
          <cell r="C59" t="str">
            <v>AOG</v>
          </cell>
          <cell r="D59" t="str">
            <v>AOG.Procurment</v>
          </cell>
          <cell r="E59">
            <v>27331909</v>
          </cell>
          <cell r="F59">
            <v>10</v>
          </cell>
          <cell r="G59" t="str">
            <v>WF417AFACAAE</v>
          </cell>
          <cell r="H59">
            <v>517</v>
          </cell>
          <cell r="I59">
            <v>1</v>
          </cell>
          <cell r="J59">
            <v>42801</v>
          </cell>
          <cell r="K59" t="str">
            <v>6V01965900</v>
          </cell>
          <cell r="L59" t="str">
            <v>723-1331-04</v>
          </cell>
          <cell r="M59">
            <v>1</v>
          </cell>
          <cell r="N59"/>
          <cell r="O59"/>
          <cell r="P59"/>
          <cell r="Q59"/>
          <cell r="R59"/>
          <cell r="S59"/>
          <cell r="T59"/>
          <cell r="U59"/>
          <cell r="V59"/>
          <cell r="W59"/>
          <cell r="X59"/>
          <cell r="Y59"/>
          <cell r="Z59">
            <v>1</v>
          </cell>
          <cell r="AA59">
            <v>1</v>
          </cell>
          <cell r="AB59">
            <v>0</v>
          </cell>
          <cell r="AC59"/>
          <cell r="AD59"/>
          <cell r="AE59"/>
          <cell r="AF59" t="str">
            <v>Received</v>
          </cell>
        </row>
        <row r="60">
          <cell r="A60" t="str">
            <v>2759972310</v>
          </cell>
          <cell r="B60" t="str">
            <v>SPARES</v>
          </cell>
          <cell r="C60"/>
          <cell r="D60" t="str">
            <v>B.Lachal</v>
          </cell>
          <cell r="E60">
            <v>27599723</v>
          </cell>
          <cell r="F60">
            <v>10</v>
          </cell>
          <cell r="G60" t="str">
            <v>A95500423000AA</v>
          </cell>
          <cell r="H60" t="str">
            <v>423VU PANEL</v>
          </cell>
          <cell r="I60">
            <v>1</v>
          </cell>
          <cell r="J60">
            <v>43138</v>
          </cell>
          <cell r="K60">
            <v>6574926600</v>
          </cell>
          <cell r="L60" t="str">
            <v>A31111938A00</v>
          </cell>
          <cell r="M60">
            <v>1</v>
          </cell>
          <cell r="N60"/>
          <cell r="O60"/>
          <cell r="P60"/>
          <cell r="Q60"/>
          <cell r="R60"/>
          <cell r="S60"/>
          <cell r="T60"/>
          <cell r="U60"/>
          <cell r="V60"/>
          <cell r="W60"/>
          <cell r="X60"/>
          <cell r="Y60"/>
          <cell r="Z60">
            <v>1</v>
          </cell>
          <cell r="AA60">
            <v>1</v>
          </cell>
          <cell r="AB60">
            <v>0</v>
          </cell>
          <cell r="AC60"/>
          <cell r="AD60" t="str">
            <v>Paulstra</v>
          </cell>
          <cell r="AE60"/>
          <cell r="AF60" t="str">
            <v>Received</v>
          </cell>
        </row>
        <row r="61">
          <cell r="A61" t="str">
            <v>2740510210</v>
          </cell>
          <cell r="B61" t="str">
            <v>KITS</v>
          </cell>
          <cell r="C61"/>
          <cell r="D61" t="str">
            <v>J.Crockit</v>
          </cell>
          <cell r="E61">
            <v>27405102</v>
          </cell>
          <cell r="F61">
            <v>10</v>
          </cell>
          <cell r="G61" t="str">
            <v>D9550011700295</v>
          </cell>
          <cell r="H61" t="str">
            <v>117VU PANEL</v>
          </cell>
          <cell r="I61">
            <v>1</v>
          </cell>
          <cell r="J61">
            <v>42856</v>
          </cell>
          <cell r="K61">
            <v>6963576200</v>
          </cell>
          <cell r="L61" t="str">
            <v>D11312633A00</v>
          </cell>
          <cell r="M61">
            <v>1</v>
          </cell>
          <cell r="N61">
            <v>6963582600</v>
          </cell>
          <cell r="O61" t="str">
            <v>D11312851A00</v>
          </cell>
          <cell r="P61">
            <v>1</v>
          </cell>
          <cell r="Q61"/>
          <cell r="R61"/>
          <cell r="S61"/>
          <cell r="T61"/>
          <cell r="U61"/>
          <cell r="V61"/>
          <cell r="W61"/>
          <cell r="X61"/>
          <cell r="Y61"/>
          <cell r="Z61">
            <v>2</v>
          </cell>
          <cell r="AA61">
            <v>1</v>
          </cell>
          <cell r="AB61">
            <v>1</v>
          </cell>
          <cell r="AC61"/>
          <cell r="AD61" t="str">
            <v>Sirio Panel</v>
          </cell>
          <cell r="AE61" t="str">
            <v xml:space="preserve">Missing CMS 2 Qty 1 (0 Received) </v>
          </cell>
          <cell r="AF61" t="str">
            <v>Received</v>
          </cell>
        </row>
        <row r="62">
          <cell r="A62" t="str">
            <v>2740515910</v>
          </cell>
          <cell r="B62" t="str">
            <v>KITS</v>
          </cell>
          <cell r="C62"/>
          <cell r="D62" t="str">
            <v>J.Crockit</v>
          </cell>
          <cell r="E62">
            <v>27405159</v>
          </cell>
          <cell r="F62">
            <v>10</v>
          </cell>
          <cell r="G62" t="str">
            <v>D9550011700295</v>
          </cell>
          <cell r="H62" t="str">
            <v>117VU PANEL</v>
          </cell>
          <cell r="I62">
            <v>1</v>
          </cell>
          <cell r="J62">
            <v>42856</v>
          </cell>
          <cell r="K62">
            <v>6963576200</v>
          </cell>
          <cell r="L62" t="str">
            <v>D11312633A00</v>
          </cell>
          <cell r="M62">
            <v>1</v>
          </cell>
          <cell r="N62">
            <v>6963582600</v>
          </cell>
          <cell r="O62" t="str">
            <v>D11312851A00</v>
          </cell>
          <cell r="P62">
            <v>1</v>
          </cell>
          <cell r="Q62"/>
          <cell r="R62"/>
          <cell r="S62"/>
          <cell r="T62"/>
          <cell r="U62"/>
          <cell r="V62"/>
          <cell r="W62"/>
          <cell r="X62"/>
          <cell r="Y62"/>
          <cell r="Z62">
            <v>2</v>
          </cell>
          <cell r="AA62">
            <v>2</v>
          </cell>
          <cell r="AB62">
            <v>0</v>
          </cell>
          <cell r="AC62"/>
          <cell r="AD62" t="str">
            <v>Sirio Panel</v>
          </cell>
          <cell r="AE62"/>
          <cell r="AF62" t="str">
            <v>Received</v>
          </cell>
        </row>
        <row r="63">
          <cell r="A63" t="str">
            <v>2740519810</v>
          </cell>
          <cell r="B63" t="str">
            <v>KITS</v>
          </cell>
          <cell r="C63" t="str">
            <v>RTN</v>
          </cell>
          <cell r="D63" t="str">
            <v>J.Crockit</v>
          </cell>
          <cell r="E63">
            <v>27405198</v>
          </cell>
          <cell r="F63">
            <v>10</v>
          </cell>
          <cell r="G63" t="str">
            <v>D9550011700295</v>
          </cell>
          <cell r="H63" t="str">
            <v>117VU PANEL</v>
          </cell>
          <cell r="I63">
            <v>1</v>
          </cell>
          <cell r="J63">
            <v>42856</v>
          </cell>
          <cell r="K63">
            <v>6963576200</v>
          </cell>
          <cell r="L63" t="str">
            <v>D11312633A00</v>
          </cell>
          <cell r="M63">
            <v>1</v>
          </cell>
          <cell r="N63">
            <v>6963582600</v>
          </cell>
          <cell r="O63" t="str">
            <v>D11312851A00</v>
          </cell>
          <cell r="P63">
            <v>1</v>
          </cell>
          <cell r="Q63"/>
          <cell r="R63"/>
          <cell r="S63"/>
          <cell r="T63"/>
          <cell r="U63"/>
          <cell r="V63"/>
          <cell r="W63"/>
          <cell r="X63"/>
          <cell r="Y63"/>
          <cell r="Z63">
            <v>2</v>
          </cell>
          <cell r="AA63">
            <v>1</v>
          </cell>
          <cell r="AB63">
            <v>1</v>
          </cell>
          <cell r="AC63"/>
          <cell r="AD63" t="str">
            <v>Sirio Panel</v>
          </cell>
          <cell r="AE63" t="str">
            <v>CMS 2 received ; Missing CMS 1 Qté 1</v>
          </cell>
          <cell r="AF63" t="str">
            <v>Received</v>
          </cell>
        </row>
        <row r="64">
          <cell r="A64" t="str">
            <v>2740525210</v>
          </cell>
          <cell r="B64" t="str">
            <v>KITS</v>
          </cell>
          <cell r="C64"/>
          <cell r="D64" t="str">
            <v>J.Crockit</v>
          </cell>
          <cell r="E64">
            <v>27405252</v>
          </cell>
          <cell r="F64">
            <v>10</v>
          </cell>
          <cell r="G64" t="str">
            <v>D9550011700295</v>
          </cell>
          <cell r="H64" t="str">
            <v>117VU PANEL</v>
          </cell>
          <cell r="I64">
            <v>1</v>
          </cell>
          <cell r="J64">
            <v>42856</v>
          </cell>
          <cell r="K64">
            <v>6963576200</v>
          </cell>
          <cell r="L64" t="str">
            <v>D11312633A00</v>
          </cell>
          <cell r="M64">
            <v>1</v>
          </cell>
          <cell r="N64">
            <v>6963582600</v>
          </cell>
          <cell r="O64" t="str">
            <v>D11312851A00</v>
          </cell>
          <cell r="P64">
            <v>1</v>
          </cell>
          <cell r="Q64"/>
          <cell r="R64"/>
          <cell r="S64"/>
          <cell r="T64"/>
          <cell r="U64"/>
          <cell r="V64"/>
          <cell r="W64"/>
          <cell r="X64"/>
          <cell r="Y64"/>
          <cell r="Z64">
            <v>2</v>
          </cell>
          <cell r="AA64">
            <v>2</v>
          </cell>
          <cell r="AB64">
            <v>0</v>
          </cell>
          <cell r="AC64"/>
          <cell r="AD64" t="str">
            <v>Sirio Panel</v>
          </cell>
          <cell r="AE64"/>
          <cell r="AF64" t="str">
            <v>Received</v>
          </cell>
        </row>
        <row r="65">
          <cell r="A65" t="str">
            <v>2740527810</v>
          </cell>
          <cell r="B65" t="str">
            <v>KITS</v>
          </cell>
          <cell r="C65"/>
          <cell r="D65" t="str">
            <v>J.Crockit</v>
          </cell>
          <cell r="E65">
            <v>27405278</v>
          </cell>
          <cell r="F65">
            <v>10</v>
          </cell>
          <cell r="G65" t="str">
            <v>D9550011700295</v>
          </cell>
          <cell r="H65" t="str">
            <v>117VU PANEL</v>
          </cell>
          <cell r="I65">
            <v>1</v>
          </cell>
          <cell r="J65">
            <v>42856</v>
          </cell>
          <cell r="K65">
            <v>6963576200</v>
          </cell>
          <cell r="L65" t="str">
            <v>D11312633A00</v>
          </cell>
          <cell r="M65">
            <v>1</v>
          </cell>
          <cell r="N65">
            <v>6963582600</v>
          </cell>
          <cell r="O65" t="str">
            <v>D11312851A00</v>
          </cell>
          <cell r="P65">
            <v>1</v>
          </cell>
          <cell r="Q65"/>
          <cell r="R65"/>
          <cell r="S65"/>
          <cell r="T65"/>
          <cell r="U65"/>
          <cell r="V65"/>
          <cell r="W65"/>
          <cell r="X65"/>
          <cell r="Y65"/>
          <cell r="Z65">
            <v>2</v>
          </cell>
          <cell r="AA65">
            <v>2</v>
          </cell>
          <cell r="AB65">
            <v>0</v>
          </cell>
          <cell r="AC65"/>
          <cell r="AD65" t="str">
            <v>Sirio Panel</v>
          </cell>
          <cell r="AE65"/>
          <cell r="AF65" t="str">
            <v>Received</v>
          </cell>
        </row>
        <row r="66">
          <cell r="A66" t="str">
            <v>2740530310</v>
          </cell>
          <cell r="B66" t="str">
            <v>KITS</v>
          </cell>
          <cell r="C66"/>
          <cell r="D66" t="str">
            <v>J.Crockit</v>
          </cell>
          <cell r="E66">
            <v>27405303</v>
          </cell>
          <cell r="F66">
            <v>10</v>
          </cell>
          <cell r="G66" t="str">
            <v>D9550011700295</v>
          </cell>
          <cell r="H66" t="str">
            <v>117VU PANEL</v>
          </cell>
          <cell r="I66">
            <v>1</v>
          </cell>
          <cell r="J66">
            <v>42856</v>
          </cell>
          <cell r="K66">
            <v>6963576200</v>
          </cell>
          <cell r="L66" t="str">
            <v>D11312633A00</v>
          </cell>
          <cell r="M66">
            <v>1</v>
          </cell>
          <cell r="N66">
            <v>6963582600</v>
          </cell>
          <cell r="O66" t="str">
            <v>D11312851A00</v>
          </cell>
          <cell r="P66">
            <v>1</v>
          </cell>
          <cell r="Q66"/>
          <cell r="R66"/>
          <cell r="S66"/>
          <cell r="T66"/>
          <cell r="U66"/>
          <cell r="V66"/>
          <cell r="W66"/>
          <cell r="X66"/>
          <cell r="Y66"/>
          <cell r="Z66">
            <v>2</v>
          </cell>
          <cell r="AA66">
            <v>1</v>
          </cell>
          <cell r="AB66">
            <v>1</v>
          </cell>
          <cell r="AC66"/>
          <cell r="AD66" t="str">
            <v>Sirio Panel</v>
          </cell>
          <cell r="AE66" t="str">
            <v xml:space="preserve">Missing CMS 2 Qty 1 (0 Received) </v>
          </cell>
          <cell r="AF66" t="str">
            <v>Received</v>
          </cell>
        </row>
        <row r="67">
          <cell r="A67" t="str">
            <v>2740532210</v>
          </cell>
          <cell r="B67" t="str">
            <v>KITS</v>
          </cell>
          <cell r="C67"/>
          <cell r="D67" t="str">
            <v>J.Crockit</v>
          </cell>
          <cell r="E67">
            <v>27405322</v>
          </cell>
          <cell r="F67">
            <v>10</v>
          </cell>
          <cell r="G67" t="str">
            <v>D9550011700295</v>
          </cell>
          <cell r="H67" t="str">
            <v>117VU PANEL</v>
          </cell>
          <cell r="I67">
            <v>1</v>
          </cell>
          <cell r="J67">
            <v>42856</v>
          </cell>
          <cell r="K67">
            <v>6963576200</v>
          </cell>
          <cell r="L67" t="str">
            <v>D11312633A00</v>
          </cell>
          <cell r="M67">
            <v>1</v>
          </cell>
          <cell r="N67">
            <v>6963582600</v>
          </cell>
          <cell r="O67" t="str">
            <v>D11312851A00</v>
          </cell>
          <cell r="P67">
            <v>1</v>
          </cell>
          <cell r="Q67"/>
          <cell r="R67"/>
          <cell r="S67"/>
          <cell r="T67"/>
          <cell r="U67"/>
          <cell r="V67"/>
          <cell r="W67"/>
          <cell r="X67"/>
          <cell r="Y67"/>
          <cell r="Z67">
            <v>2</v>
          </cell>
          <cell r="AA67">
            <v>1</v>
          </cell>
          <cell r="AB67">
            <v>1</v>
          </cell>
          <cell r="AC67"/>
          <cell r="AD67" t="str">
            <v>Sirio Panel</v>
          </cell>
          <cell r="AE67" t="str">
            <v xml:space="preserve">Missing CMS 2 Qty 1 (0 Received) </v>
          </cell>
          <cell r="AF67" t="str">
            <v>Received</v>
          </cell>
        </row>
        <row r="68">
          <cell r="A68" t="str">
            <v>2740537610</v>
          </cell>
          <cell r="B68" t="str">
            <v>KITS</v>
          </cell>
          <cell r="C68"/>
          <cell r="D68" t="str">
            <v>J.Crockit</v>
          </cell>
          <cell r="E68">
            <v>27405376</v>
          </cell>
          <cell r="F68">
            <v>10</v>
          </cell>
          <cell r="G68" t="str">
            <v>D9550011700295</v>
          </cell>
          <cell r="H68" t="str">
            <v>117VU PANEL</v>
          </cell>
          <cell r="I68">
            <v>1</v>
          </cell>
          <cell r="J68">
            <v>42856</v>
          </cell>
          <cell r="K68">
            <v>6963576200</v>
          </cell>
          <cell r="L68" t="str">
            <v>D11312633A00</v>
          </cell>
          <cell r="M68">
            <v>1</v>
          </cell>
          <cell r="N68">
            <v>6963582600</v>
          </cell>
          <cell r="O68" t="str">
            <v>D11312851A00</v>
          </cell>
          <cell r="P68">
            <v>1</v>
          </cell>
          <cell r="Q68"/>
          <cell r="R68"/>
          <cell r="S68"/>
          <cell r="T68"/>
          <cell r="U68"/>
          <cell r="V68"/>
          <cell r="W68"/>
          <cell r="X68"/>
          <cell r="Y68"/>
          <cell r="Z68">
            <v>2</v>
          </cell>
          <cell r="AA68">
            <v>1</v>
          </cell>
          <cell r="AB68">
            <v>1</v>
          </cell>
          <cell r="AC68"/>
          <cell r="AD68" t="str">
            <v>Sirio Panel</v>
          </cell>
          <cell r="AE68" t="str">
            <v xml:space="preserve">Missing CMS 2 Qty 1 (0 Received) </v>
          </cell>
          <cell r="AF68" t="str">
            <v>Received</v>
          </cell>
        </row>
        <row r="69">
          <cell r="A69" t="str">
            <v>2740539710</v>
          </cell>
          <cell r="B69" t="str">
            <v>KITS</v>
          </cell>
          <cell r="C69"/>
          <cell r="D69" t="str">
            <v>J.Crockit</v>
          </cell>
          <cell r="E69">
            <v>27405397</v>
          </cell>
          <cell r="F69">
            <v>10</v>
          </cell>
          <cell r="G69" t="str">
            <v>D9550011700295</v>
          </cell>
          <cell r="H69" t="str">
            <v>117VU PANEL</v>
          </cell>
          <cell r="I69">
            <v>1</v>
          </cell>
          <cell r="J69">
            <v>42856</v>
          </cell>
          <cell r="K69">
            <v>6963576200</v>
          </cell>
          <cell r="L69" t="str">
            <v>D11312633A00</v>
          </cell>
          <cell r="M69">
            <v>1</v>
          </cell>
          <cell r="N69">
            <v>6963582600</v>
          </cell>
          <cell r="O69" t="str">
            <v>D11312851A00</v>
          </cell>
          <cell r="P69">
            <v>1</v>
          </cell>
          <cell r="Q69"/>
          <cell r="R69"/>
          <cell r="S69"/>
          <cell r="T69"/>
          <cell r="U69"/>
          <cell r="V69"/>
          <cell r="W69"/>
          <cell r="X69"/>
          <cell r="Y69"/>
          <cell r="Z69">
            <v>2</v>
          </cell>
          <cell r="AA69">
            <v>1</v>
          </cell>
          <cell r="AB69">
            <v>1</v>
          </cell>
          <cell r="AC69"/>
          <cell r="AD69" t="str">
            <v>Sirio Panel</v>
          </cell>
          <cell r="AE69" t="str">
            <v xml:space="preserve">Missing CMS 2 Qty 1 (0 Received) </v>
          </cell>
          <cell r="AF69" t="str">
            <v>Received</v>
          </cell>
        </row>
        <row r="70">
          <cell r="A70" t="str">
            <v>2740540910</v>
          </cell>
          <cell r="B70" t="str">
            <v>KITS</v>
          </cell>
          <cell r="C70"/>
          <cell r="D70" t="str">
            <v>J.Crockit</v>
          </cell>
          <cell r="E70">
            <v>27405409</v>
          </cell>
          <cell r="F70">
            <v>10</v>
          </cell>
          <cell r="G70" t="str">
            <v>D9550011700295</v>
          </cell>
          <cell r="H70" t="str">
            <v>117VU PANEL</v>
          </cell>
          <cell r="I70">
            <v>1</v>
          </cell>
          <cell r="J70">
            <v>42856</v>
          </cell>
          <cell r="K70">
            <v>6963576200</v>
          </cell>
          <cell r="L70" t="str">
            <v>D11312633A00</v>
          </cell>
          <cell r="M70">
            <v>1</v>
          </cell>
          <cell r="N70">
            <v>6963582600</v>
          </cell>
          <cell r="O70" t="str">
            <v>D11312851A00</v>
          </cell>
          <cell r="P70">
            <v>1</v>
          </cell>
          <cell r="Q70"/>
          <cell r="R70"/>
          <cell r="S70"/>
          <cell r="T70"/>
          <cell r="U70"/>
          <cell r="V70"/>
          <cell r="W70"/>
          <cell r="X70"/>
          <cell r="Y70"/>
          <cell r="Z70">
            <v>2</v>
          </cell>
          <cell r="AA70">
            <v>1</v>
          </cell>
          <cell r="AB70">
            <v>1</v>
          </cell>
          <cell r="AC70"/>
          <cell r="AD70" t="str">
            <v>Sirio Panel</v>
          </cell>
          <cell r="AE70"/>
          <cell r="AF70" t="str">
            <v>Received</v>
          </cell>
        </row>
        <row r="71">
          <cell r="A71" t="str">
            <v>2740542010</v>
          </cell>
          <cell r="B71" t="str">
            <v>KITS</v>
          </cell>
          <cell r="C71"/>
          <cell r="D71" t="str">
            <v>J.Crockit</v>
          </cell>
          <cell r="E71">
            <v>27405420</v>
          </cell>
          <cell r="F71">
            <v>10</v>
          </cell>
          <cell r="G71" t="str">
            <v>D9550011700295</v>
          </cell>
          <cell r="H71" t="str">
            <v>117VU PANEL</v>
          </cell>
          <cell r="I71">
            <v>1</v>
          </cell>
          <cell r="J71">
            <v>42856</v>
          </cell>
          <cell r="K71">
            <v>6963576200</v>
          </cell>
          <cell r="L71" t="str">
            <v>D11312633A00</v>
          </cell>
          <cell r="M71">
            <v>1</v>
          </cell>
          <cell r="N71">
            <v>6963582600</v>
          </cell>
          <cell r="O71" t="str">
            <v>D11312851A00</v>
          </cell>
          <cell r="P71">
            <v>1</v>
          </cell>
          <cell r="Q71"/>
          <cell r="R71"/>
          <cell r="S71"/>
          <cell r="T71"/>
          <cell r="U71"/>
          <cell r="V71"/>
          <cell r="W71"/>
          <cell r="X71"/>
          <cell r="Y71"/>
          <cell r="Z71">
            <v>2</v>
          </cell>
          <cell r="AA71">
            <v>1</v>
          </cell>
          <cell r="AB71">
            <v>1</v>
          </cell>
          <cell r="AC71"/>
          <cell r="AD71" t="str">
            <v>Sirio Panel</v>
          </cell>
          <cell r="AE71"/>
          <cell r="AF71" t="str">
            <v>Received</v>
          </cell>
        </row>
        <row r="72">
          <cell r="A72" t="str">
            <v>2740543110</v>
          </cell>
          <cell r="B72" t="str">
            <v>KITS</v>
          </cell>
          <cell r="C72"/>
          <cell r="D72" t="str">
            <v>J.Crockit</v>
          </cell>
          <cell r="E72">
            <v>27405431</v>
          </cell>
          <cell r="F72">
            <v>10</v>
          </cell>
          <cell r="G72" t="str">
            <v>D9550011700295</v>
          </cell>
          <cell r="H72" t="str">
            <v>117VU PANEL</v>
          </cell>
          <cell r="I72">
            <v>1</v>
          </cell>
          <cell r="J72">
            <v>42856</v>
          </cell>
          <cell r="K72">
            <v>6963576200</v>
          </cell>
          <cell r="L72" t="str">
            <v>D11312633A00</v>
          </cell>
          <cell r="M72">
            <v>1</v>
          </cell>
          <cell r="N72">
            <v>6963582600</v>
          </cell>
          <cell r="O72" t="str">
            <v>D11312851A00</v>
          </cell>
          <cell r="P72">
            <v>1</v>
          </cell>
          <cell r="Q72"/>
          <cell r="R72"/>
          <cell r="S72"/>
          <cell r="T72"/>
          <cell r="U72"/>
          <cell r="V72"/>
          <cell r="W72"/>
          <cell r="X72"/>
          <cell r="Y72"/>
          <cell r="Z72">
            <v>2</v>
          </cell>
          <cell r="AA72">
            <v>1</v>
          </cell>
          <cell r="AB72">
            <v>1</v>
          </cell>
          <cell r="AC72"/>
          <cell r="AD72" t="str">
            <v>Sirio Panel</v>
          </cell>
          <cell r="AE72"/>
          <cell r="AF72" t="str">
            <v>Received</v>
          </cell>
        </row>
        <row r="73">
          <cell r="A73" t="str">
            <v>2739718710</v>
          </cell>
          <cell r="B73" t="str">
            <v>KITS</v>
          </cell>
          <cell r="C73"/>
          <cell r="D73" t="str">
            <v>J.Crockit</v>
          </cell>
          <cell r="E73">
            <v>27397187</v>
          </cell>
          <cell r="F73">
            <v>10</v>
          </cell>
          <cell r="G73" t="str">
            <v>D9550011700295</v>
          </cell>
          <cell r="H73" t="str">
            <v>117VU PANEL</v>
          </cell>
          <cell r="I73">
            <v>1</v>
          </cell>
          <cell r="J73">
            <v>42856</v>
          </cell>
          <cell r="K73">
            <v>6963576200</v>
          </cell>
          <cell r="L73" t="str">
            <v>D11312633A00</v>
          </cell>
          <cell r="M73">
            <v>1</v>
          </cell>
          <cell r="N73">
            <v>6963582600</v>
          </cell>
          <cell r="O73" t="str">
            <v>D11312851A00</v>
          </cell>
          <cell r="P73">
            <v>1</v>
          </cell>
          <cell r="Q73"/>
          <cell r="R73"/>
          <cell r="S73"/>
          <cell r="T73"/>
          <cell r="U73"/>
          <cell r="V73"/>
          <cell r="W73"/>
          <cell r="X73"/>
          <cell r="Y73"/>
          <cell r="Z73">
            <v>2</v>
          </cell>
          <cell r="AA73">
            <v>0</v>
          </cell>
          <cell r="AB73">
            <v>2</v>
          </cell>
          <cell r="AC73"/>
          <cell r="AD73" t="str">
            <v>Sirio Panel</v>
          </cell>
          <cell r="AE73"/>
          <cell r="AF73" t="str">
            <v>Received</v>
          </cell>
        </row>
        <row r="74">
          <cell r="A74" t="str">
            <v>2739790410</v>
          </cell>
          <cell r="B74" t="str">
            <v>KITS</v>
          </cell>
          <cell r="C74"/>
          <cell r="D74" t="str">
            <v>M.Kanane</v>
          </cell>
          <cell r="E74">
            <v>27397904</v>
          </cell>
          <cell r="F74">
            <v>10</v>
          </cell>
          <cell r="G74" t="str">
            <v>D9551002201195</v>
          </cell>
          <cell r="H74" t="str">
            <v>22VU PANEL</v>
          </cell>
          <cell r="I74">
            <v>1</v>
          </cell>
          <cell r="J74">
            <v>42870</v>
          </cell>
          <cell r="K74">
            <v>6939600100</v>
          </cell>
          <cell r="L74" t="str">
            <v>058-001-00</v>
          </cell>
          <cell r="M74">
            <v>1</v>
          </cell>
          <cell r="N74"/>
          <cell r="O74"/>
          <cell r="P74"/>
          <cell r="Q74"/>
          <cell r="R74"/>
          <cell r="S74"/>
          <cell r="T74"/>
          <cell r="U74"/>
          <cell r="V74"/>
          <cell r="W74"/>
          <cell r="X74"/>
          <cell r="Y74"/>
          <cell r="Z74">
            <v>1</v>
          </cell>
          <cell r="AA74">
            <v>1</v>
          </cell>
          <cell r="AB74">
            <v>0</v>
          </cell>
          <cell r="AC74"/>
          <cell r="AD74" t="str">
            <v>IEC</v>
          </cell>
          <cell r="AE74"/>
          <cell r="AF74" t="str">
            <v>Received</v>
          </cell>
        </row>
        <row r="75">
          <cell r="A75" t="str">
            <v>2739791210</v>
          </cell>
          <cell r="B75" t="str">
            <v>KITS</v>
          </cell>
          <cell r="C75"/>
          <cell r="D75" t="str">
            <v>M.Kanane</v>
          </cell>
          <cell r="E75">
            <v>27397912</v>
          </cell>
          <cell r="F75">
            <v>10</v>
          </cell>
          <cell r="G75" t="str">
            <v>D9551002201195</v>
          </cell>
          <cell r="H75" t="str">
            <v>22VU PANEL</v>
          </cell>
          <cell r="I75">
            <v>1</v>
          </cell>
          <cell r="J75">
            <v>42870</v>
          </cell>
          <cell r="K75">
            <v>6939600100</v>
          </cell>
          <cell r="L75" t="str">
            <v>058-001-00</v>
          </cell>
          <cell r="M75">
            <v>1</v>
          </cell>
          <cell r="N75"/>
          <cell r="O75"/>
          <cell r="P75"/>
          <cell r="Q75"/>
          <cell r="R75"/>
          <cell r="S75"/>
          <cell r="T75"/>
          <cell r="U75"/>
          <cell r="V75"/>
          <cell r="W75"/>
          <cell r="X75"/>
          <cell r="Y75"/>
          <cell r="Z75">
            <v>1</v>
          </cell>
          <cell r="AA75">
            <v>1</v>
          </cell>
          <cell r="AB75">
            <v>0</v>
          </cell>
          <cell r="AC75"/>
          <cell r="AD75" t="str">
            <v>IEC</v>
          </cell>
          <cell r="AE75"/>
          <cell r="AF75" t="str">
            <v>Received</v>
          </cell>
        </row>
        <row r="76">
          <cell r="A76" t="str">
            <v>2739791410</v>
          </cell>
          <cell r="B76" t="str">
            <v>KITS</v>
          </cell>
          <cell r="C76"/>
          <cell r="D76" t="str">
            <v>M.Kanane</v>
          </cell>
          <cell r="E76">
            <v>27397914</v>
          </cell>
          <cell r="F76">
            <v>10</v>
          </cell>
          <cell r="G76" t="str">
            <v>D9551002201195</v>
          </cell>
          <cell r="H76" t="str">
            <v>22VU PANEL</v>
          </cell>
          <cell r="I76">
            <v>1</v>
          </cell>
          <cell r="J76">
            <v>42870</v>
          </cell>
          <cell r="K76">
            <v>6939600100</v>
          </cell>
          <cell r="L76" t="str">
            <v>058-001-00</v>
          </cell>
          <cell r="M76">
            <v>1</v>
          </cell>
          <cell r="N76"/>
          <cell r="O76"/>
          <cell r="P76"/>
          <cell r="Q76"/>
          <cell r="R76"/>
          <cell r="S76"/>
          <cell r="T76"/>
          <cell r="U76"/>
          <cell r="V76"/>
          <cell r="W76"/>
          <cell r="X76"/>
          <cell r="Y76"/>
          <cell r="Z76">
            <v>1</v>
          </cell>
          <cell r="AA76">
            <v>1</v>
          </cell>
          <cell r="AB76">
            <v>0</v>
          </cell>
          <cell r="AC76"/>
          <cell r="AD76" t="str">
            <v>IEC</v>
          </cell>
          <cell r="AE76"/>
          <cell r="AF76" t="str">
            <v>Received</v>
          </cell>
        </row>
        <row r="77">
          <cell r="A77" t="str">
            <v>2740498710</v>
          </cell>
          <cell r="B77" t="str">
            <v>KITS</v>
          </cell>
          <cell r="C77"/>
          <cell r="D77" t="str">
            <v>M.Kanane</v>
          </cell>
          <cell r="E77">
            <v>27404987</v>
          </cell>
          <cell r="F77">
            <v>10</v>
          </cell>
          <cell r="G77" t="str">
            <v>D9551002201195</v>
          </cell>
          <cell r="H77" t="str">
            <v>22VU PANEL</v>
          </cell>
          <cell r="I77">
            <v>1</v>
          </cell>
          <cell r="J77">
            <v>42870</v>
          </cell>
          <cell r="K77">
            <v>6939600100</v>
          </cell>
          <cell r="L77" t="str">
            <v>058-001-00</v>
          </cell>
          <cell r="M77">
            <v>1</v>
          </cell>
          <cell r="N77"/>
          <cell r="O77"/>
          <cell r="P77"/>
          <cell r="Q77"/>
          <cell r="R77"/>
          <cell r="S77"/>
          <cell r="T77"/>
          <cell r="U77"/>
          <cell r="V77"/>
          <cell r="W77"/>
          <cell r="X77"/>
          <cell r="Y77"/>
          <cell r="Z77">
            <v>1</v>
          </cell>
          <cell r="AA77">
            <v>1</v>
          </cell>
          <cell r="AB77">
            <v>0</v>
          </cell>
          <cell r="AC77"/>
          <cell r="AD77" t="str">
            <v>IEC</v>
          </cell>
          <cell r="AE77"/>
          <cell r="AF77" t="str">
            <v>Received</v>
          </cell>
        </row>
        <row r="78">
          <cell r="A78" t="str">
            <v>2740498810</v>
          </cell>
          <cell r="B78" t="str">
            <v>KITS</v>
          </cell>
          <cell r="C78"/>
          <cell r="D78" t="str">
            <v>M.Kanane</v>
          </cell>
          <cell r="E78">
            <v>27404988</v>
          </cell>
          <cell r="F78">
            <v>10</v>
          </cell>
          <cell r="G78" t="str">
            <v>D9551002201195</v>
          </cell>
          <cell r="H78" t="str">
            <v>22VU PANEL</v>
          </cell>
          <cell r="I78">
            <v>1</v>
          </cell>
          <cell r="J78">
            <v>42870</v>
          </cell>
          <cell r="K78">
            <v>6939600100</v>
          </cell>
          <cell r="L78" t="str">
            <v>058-001-00</v>
          </cell>
          <cell r="M78">
            <v>1</v>
          </cell>
          <cell r="N78"/>
          <cell r="O78"/>
          <cell r="P78"/>
          <cell r="Q78"/>
          <cell r="R78"/>
          <cell r="S78"/>
          <cell r="T78"/>
          <cell r="U78"/>
          <cell r="V78"/>
          <cell r="W78"/>
          <cell r="X78"/>
          <cell r="Y78"/>
          <cell r="Z78">
            <v>1</v>
          </cell>
          <cell r="AA78">
            <v>1</v>
          </cell>
          <cell r="AB78">
            <v>0</v>
          </cell>
          <cell r="AC78"/>
          <cell r="AD78" t="str">
            <v>IEC</v>
          </cell>
          <cell r="AE78"/>
          <cell r="AF78" t="str">
            <v>Received</v>
          </cell>
        </row>
        <row r="79">
          <cell r="A79" t="str">
            <v>2740498910</v>
          </cell>
          <cell r="B79" t="str">
            <v>KITS</v>
          </cell>
          <cell r="C79"/>
          <cell r="D79" t="str">
            <v>M.Kanane</v>
          </cell>
          <cell r="E79">
            <v>27404989</v>
          </cell>
          <cell r="F79">
            <v>10</v>
          </cell>
          <cell r="G79" t="str">
            <v>D9551002201195</v>
          </cell>
          <cell r="H79" t="str">
            <v>22VU PANEL</v>
          </cell>
          <cell r="I79">
            <v>1</v>
          </cell>
          <cell r="J79">
            <v>42870</v>
          </cell>
          <cell r="K79">
            <v>6939600100</v>
          </cell>
          <cell r="L79" t="str">
            <v>058-001-00</v>
          </cell>
          <cell r="M79">
            <v>1</v>
          </cell>
          <cell r="N79"/>
          <cell r="O79"/>
          <cell r="P79"/>
          <cell r="Q79"/>
          <cell r="R79"/>
          <cell r="S79"/>
          <cell r="T79"/>
          <cell r="U79"/>
          <cell r="V79"/>
          <cell r="W79"/>
          <cell r="X79"/>
          <cell r="Y79"/>
          <cell r="Z79">
            <v>1</v>
          </cell>
          <cell r="AA79">
            <v>1</v>
          </cell>
          <cell r="AB79">
            <v>0</v>
          </cell>
          <cell r="AC79"/>
          <cell r="AD79" t="str">
            <v>IEC</v>
          </cell>
          <cell r="AE79"/>
          <cell r="AF79" t="str">
            <v>Received</v>
          </cell>
        </row>
        <row r="80">
          <cell r="A80" t="str">
            <v>2742396810</v>
          </cell>
          <cell r="B80" t="str">
            <v>KITS</v>
          </cell>
          <cell r="C80"/>
          <cell r="D80" t="str">
            <v>L. MALHOME</v>
          </cell>
          <cell r="E80">
            <v>27423968</v>
          </cell>
          <cell r="F80">
            <v>10</v>
          </cell>
          <cell r="G80" t="str">
            <v>A9550051000196</v>
          </cell>
          <cell r="H80" t="str">
            <v>510VU1 PANEL</v>
          </cell>
          <cell r="I80">
            <v>1</v>
          </cell>
          <cell r="J80">
            <v>42879</v>
          </cell>
          <cell r="K80">
            <v>6530207600</v>
          </cell>
          <cell r="L80" t="str">
            <v>A31112112B00</v>
          </cell>
          <cell r="M80">
            <v>1</v>
          </cell>
          <cell r="N80"/>
          <cell r="O80"/>
          <cell r="P80"/>
          <cell r="Q80"/>
          <cell r="R80"/>
          <cell r="S80"/>
          <cell r="T80"/>
          <cell r="U80"/>
          <cell r="V80"/>
          <cell r="W80"/>
          <cell r="X80"/>
          <cell r="Y80"/>
          <cell r="Z80">
            <v>1</v>
          </cell>
          <cell r="AA80">
            <v>0</v>
          </cell>
          <cell r="AB80">
            <v>1</v>
          </cell>
          <cell r="AC80"/>
          <cell r="AD80" t="str">
            <v>Paulstra</v>
          </cell>
          <cell r="AE80"/>
          <cell r="AF80" t="str">
            <v>Waiting</v>
          </cell>
        </row>
        <row r="81">
          <cell r="A81" t="str">
            <v>2742396610</v>
          </cell>
          <cell r="B81" t="str">
            <v>KITS</v>
          </cell>
          <cell r="C81"/>
          <cell r="D81" t="str">
            <v>L. MALHOME</v>
          </cell>
          <cell r="E81">
            <v>27423966</v>
          </cell>
          <cell r="F81">
            <v>10</v>
          </cell>
          <cell r="G81" t="str">
            <v>A9550051000296</v>
          </cell>
          <cell r="H81" t="str">
            <v>510VU2 PANEL</v>
          </cell>
          <cell r="I81">
            <v>1</v>
          </cell>
          <cell r="J81">
            <v>42879</v>
          </cell>
          <cell r="K81">
            <v>6530207600</v>
          </cell>
          <cell r="L81" t="str">
            <v>A31112112B00</v>
          </cell>
          <cell r="M81">
            <v>1</v>
          </cell>
          <cell r="N81"/>
          <cell r="O81"/>
          <cell r="P81"/>
          <cell r="Q81"/>
          <cell r="R81"/>
          <cell r="S81"/>
          <cell r="T81"/>
          <cell r="U81"/>
          <cell r="V81"/>
          <cell r="W81"/>
          <cell r="X81"/>
          <cell r="Y81"/>
          <cell r="Z81">
            <v>1</v>
          </cell>
          <cell r="AA81">
            <v>0</v>
          </cell>
          <cell r="AB81">
            <v>1</v>
          </cell>
          <cell r="AC81"/>
          <cell r="AD81" t="str">
            <v>Paulstra</v>
          </cell>
          <cell r="AE81"/>
          <cell r="AF81" t="str">
            <v>Waiting</v>
          </cell>
        </row>
        <row r="82">
          <cell r="A82" t="str">
            <v>2740543410</v>
          </cell>
          <cell r="B82" t="str">
            <v>KITS</v>
          </cell>
          <cell r="C82"/>
          <cell r="D82" t="str">
            <v>J.Crockit</v>
          </cell>
          <cell r="E82">
            <v>27405434</v>
          </cell>
          <cell r="F82">
            <v>10</v>
          </cell>
          <cell r="G82" t="str">
            <v>D9550011700295</v>
          </cell>
          <cell r="H82" t="str">
            <v>117VU PANEL</v>
          </cell>
          <cell r="I82">
            <v>1</v>
          </cell>
          <cell r="J82">
            <v>42856</v>
          </cell>
          <cell r="K82">
            <v>6963576200</v>
          </cell>
          <cell r="L82" t="str">
            <v>D11312633A00</v>
          </cell>
          <cell r="M82">
            <v>1</v>
          </cell>
          <cell r="N82">
            <v>6963582600</v>
          </cell>
          <cell r="O82" t="str">
            <v>D11312851A00</v>
          </cell>
          <cell r="P82">
            <v>1</v>
          </cell>
          <cell r="Q82"/>
          <cell r="R82"/>
          <cell r="S82"/>
          <cell r="T82"/>
          <cell r="U82"/>
          <cell r="V82"/>
          <cell r="W82"/>
          <cell r="X82"/>
          <cell r="Y82"/>
          <cell r="Z82">
            <v>2</v>
          </cell>
          <cell r="AA82">
            <v>0</v>
          </cell>
          <cell r="AB82">
            <v>2</v>
          </cell>
          <cell r="AC82"/>
          <cell r="AD82" t="str">
            <v>Sirio Panel</v>
          </cell>
          <cell r="AE82"/>
          <cell r="AF82" t="str">
            <v>Received</v>
          </cell>
        </row>
        <row r="83">
          <cell r="A83" t="str">
            <v>790127410</v>
          </cell>
          <cell r="B83" t="str">
            <v>SPARES</v>
          </cell>
          <cell r="C83"/>
          <cell r="D83" t="str">
            <v>B.Lachal</v>
          </cell>
          <cell r="E83">
            <v>7901274</v>
          </cell>
          <cell r="F83">
            <v>10</v>
          </cell>
          <cell r="G83" t="str">
            <v>S9550081192795</v>
          </cell>
          <cell r="H83" t="str">
            <v>811VU PANEL</v>
          </cell>
          <cell r="I83">
            <v>1</v>
          </cell>
          <cell r="J83">
            <v>42914</v>
          </cell>
          <cell r="K83">
            <v>6853820100</v>
          </cell>
          <cell r="L83" t="str">
            <v>SC628ANPR</v>
          </cell>
          <cell r="M83">
            <v>1</v>
          </cell>
          <cell r="N83"/>
          <cell r="O83"/>
          <cell r="P83"/>
          <cell r="Q83"/>
          <cell r="R83"/>
          <cell r="S83"/>
          <cell r="T83"/>
          <cell r="U83"/>
          <cell r="V83"/>
          <cell r="W83"/>
          <cell r="X83"/>
          <cell r="Y83"/>
          <cell r="Z83">
            <v>1</v>
          </cell>
          <cell r="AA83">
            <v>1</v>
          </cell>
          <cell r="AB83">
            <v>0</v>
          </cell>
          <cell r="AC83"/>
          <cell r="AD83" t="str">
            <v>?</v>
          </cell>
          <cell r="AE83"/>
          <cell r="AF83" t="str">
            <v>Received</v>
          </cell>
        </row>
        <row r="84">
          <cell r="A84" t="str">
            <v>2742364210</v>
          </cell>
          <cell r="B84" t="str">
            <v>KITS</v>
          </cell>
          <cell r="C84"/>
          <cell r="D84" t="str">
            <v>J.Crockit</v>
          </cell>
          <cell r="E84">
            <v>27423642</v>
          </cell>
          <cell r="F84">
            <v>10</v>
          </cell>
          <cell r="G84" t="str">
            <v>D9550011700295</v>
          </cell>
          <cell r="H84" t="str">
            <v>117VU PANEL</v>
          </cell>
          <cell r="I84">
            <v>1</v>
          </cell>
          <cell r="J84">
            <v>42931</v>
          </cell>
          <cell r="K84">
            <v>6963576200</v>
          </cell>
          <cell r="L84" t="str">
            <v>D11312633A00</v>
          </cell>
          <cell r="M84">
            <v>1</v>
          </cell>
          <cell r="N84">
            <v>6963582600</v>
          </cell>
          <cell r="O84" t="str">
            <v>D11312851A00</v>
          </cell>
          <cell r="P84">
            <v>1</v>
          </cell>
          <cell r="Q84"/>
          <cell r="R84"/>
          <cell r="S84"/>
          <cell r="T84"/>
          <cell r="U84"/>
          <cell r="V84"/>
          <cell r="W84"/>
          <cell r="X84"/>
          <cell r="Y84"/>
          <cell r="Z84">
            <v>2</v>
          </cell>
          <cell r="AA84">
            <v>0</v>
          </cell>
          <cell r="AB84">
            <v>2</v>
          </cell>
          <cell r="AC84"/>
          <cell r="AD84" t="str">
            <v>Sirio Panel</v>
          </cell>
          <cell r="AE84"/>
          <cell r="AF84" t="str">
            <v>Received</v>
          </cell>
        </row>
        <row r="85">
          <cell r="A85" t="str">
            <v>2742364310</v>
          </cell>
          <cell r="B85" t="str">
            <v>KITS</v>
          </cell>
          <cell r="C85"/>
          <cell r="D85" t="str">
            <v>J.Crockit</v>
          </cell>
          <cell r="E85">
            <v>27423643</v>
          </cell>
          <cell r="F85">
            <v>10</v>
          </cell>
          <cell r="G85" t="str">
            <v>D9550011700295</v>
          </cell>
          <cell r="H85" t="str">
            <v>117VU PANEL</v>
          </cell>
          <cell r="I85">
            <v>1</v>
          </cell>
          <cell r="J85">
            <v>42931</v>
          </cell>
          <cell r="K85">
            <v>6963576200</v>
          </cell>
          <cell r="L85" t="str">
            <v>D11312633A00</v>
          </cell>
          <cell r="M85">
            <v>1</v>
          </cell>
          <cell r="N85">
            <v>6963582600</v>
          </cell>
          <cell r="O85" t="str">
            <v>D11312851A00</v>
          </cell>
          <cell r="P85">
            <v>1</v>
          </cell>
          <cell r="Q85"/>
          <cell r="R85"/>
          <cell r="S85"/>
          <cell r="T85"/>
          <cell r="U85"/>
          <cell r="V85"/>
          <cell r="W85"/>
          <cell r="X85"/>
          <cell r="Y85"/>
          <cell r="Z85">
            <v>2</v>
          </cell>
          <cell r="AA85">
            <v>0</v>
          </cell>
          <cell r="AB85">
            <v>2</v>
          </cell>
          <cell r="AC85"/>
          <cell r="AD85" t="str">
            <v>Sirio Panel</v>
          </cell>
          <cell r="AE85"/>
          <cell r="AF85" t="str">
            <v>Received</v>
          </cell>
        </row>
        <row r="86">
          <cell r="A86" t="str">
            <v>2742364410</v>
          </cell>
          <cell r="B86" t="str">
            <v>KITS</v>
          </cell>
          <cell r="C86"/>
          <cell r="D86" t="str">
            <v>J.Crockit</v>
          </cell>
          <cell r="E86">
            <v>27423644</v>
          </cell>
          <cell r="F86">
            <v>10</v>
          </cell>
          <cell r="G86" t="str">
            <v>D9550011700295</v>
          </cell>
          <cell r="H86" t="str">
            <v>117VU PANEL</v>
          </cell>
          <cell r="I86">
            <v>1</v>
          </cell>
          <cell r="J86">
            <v>42931</v>
          </cell>
          <cell r="K86">
            <v>6963576200</v>
          </cell>
          <cell r="L86" t="str">
            <v>D11312633A00</v>
          </cell>
          <cell r="M86">
            <v>1</v>
          </cell>
          <cell r="N86">
            <v>6963582600</v>
          </cell>
          <cell r="O86" t="str">
            <v>D11312851A00</v>
          </cell>
          <cell r="P86">
            <v>1</v>
          </cell>
          <cell r="Q86"/>
          <cell r="R86"/>
          <cell r="S86"/>
          <cell r="T86"/>
          <cell r="U86"/>
          <cell r="V86"/>
          <cell r="W86"/>
          <cell r="X86"/>
          <cell r="Y86"/>
          <cell r="Z86">
            <v>2</v>
          </cell>
          <cell r="AA86">
            <v>0</v>
          </cell>
          <cell r="AB86">
            <v>2</v>
          </cell>
          <cell r="AC86"/>
          <cell r="AD86" t="str">
            <v>Sirio Panel</v>
          </cell>
          <cell r="AE86"/>
          <cell r="AF86" t="str">
            <v>Received</v>
          </cell>
        </row>
        <row r="87">
          <cell r="A87" t="str">
            <v>2742364610</v>
          </cell>
          <cell r="B87" t="str">
            <v>KITS</v>
          </cell>
          <cell r="C87"/>
          <cell r="D87" t="str">
            <v>J.Crockit</v>
          </cell>
          <cell r="E87">
            <v>27423646</v>
          </cell>
          <cell r="F87">
            <v>10</v>
          </cell>
          <cell r="G87" t="str">
            <v>D9550011700295</v>
          </cell>
          <cell r="H87" t="str">
            <v>117VU PANEL</v>
          </cell>
          <cell r="I87">
            <v>1</v>
          </cell>
          <cell r="J87">
            <v>42931</v>
          </cell>
          <cell r="K87">
            <v>6963576200</v>
          </cell>
          <cell r="L87" t="str">
            <v>D11312633A00</v>
          </cell>
          <cell r="M87">
            <v>1</v>
          </cell>
          <cell r="N87">
            <v>6963582600</v>
          </cell>
          <cell r="O87" t="str">
            <v>D11312851A00</v>
          </cell>
          <cell r="P87">
            <v>1</v>
          </cell>
          <cell r="Q87"/>
          <cell r="R87"/>
          <cell r="S87"/>
          <cell r="T87"/>
          <cell r="U87"/>
          <cell r="V87"/>
          <cell r="W87"/>
          <cell r="X87"/>
          <cell r="Y87"/>
          <cell r="Z87">
            <v>2</v>
          </cell>
          <cell r="AA87">
            <v>1</v>
          </cell>
          <cell r="AB87">
            <v>1</v>
          </cell>
          <cell r="AC87"/>
          <cell r="AD87" t="str">
            <v>Sirio Panel</v>
          </cell>
          <cell r="AE87"/>
          <cell r="AF87" t="str">
            <v>Received</v>
          </cell>
        </row>
        <row r="88">
          <cell r="A88" t="str">
            <v>2742364710</v>
          </cell>
          <cell r="B88" t="str">
            <v>KITS</v>
          </cell>
          <cell r="C88"/>
          <cell r="D88" t="str">
            <v>J.Crockit</v>
          </cell>
          <cell r="E88">
            <v>27423647</v>
          </cell>
          <cell r="F88">
            <v>10</v>
          </cell>
          <cell r="G88" t="str">
            <v>D9550011700295</v>
          </cell>
          <cell r="H88" t="str">
            <v>117VU PANEL</v>
          </cell>
          <cell r="I88">
            <v>1</v>
          </cell>
          <cell r="J88">
            <v>42931</v>
          </cell>
          <cell r="K88">
            <v>6963576200</v>
          </cell>
          <cell r="L88" t="str">
            <v>D11312633A00</v>
          </cell>
          <cell r="M88">
            <v>1</v>
          </cell>
          <cell r="N88">
            <v>6963582600</v>
          </cell>
          <cell r="O88" t="str">
            <v>D11312851A00</v>
          </cell>
          <cell r="P88">
            <v>1</v>
          </cell>
          <cell r="Q88"/>
          <cell r="R88"/>
          <cell r="S88"/>
          <cell r="T88"/>
          <cell r="U88"/>
          <cell r="V88"/>
          <cell r="W88"/>
          <cell r="X88"/>
          <cell r="Y88"/>
          <cell r="Z88">
            <v>2</v>
          </cell>
          <cell r="AA88">
            <v>1</v>
          </cell>
          <cell r="AB88">
            <v>1</v>
          </cell>
          <cell r="AC88"/>
          <cell r="AD88" t="str">
            <v>Sirio Panel</v>
          </cell>
          <cell r="AE88"/>
          <cell r="AF88" t="str">
            <v>Received</v>
          </cell>
        </row>
        <row r="89">
          <cell r="A89" t="str">
            <v>2742364810</v>
          </cell>
          <cell r="B89" t="str">
            <v>KITS</v>
          </cell>
          <cell r="C89"/>
          <cell r="D89" t="str">
            <v>J.Crockit</v>
          </cell>
          <cell r="E89">
            <v>27423648</v>
          </cell>
          <cell r="F89">
            <v>10</v>
          </cell>
          <cell r="G89" t="str">
            <v>D9550011700295</v>
          </cell>
          <cell r="H89" t="str">
            <v>117VU PANEL</v>
          </cell>
          <cell r="I89">
            <v>1</v>
          </cell>
          <cell r="J89">
            <v>42931</v>
          </cell>
          <cell r="K89">
            <v>6963576200</v>
          </cell>
          <cell r="L89" t="str">
            <v>D11312633A00</v>
          </cell>
          <cell r="M89">
            <v>1</v>
          </cell>
          <cell r="N89">
            <v>6963582600</v>
          </cell>
          <cell r="O89" t="str">
            <v>D11312851A00</v>
          </cell>
          <cell r="P89">
            <v>1</v>
          </cell>
          <cell r="Q89"/>
          <cell r="R89"/>
          <cell r="S89"/>
          <cell r="T89"/>
          <cell r="U89"/>
          <cell r="V89"/>
          <cell r="W89"/>
          <cell r="X89"/>
          <cell r="Y89"/>
          <cell r="Z89">
            <v>2</v>
          </cell>
          <cell r="AA89">
            <v>1</v>
          </cell>
          <cell r="AB89">
            <v>1</v>
          </cell>
          <cell r="AC89"/>
          <cell r="AD89" t="str">
            <v>Sirio Panel</v>
          </cell>
          <cell r="AE89"/>
          <cell r="AF89" t="str">
            <v>Received</v>
          </cell>
        </row>
        <row r="90">
          <cell r="A90" t="str">
            <v>2742364910</v>
          </cell>
          <cell r="B90" t="str">
            <v>KITS</v>
          </cell>
          <cell r="C90"/>
          <cell r="D90" t="str">
            <v>J.Crockit</v>
          </cell>
          <cell r="E90">
            <v>27423649</v>
          </cell>
          <cell r="F90">
            <v>10</v>
          </cell>
          <cell r="G90" t="str">
            <v>D9550011700295</v>
          </cell>
          <cell r="H90" t="str">
            <v>117VU PANEL</v>
          </cell>
          <cell r="I90">
            <v>1</v>
          </cell>
          <cell r="J90">
            <v>42931</v>
          </cell>
          <cell r="K90">
            <v>6963576200</v>
          </cell>
          <cell r="L90" t="str">
            <v>D11312633A00</v>
          </cell>
          <cell r="M90">
            <v>1</v>
          </cell>
          <cell r="N90">
            <v>6963582600</v>
          </cell>
          <cell r="O90" t="str">
            <v>D11312851A00</v>
          </cell>
          <cell r="P90">
            <v>1</v>
          </cell>
          <cell r="Q90"/>
          <cell r="R90"/>
          <cell r="S90"/>
          <cell r="T90"/>
          <cell r="U90"/>
          <cell r="V90"/>
          <cell r="W90"/>
          <cell r="X90"/>
          <cell r="Y90"/>
          <cell r="Z90">
            <v>2</v>
          </cell>
          <cell r="AA90">
            <v>1</v>
          </cell>
          <cell r="AB90">
            <v>1</v>
          </cell>
          <cell r="AC90"/>
          <cell r="AD90" t="str">
            <v>Sirio Panel</v>
          </cell>
          <cell r="AE90"/>
          <cell r="AF90" t="str">
            <v>Received</v>
          </cell>
        </row>
        <row r="91">
          <cell r="A91" t="str">
            <v>2742365010</v>
          </cell>
          <cell r="B91" t="str">
            <v>KITS</v>
          </cell>
          <cell r="C91"/>
          <cell r="D91" t="str">
            <v>J.Crockit</v>
          </cell>
          <cell r="E91">
            <v>27423650</v>
          </cell>
          <cell r="F91">
            <v>10</v>
          </cell>
          <cell r="G91" t="str">
            <v>D9550011700295</v>
          </cell>
          <cell r="H91" t="str">
            <v>117VU PANEL</v>
          </cell>
          <cell r="I91">
            <v>1</v>
          </cell>
          <cell r="J91">
            <v>42931</v>
          </cell>
          <cell r="K91">
            <v>6963576200</v>
          </cell>
          <cell r="L91" t="str">
            <v>D11312633A00</v>
          </cell>
          <cell r="M91">
            <v>1</v>
          </cell>
          <cell r="N91">
            <v>6963582600</v>
          </cell>
          <cell r="O91" t="str">
            <v>D11312851A00</v>
          </cell>
          <cell r="P91">
            <v>1</v>
          </cell>
          <cell r="Q91"/>
          <cell r="R91"/>
          <cell r="S91"/>
          <cell r="T91"/>
          <cell r="U91"/>
          <cell r="V91"/>
          <cell r="W91"/>
          <cell r="X91"/>
          <cell r="Y91"/>
          <cell r="Z91">
            <v>2</v>
          </cell>
          <cell r="AA91">
            <v>1</v>
          </cell>
          <cell r="AB91">
            <v>1</v>
          </cell>
          <cell r="AC91"/>
          <cell r="AD91" t="str">
            <v>Sirio Panel</v>
          </cell>
          <cell r="AE91"/>
          <cell r="AF91" t="str">
            <v>Received</v>
          </cell>
        </row>
        <row r="92">
          <cell r="A92" t="str">
            <v>2742365210</v>
          </cell>
          <cell r="B92" t="str">
            <v>KITS</v>
          </cell>
          <cell r="C92"/>
          <cell r="D92" t="str">
            <v>J.Crockit</v>
          </cell>
          <cell r="E92">
            <v>27423652</v>
          </cell>
          <cell r="F92">
            <v>10</v>
          </cell>
          <cell r="G92" t="str">
            <v>D9550011700295</v>
          </cell>
          <cell r="H92" t="str">
            <v>117VU PANEL</v>
          </cell>
          <cell r="I92">
            <v>1</v>
          </cell>
          <cell r="J92">
            <v>42931</v>
          </cell>
          <cell r="K92">
            <v>6963576200</v>
          </cell>
          <cell r="L92" t="str">
            <v>D11312633A00</v>
          </cell>
          <cell r="M92">
            <v>1</v>
          </cell>
          <cell r="N92">
            <v>6963582600</v>
          </cell>
          <cell r="O92" t="str">
            <v>D11312851A00</v>
          </cell>
          <cell r="P92">
            <v>1</v>
          </cell>
          <cell r="Q92"/>
          <cell r="R92"/>
          <cell r="S92"/>
          <cell r="T92"/>
          <cell r="U92"/>
          <cell r="V92"/>
          <cell r="W92"/>
          <cell r="X92"/>
          <cell r="Y92"/>
          <cell r="Z92">
            <v>2</v>
          </cell>
          <cell r="AA92">
            <v>1</v>
          </cell>
          <cell r="AB92">
            <v>1</v>
          </cell>
          <cell r="AC92"/>
          <cell r="AD92" t="str">
            <v>Sirio Panel</v>
          </cell>
          <cell r="AE92"/>
          <cell r="AF92" t="str">
            <v>Received</v>
          </cell>
        </row>
        <row r="93">
          <cell r="A93" t="str">
            <v>2742365310</v>
          </cell>
          <cell r="B93" t="str">
            <v>KITS</v>
          </cell>
          <cell r="C93"/>
          <cell r="D93" t="str">
            <v>J.Crockit</v>
          </cell>
          <cell r="E93">
            <v>27423653</v>
          </cell>
          <cell r="F93">
            <v>10</v>
          </cell>
          <cell r="G93" t="str">
            <v>D9550011700295</v>
          </cell>
          <cell r="H93" t="str">
            <v>117VU PANEL</v>
          </cell>
          <cell r="I93">
            <v>1</v>
          </cell>
          <cell r="J93">
            <v>42931</v>
          </cell>
          <cell r="K93">
            <v>6963576200</v>
          </cell>
          <cell r="L93" t="str">
            <v>D11312633A00</v>
          </cell>
          <cell r="M93">
            <v>1</v>
          </cell>
          <cell r="N93">
            <v>6963582600</v>
          </cell>
          <cell r="O93" t="str">
            <v>D11312851A00</v>
          </cell>
          <cell r="P93">
            <v>1</v>
          </cell>
          <cell r="Q93"/>
          <cell r="R93"/>
          <cell r="S93"/>
          <cell r="T93"/>
          <cell r="U93"/>
          <cell r="V93"/>
          <cell r="W93"/>
          <cell r="X93"/>
          <cell r="Y93"/>
          <cell r="Z93">
            <v>2</v>
          </cell>
          <cell r="AA93">
            <v>1</v>
          </cell>
          <cell r="AB93">
            <v>1</v>
          </cell>
          <cell r="AC93"/>
          <cell r="AD93" t="str">
            <v>Sirio Panel</v>
          </cell>
          <cell r="AE93"/>
          <cell r="AF93" t="str">
            <v>Received</v>
          </cell>
        </row>
        <row r="94">
          <cell r="A94" t="str">
            <v>2742365510</v>
          </cell>
          <cell r="B94" t="str">
            <v>KITS</v>
          </cell>
          <cell r="C94"/>
          <cell r="D94" t="str">
            <v>J.Crockit</v>
          </cell>
          <cell r="E94">
            <v>27423655</v>
          </cell>
          <cell r="F94">
            <v>10</v>
          </cell>
          <cell r="G94" t="str">
            <v>D9550011700295</v>
          </cell>
          <cell r="H94" t="str">
            <v>117VU PANEL</v>
          </cell>
          <cell r="I94">
            <v>1</v>
          </cell>
          <cell r="J94">
            <v>42931</v>
          </cell>
          <cell r="K94">
            <v>6963576200</v>
          </cell>
          <cell r="L94" t="str">
            <v>D11312633A00</v>
          </cell>
          <cell r="M94">
            <v>1</v>
          </cell>
          <cell r="N94">
            <v>6963582600</v>
          </cell>
          <cell r="O94" t="str">
            <v>D11312851A00</v>
          </cell>
          <cell r="P94">
            <v>1</v>
          </cell>
          <cell r="Q94"/>
          <cell r="R94"/>
          <cell r="S94"/>
          <cell r="T94"/>
          <cell r="U94"/>
          <cell r="V94"/>
          <cell r="W94"/>
          <cell r="X94"/>
          <cell r="Y94"/>
          <cell r="Z94">
            <v>2</v>
          </cell>
          <cell r="AA94">
            <v>0</v>
          </cell>
          <cell r="AB94">
            <v>2</v>
          </cell>
          <cell r="AC94"/>
          <cell r="AD94" t="str">
            <v>Sirio Panel</v>
          </cell>
          <cell r="AE94"/>
          <cell r="AF94" t="str">
            <v>Received</v>
          </cell>
        </row>
        <row r="95">
          <cell r="A95" t="str">
            <v>2742365610</v>
          </cell>
          <cell r="B95" t="str">
            <v>KITS</v>
          </cell>
          <cell r="C95"/>
          <cell r="D95" t="str">
            <v>J.Crockit</v>
          </cell>
          <cell r="E95">
            <v>27423656</v>
          </cell>
          <cell r="F95">
            <v>10</v>
          </cell>
          <cell r="G95" t="str">
            <v>D9550011700295</v>
          </cell>
          <cell r="H95" t="str">
            <v>117VU PANEL</v>
          </cell>
          <cell r="I95">
            <v>1</v>
          </cell>
          <cell r="J95">
            <v>42931</v>
          </cell>
          <cell r="K95">
            <v>6963576200</v>
          </cell>
          <cell r="L95" t="str">
            <v>D11312633A00</v>
          </cell>
          <cell r="M95">
            <v>1</v>
          </cell>
          <cell r="N95">
            <v>6963582600</v>
          </cell>
          <cell r="O95" t="str">
            <v>D11312851A00</v>
          </cell>
          <cell r="P95">
            <v>1</v>
          </cell>
          <cell r="Q95"/>
          <cell r="R95"/>
          <cell r="S95"/>
          <cell r="T95"/>
          <cell r="U95"/>
          <cell r="V95"/>
          <cell r="W95"/>
          <cell r="X95"/>
          <cell r="Y95"/>
          <cell r="Z95">
            <v>2</v>
          </cell>
          <cell r="AA95">
            <v>0</v>
          </cell>
          <cell r="AB95">
            <v>2</v>
          </cell>
          <cell r="AC95"/>
          <cell r="AD95" t="str">
            <v>Sirio Panel</v>
          </cell>
          <cell r="AE95"/>
          <cell r="AF95" t="str">
            <v>Received</v>
          </cell>
        </row>
        <row r="96">
          <cell r="A96" t="str">
            <v>2742365710</v>
          </cell>
          <cell r="B96" t="str">
            <v>KITS</v>
          </cell>
          <cell r="C96"/>
          <cell r="D96" t="str">
            <v>J.Crockit</v>
          </cell>
          <cell r="E96">
            <v>27423657</v>
          </cell>
          <cell r="F96">
            <v>10</v>
          </cell>
          <cell r="G96" t="str">
            <v>D9550011700295</v>
          </cell>
          <cell r="H96" t="str">
            <v>117VU PANEL</v>
          </cell>
          <cell r="I96">
            <v>1</v>
          </cell>
          <cell r="J96">
            <v>42931</v>
          </cell>
          <cell r="K96">
            <v>6963576200</v>
          </cell>
          <cell r="L96" t="str">
            <v>D11312633A00</v>
          </cell>
          <cell r="M96">
            <v>1</v>
          </cell>
          <cell r="N96">
            <v>6963582600</v>
          </cell>
          <cell r="O96" t="str">
            <v>D11312851A00</v>
          </cell>
          <cell r="P96">
            <v>1</v>
          </cell>
          <cell r="Q96"/>
          <cell r="R96"/>
          <cell r="S96"/>
          <cell r="T96"/>
          <cell r="U96"/>
          <cell r="V96"/>
          <cell r="W96"/>
          <cell r="X96"/>
          <cell r="Y96"/>
          <cell r="Z96">
            <v>2</v>
          </cell>
          <cell r="AA96">
            <v>0</v>
          </cell>
          <cell r="AB96">
            <v>2</v>
          </cell>
          <cell r="AC96"/>
          <cell r="AD96" t="str">
            <v>Sirio Panel</v>
          </cell>
          <cell r="AE96"/>
          <cell r="AF96" t="str">
            <v>Received</v>
          </cell>
        </row>
        <row r="97">
          <cell r="A97" t="str">
            <v>2742365810</v>
          </cell>
          <cell r="B97" t="str">
            <v>KITS</v>
          </cell>
          <cell r="C97"/>
          <cell r="D97" t="str">
            <v>J.Crockit</v>
          </cell>
          <cell r="E97">
            <v>27423658</v>
          </cell>
          <cell r="F97">
            <v>10</v>
          </cell>
          <cell r="G97" t="str">
            <v>D9550011700295</v>
          </cell>
          <cell r="H97" t="str">
            <v>117VU PANEL</v>
          </cell>
          <cell r="I97">
            <v>1</v>
          </cell>
          <cell r="J97">
            <v>42931</v>
          </cell>
          <cell r="K97">
            <v>6963576200</v>
          </cell>
          <cell r="L97" t="str">
            <v>D11312633A00</v>
          </cell>
          <cell r="M97">
            <v>1</v>
          </cell>
          <cell r="N97">
            <v>6963582600</v>
          </cell>
          <cell r="O97" t="str">
            <v>D11312851A00</v>
          </cell>
          <cell r="P97">
            <v>1</v>
          </cell>
          <cell r="Q97"/>
          <cell r="R97"/>
          <cell r="S97"/>
          <cell r="T97"/>
          <cell r="U97"/>
          <cell r="V97"/>
          <cell r="W97"/>
          <cell r="X97"/>
          <cell r="Y97"/>
          <cell r="Z97">
            <v>2</v>
          </cell>
          <cell r="AA97">
            <v>0</v>
          </cell>
          <cell r="AB97">
            <v>2</v>
          </cell>
          <cell r="AC97"/>
          <cell r="AD97" t="str">
            <v>Sirio Panel</v>
          </cell>
          <cell r="AE97"/>
          <cell r="AF97" t="str">
            <v>Received</v>
          </cell>
        </row>
        <row r="98">
          <cell r="A98" t="str">
            <v>2742365910</v>
          </cell>
          <cell r="B98" t="str">
            <v>KITS</v>
          </cell>
          <cell r="C98"/>
          <cell r="D98" t="str">
            <v>J.Crockit</v>
          </cell>
          <cell r="E98">
            <v>27423659</v>
          </cell>
          <cell r="F98">
            <v>10</v>
          </cell>
          <cell r="G98" t="str">
            <v>D9550011700295</v>
          </cell>
          <cell r="H98" t="str">
            <v>117VU PANEL</v>
          </cell>
          <cell r="I98">
            <v>1</v>
          </cell>
          <cell r="J98">
            <v>42931</v>
          </cell>
          <cell r="K98">
            <v>6963576200</v>
          </cell>
          <cell r="L98" t="str">
            <v>D11312633A00</v>
          </cell>
          <cell r="M98">
            <v>1</v>
          </cell>
          <cell r="N98">
            <v>6963582600</v>
          </cell>
          <cell r="O98" t="str">
            <v>D11312851A00</v>
          </cell>
          <cell r="P98">
            <v>1</v>
          </cell>
          <cell r="Q98"/>
          <cell r="R98"/>
          <cell r="S98"/>
          <cell r="T98"/>
          <cell r="U98"/>
          <cell r="V98"/>
          <cell r="W98"/>
          <cell r="X98"/>
          <cell r="Y98"/>
          <cell r="Z98">
            <v>2</v>
          </cell>
          <cell r="AA98">
            <v>0</v>
          </cell>
          <cell r="AB98">
            <v>2</v>
          </cell>
          <cell r="AC98"/>
          <cell r="AD98" t="str">
            <v>Sirio Panel</v>
          </cell>
          <cell r="AE98"/>
          <cell r="AF98" t="str">
            <v>Received</v>
          </cell>
        </row>
        <row r="99">
          <cell r="A99" t="str">
            <v>2742366010</v>
          </cell>
          <cell r="B99" t="str">
            <v>KITS</v>
          </cell>
          <cell r="C99"/>
          <cell r="D99" t="str">
            <v>J.Crockit</v>
          </cell>
          <cell r="E99">
            <v>27423660</v>
          </cell>
          <cell r="F99">
            <v>10</v>
          </cell>
          <cell r="G99" t="str">
            <v>D9550011700295</v>
          </cell>
          <cell r="H99" t="str">
            <v>117VU PANEL</v>
          </cell>
          <cell r="I99">
            <v>1</v>
          </cell>
          <cell r="J99">
            <v>42931</v>
          </cell>
          <cell r="K99">
            <v>6963576200</v>
          </cell>
          <cell r="L99" t="str">
            <v>D11312633A00</v>
          </cell>
          <cell r="M99">
            <v>1</v>
          </cell>
          <cell r="N99">
            <v>6963582600</v>
          </cell>
          <cell r="O99" t="str">
            <v>D11312851A00</v>
          </cell>
          <cell r="P99">
            <v>1</v>
          </cell>
          <cell r="Q99"/>
          <cell r="R99"/>
          <cell r="S99"/>
          <cell r="T99"/>
          <cell r="U99"/>
          <cell r="V99"/>
          <cell r="W99"/>
          <cell r="X99"/>
          <cell r="Y99"/>
          <cell r="Z99">
            <v>2</v>
          </cell>
          <cell r="AA99">
            <v>0</v>
          </cell>
          <cell r="AB99">
            <v>2</v>
          </cell>
          <cell r="AC99"/>
          <cell r="AD99" t="str">
            <v>Sirio Panel</v>
          </cell>
          <cell r="AE99"/>
          <cell r="AF99" t="str">
            <v>Received</v>
          </cell>
        </row>
        <row r="100">
          <cell r="A100" t="str">
            <v>2742366110</v>
          </cell>
          <cell r="B100" t="str">
            <v>KITS</v>
          </cell>
          <cell r="C100"/>
          <cell r="D100" t="str">
            <v>J.Crockit</v>
          </cell>
          <cell r="E100">
            <v>27423661</v>
          </cell>
          <cell r="F100">
            <v>10</v>
          </cell>
          <cell r="G100" t="str">
            <v>D9550011700295</v>
          </cell>
          <cell r="H100" t="str">
            <v>117VU PANEL</v>
          </cell>
          <cell r="I100">
            <v>1</v>
          </cell>
          <cell r="J100">
            <v>42931</v>
          </cell>
          <cell r="K100">
            <v>6963576200</v>
          </cell>
          <cell r="L100" t="str">
            <v>D11312633A00</v>
          </cell>
          <cell r="M100">
            <v>1</v>
          </cell>
          <cell r="N100">
            <v>6963582600</v>
          </cell>
          <cell r="O100" t="str">
            <v>D11312851A00</v>
          </cell>
          <cell r="P100">
            <v>1</v>
          </cell>
          <cell r="Q100"/>
          <cell r="R100"/>
          <cell r="S100"/>
          <cell r="T100"/>
          <cell r="U100"/>
          <cell r="V100"/>
          <cell r="W100"/>
          <cell r="X100"/>
          <cell r="Y100"/>
          <cell r="Z100">
            <v>2</v>
          </cell>
          <cell r="AA100">
            <v>0</v>
          </cell>
          <cell r="AB100">
            <v>2</v>
          </cell>
          <cell r="AC100"/>
          <cell r="AD100" t="str">
            <v>Sirio Panel</v>
          </cell>
          <cell r="AE100"/>
          <cell r="AF100" t="str">
            <v>Received</v>
          </cell>
        </row>
        <row r="101">
          <cell r="A101" t="str">
            <v>2742366210</v>
          </cell>
          <cell r="B101" t="str">
            <v>KITS</v>
          </cell>
          <cell r="C101"/>
          <cell r="D101" t="str">
            <v>J.Crockit</v>
          </cell>
          <cell r="E101">
            <v>27423662</v>
          </cell>
          <cell r="F101">
            <v>10</v>
          </cell>
          <cell r="G101" t="str">
            <v>D9550011700295</v>
          </cell>
          <cell r="H101" t="str">
            <v>117VU PANEL</v>
          </cell>
          <cell r="I101">
            <v>1</v>
          </cell>
          <cell r="J101">
            <v>42931</v>
          </cell>
          <cell r="K101">
            <v>6963576200</v>
          </cell>
          <cell r="L101" t="str">
            <v>D11312633A00</v>
          </cell>
          <cell r="M101">
            <v>1</v>
          </cell>
          <cell r="N101">
            <v>6963582600</v>
          </cell>
          <cell r="O101" t="str">
            <v>D11312851A00</v>
          </cell>
          <cell r="P101">
            <v>1</v>
          </cell>
          <cell r="Q101"/>
          <cell r="R101"/>
          <cell r="S101"/>
          <cell r="T101"/>
          <cell r="U101"/>
          <cell r="V101"/>
          <cell r="W101"/>
          <cell r="X101"/>
          <cell r="Y101"/>
          <cell r="Z101">
            <v>2</v>
          </cell>
          <cell r="AA101">
            <v>0</v>
          </cell>
          <cell r="AB101">
            <v>2</v>
          </cell>
          <cell r="AC101"/>
          <cell r="AD101" t="str">
            <v>Sirio Panel</v>
          </cell>
          <cell r="AE101"/>
          <cell r="AF101" t="str">
            <v>Received</v>
          </cell>
        </row>
        <row r="102">
          <cell r="A102" t="str">
            <v>2742366310</v>
          </cell>
          <cell r="B102" t="str">
            <v>KITS</v>
          </cell>
          <cell r="C102"/>
          <cell r="D102" t="str">
            <v>J.Crockit</v>
          </cell>
          <cell r="E102">
            <v>27423663</v>
          </cell>
          <cell r="F102">
            <v>10</v>
          </cell>
          <cell r="G102" t="str">
            <v>D9550011700295</v>
          </cell>
          <cell r="H102" t="str">
            <v>117VU PANEL</v>
          </cell>
          <cell r="I102">
            <v>1</v>
          </cell>
          <cell r="J102">
            <v>42931</v>
          </cell>
          <cell r="K102">
            <v>6963576200</v>
          </cell>
          <cell r="L102" t="str">
            <v>D11312633A00</v>
          </cell>
          <cell r="M102">
            <v>1</v>
          </cell>
          <cell r="N102">
            <v>6963582600</v>
          </cell>
          <cell r="O102" t="str">
            <v>D11312851A00</v>
          </cell>
          <cell r="P102">
            <v>1</v>
          </cell>
          <cell r="Q102"/>
          <cell r="R102"/>
          <cell r="S102"/>
          <cell r="T102"/>
          <cell r="U102"/>
          <cell r="V102"/>
          <cell r="W102"/>
          <cell r="X102"/>
          <cell r="Y102"/>
          <cell r="Z102">
            <v>2</v>
          </cell>
          <cell r="AA102">
            <v>0</v>
          </cell>
          <cell r="AB102">
            <v>2</v>
          </cell>
          <cell r="AC102"/>
          <cell r="AD102" t="str">
            <v>Sirio Panel</v>
          </cell>
          <cell r="AE102"/>
          <cell r="AF102" t="str">
            <v>Received</v>
          </cell>
        </row>
        <row r="103">
          <cell r="A103" t="str">
            <v>2742366410</v>
          </cell>
          <cell r="B103" t="str">
            <v>KITS</v>
          </cell>
          <cell r="C103"/>
          <cell r="D103" t="str">
            <v>J.Crockit</v>
          </cell>
          <cell r="E103">
            <v>27423664</v>
          </cell>
          <cell r="F103">
            <v>10</v>
          </cell>
          <cell r="G103" t="str">
            <v>D9550011700295</v>
          </cell>
          <cell r="H103" t="str">
            <v>117VU PANEL</v>
          </cell>
          <cell r="I103">
            <v>1</v>
          </cell>
          <cell r="J103">
            <v>42931</v>
          </cell>
          <cell r="K103">
            <v>6963576200</v>
          </cell>
          <cell r="L103" t="str">
            <v>D11312633A00</v>
          </cell>
          <cell r="M103">
            <v>1</v>
          </cell>
          <cell r="N103">
            <v>6963582600</v>
          </cell>
          <cell r="O103" t="str">
            <v>D11312851A00</v>
          </cell>
          <cell r="P103">
            <v>1</v>
          </cell>
          <cell r="Q103"/>
          <cell r="R103"/>
          <cell r="S103"/>
          <cell r="T103"/>
          <cell r="U103"/>
          <cell r="V103"/>
          <cell r="W103"/>
          <cell r="X103"/>
          <cell r="Y103"/>
          <cell r="Z103">
            <v>2</v>
          </cell>
          <cell r="AA103">
            <v>0</v>
          </cell>
          <cell r="AB103">
            <v>2</v>
          </cell>
          <cell r="AC103"/>
          <cell r="AD103" t="str">
            <v>Sirio Panel</v>
          </cell>
          <cell r="AE103"/>
          <cell r="AF103" t="str">
            <v>Received</v>
          </cell>
        </row>
        <row r="104">
          <cell r="A104" t="str">
            <v>2742366510</v>
          </cell>
          <cell r="B104" t="str">
            <v>KITS</v>
          </cell>
          <cell r="C104"/>
          <cell r="D104" t="str">
            <v>J.Crockit</v>
          </cell>
          <cell r="E104">
            <v>27423665</v>
          </cell>
          <cell r="F104">
            <v>10</v>
          </cell>
          <cell r="G104" t="str">
            <v>D9550011700295</v>
          </cell>
          <cell r="H104" t="str">
            <v>117VU PANEL</v>
          </cell>
          <cell r="I104">
            <v>1</v>
          </cell>
          <cell r="J104">
            <v>42931</v>
          </cell>
          <cell r="K104">
            <v>6963576200</v>
          </cell>
          <cell r="L104" t="str">
            <v>D11312633A00</v>
          </cell>
          <cell r="M104">
            <v>1</v>
          </cell>
          <cell r="N104">
            <v>6963582600</v>
          </cell>
          <cell r="O104" t="str">
            <v>D11312851A00</v>
          </cell>
          <cell r="P104">
            <v>1</v>
          </cell>
          <cell r="Q104"/>
          <cell r="R104"/>
          <cell r="S104"/>
          <cell r="T104"/>
          <cell r="U104"/>
          <cell r="V104"/>
          <cell r="W104"/>
          <cell r="X104"/>
          <cell r="Y104"/>
          <cell r="Z104">
            <v>2</v>
          </cell>
          <cell r="AA104">
            <v>0</v>
          </cell>
          <cell r="AB104">
            <v>2</v>
          </cell>
          <cell r="AC104"/>
          <cell r="AD104" t="str">
            <v>Sirio Panel</v>
          </cell>
          <cell r="AE104"/>
          <cell r="AF104" t="str">
            <v>Received</v>
          </cell>
        </row>
        <row r="105">
          <cell r="A105" t="str">
            <v>2742366610</v>
          </cell>
          <cell r="B105" t="str">
            <v>KITS</v>
          </cell>
          <cell r="C105"/>
          <cell r="D105" t="str">
            <v>J.Crockit</v>
          </cell>
          <cell r="E105">
            <v>27423666</v>
          </cell>
          <cell r="F105">
            <v>10</v>
          </cell>
          <cell r="G105" t="str">
            <v>D9550011700295</v>
          </cell>
          <cell r="H105" t="str">
            <v>117VU PANEL</v>
          </cell>
          <cell r="I105">
            <v>1</v>
          </cell>
          <cell r="J105">
            <v>42931</v>
          </cell>
          <cell r="K105">
            <v>6963576200</v>
          </cell>
          <cell r="L105" t="str">
            <v>D11312633A00</v>
          </cell>
          <cell r="M105">
            <v>1</v>
          </cell>
          <cell r="N105">
            <v>6963582600</v>
          </cell>
          <cell r="O105" t="str">
            <v>D11312851A00</v>
          </cell>
          <cell r="P105">
            <v>1</v>
          </cell>
          <cell r="Q105"/>
          <cell r="R105"/>
          <cell r="S105"/>
          <cell r="T105"/>
          <cell r="U105"/>
          <cell r="V105"/>
          <cell r="W105"/>
          <cell r="X105"/>
          <cell r="Y105"/>
          <cell r="Z105">
            <v>2</v>
          </cell>
          <cell r="AA105">
            <v>0</v>
          </cell>
          <cell r="AB105">
            <v>2</v>
          </cell>
          <cell r="AC105"/>
          <cell r="AD105" t="str">
            <v>Sirio Panel</v>
          </cell>
          <cell r="AE105"/>
          <cell r="AF105" t="str">
            <v>Received</v>
          </cell>
        </row>
        <row r="106">
          <cell r="A106" t="str">
            <v>2742366710</v>
          </cell>
          <cell r="B106" t="str">
            <v>KITS</v>
          </cell>
          <cell r="C106"/>
          <cell r="D106" t="str">
            <v>J.Crockit</v>
          </cell>
          <cell r="E106">
            <v>27423667</v>
          </cell>
          <cell r="F106">
            <v>10</v>
          </cell>
          <cell r="G106" t="str">
            <v>D9550011700295</v>
          </cell>
          <cell r="H106" t="str">
            <v>117VU PANEL</v>
          </cell>
          <cell r="I106">
            <v>1</v>
          </cell>
          <cell r="J106">
            <v>42931</v>
          </cell>
          <cell r="K106">
            <v>6963576200</v>
          </cell>
          <cell r="L106" t="str">
            <v>D11312633A00</v>
          </cell>
          <cell r="M106">
            <v>1</v>
          </cell>
          <cell r="N106">
            <v>6963582600</v>
          </cell>
          <cell r="O106" t="str">
            <v>D11312851A00</v>
          </cell>
          <cell r="P106">
            <v>1</v>
          </cell>
          <cell r="Q106"/>
          <cell r="R106"/>
          <cell r="S106"/>
          <cell r="T106"/>
          <cell r="U106"/>
          <cell r="V106"/>
          <cell r="W106"/>
          <cell r="X106"/>
          <cell r="Y106"/>
          <cell r="Z106">
            <v>2</v>
          </cell>
          <cell r="AA106">
            <v>1</v>
          </cell>
          <cell r="AB106">
            <v>1</v>
          </cell>
          <cell r="AC106"/>
          <cell r="AD106" t="str">
            <v>Sirio Panel</v>
          </cell>
          <cell r="AE106" t="str">
            <v>CMS 1 received ; Missing CMS 2 Qté 1</v>
          </cell>
          <cell r="AF106" t="str">
            <v>Received</v>
          </cell>
        </row>
        <row r="107">
          <cell r="A107" t="str">
            <v>2742366810</v>
          </cell>
          <cell r="B107" t="str">
            <v>KITS</v>
          </cell>
          <cell r="C107"/>
          <cell r="D107" t="str">
            <v>J.Crockit</v>
          </cell>
          <cell r="E107">
            <v>27423668</v>
          </cell>
          <cell r="F107">
            <v>10</v>
          </cell>
          <cell r="G107" t="str">
            <v>D9550011700295</v>
          </cell>
          <cell r="H107" t="str">
            <v>117VU PANEL</v>
          </cell>
          <cell r="I107">
            <v>1</v>
          </cell>
          <cell r="J107">
            <v>42931</v>
          </cell>
          <cell r="K107">
            <v>6963576200</v>
          </cell>
          <cell r="L107" t="str">
            <v>D11312633A00</v>
          </cell>
          <cell r="M107">
            <v>1</v>
          </cell>
          <cell r="N107">
            <v>6963582600</v>
          </cell>
          <cell r="O107" t="str">
            <v>D11312851A00</v>
          </cell>
          <cell r="P107">
            <v>1</v>
          </cell>
          <cell r="Q107"/>
          <cell r="R107"/>
          <cell r="S107"/>
          <cell r="T107"/>
          <cell r="U107"/>
          <cell r="V107"/>
          <cell r="W107"/>
          <cell r="X107"/>
          <cell r="Y107"/>
          <cell r="Z107">
            <v>2</v>
          </cell>
          <cell r="AA107">
            <v>1</v>
          </cell>
          <cell r="AB107">
            <v>1</v>
          </cell>
          <cell r="AC107"/>
          <cell r="AD107" t="str">
            <v>Sirio Panel</v>
          </cell>
          <cell r="AE107" t="str">
            <v xml:space="preserve">Missing CMS 1 Qty 1 (0 Received) </v>
          </cell>
          <cell r="AF107" t="str">
            <v>Received</v>
          </cell>
        </row>
        <row r="108">
          <cell r="A108" t="str">
            <v>795839110</v>
          </cell>
          <cell r="B108" t="str">
            <v>SPARES</v>
          </cell>
          <cell r="C108"/>
          <cell r="D108" t="str">
            <v>B. Lachal</v>
          </cell>
          <cell r="E108">
            <v>7958391</v>
          </cell>
          <cell r="F108">
            <v>10</v>
          </cell>
          <cell r="G108" t="str">
            <v>S9550081192795</v>
          </cell>
          <cell r="H108" t="str">
            <v>811VU PANEL</v>
          </cell>
          <cell r="I108">
            <v>1</v>
          </cell>
          <cell r="J108">
            <v>42924</v>
          </cell>
          <cell r="K108">
            <v>6853820100</v>
          </cell>
          <cell r="L108" t="str">
            <v>SC628ANPR</v>
          </cell>
          <cell r="M108">
            <v>1</v>
          </cell>
          <cell r="N108"/>
          <cell r="O108"/>
          <cell r="P108"/>
          <cell r="Q108"/>
          <cell r="R108"/>
          <cell r="S108"/>
          <cell r="T108"/>
          <cell r="U108"/>
          <cell r="V108"/>
          <cell r="W108"/>
          <cell r="X108"/>
          <cell r="Y108"/>
          <cell r="Z108">
            <v>1</v>
          </cell>
          <cell r="AA108">
            <v>1</v>
          </cell>
          <cell r="AB108">
            <v>0</v>
          </cell>
          <cell r="AC108"/>
          <cell r="AD108" t="str">
            <v>?</v>
          </cell>
          <cell r="AE108"/>
          <cell r="AF108" t="str">
            <v>Received</v>
          </cell>
        </row>
        <row r="109">
          <cell r="A109" t="str">
            <v>2746229510</v>
          </cell>
          <cell r="B109" t="str">
            <v>SPARES</v>
          </cell>
          <cell r="C109"/>
          <cell r="D109" t="str">
            <v>B. Lachal</v>
          </cell>
          <cell r="E109">
            <v>27462295</v>
          </cell>
          <cell r="F109">
            <v>10</v>
          </cell>
          <cell r="G109" t="str">
            <v>A9550051000196</v>
          </cell>
          <cell r="H109" t="str">
            <v>510VU1 PANEL</v>
          </cell>
          <cell r="I109">
            <v>1</v>
          </cell>
          <cell r="J109">
            <v>42922</v>
          </cell>
          <cell r="K109">
            <v>6530207600</v>
          </cell>
          <cell r="L109" t="str">
            <v>A31112112B00</v>
          </cell>
          <cell r="M109">
            <v>1</v>
          </cell>
          <cell r="N109"/>
          <cell r="O109"/>
          <cell r="P109"/>
          <cell r="Q109"/>
          <cell r="R109"/>
          <cell r="S109"/>
          <cell r="T109"/>
          <cell r="U109"/>
          <cell r="V109"/>
          <cell r="W109"/>
          <cell r="X109"/>
          <cell r="Y109"/>
          <cell r="Z109">
            <v>1</v>
          </cell>
          <cell r="AA109">
            <v>1</v>
          </cell>
          <cell r="AB109">
            <v>0</v>
          </cell>
          <cell r="AC109"/>
          <cell r="AD109" t="str">
            <v>PAULSTRA</v>
          </cell>
          <cell r="AE109"/>
          <cell r="AF109" t="str">
            <v>Received</v>
          </cell>
        </row>
        <row r="110">
          <cell r="A110" t="str">
            <v>2746229610</v>
          </cell>
          <cell r="B110" t="str">
            <v>SPARES</v>
          </cell>
          <cell r="C110"/>
          <cell r="D110" t="str">
            <v>B. Lachal</v>
          </cell>
          <cell r="E110">
            <v>27462296</v>
          </cell>
          <cell r="F110">
            <v>10</v>
          </cell>
          <cell r="G110" t="str">
            <v>A9550051000296</v>
          </cell>
          <cell r="H110" t="str">
            <v>510VU2 PANEL</v>
          </cell>
          <cell r="I110">
            <v>1</v>
          </cell>
          <cell r="J110">
            <v>42922</v>
          </cell>
          <cell r="K110">
            <v>6530207600</v>
          </cell>
          <cell r="L110" t="str">
            <v>A31112112B00</v>
          </cell>
          <cell r="M110">
            <v>1</v>
          </cell>
          <cell r="N110"/>
          <cell r="O110"/>
          <cell r="P110"/>
          <cell r="Q110"/>
          <cell r="R110"/>
          <cell r="S110"/>
          <cell r="T110"/>
          <cell r="U110"/>
          <cell r="V110"/>
          <cell r="W110"/>
          <cell r="X110"/>
          <cell r="Y110"/>
          <cell r="Z110">
            <v>1</v>
          </cell>
          <cell r="AA110">
            <v>1</v>
          </cell>
          <cell r="AB110">
            <v>0</v>
          </cell>
          <cell r="AC110"/>
          <cell r="AD110" t="str">
            <v>PAULSTRA</v>
          </cell>
          <cell r="AE110"/>
          <cell r="AF110" t="str">
            <v>Received</v>
          </cell>
        </row>
        <row r="111">
          <cell r="A111" t="str">
            <v>2747930310</v>
          </cell>
          <cell r="B111" t="str">
            <v>SPARES</v>
          </cell>
          <cell r="C111"/>
          <cell r="D111" t="str">
            <v>B. Lachal</v>
          </cell>
          <cell r="E111">
            <v>27479303</v>
          </cell>
          <cell r="F111">
            <v>10</v>
          </cell>
          <cell r="G111" t="str">
            <v>A9550051000196</v>
          </cell>
          <cell r="H111" t="str">
            <v>510VU1 PANEL</v>
          </cell>
          <cell r="I111">
            <v>1</v>
          </cell>
          <cell r="J111">
            <v>42935</v>
          </cell>
          <cell r="K111">
            <v>6530207600</v>
          </cell>
          <cell r="L111" t="str">
            <v>A31112112B00</v>
          </cell>
          <cell r="M111">
            <v>1</v>
          </cell>
          <cell r="N111"/>
          <cell r="O111"/>
          <cell r="P111"/>
          <cell r="Q111"/>
          <cell r="R111"/>
          <cell r="S111"/>
          <cell r="T111"/>
          <cell r="U111"/>
          <cell r="V111"/>
          <cell r="W111"/>
          <cell r="X111"/>
          <cell r="Y111"/>
          <cell r="Z111">
            <v>1</v>
          </cell>
          <cell r="AA111">
            <v>1</v>
          </cell>
          <cell r="AB111">
            <v>0</v>
          </cell>
          <cell r="AC111"/>
          <cell r="AD111" t="str">
            <v>PAULSTRA</v>
          </cell>
          <cell r="AE111"/>
          <cell r="AF111" t="str">
            <v>Received</v>
          </cell>
        </row>
        <row r="112">
          <cell r="A112" t="str">
            <v>2748136010</v>
          </cell>
          <cell r="B112" t="str">
            <v>SPARES</v>
          </cell>
          <cell r="C112"/>
          <cell r="D112" t="str">
            <v>B. Lachal</v>
          </cell>
          <cell r="E112">
            <v>27481360</v>
          </cell>
          <cell r="F112">
            <v>10</v>
          </cell>
          <cell r="G112" t="str">
            <v>A9550051000296</v>
          </cell>
          <cell r="H112" t="str">
            <v>510VU2 PANEL</v>
          </cell>
          <cell r="I112">
            <v>1</v>
          </cell>
          <cell r="J112">
            <v>42944</v>
          </cell>
          <cell r="K112">
            <v>6530207600</v>
          </cell>
          <cell r="L112" t="str">
            <v>A31112112B00</v>
          </cell>
          <cell r="M112">
            <v>1</v>
          </cell>
          <cell r="N112"/>
          <cell r="O112"/>
          <cell r="P112"/>
          <cell r="Q112"/>
          <cell r="R112"/>
          <cell r="S112"/>
          <cell r="T112"/>
          <cell r="U112"/>
          <cell r="V112"/>
          <cell r="W112"/>
          <cell r="X112"/>
          <cell r="Y112"/>
          <cell r="Z112">
            <v>1</v>
          </cell>
          <cell r="AA112">
            <v>1</v>
          </cell>
          <cell r="AB112">
            <v>0</v>
          </cell>
          <cell r="AC112"/>
          <cell r="AD112" t="str">
            <v>PAULSTRA</v>
          </cell>
          <cell r="AE112"/>
          <cell r="AF112" t="str">
            <v>Received</v>
          </cell>
        </row>
        <row r="113">
          <cell r="A113" t="str">
            <v>2750126910</v>
          </cell>
          <cell r="B113" t="str">
            <v>SPARES</v>
          </cell>
          <cell r="C113"/>
          <cell r="D113" t="str">
            <v>B. Lachal</v>
          </cell>
          <cell r="E113">
            <v>27501269</v>
          </cell>
          <cell r="F113">
            <v>10</v>
          </cell>
          <cell r="G113" t="str">
            <v>WF417AFACAAE</v>
          </cell>
          <cell r="H113">
            <v>517</v>
          </cell>
          <cell r="I113">
            <v>1</v>
          </cell>
          <cell r="J113">
            <v>42956</v>
          </cell>
          <cell r="K113" t="str">
            <v>6V01965900</v>
          </cell>
          <cell r="L113" t="str">
            <v>723-1331-04</v>
          </cell>
          <cell r="M113">
            <v>1</v>
          </cell>
          <cell r="N113"/>
          <cell r="O113"/>
          <cell r="P113"/>
          <cell r="Q113"/>
          <cell r="R113"/>
          <cell r="S113"/>
          <cell r="T113"/>
          <cell r="U113"/>
          <cell r="V113"/>
          <cell r="W113"/>
          <cell r="X113"/>
          <cell r="Y113"/>
          <cell r="Z113">
            <v>1</v>
          </cell>
          <cell r="AA113">
            <v>1</v>
          </cell>
          <cell r="AB113">
            <v>0</v>
          </cell>
          <cell r="AC113"/>
          <cell r="AD113"/>
          <cell r="AE113"/>
          <cell r="AF113" t="str">
            <v>Received</v>
          </cell>
        </row>
        <row r="114">
          <cell r="A114" t="str">
            <v>2750026610</v>
          </cell>
          <cell r="B114" t="str">
            <v>KITS</v>
          </cell>
          <cell r="C114"/>
          <cell r="D114" t="str">
            <v>J. Crockit</v>
          </cell>
          <cell r="E114">
            <v>27500266</v>
          </cell>
          <cell r="F114">
            <v>10</v>
          </cell>
          <cell r="G114" t="str">
            <v>D9550011700295</v>
          </cell>
          <cell r="H114" t="str">
            <v>117VU PANEL</v>
          </cell>
          <cell r="I114">
            <v>1</v>
          </cell>
          <cell r="J114">
            <v>42962</v>
          </cell>
          <cell r="K114">
            <v>6963576200</v>
          </cell>
          <cell r="L114" t="str">
            <v>D11312633A00</v>
          </cell>
          <cell r="M114">
            <v>1</v>
          </cell>
          <cell r="N114">
            <v>6963582600</v>
          </cell>
          <cell r="O114" t="str">
            <v>D11312851A00</v>
          </cell>
          <cell r="P114">
            <v>1</v>
          </cell>
          <cell r="Q114"/>
          <cell r="R114"/>
          <cell r="S114"/>
          <cell r="T114"/>
          <cell r="U114"/>
          <cell r="V114"/>
          <cell r="W114"/>
          <cell r="X114"/>
          <cell r="Y114"/>
          <cell r="Z114">
            <v>2</v>
          </cell>
          <cell r="AA114">
            <v>2</v>
          </cell>
          <cell r="AB114">
            <v>0</v>
          </cell>
          <cell r="AC114"/>
          <cell r="AD114" t="str">
            <v>Sirio Panel</v>
          </cell>
          <cell r="AE114"/>
          <cell r="AF114" t="str">
            <v>Received</v>
          </cell>
        </row>
        <row r="115">
          <cell r="A115" t="str">
            <v>2751037810</v>
          </cell>
          <cell r="B115" t="str">
            <v>SPARES</v>
          </cell>
          <cell r="C115"/>
          <cell r="D115" t="str">
            <v>M. HILLE</v>
          </cell>
          <cell r="E115">
            <v>27510378</v>
          </cell>
          <cell r="F115">
            <v>10</v>
          </cell>
          <cell r="G115" t="str">
            <v>WF408ADAAAAC</v>
          </cell>
          <cell r="H115" t="str">
            <v>317VU PANEL</v>
          </cell>
          <cell r="I115">
            <v>1</v>
          </cell>
          <cell r="J115">
            <v>42947</v>
          </cell>
          <cell r="K115" t="str">
            <v>6V00205900</v>
          </cell>
          <cell r="L115" t="str">
            <v>723-5560-03</v>
          </cell>
          <cell r="M115">
            <v>1</v>
          </cell>
          <cell r="N115"/>
          <cell r="O115"/>
          <cell r="P115"/>
          <cell r="Q115"/>
          <cell r="R115"/>
          <cell r="S115"/>
          <cell r="T115"/>
          <cell r="U115"/>
          <cell r="V115"/>
          <cell r="W115"/>
          <cell r="X115"/>
          <cell r="Y115"/>
          <cell r="Z115">
            <v>1</v>
          </cell>
          <cell r="AA115">
            <v>1</v>
          </cell>
          <cell r="AB115">
            <v>0</v>
          </cell>
          <cell r="AC115"/>
          <cell r="AD115"/>
          <cell r="AE115"/>
          <cell r="AF115" t="str">
            <v>Received</v>
          </cell>
        </row>
        <row r="116">
          <cell r="A116" t="str">
            <v>2750768710</v>
          </cell>
          <cell r="B116" t="str">
            <v>KITS</v>
          </cell>
          <cell r="C116"/>
          <cell r="D116" t="str">
            <v>L. MALHOME</v>
          </cell>
          <cell r="E116">
            <v>27507687</v>
          </cell>
          <cell r="F116">
            <v>10</v>
          </cell>
          <cell r="G116" t="str">
            <v>D9551002201195</v>
          </cell>
          <cell r="H116" t="str">
            <v>22VU PANEL</v>
          </cell>
          <cell r="I116">
            <v>1</v>
          </cell>
          <cell r="J116">
            <v>42975</v>
          </cell>
          <cell r="K116">
            <v>6939600100</v>
          </cell>
          <cell r="L116" t="str">
            <v>058-001-00</v>
          </cell>
          <cell r="M116">
            <v>1</v>
          </cell>
          <cell r="N116"/>
          <cell r="O116"/>
          <cell r="P116"/>
          <cell r="Q116"/>
          <cell r="R116"/>
          <cell r="S116"/>
          <cell r="T116"/>
          <cell r="U116"/>
          <cell r="V116"/>
          <cell r="W116"/>
          <cell r="X116"/>
          <cell r="Y116"/>
          <cell r="Z116">
            <v>1</v>
          </cell>
          <cell r="AA116">
            <v>1</v>
          </cell>
          <cell r="AB116">
            <v>0</v>
          </cell>
          <cell r="AC116"/>
          <cell r="AD116" t="str">
            <v>IEC</v>
          </cell>
          <cell r="AE116"/>
          <cell r="AF116" t="str">
            <v>Received</v>
          </cell>
        </row>
        <row r="117">
          <cell r="A117" t="str">
            <v>2751098310</v>
          </cell>
          <cell r="B117" t="str">
            <v>KITS</v>
          </cell>
          <cell r="C117"/>
          <cell r="D117" t="str">
            <v>M. KANNANE</v>
          </cell>
          <cell r="E117">
            <v>27510983</v>
          </cell>
          <cell r="F117">
            <v>10</v>
          </cell>
          <cell r="G117" t="str">
            <v>D9551002201195</v>
          </cell>
          <cell r="H117" t="str">
            <v>22VU PANEL</v>
          </cell>
          <cell r="I117">
            <v>1</v>
          </cell>
          <cell r="J117">
            <v>42975</v>
          </cell>
          <cell r="K117">
            <v>6939600100</v>
          </cell>
          <cell r="L117" t="str">
            <v>058-001-00</v>
          </cell>
          <cell r="M117">
            <v>1</v>
          </cell>
          <cell r="N117"/>
          <cell r="O117"/>
          <cell r="P117"/>
          <cell r="Q117"/>
          <cell r="R117"/>
          <cell r="S117"/>
          <cell r="T117"/>
          <cell r="U117"/>
          <cell r="V117"/>
          <cell r="W117"/>
          <cell r="X117"/>
          <cell r="Y117"/>
          <cell r="Z117">
            <v>1</v>
          </cell>
          <cell r="AA117">
            <v>1</v>
          </cell>
          <cell r="AB117">
            <v>0</v>
          </cell>
          <cell r="AC117"/>
          <cell r="AD117" t="str">
            <v>IEC</v>
          </cell>
          <cell r="AE117"/>
          <cell r="AF117" t="str">
            <v>Received</v>
          </cell>
        </row>
        <row r="118">
          <cell r="A118" t="str">
            <v>2752903910</v>
          </cell>
          <cell r="B118" t="str">
            <v>KITS</v>
          </cell>
          <cell r="C118" t="str">
            <v>RTN</v>
          </cell>
          <cell r="D118" t="str">
            <v>M. Kannane</v>
          </cell>
          <cell r="E118">
            <v>27529039</v>
          </cell>
          <cell r="F118">
            <v>10</v>
          </cell>
          <cell r="G118" t="str">
            <v>D9551002200895</v>
          </cell>
          <cell r="H118" t="str">
            <v>22VU PANEL</v>
          </cell>
          <cell r="I118">
            <v>1</v>
          </cell>
          <cell r="J118">
            <v>43000</v>
          </cell>
          <cell r="K118">
            <v>6939600100</v>
          </cell>
          <cell r="L118" t="str">
            <v>058-001-00</v>
          </cell>
          <cell r="M118">
            <v>1</v>
          </cell>
          <cell r="N118"/>
          <cell r="O118"/>
          <cell r="P118"/>
          <cell r="Q118"/>
          <cell r="R118"/>
          <cell r="S118"/>
          <cell r="T118"/>
          <cell r="U118"/>
          <cell r="V118"/>
          <cell r="W118"/>
          <cell r="X118"/>
          <cell r="Y118"/>
          <cell r="Z118">
            <v>1</v>
          </cell>
          <cell r="AA118">
            <v>1</v>
          </cell>
          <cell r="AB118">
            <v>0</v>
          </cell>
          <cell r="AC118"/>
          <cell r="AD118"/>
          <cell r="AE118" t="str">
            <v>réception semaine 10</v>
          </cell>
          <cell r="AF118" t="str">
            <v>Received</v>
          </cell>
        </row>
        <row r="119">
          <cell r="A119" t="str">
            <v>2754985610</v>
          </cell>
          <cell r="B119" t="str">
            <v>SPARES</v>
          </cell>
          <cell r="C119"/>
          <cell r="D119" t="str">
            <v>M. Kannane</v>
          </cell>
          <cell r="E119">
            <v>27549856</v>
          </cell>
          <cell r="F119">
            <v>10</v>
          </cell>
          <cell r="G119" t="str">
            <v>D9551002200895</v>
          </cell>
          <cell r="H119" t="str">
            <v>22VU PANEL</v>
          </cell>
          <cell r="I119">
            <v>1</v>
          </cell>
          <cell r="J119">
            <v>43021</v>
          </cell>
          <cell r="K119">
            <v>6939600100</v>
          </cell>
          <cell r="L119" t="str">
            <v>058-001-00</v>
          </cell>
          <cell r="M119">
            <v>1</v>
          </cell>
          <cell r="N119"/>
          <cell r="O119"/>
          <cell r="P119"/>
          <cell r="Q119"/>
          <cell r="R119"/>
          <cell r="S119"/>
          <cell r="T119"/>
          <cell r="U119"/>
          <cell r="V119"/>
          <cell r="W119"/>
          <cell r="X119"/>
          <cell r="Y119"/>
          <cell r="Z119">
            <v>1</v>
          </cell>
          <cell r="AA119">
            <v>0</v>
          </cell>
          <cell r="AB119">
            <v>1</v>
          </cell>
          <cell r="AC119"/>
          <cell r="AD119"/>
          <cell r="AE119"/>
          <cell r="AF119" t="str">
            <v>Received</v>
          </cell>
        </row>
        <row r="120">
          <cell r="A120" t="str">
            <v>2753000710</v>
          </cell>
          <cell r="B120" t="str">
            <v>KITS</v>
          </cell>
          <cell r="C120" t="str">
            <v>EXP</v>
          </cell>
          <cell r="D120" t="str">
            <v>J.Crockit</v>
          </cell>
          <cell r="E120">
            <v>27530007</v>
          </cell>
          <cell r="F120">
            <v>10</v>
          </cell>
          <cell r="G120" t="str">
            <v>D9550011700295</v>
          </cell>
          <cell r="H120" t="str">
            <v>117VU PANEL</v>
          </cell>
          <cell r="I120">
            <v>1</v>
          </cell>
          <cell r="J120">
            <v>43046</v>
          </cell>
          <cell r="K120">
            <v>6963576200</v>
          </cell>
          <cell r="L120" t="str">
            <v>D11312633A00</v>
          </cell>
          <cell r="M120">
            <v>1</v>
          </cell>
          <cell r="N120">
            <v>6963582600</v>
          </cell>
          <cell r="O120" t="str">
            <v>D11312851A00</v>
          </cell>
          <cell r="P120">
            <v>1</v>
          </cell>
          <cell r="Q120"/>
          <cell r="R120"/>
          <cell r="S120"/>
          <cell r="T120"/>
          <cell r="U120"/>
          <cell r="V120"/>
          <cell r="W120"/>
          <cell r="X120"/>
          <cell r="Y120"/>
          <cell r="Z120">
            <v>2</v>
          </cell>
          <cell r="AA120">
            <v>2</v>
          </cell>
          <cell r="AB120">
            <v>0</v>
          </cell>
          <cell r="AC120"/>
          <cell r="AD120"/>
          <cell r="AE120"/>
          <cell r="AF120" t="str">
            <v>Received</v>
          </cell>
        </row>
        <row r="121">
          <cell r="A121" t="str">
            <v>2753000610</v>
          </cell>
          <cell r="B121" t="str">
            <v>KITS</v>
          </cell>
          <cell r="C121" t="str">
            <v>EXP</v>
          </cell>
          <cell r="D121" t="str">
            <v>J.Crockit</v>
          </cell>
          <cell r="E121">
            <v>27530006</v>
          </cell>
          <cell r="F121">
            <v>10</v>
          </cell>
          <cell r="G121" t="str">
            <v>D9550011700295</v>
          </cell>
          <cell r="H121" t="str">
            <v>117VU PANEL</v>
          </cell>
          <cell r="I121">
            <v>1</v>
          </cell>
          <cell r="J121">
            <v>43046</v>
          </cell>
          <cell r="K121">
            <v>6963576200</v>
          </cell>
          <cell r="L121" t="str">
            <v>D11312633A00</v>
          </cell>
          <cell r="M121">
            <v>1</v>
          </cell>
          <cell r="N121">
            <v>6963582600</v>
          </cell>
          <cell r="O121" t="str">
            <v>D11312851A00</v>
          </cell>
          <cell r="P121">
            <v>1</v>
          </cell>
          <cell r="Q121"/>
          <cell r="R121"/>
          <cell r="S121"/>
          <cell r="T121"/>
          <cell r="U121"/>
          <cell r="V121"/>
          <cell r="W121"/>
          <cell r="X121"/>
          <cell r="Y121"/>
          <cell r="Z121">
            <v>2</v>
          </cell>
          <cell r="AA121">
            <v>2</v>
          </cell>
          <cell r="AB121">
            <v>0</v>
          </cell>
          <cell r="AC121"/>
          <cell r="AD121"/>
          <cell r="AE121"/>
          <cell r="AF121" t="str">
            <v>Received</v>
          </cell>
        </row>
        <row r="122">
          <cell r="A122" t="str">
            <v>2753013610</v>
          </cell>
          <cell r="B122" t="str">
            <v>KITS</v>
          </cell>
          <cell r="C122" t="str">
            <v>EXP</v>
          </cell>
          <cell r="D122" t="str">
            <v>J.Crockit</v>
          </cell>
          <cell r="E122">
            <v>27530136</v>
          </cell>
          <cell r="F122">
            <v>10</v>
          </cell>
          <cell r="G122" t="str">
            <v>D9550011700295</v>
          </cell>
          <cell r="H122" t="str">
            <v>117VU PANEL</v>
          </cell>
          <cell r="I122">
            <v>1</v>
          </cell>
          <cell r="J122">
            <v>43060</v>
          </cell>
          <cell r="K122">
            <v>6963576200</v>
          </cell>
          <cell r="L122" t="str">
            <v>D11312633A00</v>
          </cell>
          <cell r="M122">
            <v>1</v>
          </cell>
          <cell r="N122">
            <v>6963582600</v>
          </cell>
          <cell r="O122" t="str">
            <v>D11312851A00</v>
          </cell>
          <cell r="P122">
            <v>1</v>
          </cell>
          <cell r="Q122"/>
          <cell r="R122"/>
          <cell r="S122"/>
          <cell r="T122"/>
          <cell r="U122"/>
          <cell r="V122"/>
          <cell r="W122"/>
          <cell r="X122"/>
          <cell r="Y122"/>
          <cell r="Z122">
            <v>2</v>
          </cell>
          <cell r="AA122">
            <v>2</v>
          </cell>
          <cell r="AB122">
            <v>0</v>
          </cell>
          <cell r="AC122"/>
          <cell r="AD122"/>
          <cell r="AE122"/>
          <cell r="AF122" t="str">
            <v>Received</v>
          </cell>
        </row>
        <row r="123">
          <cell r="A123" t="str">
            <v>2753012610</v>
          </cell>
          <cell r="B123" t="str">
            <v>KITS</v>
          </cell>
          <cell r="C123" t="str">
            <v>EXP</v>
          </cell>
          <cell r="D123" t="str">
            <v>J.Crockit</v>
          </cell>
          <cell r="E123">
            <v>27530126</v>
          </cell>
          <cell r="F123">
            <v>10</v>
          </cell>
          <cell r="G123" t="str">
            <v>D9550011700295</v>
          </cell>
          <cell r="H123" t="str">
            <v>117VU PANEL</v>
          </cell>
          <cell r="I123">
            <v>1</v>
          </cell>
          <cell r="J123">
            <v>43060</v>
          </cell>
          <cell r="K123">
            <v>6963576200</v>
          </cell>
          <cell r="L123" t="str">
            <v>D11312633A00</v>
          </cell>
          <cell r="M123">
            <v>1</v>
          </cell>
          <cell r="N123">
            <v>6963582600</v>
          </cell>
          <cell r="O123" t="str">
            <v>D11312851A00</v>
          </cell>
          <cell r="P123">
            <v>1</v>
          </cell>
          <cell r="Q123"/>
          <cell r="R123"/>
          <cell r="S123"/>
          <cell r="T123"/>
          <cell r="U123"/>
          <cell r="V123"/>
          <cell r="W123"/>
          <cell r="X123"/>
          <cell r="Y123"/>
          <cell r="Z123">
            <v>2</v>
          </cell>
          <cell r="AA123">
            <v>2</v>
          </cell>
          <cell r="AB123">
            <v>0</v>
          </cell>
          <cell r="AC123"/>
          <cell r="AD123"/>
          <cell r="AE123"/>
          <cell r="AF123" t="str">
            <v>Received</v>
          </cell>
        </row>
        <row r="124">
          <cell r="A124" t="str">
            <v>2753013210</v>
          </cell>
          <cell r="B124" t="str">
            <v>KITS</v>
          </cell>
          <cell r="C124" t="str">
            <v>EXP</v>
          </cell>
          <cell r="D124" t="str">
            <v>J.Crockit</v>
          </cell>
          <cell r="E124">
            <v>27530132</v>
          </cell>
          <cell r="F124">
            <v>10</v>
          </cell>
          <cell r="G124" t="str">
            <v>D9550011700295</v>
          </cell>
          <cell r="H124" t="str">
            <v>117VU PANEL</v>
          </cell>
          <cell r="I124">
            <v>1</v>
          </cell>
          <cell r="J124">
            <v>43060</v>
          </cell>
          <cell r="K124">
            <v>6963576200</v>
          </cell>
          <cell r="L124" t="str">
            <v>D11312633A00</v>
          </cell>
          <cell r="M124">
            <v>1</v>
          </cell>
          <cell r="N124">
            <v>6963582600</v>
          </cell>
          <cell r="O124" t="str">
            <v>D11312851A00</v>
          </cell>
          <cell r="P124">
            <v>1</v>
          </cell>
          <cell r="Q124"/>
          <cell r="R124"/>
          <cell r="S124"/>
          <cell r="T124"/>
          <cell r="U124"/>
          <cell r="V124"/>
          <cell r="W124"/>
          <cell r="X124"/>
          <cell r="Y124"/>
          <cell r="Z124">
            <v>2</v>
          </cell>
          <cell r="AA124">
            <v>2</v>
          </cell>
          <cell r="AB124">
            <v>0</v>
          </cell>
          <cell r="AC124"/>
          <cell r="AD124"/>
          <cell r="AE124"/>
          <cell r="AF124" t="str">
            <v>Received</v>
          </cell>
        </row>
        <row r="125">
          <cell r="A125" t="str">
            <v>2753010310</v>
          </cell>
          <cell r="B125" t="str">
            <v>KITS</v>
          </cell>
          <cell r="C125" t="str">
            <v>EXP</v>
          </cell>
          <cell r="D125" t="str">
            <v>J.Crockit</v>
          </cell>
          <cell r="E125">
            <v>27530103</v>
          </cell>
          <cell r="F125">
            <v>10</v>
          </cell>
          <cell r="G125" t="str">
            <v>D9550011700295</v>
          </cell>
          <cell r="H125" t="str">
            <v>117VU PANEL</v>
          </cell>
          <cell r="I125">
            <v>1</v>
          </cell>
          <cell r="J125">
            <v>43060</v>
          </cell>
          <cell r="K125">
            <v>6963576200</v>
          </cell>
          <cell r="L125" t="str">
            <v>D11312633A00</v>
          </cell>
          <cell r="M125">
            <v>1</v>
          </cell>
          <cell r="N125">
            <v>6963582600</v>
          </cell>
          <cell r="O125" t="str">
            <v>D11312851A00</v>
          </cell>
          <cell r="P125">
            <v>1</v>
          </cell>
          <cell r="Q125"/>
          <cell r="R125"/>
          <cell r="S125"/>
          <cell r="T125"/>
          <cell r="U125"/>
          <cell r="V125"/>
          <cell r="W125"/>
          <cell r="X125"/>
          <cell r="Y125"/>
          <cell r="Z125">
            <v>2</v>
          </cell>
          <cell r="AA125">
            <v>2</v>
          </cell>
          <cell r="AB125">
            <v>0</v>
          </cell>
          <cell r="AC125"/>
          <cell r="AD125"/>
          <cell r="AE125"/>
          <cell r="AF125" t="str">
            <v>Received</v>
          </cell>
        </row>
        <row r="126">
          <cell r="A126" t="str">
            <v>2753012110</v>
          </cell>
          <cell r="B126" t="str">
            <v>KITS</v>
          </cell>
          <cell r="C126" t="str">
            <v>EXP</v>
          </cell>
          <cell r="D126" t="str">
            <v>J.Crockit</v>
          </cell>
          <cell r="E126">
            <v>27530121</v>
          </cell>
          <cell r="F126">
            <v>10</v>
          </cell>
          <cell r="G126" t="str">
            <v>D9550011700295</v>
          </cell>
          <cell r="H126" t="str">
            <v>117VU PANEL</v>
          </cell>
          <cell r="I126">
            <v>1</v>
          </cell>
          <cell r="J126">
            <v>43060</v>
          </cell>
          <cell r="K126">
            <v>6963576200</v>
          </cell>
          <cell r="L126" t="str">
            <v>D11312633A00</v>
          </cell>
          <cell r="M126">
            <v>1</v>
          </cell>
          <cell r="N126">
            <v>6963582600</v>
          </cell>
          <cell r="O126" t="str">
            <v>D11312851A00</v>
          </cell>
          <cell r="P126">
            <v>1</v>
          </cell>
          <cell r="Q126"/>
          <cell r="R126"/>
          <cell r="S126"/>
          <cell r="T126"/>
          <cell r="U126"/>
          <cell r="V126"/>
          <cell r="W126"/>
          <cell r="X126"/>
          <cell r="Y126"/>
          <cell r="Z126">
            <v>2</v>
          </cell>
          <cell r="AA126">
            <v>2</v>
          </cell>
          <cell r="AB126">
            <v>0</v>
          </cell>
          <cell r="AC126"/>
          <cell r="AD126"/>
          <cell r="AE126"/>
          <cell r="AF126" t="str">
            <v>Received</v>
          </cell>
        </row>
        <row r="127">
          <cell r="A127" t="str">
            <v>2753012310</v>
          </cell>
          <cell r="B127" t="str">
            <v>KITS</v>
          </cell>
          <cell r="C127" t="str">
            <v>EXP</v>
          </cell>
          <cell r="D127" t="str">
            <v>J.Crockit</v>
          </cell>
          <cell r="E127">
            <v>27530123</v>
          </cell>
          <cell r="F127">
            <v>10</v>
          </cell>
          <cell r="G127" t="str">
            <v>D9550011700295</v>
          </cell>
          <cell r="H127" t="str">
            <v>117VU PANEL</v>
          </cell>
          <cell r="I127">
            <v>1</v>
          </cell>
          <cell r="J127">
            <v>43060</v>
          </cell>
          <cell r="K127">
            <v>6963576200</v>
          </cell>
          <cell r="L127" t="str">
            <v>D11312633A00</v>
          </cell>
          <cell r="M127">
            <v>1</v>
          </cell>
          <cell r="N127">
            <v>6963582600</v>
          </cell>
          <cell r="O127" t="str">
            <v>D11312851A00</v>
          </cell>
          <cell r="P127">
            <v>1</v>
          </cell>
          <cell r="Q127"/>
          <cell r="R127"/>
          <cell r="S127"/>
          <cell r="T127"/>
          <cell r="U127"/>
          <cell r="V127"/>
          <cell r="W127"/>
          <cell r="X127"/>
          <cell r="Y127"/>
          <cell r="Z127">
            <v>2</v>
          </cell>
          <cell r="AA127">
            <v>2</v>
          </cell>
          <cell r="AB127">
            <v>0</v>
          </cell>
          <cell r="AC127"/>
          <cell r="AD127"/>
          <cell r="AE127"/>
          <cell r="AF127" t="str">
            <v>Received</v>
          </cell>
        </row>
        <row r="128">
          <cell r="A128" t="str">
            <v>2753000810</v>
          </cell>
          <cell r="B128" t="str">
            <v>KITS</v>
          </cell>
          <cell r="C128" t="str">
            <v>EXP</v>
          </cell>
          <cell r="D128" t="str">
            <v>J.Crockit</v>
          </cell>
          <cell r="E128">
            <v>27530008</v>
          </cell>
          <cell r="F128">
            <v>10</v>
          </cell>
          <cell r="G128" t="str">
            <v>D9550011700295</v>
          </cell>
          <cell r="H128" t="str">
            <v>117VU PANEL</v>
          </cell>
          <cell r="I128">
            <v>1</v>
          </cell>
          <cell r="J128">
            <v>43060</v>
          </cell>
          <cell r="K128">
            <v>6963576200</v>
          </cell>
          <cell r="L128" t="str">
            <v>D11312633A00</v>
          </cell>
          <cell r="M128">
            <v>1</v>
          </cell>
          <cell r="N128">
            <v>6963582600</v>
          </cell>
          <cell r="O128" t="str">
            <v>D11312851A00</v>
          </cell>
          <cell r="P128">
            <v>1</v>
          </cell>
          <cell r="Q128"/>
          <cell r="R128"/>
          <cell r="S128"/>
          <cell r="T128"/>
          <cell r="U128"/>
          <cell r="V128"/>
          <cell r="W128"/>
          <cell r="X128"/>
          <cell r="Y128"/>
          <cell r="Z128">
            <v>2</v>
          </cell>
          <cell r="AA128">
            <v>2</v>
          </cell>
          <cell r="AB128">
            <v>0</v>
          </cell>
          <cell r="AC128"/>
          <cell r="AD128"/>
          <cell r="AE128"/>
          <cell r="AF128" t="str">
            <v>Received</v>
          </cell>
        </row>
        <row r="129">
          <cell r="A129" t="str">
            <v>2753001610</v>
          </cell>
          <cell r="B129" t="str">
            <v>KITS</v>
          </cell>
          <cell r="C129" t="str">
            <v>EXP</v>
          </cell>
          <cell r="D129" t="str">
            <v>J.Crockit</v>
          </cell>
          <cell r="E129">
            <v>27530016</v>
          </cell>
          <cell r="F129">
            <v>10</v>
          </cell>
          <cell r="G129" t="str">
            <v>D9550011700295</v>
          </cell>
          <cell r="H129" t="str">
            <v>117VU PANEL</v>
          </cell>
          <cell r="I129">
            <v>1</v>
          </cell>
          <cell r="J129">
            <v>43060</v>
          </cell>
          <cell r="K129">
            <v>6963576200</v>
          </cell>
          <cell r="L129" t="str">
            <v>D11312633A00</v>
          </cell>
          <cell r="M129">
            <v>1</v>
          </cell>
          <cell r="N129">
            <v>6963582600</v>
          </cell>
          <cell r="O129" t="str">
            <v>D11312851A00</v>
          </cell>
          <cell r="P129">
            <v>1</v>
          </cell>
          <cell r="Q129"/>
          <cell r="R129"/>
          <cell r="S129"/>
          <cell r="T129"/>
          <cell r="U129"/>
          <cell r="V129"/>
          <cell r="W129"/>
          <cell r="X129"/>
          <cell r="Y129"/>
          <cell r="Z129">
            <v>2</v>
          </cell>
          <cell r="AA129">
            <v>2</v>
          </cell>
          <cell r="AB129">
            <v>0</v>
          </cell>
          <cell r="AC129"/>
          <cell r="AD129"/>
          <cell r="AE129"/>
          <cell r="AF129" t="str">
            <v>Received</v>
          </cell>
        </row>
        <row r="130">
          <cell r="A130" t="str">
            <v>2753012510</v>
          </cell>
          <cell r="B130" t="str">
            <v>KITS</v>
          </cell>
          <cell r="C130" t="str">
            <v>EXP</v>
          </cell>
          <cell r="D130" t="str">
            <v>J.Crockit</v>
          </cell>
          <cell r="E130">
            <v>27530125</v>
          </cell>
          <cell r="F130">
            <v>10</v>
          </cell>
          <cell r="G130" t="str">
            <v>D9550011700295</v>
          </cell>
          <cell r="H130" t="str">
            <v>117VU PANEL</v>
          </cell>
          <cell r="I130">
            <v>1</v>
          </cell>
          <cell r="J130">
            <v>43060</v>
          </cell>
          <cell r="K130">
            <v>6963576200</v>
          </cell>
          <cell r="L130" t="str">
            <v>D11312633A00</v>
          </cell>
          <cell r="M130">
            <v>1</v>
          </cell>
          <cell r="N130">
            <v>6963582600</v>
          </cell>
          <cell r="O130" t="str">
            <v>D11312851A00</v>
          </cell>
          <cell r="P130">
            <v>1</v>
          </cell>
          <cell r="Q130"/>
          <cell r="R130"/>
          <cell r="S130"/>
          <cell r="T130"/>
          <cell r="U130"/>
          <cell r="V130"/>
          <cell r="W130"/>
          <cell r="X130"/>
          <cell r="Y130"/>
          <cell r="Z130">
            <v>2</v>
          </cell>
          <cell r="AA130">
            <v>2</v>
          </cell>
          <cell r="AB130">
            <v>0</v>
          </cell>
          <cell r="AC130"/>
          <cell r="AD130"/>
          <cell r="AE130"/>
          <cell r="AF130" t="str">
            <v>Received</v>
          </cell>
        </row>
        <row r="131">
          <cell r="A131" t="str">
            <v>2753011210</v>
          </cell>
          <cell r="B131" t="str">
            <v>KITS</v>
          </cell>
          <cell r="C131" t="str">
            <v>EXP</v>
          </cell>
          <cell r="D131" t="str">
            <v>J.Crockit</v>
          </cell>
          <cell r="E131">
            <v>27530112</v>
          </cell>
          <cell r="F131">
            <v>10</v>
          </cell>
          <cell r="G131" t="str">
            <v>D9550011700295</v>
          </cell>
          <cell r="H131" t="str">
            <v>117VU PANEL</v>
          </cell>
          <cell r="I131">
            <v>1</v>
          </cell>
          <cell r="J131">
            <v>43060</v>
          </cell>
          <cell r="K131">
            <v>6963576200</v>
          </cell>
          <cell r="L131" t="str">
            <v>D11312633A00</v>
          </cell>
          <cell r="M131">
            <v>1</v>
          </cell>
          <cell r="N131">
            <v>6963582600</v>
          </cell>
          <cell r="O131" t="str">
            <v>D11312851A00</v>
          </cell>
          <cell r="P131">
            <v>1</v>
          </cell>
          <cell r="Q131"/>
          <cell r="R131"/>
          <cell r="S131"/>
          <cell r="T131"/>
          <cell r="U131"/>
          <cell r="V131"/>
          <cell r="W131"/>
          <cell r="X131"/>
          <cell r="Y131"/>
          <cell r="Z131">
            <v>2</v>
          </cell>
          <cell r="AA131">
            <v>2</v>
          </cell>
          <cell r="AB131">
            <v>0</v>
          </cell>
          <cell r="AC131"/>
          <cell r="AD131"/>
          <cell r="AE131"/>
          <cell r="AF131" t="str">
            <v>Received</v>
          </cell>
        </row>
        <row r="132">
          <cell r="A132" t="str">
            <v>2753013010</v>
          </cell>
          <cell r="B132" t="str">
            <v>KITS</v>
          </cell>
          <cell r="C132" t="str">
            <v>EXP</v>
          </cell>
          <cell r="D132" t="str">
            <v>J.Crockit</v>
          </cell>
          <cell r="E132">
            <v>27530130</v>
          </cell>
          <cell r="F132">
            <v>10</v>
          </cell>
          <cell r="G132" t="str">
            <v>D9550011700295</v>
          </cell>
          <cell r="H132" t="str">
            <v>117VU PANEL</v>
          </cell>
          <cell r="I132">
            <v>1</v>
          </cell>
          <cell r="J132">
            <v>43060</v>
          </cell>
          <cell r="K132">
            <v>6963576200</v>
          </cell>
          <cell r="L132" t="str">
            <v>D11312633A00</v>
          </cell>
          <cell r="M132">
            <v>1</v>
          </cell>
          <cell r="N132">
            <v>6963582600</v>
          </cell>
          <cell r="O132" t="str">
            <v>D11312851A00</v>
          </cell>
          <cell r="P132">
            <v>1</v>
          </cell>
          <cell r="Q132"/>
          <cell r="R132"/>
          <cell r="S132"/>
          <cell r="T132"/>
          <cell r="U132"/>
          <cell r="V132"/>
          <cell r="W132"/>
          <cell r="X132"/>
          <cell r="Y132"/>
          <cell r="Z132">
            <v>2</v>
          </cell>
          <cell r="AA132">
            <v>2</v>
          </cell>
          <cell r="AB132">
            <v>0</v>
          </cell>
          <cell r="AC132"/>
          <cell r="AD132"/>
          <cell r="AE132"/>
          <cell r="AF132" t="str">
            <v>Received</v>
          </cell>
        </row>
        <row r="133">
          <cell r="A133" t="str">
            <v>2753011610</v>
          </cell>
          <cell r="B133" t="str">
            <v>KITS</v>
          </cell>
          <cell r="C133" t="str">
            <v>EXP</v>
          </cell>
          <cell r="D133" t="str">
            <v>J.Crockit</v>
          </cell>
          <cell r="E133">
            <v>27530116</v>
          </cell>
          <cell r="F133">
            <v>10</v>
          </cell>
          <cell r="G133" t="str">
            <v>D9550011700295</v>
          </cell>
          <cell r="H133" t="str">
            <v>117VU PANEL</v>
          </cell>
          <cell r="I133">
            <v>1</v>
          </cell>
          <cell r="J133">
            <v>43060</v>
          </cell>
          <cell r="K133">
            <v>6963576200</v>
          </cell>
          <cell r="L133" t="str">
            <v>D11312633A00</v>
          </cell>
          <cell r="M133">
            <v>1</v>
          </cell>
          <cell r="N133">
            <v>6963582600</v>
          </cell>
          <cell r="O133" t="str">
            <v>D11312851A00</v>
          </cell>
          <cell r="P133">
            <v>1</v>
          </cell>
          <cell r="Q133"/>
          <cell r="R133"/>
          <cell r="S133"/>
          <cell r="T133"/>
          <cell r="U133"/>
          <cell r="V133"/>
          <cell r="W133"/>
          <cell r="X133"/>
          <cell r="Y133"/>
          <cell r="Z133">
            <v>2</v>
          </cell>
          <cell r="AA133">
            <v>2</v>
          </cell>
          <cell r="AB133">
            <v>0</v>
          </cell>
          <cell r="AC133"/>
          <cell r="AD133"/>
          <cell r="AE133"/>
          <cell r="AF133" t="str">
            <v>Received</v>
          </cell>
        </row>
        <row r="134">
          <cell r="A134" t="str">
            <v>2753012810</v>
          </cell>
          <cell r="B134" t="str">
            <v>KITS</v>
          </cell>
          <cell r="C134" t="str">
            <v>EXP</v>
          </cell>
          <cell r="D134" t="str">
            <v>J.Crockit</v>
          </cell>
          <cell r="E134">
            <v>27530128</v>
          </cell>
          <cell r="F134">
            <v>10</v>
          </cell>
          <cell r="G134" t="str">
            <v>D9550011700295</v>
          </cell>
          <cell r="H134" t="str">
            <v>117VU PANEL</v>
          </cell>
          <cell r="I134">
            <v>1</v>
          </cell>
          <cell r="J134">
            <v>43060</v>
          </cell>
          <cell r="K134">
            <v>6963576200</v>
          </cell>
          <cell r="L134" t="str">
            <v>D11312633A00</v>
          </cell>
          <cell r="M134">
            <v>1</v>
          </cell>
          <cell r="N134">
            <v>6963582600</v>
          </cell>
          <cell r="O134" t="str">
            <v>D11312851A00</v>
          </cell>
          <cell r="P134">
            <v>1</v>
          </cell>
          <cell r="Q134"/>
          <cell r="R134"/>
          <cell r="S134"/>
          <cell r="T134"/>
          <cell r="U134"/>
          <cell r="V134"/>
          <cell r="W134"/>
          <cell r="X134"/>
          <cell r="Y134"/>
          <cell r="Z134">
            <v>2</v>
          </cell>
          <cell r="AA134">
            <v>2</v>
          </cell>
          <cell r="AB134">
            <v>0</v>
          </cell>
          <cell r="AC134"/>
          <cell r="AD134"/>
          <cell r="AE134"/>
          <cell r="AF134" t="str">
            <v>Received</v>
          </cell>
        </row>
        <row r="135">
          <cell r="A135" t="str">
            <v>2753011010</v>
          </cell>
          <cell r="B135" t="str">
            <v>KITS</v>
          </cell>
          <cell r="C135" t="str">
            <v>EXP</v>
          </cell>
          <cell r="D135" t="str">
            <v>J.Crockit</v>
          </cell>
          <cell r="E135">
            <v>27530110</v>
          </cell>
          <cell r="F135">
            <v>10</v>
          </cell>
          <cell r="G135" t="str">
            <v>D9550011700295</v>
          </cell>
          <cell r="H135" t="str">
            <v>117VU PANEL</v>
          </cell>
          <cell r="I135">
            <v>1</v>
          </cell>
          <cell r="J135">
            <v>43060</v>
          </cell>
          <cell r="K135">
            <v>6963576200</v>
          </cell>
          <cell r="L135" t="str">
            <v>D11312633A00</v>
          </cell>
          <cell r="M135">
            <v>1</v>
          </cell>
          <cell r="N135">
            <v>6963582600</v>
          </cell>
          <cell r="O135" t="str">
            <v>D11312851A00</v>
          </cell>
          <cell r="P135">
            <v>1</v>
          </cell>
          <cell r="Q135"/>
          <cell r="R135"/>
          <cell r="S135"/>
          <cell r="T135"/>
          <cell r="U135"/>
          <cell r="V135"/>
          <cell r="W135"/>
          <cell r="X135"/>
          <cell r="Y135"/>
          <cell r="Z135">
            <v>2</v>
          </cell>
          <cell r="AA135">
            <v>2</v>
          </cell>
          <cell r="AB135">
            <v>0</v>
          </cell>
          <cell r="AC135"/>
          <cell r="AD135"/>
          <cell r="AE135"/>
          <cell r="AF135" t="str">
            <v>Received</v>
          </cell>
        </row>
        <row r="136">
          <cell r="A136" t="str">
            <v>2753013810</v>
          </cell>
          <cell r="B136" t="str">
            <v>KITS</v>
          </cell>
          <cell r="C136" t="str">
            <v>EXP</v>
          </cell>
          <cell r="D136" t="str">
            <v>J.Crockit</v>
          </cell>
          <cell r="E136">
            <v>27530138</v>
          </cell>
          <cell r="F136">
            <v>10</v>
          </cell>
          <cell r="G136" t="str">
            <v>D9550011700295</v>
          </cell>
          <cell r="H136" t="str">
            <v>117VU PANEL</v>
          </cell>
          <cell r="I136">
            <v>1</v>
          </cell>
          <cell r="J136">
            <v>43060</v>
          </cell>
          <cell r="K136">
            <v>6963576200</v>
          </cell>
          <cell r="L136" t="str">
            <v>D11312633A00</v>
          </cell>
          <cell r="M136">
            <v>1</v>
          </cell>
          <cell r="N136">
            <v>6963582600</v>
          </cell>
          <cell r="O136" t="str">
            <v>D11312851A00</v>
          </cell>
          <cell r="P136">
            <v>1</v>
          </cell>
          <cell r="Q136"/>
          <cell r="R136"/>
          <cell r="S136"/>
          <cell r="T136"/>
          <cell r="U136"/>
          <cell r="V136"/>
          <cell r="W136"/>
          <cell r="X136"/>
          <cell r="Y136"/>
          <cell r="Z136">
            <v>2</v>
          </cell>
          <cell r="AA136">
            <v>2</v>
          </cell>
          <cell r="AB136">
            <v>0</v>
          </cell>
          <cell r="AC136"/>
          <cell r="AD136"/>
          <cell r="AE136"/>
          <cell r="AF136" t="str">
            <v>Received</v>
          </cell>
        </row>
        <row r="137">
          <cell r="A137" t="str">
            <v>2753011910</v>
          </cell>
          <cell r="B137" t="str">
            <v>KITS</v>
          </cell>
          <cell r="C137" t="str">
            <v>EXP</v>
          </cell>
          <cell r="D137" t="str">
            <v>J.Crockit</v>
          </cell>
          <cell r="E137">
            <v>27530119</v>
          </cell>
          <cell r="F137">
            <v>10</v>
          </cell>
          <cell r="G137" t="str">
            <v>D9550011700295</v>
          </cell>
          <cell r="H137" t="str">
            <v>117VU PANEL</v>
          </cell>
          <cell r="I137">
            <v>1</v>
          </cell>
          <cell r="J137">
            <v>43060</v>
          </cell>
          <cell r="K137">
            <v>6963576200</v>
          </cell>
          <cell r="L137" t="str">
            <v>D11312633A00</v>
          </cell>
          <cell r="M137">
            <v>1</v>
          </cell>
          <cell r="N137">
            <v>6963582600</v>
          </cell>
          <cell r="O137" t="str">
            <v>D11312851A00</v>
          </cell>
          <cell r="P137">
            <v>1</v>
          </cell>
          <cell r="Q137"/>
          <cell r="R137"/>
          <cell r="S137"/>
          <cell r="T137"/>
          <cell r="U137"/>
          <cell r="V137"/>
          <cell r="W137"/>
          <cell r="X137"/>
          <cell r="Y137"/>
          <cell r="Z137">
            <v>2</v>
          </cell>
          <cell r="AA137">
            <v>2</v>
          </cell>
          <cell r="AB137">
            <v>0</v>
          </cell>
          <cell r="AC137"/>
          <cell r="AD137"/>
          <cell r="AE137"/>
          <cell r="AF137" t="str">
            <v>Received</v>
          </cell>
        </row>
        <row r="138">
          <cell r="A138" t="str">
            <v>2753013410</v>
          </cell>
          <cell r="B138" t="str">
            <v>KITS</v>
          </cell>
          <cell r="C138" t="str">
            <v>EXP</v>
          </cell>
          <cell r="D138" t="str">
            <v>J.Crockit</v>
          </cell>
          <cell r="E138">
            <v>27530134</v>
          </cell>
          <cell r="F138">
            <v>10</v>
          </cell>
          <cell r="G138" t="str">
            <v>D9550011700295</v>
          </cell>
          <cell r="H138" t="str">
            <v>117VU PANEL</v>
          </cell>
          <cell r="I138">
            <v>1</v>
          </cell>
          <cell r="J138">
            <v>43060</v>
          </cell>
          <cell r="K138">
            <v>6963576200</v>
          </cell>
          <cell r="L138" t="str">
            <v>D11312633A00</v>
          </cell>
          <cell r="M138">
            <v>1</v>
          </cell>
          <cell r="N138">
            <v>6963582600</v>
          </cell>
          <cell r="O138" t="str">
            <v>D11312851A00</v>
          </cell>
          <cell r="P138">
            <v>1</v>
          </cell>
          <cell r="Q138"/>
          <cell r="R138"/>
          <cell r="S138"/>
          <cell r="T138"/>
          <cell r="U138"/>
          <cell r="V138"/>
          <cell r="W138"/>
          <cell r="X138"/>
          <cell r="Y138"/>
          <cell r="Z138">
            <v>2</v>
          </cell>
          <cell r="AA138">
            <v>2</v>
          </cell>
          <cell r="AB138">
            <v>0</v>
          </cell>
          <cell r="AC138"/>
          <cell r="AD138"/>
          <cell r="AE138"/>
          <cell r="AF138" t="str">
            <v>Received</v>
          </cell>
        </row>
        <row r="139">
          <cell r="A139" t="str">
            <v>2753000910</v>
          </cell>
          <cell r="B139" t="str">
            <v>KITS</v>
          </cell>
          <cell r="C139" t="str">
            <v>EXP</v>
          </cell>
          <cell r="D139" t="str">
            <v>J.Crockit</v>
          </cell>
          <cell r="E139">
            <v>27530009</v>
          </cell>
          <cell r="F139">
            <v>10</v>
          </cell>
          <cell r="G139" t="str">
            <v>D9550011700295</v>
          </cell>
          <cell r="H139" t="str">
            <v>117VU PANEL</v>
          </cell>
          <cell r="I139">
            <v>1</v>
          </cell>
          <cell r="J139">
            <v>43060</v>
          </cell>
          <cell r="K139">
            <v>6963576200</v>
          </cell>
          <cell r="L139" t="str">
            <v>D11312633A00</v>
          </cell>
          <cell r="M139">
            <v>1</v>
          </cell>
          <cell r="N139">
            <v>6963582600</v>
          </cell>
          <cell r="O139" t="str">
            <v>D11312851A00</v>
          </cell>
          <cell r="P139">
            <v>1</v>
          </cell>
          <cell r="Q139"/>
          <cell r="R139"/>
          <cell r="S139"/>
          <cell r="T139"/>
          <cell r="U139"/>
          <cell r="V139"/>
          <cell r="W139"/>
          <cell r="X139"/>
          <cell r="Y139"/>
          <cell r="Z139">
            <v>2</v>
          </cell>
          <cell r="AA139">
            <v>2</v>
          </cell>
          <cell r="AB139">
            <v>0</v>
          </cell>
          <cell r="AC139"/>
          <cell r="AD139"/>
          <cell r="AE139"/>
          <cell r="AF139" t="str">
            <v>Received</v>
          </cell>
        </row>
        <row r="140">
          <cell r="A140" t="str">
            <v>2753011310</v>
          </cell>
          <cell r="B140" t="str">
            <v>KITS</v>
          </cell>
          <cell r="C140" t="str">
            <v>EXP</v>
          </cell>
          <cell r="D140" t="str">
            <v>J.Crockit</v>
          </cell>
          <cell r="E140">
            <v>27530113</v>
          </cell>
          <cell r="F140">
            <v>10</v>
          </cell>
          <cell r="G140" t="str">
            <v>D9550011700295</v>
          </cell>
          <cell r="H140" t="str">
            <v>117VU PANEL</v>
          </cell>
          <cell r="I140">
            <v>1</v>
          </cell>
          <cell r="J140">
            <v>43060</v>
          </cell>
          <cell r="K140">
            <v>6963576200</v>
          </cell>
          <cell r="L140" t="str">
            <v>D11312633A00</v>
          </cell>
          <cell r="M140">
            <v>1</v>
          </cell>
          <cell r="N140">
            <v>6963582600</v>
          </cell>
          <cell r="O140" t="str">
            <v>D11312851A00</v>
          </cell>
          <cell r="P140">
            <v>1</v>
          </cell>
          <cell r="Q140"/>
          <cell r="R140"/>
          <cell r="S140"/>
          <cell r="T140"/>
          <cell r="U140"/>
          <cell r="V140"/>
          <cell r="W140"/>
          <cell r="X140"/>
          <cell r="Y140"/>
          <cell r="Z140">
            <v>2</v>
          </cell>
          <cell r="AA140">
            <v>2</v>
          </cell>
          <cell r="AB140">
            <v>0</v>
          </cell>
          <cell r="AC140"/>
          <cell r="AD140"/>
          <cell r="AE140"/>
          <cell r="AF140" t="str">
            <v>Received</v>
          </cell>
        </row>
        <row r="141">
          <cell r="A141" t="str">
            <v>2753009810</v>
          </cell>
          <cell r="B141" t="str">
            <v>KITS</v>
          </cell>
          <cell r="C141" t="str">
            <v>EXP</v>
          </cell>
          <cell r="D141" t="str">
            <v>J.Crockit</v>
          </cell>
          <cell r="E141">
            <v>27530098</v>
          </cell>
          <cell r="F141">
            <v>10</v>
          </cell>
          <cell r="G141" t="str">
            <v>D9550011700295</v>
          </cell>
          <cell r="H141" t="str">
            <v>117VU PANEL</v>
          </cell>
          <cell r="I141">
            <v>1</v>
          </cell>
          <cell r="J141">
            <v>43060</v>
          </cell>
          <cell r="K141">
            <v>6963576200</v>
          </cell>
          <cell r="L141" t="str">
            <v>D11312633A00</v>
          </cell>
          <cell r="M141">
            <v>1</v>
          </cell>
          <cell r="N141">
            <v>6963582600</v>
          </cell>
          <cell r="O141" t="str">
            <v>D11312851A00</v>
          </cell>
          <cell r="P141">
            <v>1</v>
          </cell>
          <cell r="Q141"/>
          <cell r="R141"/>
          <cell r="S141"/>
          <cell r="T141"/>
          <cell r="U141"/>
          <cell r="V141"/>
          <cell r="W141"/>
          <cell r="X141"/>
          <cell r="Y141"/>
          <cell r="Z141">
            <v>2</v>
          </cell>
          <cell r="AA141">
            <v>2</v>
          </cell>
          <cell r="AB141">
            <v>0</v>
          </cell>
          <cell r="AC141"/>
          <cell r="AD141"/>
          <cell r="AE141"/>
          <cell r="AF141" t="str">
            <v>Received</v>
          </cell>
        </row>
        <row r="142">
          <cell r="A142" t="str">
            <v>2755347710</v>
          </cell>
          <cell r="B142" t="str">
            <v>SPARES</v>
          </cell>
          <cell r="C142" t="str">
            <v>RTN</v>
          </cell>
          <cell r="D142" t="str">
            <v>M. Kannane</v>
          </cell>
          <cell r="E142">
            <v>27553477</v>
          </cell>
          <cell r="F142">
            <v>10</v>
          </cell>
          <cell r="G142" t="str">
            <v>D9551002201495</v>
          </cell>
          <cell r="H142" t="str">
            <v>22VU PANEL</v>
          </cell>
          <cell r="I142">
            <v>1</v>
          </cell>
          <cell r="J142">
            <v>43024</v>
          </cell>
          <cell r="K142">
            <v>6939600100</v>
          </cell>
          <cell r="L142" t="str">
            <v>058-001-00</v>
          </cell>
          <cell r="M142">
            <v>1</v>
          </cell>
          <cell r="N142"/>
          <cell r="O142"/>
          <cell r="P142"/>
          <cell r="Q142"/>
          <cell r="R142"/>
          <cell r="S142"/>
          <cell r="T142"/>
          <cell r="U142"/>
          <cell r="V142"/>
          <cell r="W142"/>
          <cell r="X142"/>
          <cell r="Y142"/>
          <cell r="Z142">
            <v>1</v>
          </cell>
          <cell r="AA142">
            <v>1</v>
          </cell>
          <cell r="AB142">
            <v>0</v>
          </cell>
          <cell r="AC142"/>
          <cell r="AD142"/>
          <cell r="AE142"/>
          <cell r="AF142" t="str">
            <v>Received</v>
          </cell>
        </row>
        <row r="143">
          <cell r="A143" t="str">
            <v>2762183310</v>
          </cell>
          <cell r="B143" t="str">
            <v>KITS</v>
          </cell>
          <cell r="C143" t="str">
            <v>AOG</v>
          </cell>
          <cell r="D143" t="str">
            <v>L.Malhome</v>
          </cell>
          <cell r="E143">
            <v>27621833</v>
          </cell>
          <cell r="F143">
            <v>10</v>
          </cell>
          <cell r="G143" t="str">
            <v>D9551004100195</v>
          </cell>
          <cell r="H143" t="str">
            <v>41VU PANEL</v>
          </cell>
          <cell r="I143">
            <v>1</v>
          </cell>
          <cell r="J143">
            <v>43080</v>
          </cell>
          <cell r="K143">
            <v>6939600700</v>
          </cell>
          <cell r="L143" t="str">
            <v>058-014-00</v>
          </cell>
          <cell r="M143">
            <v>3</v>
          </cell>
          <cell r="N143"/>
          <cell r="O143"/>
          <cell r="P143"/>
          <cell r="Q143"/>
          <cell r="R143"/>
          <cell r="S143"/>
          <cell r="T143"/>
          <cell r="U143"/>
          <cell r="V143"/>
          <cell r="W143"/>
          <cell r="X143"/>
          <cell r="Y143"/>
          <cell r="Z143">
            <v>3</v>
          </cell>
          <cell r="AA143">
            <v>3</v>
          </cell>
          <cell r="AB143">
            <v>0</v>
          </cell>
          <cell r="AC143"/>
          <cell r="AD143"/>
          <cell r="AE143"/>
          <cell r="AF143" t="str">
            <v>Received</v>
          </cell>
        </row>
        <row r="144">
          <cell r="A144" t="str">
            <v>2761893910</v>
          </cell>
          <cell r="B144" t="str">
            <v>KITS</v>
          </cell>
          <cell r="C144" t="str">
            <v>RTN</v>
          </cell>
          <cell r="D144" t="str">
            <v>L.Malhome</v>
          </cell>
          <cell r="E144">
            <v>27618939</v>
          </cell>
          <cell r="F144">
            <v>10</v>
          </cell>
          <cell r="G144" t="str">
            <v>D9551004100195</v>
          </cell>
          <cell r="H144" t="str">
            <v>41VU PANEL</v>
          </cell>
          <cell r="I144">
            <v>1</v>
          </cell>
          <cell r="J144">
            <v>43080</v>
          </cell>
          <cell r="K144">
            <v>6939600700</v>
          </cell>
          <cell r="L144" t="str">
            <v>058-014-00</v>
          </cell>
          <cell r="M144">
            <v>3</v>
          </cell>
          <cell r="N144"/>
          <cell r="O144"/>
          <cell r="P144"/>
          <cell r="Q144"/>
          <cell r="R144"/>
          <cell r="S144"/>
          <cell r="T144"/>
          <cell r="U144"/>
          <cell r="V144"/>
          <cell r="W144"/>
          <cell r="X144"/>
          <cell r="Y144"/>
          <cell r="Z144">
            <v>3</v>
          </cell>
          <cell r="AA144">
            <v>1</v>
          </cell>
          <cell r="AB144">
            <v>2</v>
          </cell>
          <cell r="AC144"/>
          <cell r="AD144"/>
          <cell r="AE144"/>
          <cell r="AF144" t="str">
            <v>Partial receipt</v>
          </cell>
        </row>
        <row r="145">
          <cell r="A145" t="str">
            <v>2761048310</v>
          </cell>
          <cell r="B145" t="str">
            <v>KITS</v>
          </cell>
          <cell r="C145" t="str">
            <v>RTN</v>
          </cell>
          <cell r="D145" t="str">
            <v>J.Crockit</v>
          </cell>
          <cell r="E145">
            <v>27610483</v>
          </cell>
          <cell r="F145">
            <v>10</v>
          </cell>
          <cell r="G145" t="str">
            <v>D9550011700295</v>
          </cell>
          <cell r="H145" t="str">
            <v>117VU PANEL</v>
          </cell>
          <cell r="I145">
            <v>1</v>
          </cell>
          <cell r="J145">
            <v>43141</v>
          </cell>
          <cell r="K145">
            <v>6963576200</v>
          </cell>
          <cell r="L145" t="str">
            <v>D11312633A00</v>
          </cell>
          <cell r="M145">
            <v>1</v>
          </cell>
          <cell r="N145">
            <v>6963582600</v>
          </cell>
          <cell r="O145" t="str">
            <v>D11312851A00</v>
          </cell>
          <cell r="P145">
            <v>1</v>
          </cell>
          <cell r="Q145"/>
          <cell r="R145"/>
          <cell r="S145"/>
          <cell r="T145"/>
          <cell r="U145"/>
          <cell r="V145"/>
          <cell r="W145"/>
          <cell r="X145"/>
          <cell r="Y145"/>
          <cell r="Z145">
            <v>2</v>
          </cell>
          <cell r="AA145">
            <v>2</v>
          </cell>
          <cell r="AB145">
            <v>0</v>
          </cell>
          <cell r="AC145"/>
          <cell r="AD145"/>
          <cell r="AE145"/>
          <cell r="AF145" t="str">
            <v>Received</v>
          </cell>
        </row>
        <row r="146">
          <cell r="A146" t="str">
            <v>2761048410</v>
          </cell>
          <cell r="B146" t="str">
            <v>KITS</v>
          </cell>
          <cell r="C146" t="str">
            <v>RTN</v>
          </cell>
          <cell r="D146" t="str">
            <v>J.Crockit</v>
          </cell>
          <cell r="E146">
            <v>27610484</v>
          </cell>
          <cell r="F146">
            <v>10</v>
          </cell>
          <cell r="G146" t="str">
            <v>D9550011700295</v>
          </cell>
          <cell r="H146" t="str">
            <v>117VU PANEL</v>
          </cell>
          <cell r="I146">
            <v>1</v>
          </cell>
          <cell r="J146">
            <v>43175</v>
          </cell>
          <cell r="K146">
            <v>6963576200</v>
          </cell>
          <cell r="L146" t="str">
            <v>D11312633A00</v>
          </cell>
          <cell r="M146">
            <v>1</v>
          </cell>
          <cell r="N146">
            <v>6963582600</v>
          </cell>
          <cell r="O146" t="str">
            <v>D11312851A00</v>
          </cell>
          <cell r="P146">
            <v>1</v>
          </cell>
          <cell r="Q146"/>
          <cell r="R146"/>
          <cell r="S146"/>
          <cell r="T146"/>
          <cell r="U146"/>
          <cell r="V146"/>
          <cell r="W146"/>
          <cell r="X146"/>
          <cell r="Y146"/>
          <cell r="Z146">
            <v>2</v>
          </cell>
          <cell r="AA146">
            <v>2</v>
          </cell>
          <cell r="AB146">
            <v>0</v>
          </cell>
          <cell r="AC146"/>
          <cell r="AD146"/>
          <cell r="AE146"/>
          <cell r="AF146" t="str">
            <v>Received</v>
          </cell>
        </row>
        <row r="147">
          <cell r="A147" t="str">
            <v>2761048510</v>
          </cell>
          <cell r="B147" t="str">
            <v>KITS</v>
          </cell>
          <cell r="C147" t="str">
            <v>RTN</v>
          </cell>
          <cell r="D147" t="str">
            <v>J.Crockit</v>
          </cell>
          <cell r="E147">
            <v>27610485</v>
          </cell>
          <cell r="F147">
            <v>10</v>
          </cell>
          <cell r="G147" t="str">
            <v>D9550011700295</v>
          </cell>
          <cell r="H147" t="str">
            <v>117VU PANEL</v>
          </cell>
          <cell r="I147">
            <v>1</v>
          </cell>
          <cell r="J147">
            <v>43175</v>
          </cell>
          <cell r="K147">
            <v>6963576200</v>
          </cell>
          <cell r="L147" t="str">
            <v>D11312633A00</v>
          </cell>
          <cell r="M147">
            <v>1</v>
          </cell>
          <cell r="N147">
            <v>6963582600</v>
          </cell>
          <cell r="O147" t="str">
            <v>D11312851A00</v>
          </cell>
          <cell r="P147">
            <v>1</v>
          </cell>
          <cell r="Q147"/>
          <cell r="R147"/>
          <cell r="S147"/>
          <cell r="T147"/>
          <cell r="U147"/>
          <cell r="V147"/>
          <cell r="W147"/>
          <cell r="X147"/>
          <cell r="Y147"/>
          <cell r="Z147">
            <v>2</v>
          </cell>
          <cell r="AA147">
            <v>2</v>
          </cell>
          <cell r="AB147">
            <v>0</v>
          </cell>
          <cell r="AC147"/>
          <cell r="AD147"/>
          <cell r="AE147"/>
          <cell r="AF147" t="str">
            <v>Received</v>
          </cell>
        </row>
        <row r="148">
          <cell r="A148" t="str">
            <v>2761048610</v>
          </cell>
          <cell r="B148" t="str">
            <v>KITS</v>
          </cell>
          <cell r="C148" t="str">
            <v>RTN</v>
          </cell>
          <cell r="D148" t="str">
            <v>J.Crockit</v>
          </cell>
          <cell r="E148">
            <v>27610486</v>
          </cell>
          <cell r="F148">
            <v>10</v>
          </cell>
          <cell r="G148" t="str">
            <v>D9550011700295</v>
          </cell>
          <cell r="H148" t="str">
            <v>117VU PANEL</v>
          </cell>
          <cell r="I148">
            <v>1</v>
          </cell>
          <cell r="J148">
            <v>43141</v>
          </cell>
          <cell r="K148">
            <v>6963576200</v>
          </cell>
          <cell r="L148" t="str">
            <v>D11312633A00</v>
          </cell>
          <cell r="M148">
            <v>1</v>
          </cell>
          <cell r="N148">
            <v>6963582600</v>
          </cell>
          <cell r="O148" t="str">
            <v>D11312851A00</v>
          </cell>
          <cell r="P148">
            <v>1</v>
          </cell>
          <cell r="Q148"/>
          <cell r="R148"/>
          <cell r="S148"/>
          <cell r="T148"/>
          <cell r="U148"/>
          <cell r="V148"/>
          <cell r="W148"/>
          <cell r="X148"/>
          <cell r="Y148"/>
          <cell r="Z148">
            <v>2</v>
          </cell>
          <cell r="AA148">
            <v>0</v>
          </cell>
          <cell r="AB148">
            <v>2</v>
          </cell>
          <cell r="AC148"/>
          <cell r="AD148"/>
          <cell r="AE148"/>
          <cell r="AF148" t="str">
            <v>Received</v>
          </cell>
        </row>
        <row r="149">
          <cell r="A149" t="str">
            <v>2761048810</v>
          </cell>
          <cell r="B149" t="str">
            <v>KITS</v>
          </cell>
          <cell r="C149" t="str">
            <v>RTN</v>
          </cell>
          <cell r="D149" t="str">
            <v>J.Crockit</v>
          </cell>
          <cell r="E149">
            <v>27610488</v>
          </cell>
          <cell r="F149">
            <v>10</v>
          </cell>
          <cell r="G149" t="str">
            <v>D9550011700295</v>
          </cell>
          <cell r="H149" t="str">
            <v>117VU PANEL</v>
          </cell>
          <cell r="I149">
            <v>1</v>
          </cell>
          <cell r="J149">
            <v>43141</v>
          </cell>
          <cell r="K149">
            <v>6963576200</v>
          </cell>
          <cell r="L149" t="str">
            <v>D11312633A00</v>
          </cell>
          <cell r="M149">
            <v>1</v>
          </cell>
          <cell r="N149">
            <v>6963582600</v>
          </cell>
          <cell r="O149" t="str">
            <v>D11312851A00</v>
          </cell>
          <cell r="P149">
            <v>1</v>
          </cell>
          <cell r="Q149"/>
          <cell r="R149"/>
          <cell r="S149"/>
          <cell r="T149"/>
          <cell r="U149"/>
          <cell r="V149"/>
          <cell r="W149"/>
          <cell r="X149"/>
          <cell r="Y149"/>
          <cell r="Z149">
            <v>2</v>
          </cell>
          <cell r="AA149">
            <v>0</v>
          </cell>
          <cell r="AB149">
            <v>2</v>
          </cell>
          <cell r="AC149"/>
          <cell r="AD149"/>
          <cell r="AE149"/>
          <cell r="AF149" t="str">
            <v>Received</v>
          </cell>
        </row>
        <row r="150">
          <cell r="A150" t="str">
            <v>2761048910</v>
          </cell>
          <cell r="B150" t="str">
            <v>KITS</v>
          </cell>
          <cell r="C150" t="str">
            <v>RTN</v>
          </cell>
          <cell r="D150" t="str">
            <v>J.Crockit</v>
          </cell>
          <cell r="E150">
            <v>27610489</v>
          </cell>
          <cell r="F150">
            <v>10</v>
          </cell>
          <cell r="G150" t="str">
            <v>D9550011700295</v>
          </cell>
          <cell r="H150" t="str">
            <v>117VU PANEL</v>
          </cell>
          <cell r="I150">
            <v>1</v>
          </cell>
          <cell r="J150">
            <v>43141</v>
          </cell>
          <cell r="K150">
            <v>6963576200</v>
          </cell>
          <cell r="L150" t="str">
            <v>D11312633A00</v>
          </cell>
          <cell r="M150">
            <v>1</v>
          </cell>
          <cell r="N150">
            <v>6963582600</v>
          </cell>
          <cell r="O150" t="str">
            <v>D11312851A00</v>
          </cell>
          <cell r="P150">
            <v>1</v>
          </cell>
          <cell r="Q150"/>
          <cell r="R150"/>
          <cell r="S150"/>
          <cell r="T150"/>
          <cell r="U150"/>
          <cell r="V150"/>
          <cell r="W150"/>
          <cell r="X150"/>
          <cell r="Y150"/>
          <cell r="Z150">
            <v>2</v>
          </cell>
          <cell r="AA150">
            <v>0</v>
          </cell>
          <cell r="AB150">
            <v>2</v>
          </cell>
          <cell r="AC150"/>
          <cell r="AD150"/>
          <cell r="AE150"/>
          <cell r="AF150" t="str">
            <v>Received</v>
          </cell>
        </row>
        <row r="151">
          <cell r="A151" t="str">
            <v>2761049010</v>
          </cell>
          <cell r="B151" t="str">
            <v>KITS</v>
          </cell>
          <cell r="C151" t="str">
            <v>RTN</v>
          </cell>
          <cell r="D151" t="str">
            <v>J.Crockit</v>
          </cell>
          <cell r="E151">
            <v>27610490</v>
          </cell>
          <cell r="F151">
            <v>10</v>
          </cell>
          <cell r="G151" t="str">
            <v>D9550011700295</v>
          </cell>
          <cell r="H151" t="str">
            <v>117VU PANEL</v>
          </cell>
          <cell r="I151">
            <v>1</v>
          </cell>
          <cell r="J151">
            <v>43141</v>
          </cell>
          <cell r="K151">
            <v>6963576200</v>
          </cell>
          <cell r="L151" t="str">
            <v>D11312633A00</v>
          </cell>
          <cell r="M151">
            <v>1</v>
          </cell>
          <cell r="N151">
            <v>6963582600</v>
          </cell>
          <cell r="O151" t="str">
            <v>D11312851A00</v>
          </cell>
          <cell r="P151">
            <v>1</v>
          </cell>
          <cell r="Q151"/>
          <cell r="R151"/>
          <cell r="S151"/>
          <cell r="T151"/>
          <cell r="U151"/>
          <cell r="V151"/>
          <cell r="W151"/>
          <cell r="X151"/>
          <cell r="Y151"/>
          <cell r="Z151">
            <v>2</v>
          </cell>
          <cell r="AA151">
            <v>0</v>
          </cell>
          <cell r="AB151">
            <v>2</v>
          </cell>
          <cell r="AC151"/>
          <cell r="AD151"/>
          <cell r="AE151"/>
          <cell r="AF151" t="str">
            <v>Received</v>
          </cell>
        </row>
        <row r="152">
          <cell r="A152" t="str">
            <v>2763688910</v>
          </cell>
          <cell r="B152" t="str">
            <v>SPARES</v>
          </cell>
          <cell r="C152" t="str">
            <v>RTN</v>
          </cell>
          <cell r="D152" t="str">
            <v>Procurement</v>
          </cell>
          <cell r="E152">
            <v>27636889</v>
          </cell>
          <cell r="F152">
            <v>10</v>
          </cell>
          <cell r="G152" t="str">
            <v>A95500423000AA</v>
          </cell>
          <cell r="H152" t="str">
            <v>423VU PANEL</v>
          </cell>
          <cell r="I152">
            <v>1</v>
          </cell>
          <cell r="J152">
            <v>43112</v>
          </cell>
          <cell r="K152">
            <v>6574926600</v>
          </cell>
          <cell r="L152" t="str">
            <v>A31111938A00</v>
          </cell>
          <cell r="M152">
            <v>1</v>
          </cell>
          <cell r="N152"/>
          <cell r="O152"/>
          <cell r="P152"/>
          <cell r="Q152"/>
          <cell r="R152"/>
          <cell r="S152"/>
          <cell r="T152"/>
          <cell r="U152"/>
          <cell r="V152"/>
          <cell r="W152"/>
          <cell r="X152"/>
          <cell r="Y152"/>
          <cell r="Z152">
            <v>1</v>
          </cell>
          <cell r="AA152">
            <v>1</v>
          </cell>
          <cell r="AB152">
            <v>0</v>
          </cell>
          <cell r="AC152"/>
          <cell r="AD152" t="str">
            <v>Paulstra</v>
          </cell>
          <cell r="AE152"/>
          <cell r="AF152" t="str">
            <v>Received</v>
          </cell>
        </row>
        <row r="153">
          <cell r="A153" t="str">
            <v>2763437310</v>
          </cell>
          <cell r="B153" t="str">
            <v>SPARES</v>
          </cell>
          <cell r="C153" t="str">
            <v>AOG</v>
          </cell>
          <cell r="D153" t="str">
            <v>Procurement</v>
          </cell>
          <cell r="E153">
            <v>27634373</v>
          </cell>
          <cell r="F153">
            <v>10</v>
          </cell>
          <cell r="G153" t="str">
            <v>D9550010802895</v>
          </cell>
          <cell r="H153" t="str">
            <v>108VU PANEL</v>
          </cell>
          <cell r="I153">
            <v>1</v>
          </cell>
          <cell r="J153">
            <v>43108</v>
          </cell>
          <cell r="K153">
            <v>6963469200</v>
          </cell>
          <cell r="L153" t="str">
            <v>723-1051-02</v>
          </cell>
          <cell r="M153">
            <v>1</v>
          </cell>
          <cell r="N153"/>
          <cell r="O153"/>
          <cell r="P153"/>
          <cell r="Q153"/>
          <cell r="R153"/>
          <cell r="S153"/>
          <cell r="T153"/>
          <cell r="U153"/>
          <cell r="V153"/>
          <cell r="W153"/>
          <cell r="X153"/>
          <cell r="Y153"/>
          <cell r="Z153">
            <v>1</v>
          </cell>
          <cell r="AA153">
            <v>1</v>
          </cell>
          <cell r="AB153">
            <v>0</v>
          </cell>
          <cell r="AC153">
            <v>43153</v>
          </cell>
          <cell r="AD153"/>
          <cell r="AE153"/>
          <cell r="AF153" t="str">
            <v>Received</v>
          </cell>
        </row>
        <row r="154">
          <cell r="A154" t="str">
            <v>2764780610</v>
          </cell>
          <cell r="B154" t="str">
            <v>KITS</v>
          </cell>
          <cell r="C154" t="str">
            <v>RTN</v>
          </cell>
          <cell r="D154" t="str">
            <v>J. CHERY</v>
          </cell>
          <cell r="E154">
            <v>27647806</v>
          </cell>
          <cell r="F154">
            <v>10</v>
          </cell>
          <cell r="G154" t="str">
            <v>D9551002200895</v>
          </cell>
          <cell r="H154" t="str">
            <v>22VU PANEL</v>
          </cell>
          <cell r="I154">
            <v>1</v>
          </cell>
          <cell r="J154">
            <v>42761</v>
          </cell>
          <cell r="K154">
            <v>6939600100</v>
          </cell>
          <cell r="L154" t="str">
            <v>058-001-00</v>
          </cell>
          <cell r="M154">
            <v>1</v>
          </cell>
          <cell r="N154"/>
          <cell r="O154"/>
          <cell r="P154"/>
          <cell r="Q154"/>
          <cell r="R154"/>
          <cell r="S154"/>
          <cell r="T154"/>
          <cell r="U154"/>
          <cell r="V154"/>
          <cell r="W154"/>
          <cell r="X154"/>
          <cell r="Y154"/>
          <cell r="Z154">
            <v>1</v>
          </cell>
          <cell r="AA154">
            <v>1</v>
          </cell>
          <cell r="AB154">
            <v>0</v>
          </cell>
          <cell r="AC154"/>
          <cell r="AD154"/>
          <cell r="AE154" t="str">
            <v>Réception du confié le 16/03/2018 pour la commande 27676307</v>
          </cell>
          <cell r="AF154" t="str">
            <v>Received</v>
          </cell>
        </row>
        <row r="155">
          <cell r="A155" t="str">
            <v>2764897110</v>
          </cell>
          <cell r="B155" t="str">
            <v>KITS</v>
          </cell>
          <cell r="C155" t="str">
            <v>EXP</v>
          </cell>
          <cell r="D155" t="str">
            <v>J.Crockit</v>
          </cell>
          <cell r="E155">
            <v>27648971</v>
          </cell>
          <cell r="F155">
            <v>10</v>
          </cell>
          <cell r="G155" t="str">
            <v>D9550011700295</v>
          </cell>
          <cell r="H155" t="str">
            <v>117VU PANEL</v>
          </cell>
          <cell r="I155">
            <v>1</v>
          </cell>
          <cell r="J155">
            <v>43160</v>
          </cell>
          <cell r="K155">
            <v>6963576200</v>
          </cell>
          <cell r="L155" t="str">
            <v>D11312633A00</v>
          </cell>
          <cell r="M155">
            <v>1</v>
          </cell>
          <cell r="N155">
            <v>6963582600</v>
          </cell>
          <cell r="O155" t="str">
            <v>D11312851A00</v>
          </cell>
          <cell r="P155">
            <v>1</v>
          </cell>
          <cell r="Q155"/>
          <cell r="R155"/>
          <cell r="S155"/>
          <cell r="T155"/>
          <cell r="U155"/>
          <cell r="V155"/>
          <cell r="W155"/>
          <cell r="X155"/>
          <cell r="Y155"/>
          <cell r="Z155">
            <v>2</v>
          </cell>
          <cell r="AA155">
            <v>0</v>
          </cell>
          <cell r="AB155">
            <v>2</v>
          </cell>
          <cell r="AC155"/>
          <cell r="AD155"/>
          <cell r="AE155"/>
          <cell r="AF155" t="str">
            <v>Received</v>
          </cell>
        </row>
        <row r="156">
          <cell r="A156" t="str">
            <v>2764899210</v>
          </cell>
          <cell r="B156" t="str">
            <v>KITS</v>
          </cell>
          <cell r="C156" t="str">
            <v>EXP</v>
          </cell>
          <cell r="D156" t="str">
            <v>J.Crockit</v>
          </cell>
          <cell r="E156">
            <v>27648992</v>
          </cell>
          <cell r="F156">
            <v>10</v>
          </cell>
          <cell r="G156" t="str">
            <v>D9550011700295</v>
          </cell>
          <cell r="H156" t="str">
            <v>117VU PANEL</v>
          </cell>
          <cell r="I156">
            <v>1</v>
          </cell>
          <cell r="J156">
            <v>43160</v>
          </cell>
          <cell r="K156">
            <v>6963576200</v>
          </cell>
          <cell r="L156" t="str">
            <v>D11312633A00</v>
          </cell>
          <cell r="M156">
            <v>1</v>
          </cell>
          <cell r="N156">
            <v>6963582600</v>
          </cell>
          <cell r="O156" t="str">
            <v>D11312851A00</v>
          </cell>
          <cell r="P156">
            <v>1</v>
          </cell>
          <cell r="Q156"/>
          <cell r="R156"/>
          <cell r="S156"/>
          <cell r="T156"/>
          <cell r="U156"/>
          <cell r="V156"/>
          <cell r="W156"/>
          <cell r="X156"/>
          <cell r="Y156"/>
          <cell r="Z156">
            <v>2</v>
          </cell>
          <cell r="AA156">
            <v>0</v>
          </cell>
          <cell r="AB156">
            <v>2</v>
          </cell>
          <cell r="AC156"/>
          <cell r="AD156"/>
          <cell r="AE156"/>
          <cell r="AF156" t="str">
            <v>Received</v>
          </cell>
        </row>
        <row r="157">
          <cell r="A157" t="str">
            <v>2764899310</v>
          </cell>
          <cell r="B157" t="str">
            <v>KITS</v>
          </cell>
          <cell r="C157" t="str">
            <v>EXP</v>
          </cell>
          <cell r="D157" t="str">
            <v>J.Crockit</v>
          </cell>
          <cell r="E157">
            <v>27648993</v>
          </cell>
          <cell r="F157">
            <v>10</v>
          </cell>
          <cell r="G157" t="str">
            <v>D9550011700295</v>
          </cell>
          <cell r="H157" t="str">
            <v>117VU PANEL</v>
          </cell>
          <cell r="I157">
            <v>1</v>
          </cell>
          <cell r="J157">
            <v>43160</v>
          </cell>
          <cell r="K157">
            <v>6963576200</v>
          </cell>
          <cell r="L157" t="str">
            <v>D11312633A00</v>
          </cell>
          <cell r="M157">
            <v>1</v>
          </cell>
          <cell r="N157">
            <v>6963582600</v>
          </cell>
          <cell r="O157" t="str">
            <v>D11312851A00</v>
          </cell>
          <cell r="P157">
            <v>1</v>
          </cell>
          <cell r="Q157"/>
          <cell r="R157"/>
          <cell r="S157"/>
          <cell r="T157"/>
          <cell r="U157"/>
          <cell r="V157"/>
          <cell r="W157"/>
          <cell r="X157"/>
          <cell r="Y157"/>
          <cell r="Z157">
            <v>2</v>
          </cell>
          <cell r="AA157">
            <v>0</v>
          </cell>
          <cell r="AB157">
            <v>2</v>
          </cell>
          <cell r="AC157"/>
          <cell r="AD157"/>
          <cell r="AE157"/>
          <cell r="AF157" t="str">
            <v>Received</v>
          </cell>
        </row>
        <row r="158">
          <cell r="A158" t="str">
            <v>2764899410</v>
          </cell>
          <cell r="B158" t="str">
            <v>KITS</v>
          </cell>
          <cell r="C158" t="str">
            <v>EXP</v>
          </cell>
          <cell r="D158" t="str">
            <v>J.Crockit</v>
          </cell>
          <cell r="E158">
            <v>27648994</v>
          </cell>
          <cell r="F158">
            <v>10</v>
          </cell>
          <cell r="G158" t="str">
            <v>D9550011700295</v>
          </cell>
          <cell r="H158" t="str">
            <v>117VU PANEL</v>
          </cell>
          <cell r="I158">
            <v>1</v>
          </cell>
          <cell r="J158">
            <v>43160</v>
          </cell>
          <cell r="K158">
            <v>6963576200</v>
          </cell>
          <cell r="L158" t="str">
            <v>D11312633A00</v>
          </cell>
          <cell r="M158">
            <v>1</v>
          </cell>
          <cell r="N158">
            <v>6963582600</v>
          </cell>
          <cell r="O158" t="str">
            <v>D11312851A00</v>
          </cell>
          <cell r="P158">
            <v>1</v>
          </cell>
          <cell r="Q158"/>
          <cell r="R158"/>
          <cell r="S158"/>
          <cell r="T158"/>
          <cell r="U158"/>
          <cell r="V158"/>
          <cell r="W158"/>
          <cell r="X158"/>
          <cell r="Y158"/>
          <cell r="Z158">
            <v>2</v>
          </cell>
          <cell r="AA158">
            <v>0</v>
          </cell>
          <cell r="AB158">
            <v>2</v>
          </cell>
          <cell r="AC158"/>
          <cell r="AD158"/>
          <cell r="AE158"/>
          <cell r="AF158" t="str">
            <v>Received</v>
          </cell>
        </row>
        <row r="159">
          <cell r="A159" t="str">
            <v>2764899510</v>
          </cell>
          <cell r="B159" t="str">
            <v>KITS</v>
          </cell>
          <cell r="C159" t="str">
            <v>EXP</v>
          </cell>
          <cell r="D159" t="str">
            <v>J.Crockit</v>
          </cell>
          <cell r="E159">
            <v>27648995</v>
          </cell>
          <cell r="F159">
            <v>10</v>
          </cell>
          <cell r="G159" t="str">
            <v>D9550011700295</v>
          </cell>
          <cell r="H159" t="str">
            <v>117VU PANEL</v>
          </cell>
          <cell r="I159">
            <v>1</v>
          </cell>
          <cell r="J159">
            <v>43160</v>
          </cell>
          <cell r="K159">
            <v>6963576200</v>
          </cell>
          <cell r="L159" t="str">
            <v>D11312633A00</v>
          </cell>
          <cell r="M159">
            <v>1</v>
          </cell>
          <cell r="N159">
            <v>6963582600</v>
          </cell>
          <cell r="O159" t="str">
            <v>D11312851A00</v>
          </cell>
          <cell r="P159">
            <v>1</v>
          </cell>
          <cell r="Q159"/>
          <cell r="R159"/>
          <cell r="S159"/>
          <cell r="T159"/>
          <cell r="U159"/>
          <cell r="V159"/>
          <cell r="W159"/>
          <cell r="X159"/>
          <cell r="Y159"/>
          <cell r="Z159">
            <v>2</v>
          </cell>
          <cell r="AA159">
            <v>0</v>
          </cell>
          <cell r="AB159">
            <v>2</v>
          </cell>
          <cell r="AC159"/>
          <cell r="AD159"/>
          <cell r="AE159"/>
          <cell r="AF159" t="str">
            <v>Received</v>
          </cell>
        </row>
        <row r="160">
          <cell r="A160" t="str">
            <v>2764899610</v>
          </cell>
          <cell r="B160" t="str">
            <v>KITS</v>
          </cell>
          <cell r="C160" t="str">
            <v>EXP</v>
          </cell>
          <cell r="D160" t="str">
            <v>J.Crockit</v>
          </cell>
          <cell r="E160">
            <v>27648996</v>
          </cell>
          <cell r="F160">
            <v>10</v>
          </cell>
          <cell r="G160" t="str">
            <v>D9550011700295</v>
          </cell>
          <cell r="H160" t="str">
            <v>117VU PANEL</v>
          </cell>
          <cell r="I160">
            <v>1</v>
          </cell>
          <cell r="J160">
            <v>43160</v>
          </cell>
          <cell r="K160">
            <v>6963576200</v>
          </cell>
          <cell r="L160" t="str">
            <v>D11312633A00</v>
          </cell>
          <cell r="M160">
            <v>1</v>
          </cell>
          <cell r="N160">
            <v>6963582600</v>
          </cell>
          <cell r="O160" t="str">
            <v>D11312851A00</v>
          </cell>
          <cell r="P160">
            <v>1</v>
          </cell>
          <cell r="Q160"/>
          <cell r="R160"/>
          <cell r="S160"/>
          <cell r="T160"/>
          <cell r="U160"/>
          <cell r="V160"/>
          <cell r="W160"/>
          <cell r="X160"/>
          <cell r="Y160"/>
          <cell r="Z160">
            <v>2</v>
          </cell>
          <cell r="AA160">
            <v>0</v>
          </cell>
          <cell r="AB160">
            <v>2</v>
          </cell>
          <cell r="AC160"/>
          <cell r="AD160"/>
          <cell r="AE160"/>
          <cell r="AF160" t="str">
            <v>Received</v>
          </cell>
        </row>
        <row r="161">
          <cell r="A161" t="str">
            <v>2764899710</v>
          </cell>
          <cell r="B161" t="str">
            <v>KITS</v>
          </cell>
          <cell r="C161" t="str">
            <v>EXP</v>
          </cell>
          <cell r="D161" t="str">
            <v>J.Crockit</v>
          </cell>
          <cell r="E161">
            <v>27648997</v>
          </cell>
          <cell r="F161">
            <v>10</v>
          </cell>
          <cell r="G161" t="str">
            <v>D9550011700295</v>
          </cell>
          <cell r="H161" t="str">
            <v>117VU PANEL</v>
          </cell>
          <cell r="I161">
            <v>1</v>
          </cell>
          <cell r="J161">
            <v>43160</v>
          </cell>
          <cell r="K161">
            <v>6963576200</v>
          </cell>
          <cell r="L161" t="str">
            <v>D11312633A00</v>
          </cell>
          <cell r="M161">
            <v>1</v>
          </cell>
          <cell r="N161">
            <v>6963582600</v>
          </cell>
          <cell r="O161" t="str">
            <v>D11312851A00</v>
          </cell>
          <cell r="P161">
            <v>1</v>
          </cell>
          <cell r="Q161"/>
          <cell r="R161"/>
          <cell r="S161"/>
          <cell r="T161"/>
          <cell r="U161"/>
          <cell r="V161"/>
          <cell r="W161"/>
          <cell r="X161"/>
          <cell r="Y161"/>
          <cell r="Z161">
            <v>2</v>
          </cell>
          <cell r="AA161">
            <v>0</v>
          </cell>
          <cell r="AB161">
            <v>2</v>
          </cell>
          <cell r="AC161"/>
          <cell r="AD161"/>
          <cell r="AE161"/>
          <cell r="AF161" t="str">
            <v>Received</v>
          </cell>
        </row>
        <row r="162">
          <cell r="A162" t="str">
            <v>2764899810</v>
          </cell>
          <cell r="B162" t="str">
            <v>KITS</v>
          </cell>
          <cell r="C162" t="str">
            <v>EXP</v>
          </cell>
          <cell r="D162" t="str">
            <v>J.Crockit</v>
          </cell>
          <cell r="E162">
            <v>27648998</v>
          </cell>
          <cell r="F162">
            <v>10</v>
          </cell>
          <cell r="G162" t="str">
            <v>D9550011700295</v>
          </cell>
          <cell r="H162" t="str">
            <v>117VU PANEL</v>
          </cell>
          <cell r="I162">
            <v>1</v>
          </cell>
          <cell r="J162">
            <v>43160</v>
          </cell>
          <cell r="K162">
            <v>6963576200</v>
          </cell>
          <cell r="L162" t="str">
            <v>D11312633A00</v>
          </cell>
          <cell r="M162">
            <v>1</v>
          </cell>
          <cell r="N162">
            <v>6963582600</v>
          </cell>
          <cell r="O162" t="str">
            <v>D11312851A00</v>
          </cell>
          <cell r="P162">
            <v>1</v>
          </cell>
          <cell r="Q162"/>
          <cell r="R162"/>
          <cell r="S162"/>
          <cell r="T162"/>
          <cell r="U162"/>
          <cell r="V162"/>
          <cell r="W162"/>
          <cell r="X162"/>
          <cell r="Y162"/>
          <cell r="Z162">
            <v>2</v>
          </cell>
          <cell r="AA162">
            <v>0</v>
          </cell>
          <cell r="AB162">
            <v>2</v>
          </cell>
          <cell r="AC162"/>
          <cell r="AD162"/>
          <cell r="AE162"/>
          <cell r="AF162" t="str">
            <v>Received</v>
          </cell>
        </row>
        <row r="163">
          <cell r="A163" t="str">
            <v>2753492210=&gt;100</v>
          </cell>
          <cell r="B163" t="str">
            <v>SPARES</v>
          </cell>
          <cell r="C163"/>
          <cell r="D163" t="str">
            <v>Spare Procurement</v>
          </cell>
          <cell r="E163">
            <v>27534922</v>
          </cell>
          <cell r="F163" t="str">
            <v>10=&gt;100</v>
          </cell>
          <cell r="G163" t="str">
            <v>D9251719400095</v>
          </cell>
          <cell r="H163" t="str">
            <v>PLATINE LGCIU</v>
          </cell>
          <cell r="I163">
            <v>10</v>
          </cell>
          <cell r="J163">
            <v>43068</v>
          </cell>
          <cell r="K163">
            <v>6925002700</v>
          </cell>
          <cell r="L163" t="str">
            <v>530AL01CN</v>
          </cell>
          <cell r="M163">
            <v>2</v>
          </cell>
          <cell r="N163"/>
          <cell r="O163"/>
          <cell r="P163"/>
          <cell r="Q163"/>
          <cell r="R163"/>
          <cell r="S163"/>
          <cell r="T163"/>
          <cell r="U163"/>
          <cell r="V163"/>
          <cell r="W163"/>
          <cell r="X163"/>
          <cell r="Y163"/>
          <cell r="Z163">
            <v>20</v>
          </cell>
          <cell r="AA163">
            <v>20</v>
          </cell>
          <cell r="AB163">
            <v>0</v>
          </cell>
          <cell r="AC163"/>
          <cell r="AD163" t="str">
            <v>Zodiac</v>
          </cell>
          <cell r="AE163" t="str">
            <v>received on 06/11/2017.</v>
          </cell>
          <cell r="AF163" t="str">
            <v>Received</v>
          </cell>
        </row>
        <row r="164">
          <cell r="A164" t="str">
            <v>2753000010</v>
          </cell>
          <cell r="B164" t="str">
            <v>KITS</v>
          </cell>
          <cell r="C164" t="str">
            <v>EXP</v>
          </cell>
          <cell r="D164" t="str">
            <v>J.Crockit</v>
          </cell>
          <cell r="E164">
            <v>27530000</v>
          </cell>
          <cell r="F164">
            <v>10</v>
          </cell>
          <cell r="G164" t="str">
            <v>D9251719400095</v>
          </cell>
          <cell r="H164" t="str">
            <v>PLATINE LGCIU</v>
          </cell>
          <cell r="I164">
            <v>1</v>
          </cell>
          <cell r="J164">
            <v>43281</v>
          </cell>
          <cell r="K164">
            <v>6925002700</v>
          </cell>
          <cell r="L164" t="str">
            <v>530AL01CN</v>
          </cell>
          <cell r="M164">
            <v>2</v>
          </cell>
          <cell r="N164"/>
          <cell r="O164"/>
          <cell r="P164"/>
          <cell r="Q164"/>
          <cell r="R164"/>
          <cell r="S164"/>
          <cell r="T164"/>
          <cell r="U164"/>
          <cell r="V164"/>
          <cell r="W164"/>
          <cell r="X164"/>
          <cell r="Y164"/>
          <cell r="Z164">
            <v>2</v>
          </cell>
          <cell r="AA164">
            <v>0</v>
          </cell>
          <cell r="AB164">
            <v>2</v>
          </cell>
          <cell r="AC164"/>
          <cell r="AD164" t="str">
            <v>Zodiac</v>
          </cell>
          <cell r="AE164"/>
          <cell r="AF164" t="str">
            <v>Received</v>
          </cell>
        </row>
        <row r="165">
          <cell r="A165" t="str">
            <v>2753000110</v>
          </cell>
          <cell r="B165" t="str">
            <v>KITS</v>
          </cell>
          <cell r="C165" t="str">
            <v>EXP</v>
          </cell>
          <cell r="D165" t="str">
            <v>J.Crockit</v>
          </cell>
          <cell r="E165">
            <v>27530001</v>
          </cell>
          <cell r="F165">
            <v>10</v>
          </cell>
          <cell r="G165" t="str">
            <v>D9251719400095</v>
          </cell>
          <cell r="H165" t="str">
            <v>PLATINE LGCIU</v>
          </cell>
          <cell r="I165">
            <v>1</v>
          </cell>
          <cell r="J165">
            <v>43281</v>
          </cell>
          <cell r="K165">
            <v>6925002700</v>
          </cell>
          <cell r="L165" t="str">
            <v>530AL01CN</v>
          </cell>
          <cell r="M165">
            <v>2</v>
          </cell>
          <cell r="N165"/>
          <cell r="O165"/>
          <cell r="P165"/>
          <cell r="Q165"/>
          <cell r="R165"/>
          <cell r="S165"/>
          <cell r="T165"/>
          <cell r="U165"/>
          <cell r="V165"/>
          <cell r="W165"/>
          <cell r="X165"/>
          <cell r="Y165"/>
          <cell r="Z165">
            <v>2</v>
          </cell>
          <cell r="AA165">
            <v>0</v>
          </cell>
          <cell r="AB165">
            <v>2</v>
          </cell>
          <cell r="AC165"/>
          <cell r="AD165" t="str">
            <v>Zodiac</v>
          </cell>
          <cell r="AE165"/>
          <cell r="AF165" t="str">
            <v>Received</v>
          </cell>
        </row>
        <row r="166">
          <cell r="A166" t="str">
            <v>2753000210</v>
          </cell>
          <cell r="B166" t="str">
            <v>KITS</v>
          </cell>
          <cell r="C166" t="str">
            <v>EXP</v>
          </cell>
          <cell r="D166" t="str">
            <v>J.Crockit</v>
          </cell>
          <cell r="E166">
            <v>27530002</v>
          </cell>
          <cell r="F166">
            <v>10</v>
          </cell>
          <cell r="G166" t="str">
            <v>D9251719400095</v>
          </cell>
          <cell r="H166" t="str">
            <v>PLATINE LGCIU</v>
          </cell>
          <cell r="I166">
            <v>1</v>
          </cell>
          <cell r="J166">
            <v>43281</v>
          </cell>
          <cell r="K166">
            <v>6925002700</v>
          </cell>
          <cell r="L166" t="str">
            <v>530AL01CN</v>
          </cell>
          <cell r="M166">
            <v>2</v>
          </cell>
          <cell r="N166"/>
          <cell r="O166"/>
          <cell r="P166"/>
          <cell r="Q166"/>
          <cell r="R166"/>
          <cell r="S166"/>
          <cell r="T166"/>
          <cell r="U166"/>
          <cell r="V166"/>
          <cell r="W166"/>
          <cell r="X166"/>
          <cell r="Y166"/>
          <cell r="Z166">
            <v>2</v>
          </cell>
          <cell r="AA166">
            <v>0</v>
          </cell>
          <cell r="AB166">
            <v>2</v>
          </cell>
          <cell r="AC166"/>
          <cell r="AD166" t="str">
            <v>Zodiac</v>
          </cell>
          <cell r="AE166"/>
          <cell r="AF166" t="str">
            <v>Received</v>
          </cell>
        </row>
        <row r="167">
          <cell r="A167" t="str">
            <v>2753000310</v>
          </cell>
          <cell r="B167" t="str">
            <v>KITS</v>
          </cell>
          <cell r="C167" t="str">
            <v>EXP</v>
          </cell>
          <cell r="D167" t="str">
            <v>J.Crockit</v>
          </cell>
          <cell r="E167">
            <v>27530003</v>
          </cell>
          <cell r="F167">
            <v>10</v>
          </cell>
          <cell r="G167" t="str">
            <v>D9251719400095</v>
          </cell>
          <cell r="H167" t="str">
            <v>PLATINE LGCIU</v>
          </cell>
          <cell r="I167">
            <v>1</v>
          </cell>
          <cell r="J167">
            <v>43281</v>
          </cell>
          <cell r="K167">
            <v>6925002700</v>
          </cell>
          <cell r="L167" t="str">
            <v>530AL01CN</v>
          </cell>
          <cell r="M167">
            <v>2</v>
          </cell>
          <cell r="N167"/>
          <cell r="O167"/>
          <cell r="P167"/>
          <cell r="Q167"/>
          <cell r="R167"/>
          <cell r="S167"/>
          <cell r="T167"/>
          <cell r="U167"/>
          <cell r="V167"/>
          <cell r="W167"/>
          <cell r="X167"/>
          <cell r="Y167"/>
          <cell r="Z167">
            <v>2</v>
          </cell>
          <cell r="AA167">
            <v>0</v>
          </cell>
          <cell r="AB167">
            <v>2</v>
          </cell>
          <cell r="AC167"/>
          <cell r="AD167" t="str">
            <v>Zodiac</v>
          </cell>
          <cell r="AE167"/>
          <cell r="AF167" t="str">
            <v>Received</v>
          </cell>
        </row>
        <row r="168">
          <cell r="A168" t="str">
            <v>2753000410</v>
          </cell>
          <cell r="B168" t="str">
            <v>KITS</v>
          </cell>
          <cell r="C168" t="str">
            <v>EXP</v>
          </cell>
          <cell r="D168" t="str">
            <v>J.Crockit</v>
          </cell>
          <cell r="E168">
            <v>27530004</v>
          </cell>
          <cell r="F168">
            <v>10</v>
          </cell>
          <cell r="G168" t="str">
            <v>D9251719400095</v>
          </cell>
          <cell r="H168" t="str">
            <v>PLATINE LGCIU</v>
          </cell>
          <cell r="I168">
            <v>1</v>
          </cell>
          <cell r="J168">
            <v>43281</v>
          </cell>
          <cell r="K168">
            <v>6925002700</v>
          </cell>
          <cell r="L168" t="str">
            <v>530AL01CN</v>
          </cell>
          <cell r="M168">
            <v>2</v>
          </cell>
          <cell r="N168"/>
          <cell r="O168"/>
          <cell r="P168"/>
          <cell r="Q168"/>
          <cell r="R168"/>
          <cell r="S168"/>
          <cell r="T168"/>
          <cell r="U168"/>
          <cell r="V168"/>
          <cell r="W168"/>
          <cell r="X168"/>
          <cell r="Y168"/>
          <cell r="Z168">
            <v>2</v>
          </cell>
          <cell r="AA168">
            <v>0</v>
          </cell>
          <cell r="AB168">
            <v>2</v>
          </cell>
          <cell r="AC168"/>
          <cell r="AD168" t="str">
            <v>Zodiac</v>
          </cell>
          <cell r="AE168"/>
          <cell r="AF168" t="str">
            <v>Received</v>
          </cell>
        </row>
        <row r="169">
          <cell r="A169" t="str">
            <v>2753000510</v>
          </cell>
          <cell r="B169" t="str">
            <v>KITS</v>
          </cell>
          <cell r="C169" t="str">
            <v>EXP</v>
          </cell>
          <cell r="D169" t="str">
            <v>J.Crockit</v>
          </cell>
          <cell r="E169">
            <v>27530005</v>
          </cell>
          <cell r="F169">
            <v>10</v>
          </cell>
          <cell r="G169" t="str">
            <v>D9251719400095</v>
          </cell>
          <cell r="H169" t="str">
            <v>PLATINE LGCIU</v>
          </cell>
          <cell r="I169">
            <v>1</v>
          </cell>
          <cell r="J169">
            <v>43281</v>
          </cell>
          <cell r="K169">
            <v>6925002700</v>
          </cell>
          <cell r="L169" t="str">
            <v>530AL01CN</v>
          </cell>
          <cell r="M169">
            <v>2</v>
          </cell>
          <cell r="N169"/>
          <cell r="O169"/>
          <cell r="P169"/>
          <cell r="Q169"/>
          <cell r="R169"/>
          <cell r="S169"/>
          <cell r="T169"/>
          <cell r="U169"/>
          <cell r="V169"/>
          <cell r="W169"/>
          <cell r="X169"/>
          <cell r="Y169"/>
          <cell r="Z169">
            <v>2</v>
          </cell>
          <cell r="AA169">
            <v>0</v>
          </cell>
          <cell r="AB169">
            <v>2</v>
          </cell>
          <cell r="AC169"/>
          <cell r="AD169" t="str">
            <v>Zodiac</v>
          </cell>
          <cell r="AE169"/>
          <cell r="AF169" t="str">
            <v>Received</v>
          </cell>
        </row>
        <row r="170">
          <cell r="A170" t="str">
            <v>2761048110</v>
          </cell>
          <cell r="B170" t="str">
            <v>KITS</v>
          </cell>
          <cell r="C170" t="str">
            <v>EXP</v>
          </cell>
          <cell r="D170" t="str">
            <v>J.Crockit</v>
          </cell>
          <cell r="E170">
            <v>27610481</v>
          </cell>
          <cell r="F170">
            <v>10</v>
          </cell>
          <cell r="G170" t="str">
            <v>D9251719400095</v>
          </cell>
          <cell r="H170" t="str">
            <v>PLATINE LGCIU</v>
          </cell>
          <cell r="I170">
            <v>1</v>
          </cell>
          <cell r="J170">
            <v>43281</v>
          </cell>
          <cell r="K170">
            <v>6925002700</v>
          </cell>
          <cell r="L170" t="str">
            <v>530AL01CN</v>
          </cell>
          <cell r="M170">
            <v>2</v>
          </cell>
          <cell r="N170"/>
          <cell r="O170"/>
          <cell r="P170"/>
          <cell r="Q170"/>
          <cell r="R170"/>
          <cell r="S170"/>
          <cell r="T170"/>
          <cell r="U170"/>
          <cell r="V170"/>
          <cell r="W170"/>
          <cell r="X170"/>
          <cell r="Y170"/>
          <cell r="Z170">
            <v>2</v>
          </cell>
          <cell r="AA170">
            <v>0</v>
          </cell>
          <cell r="AB170">
            <v>2</v>
          </cell>
          <cell r="AC170"/>
          <cell r="AD170" t="str">
            <v>Zodiac</v>
          </cell>
          <cell r="AE170"/>
          <cell r="AF170" t="str">
            <v>Received</v>
          </cell>
        </row>
        <row r="171">
          <cell r="A171" t="str">
            <v>2766026110</v>
          </cell>
          <cell r="B171" t="str">
            <v>SPARES</v>
          </cell>
          <cell r="C171" t="str">
            <v>RTN</v>
          </cell>
          <cell r="D171" t="str">
            <v>Procurement</v>
          </cell>
          <cell r="E171">
            <v>27660261</v>
          </cell>
          <cell r="F171">
            <v>10</v>
          </cell>
          <cell r="G171" t="str">
            <v>B2352101700200</v>
          </cell>
          <cell r="H171" t="str">
            <v>JACK PANEL ASSY</v>
          </cell>
          <cell r="I171">
            <v>1</v>
          </cell>
          <cell r="J171">
            <v>43147</v>
          </cell>
          <cell r="K171">
            <v>6574872200</v>
          </cell>
          <cell r="L171" t="str">
            <v>C4FP5266A01</v>
          </cell>
          <cell r="M171">
            <v>1</v>
          </cell>
          <cell r="N171"/>
          <cell r="O171"/>
          <cell r="P171"/>
          <cell r="Q171"/>
          <cell r="R171"/>
          <cell r="S171"/>
          <cell r="T171"/>
          <cell r="U171"/>
          <cell r="V171"/>
          <cell r="W171"/>
          <cell r="X171"/>
          <cell r="Y171"/>
          <cell r="Z171">
            <v>1</v>
          </cell>
          <cell r="AA171">
            <v>1</v>
          </cell>
          <cell r="AB171">
            <v>0</v>
          </cell>
          <cell r="AC171"/>
          <cell r="AD171"/>
          <cell r="AE171"/>
          <cell r="AF171" t="str">
            <v>Received</v>
          </cell>
        </row>
        <row r="172">
          <cell r="A172" t="str">
            <v>2766302210</v>
          </cell>
          <cell r="B172" t="str">
            <v>SPARES</v>
          </cell>
          <cell r="C172" t="str">
            <v>EXP</v>
          </cell>
          <cell r="D172" t="str">
            <v>Procurement</v>
          </cell>
          <cell r="E172">
            <v>27663022</v>
          </cell>
          <cell r="F172">
            <v>10</v>
          </cell>
          <cell r="G172" t="str">
            <v>A9550051000196</v>
          </cell>
          <cell r="H172" t="str">
            <v>510VU1 PANEL</v>
          </cell>
          <cell r="I172">
            <v>6</v>
          </cell>
          <cell r="J172">
            <v>43152</v>
          </cell>
          <cell r="K172">
            <v>6530207600</v>
          </cell>
          <cell r="L172" t="str">
            <v>A31112112B00</v>
          </cell>
          <cell r="M172">
            <v>1</v>
          </cell>
          <cell r="N172"/>
          <cell r="O172"/>
          <cell r="P172"/>
          <cell r="Q172"/>
          <cell r="R172"/>
          <cell r="S172"/>
          <cell r="T172"/>
          <cell r="U172"/>
          <cell r="V172"/>
          <cell r="W172"/>
          <cell r="X172"/>
          <cell r="Y172"/>
          <cell r="Z172">
            <v>6</v>
          </cell>
          <cell r="AA172">
            <v>6</v>
          </cell>
          <cell r="AB172">
            <v>0</v>
          </cell>
          <cell r="AC172"/>
          <cell r="AD172" t="str">
            <v>Paulstra</v>
          </cell>
          <cell r="AE172"/>
          <cell r="AF172" t="str">
            <v>Received</v>
          </cell>
        </row>
        <row r="173">
          <cell r="A173" t="str">
            <v>2766077610</v>
          </cell>
          <cell r="B173" t="str">
            <v>KITS</v>
          </cell>
          <cell r="C173" t="str">
            <v>RTN</v>
          </cell>
          <cell r="D173" t="str">
            <v>L.Malhome</v>
          </cell>
          <cell r="E173">
            <v>27660776</v>
          </cell>
          <cell r="F173">
            <v>10</v>
          </cell>
          <cell r="G173" t="str">
            <v>D9551001700195</v>
          </cell>
          <cell r="H173" t="str">
            <v>17VU PANEL</v>
          </cell>
          <cell r="I173">
            <v>1</v>
          </cell>
          <cell r="J173">
            <v>43147</v>
          </cell>
          <cell r="K173">
            <v>6925015800</v>
          </cell>
          <cell r="L173" t="str">
            <v>D11311244A00</v>
          </cell>
          <cell r="M173">
            <v>1</v>
          </cell>
          <cell r="N173">
            <v>6963403400</v>
          </cell>
          <cell r="O173" t="str">
            <v>002077-01</v>
          </cell>
          <cell r="P173">
            <v>1</v>
          </cell>
          <cell r="Q173">
            <v>6963397500</v>
          </cell>
          <cell r="R173" t="str">
            <v>D11311244A00</v>
          </cell>
          <cell r="S173">
            <v>1</v>
          </cell>
          <cell r="T173"/>
          <cell r="U173"/>
          <cell r="V173"/>
          <cell r="W173"/>
          <cell r="X173"/>
          <cell r="Y173"/>
          <cell r="Z173">
            <v>3</v>
          </cell>
          <cell r="AA173">
            <v>3</v>
          </cell>
          <cell r="AB173">
            <v>0</v>
          </cell>
          <cell r="AC173"/>
          <cell r="AD173"/>
          <cell r="AE173"/>
          <cell r="AF173" t="str">
            <v>Received</v>
          </cell>
        </row>
        <row r="174">
          <cell r="A174" t="str">
            <v>2766568110</v>
          </cell>
          <cell r="B174" t="str">
            <v>SPARES</v>
          </cell>
          <cell r="C174" t="str">
            <v>AOG</v>
          </cell>
          <cell r="D174" t="str">
            <v>M.Klindwoth</v>
          </cell>
          <cell r="E174">
            <v>27665681</v>
          </cell>
          <cell r="F174">
            <v>10</v>
          </cell>
          <cell r="G174" t="str">
            <v>WF406ABAAAAB</v>
          </cell>
          <cell r="H174" t="str">
            <v>313VU PANEL</v>
          </cell>
          <cell r="I174">
            <v>1</v>
          </cell>
          <cell r="J174">
            <v>43126</v>
          </cell>
          <cell r="K174" t="str">
            <v>6V90079000</v>
          </cell>
          <cell r="L174" t="str">
            <v>723-5558-02</v>
          </cell>
          <cell r="M174">
            <v>1</v>
          </cell>
          <cell r="N174"/>
          <cell r="O174"/>
          <cell r="P174"/>
          <cell r="Q174"/>
          <cell r="R174"/>
          <cell r="S174"/>
          <cell r="T174"/>
          <cell r="U174"/>
          <cell r="V174"/>
          <cell r="W174"/>
          <cell r="X174"/>
          <cell r="Y174"/>
          <cell r="Z174">
            <v>1</v>
          </cell>
          <cell r="AA174">
            <v>1</v>
          </cell>
          <cell r="AB174">
            <v>0</v>
          </cell>
          <cell r="AC174"/>
          <cell r="AD174"/>
          <cell r="AE174"/>
          <cell r="AF174" t="str">
            <v>Received</v>
          </cell>
        </row>
        <row r="175">
          <cell r="A175" t="str">
            <v>E8791708L10</v>
          </cell>
          <cell r="B175" t="str">
            <v>SPARES</v>
          </cell>
          <cell r="C175" t="str">
            <v>AOG</v>
          </cell>
          <cell r="D175"/>
          <cell r="E175" t="str">
            <v>E8791708L</v>
          </cell>
          <cell r="F175">
            <v>10</v>
          </cell>
          <cell r="G175" t="str">
            <v>MB136ABAAAAC</v>
          </cell>
          <cell r="H175" t="str">
            <v>34VU PANEL</v>
          </cell>
          <cell r="I175">
            <v>1</v>
          </cell>
          <cell r="J175">
            <v>43141</v>
          </cell>
          <cell r="K175" t="str">
            <v>6M90079100</v>
          </cell>
          <cell r="L175"/>
          <cell r="M175">
            <v>1</v>
          </cell>
          <cell r="N175"/>
          <cell r="O175"/>
          <cell r="P175"/>
          <cell r="Q175"/>
          <cell r="R175"/>
          <cell r="S175"/>
          <cell r="T175"/>
          <cell r="U175"/>
          <cell r="V175"/>
          <cell r="W175"/>
          <cell r="X175"/>
          <cell r="Y175"/>
          <cell r="Z175">
            <v>1</v>
          </cell>
          <cell r="AA175">
            <v>1</v>
          </cell>
          <cell r="AB175">
            <v>0</v>
          </cell>
          <cell r="AC175"/>
          <cell r="AD175"/>
          <cell r="AE175"/>
          <cell r="AF175" t="str">
            <v>Received</v>
          </cell>
        </row>
        <row r="176">
          <cell r="A176" t="str">
            <v>E8789829L10</v>
          </cell>
          <cell r="B176" t="str">
            <v>SPARES</v>
          </cell>
          <cell r="C176" t="str">
            <v>AOG</v>
          </cell>
          <cell r="D176"/>
          <cell r="E176" t="str">
            <v>E8789829L</v>
          </cell>
          <cell r="F176">
            <v>10</v>
          </cell>
          <cell r="G176" t="str">
            <v>MB170ACAAAAA</v>
          </cell>
          <cell r="H176" t="str">
            <v>12VU PANEL</v>
          </cell>
          <cell r="I176">
            <v>1</v>
          </cell>
          <cell r="J176">
            <v>43145</v>
          </cell>
          <cell r="K176" t="str">
            <v>6M90005100</v>
          </cell>
          <cell r="L176" t="str">
            <v>360-001</v>
          </cell>
          <cell r="M176">
            <v>1</v>
          </cell>
          <cell r="N176" t="str">
            <v>6M90005200</v>
          </cell>
          <cell r="O176" t="str">
            <v>33-455</v>
          </cell>
          <cell r="P176">
            <v>1</v>
          </cell>
          <cell r="Q176" t="str">
            <v>6M90005300</v>
          </cell>
          <cell r="R176" t="str">
            <v>27-457</v>
          </cell>
          <cell r="S176">
            <v>1</v>
          </cell>
          <cell r="T176" t="str">
            <v>6M90079400</v>
          </cell>
          <cell r="U176" t="str">
            <v>723-6212-01</v>
          </cell>
          <cell r="V176">
            <v>1</v>
          </cell>
          <cell r="W176"/>
          <cell r="X176"/>
          <cell r="Y176"/>
          <cell r="Z176">
            <v>4</v>
          </cell>
          <cell r="AA176">
            <v>3</v>
          </cell>
          <cell r="AB176">
            <v>1</v>
          </cell>
          <cell r="AC176"/>
          <cell r="AD176"/>
          <cell r="AE176" t="str">
            <v>Missing CMS4</v>
          </cell>
          <cell r="AF176" t="str">
            <v>Received</v>
          </cell>
        </row>
        <row r="177">
          <cell r="A177" t="str">
            <v>2772073510</v>
          </cell>
          <cell r="B177" t="str">
            <v>SPARES</v>
          </cell>
          <cell r="C177" t="str">
            <v>AOG</v>
          </cell>
          <cell r="D177" t="str">
            <v>D. MEHRKENS</v>
          </cell>
          <cell r="E177">
            <v>27720735</v>
          </cell>
          <cell r="F177">
            <v>10</v>
          </cell>
          <cell r="G177" t="str">
            <v>WF406ABAAAAB</v>
          </cell>
          <cell r="H177" t="str">
            <v>313VU PANEL</v>
          </cell>
          <cell r="I177">
            <v>1</v>
          </cell>
          <cell r="J177">
            <v>43185</v>
          </cell>
          <cell r="K177" t="str">
            <v>6V90079000</v>
          </cell>
          <cell r="L177" t="str">
            <v>723-5558-02</v>
          </cell>
          <cell r="M177">
            <v>1</v>
          </cell>
          <cell r="N177"/>
          <cell r="O177"/>
          <cell r="P177"/>
          <cell r="Q177"/>
          <cell r="R177"/>
          <cell r="S177"/>
          <cell r="T177"/>
          <cell r="U177"/>
          <cell r="V177"/>
          <cell r="W177"/>
          <cell r="X177"/>
          <cell r="Y177"/>
          <cell r="Z177">
            <v>1</v>
          </cell>
          <cell r="AA177">
            <v>1</v>
          </cell>
          <cell r="AB177">
            <v>0</v>
          </cell>
          <cell r="AC177"/>
          <cell r="AD177"/>
          <cell r="AE177"/>
          <cell r="AF177" t="str">
            <v>Received</v>
          </cell>
        </row>
        <row r="178">
          <cell r="A178" t="str">
            <v>2772277910</v>
          </cell>
          <cell r="B178" t="str">
            <v>KITS</v>
          </cell>
          <cell r="C178" t="str">
            <v>RTN</v>
          </cell>
          <cell r="D178" t="str">
            <v>A. Fofana</v>
          </cell>
          <cell r="E178">
            <v>27722779</v>
          </cell>
          <cell r="F178">
            <v>10</v>
          </cell>
          <cell r="G178" t="str">
            <v>D9551002201595</v>
          </cell>
          <cell r="H178" t="str">
            <v>22VU PANEL</v>
          </cell>
          <cell r="I178">
            <v>1</v>
          </cell>
          <cell r="J178">
            <v>43207</v>
          </cell>
          <cell r="K178">
            <v>6939600100</v>
          </cell>
          <cell r="L178" t="str">
            <v>058-001-00</v>
          </cell>
          <cell r="M178">
            <v>1</v>
          </cell>
          <cell r="N178">
            <v>6944100100</v>
          </cell>
          <cell r="O178" t="str">
            <v>7530334</v>
          </cell>
          <cell r="P178">
            <v>1</v>
          </cell>
          <cell r="Q178"/>
          <cell r="R178"/>
          <cell r="S178"/>
          <cell r="T178"/>
          <cell r="U178"/>
          <cell r="V178"/>
          <cell r="W178"/>
          <cell r="X178"/>
          <cell r="Y178"/>
          <cell r="Z178">
            <v>2</v>
          </cell>
          <cell r="AA178">
            <v>2</v>
          </cell>
          <cell r="AB178">
            <v>0</v>
          </cell>
          <cell r="AC178"/>
          <cell r="AD178"/>
          <cell r="AE178"/>
          <cell r="AF178" t="str">
            <v>Received</v>
          </cell>
        </row>
        <row r="179">
          <cell r="A179" t="str">
            <v>27737148
2774173710</v>
          </cell>
          <cell r="B179" t="str">
            <v>SPARES</v>
          </cell>
          <cell r="C179" t="str">
            <v>AOG</v>
          </cell>
          <cell r="D179" t="str">
            <v>S. Intemann</v>
          </cell>
          <cell r="E179" t="str">
            <v>27737148
27741737</v>
          </cell>
          <cell r="F179">
            <v>10</v>
          </cell>
          <cell r="G179" t="str">
            <v>WF406ABAAAAB</v>
          </cell>
          <cell r="H179" t="str">
            <v>313VU PANEL</v>
          </cell>
          <cell r="I179">
            <v>1</v>
          </cell>
          <cell r="J179">
            <v>43206</v>
          </cell>
          <cell r="K179" t="str">
            <v>6V90079000</v>
          </cell>
          <cell r="L179" t="str">
            <v>723-5558-02</v>
          </cell>
          <cell r="M179">
            <v>1</v>
          </cell>
          <cell r="N179"/>
          <cell r="O179"/>
          <cell r="P179"/>
          <cell r="Q179"/>
          <cell r="R179"/>
          <cell r="S179"/>
          <cell r="T179"/>
          <cell r="U179"/>
          <cell r="V179"/>
          <cell r="W179"/>
          <cell r="X179"/>
          <cell r="Y179"/>
          <cell r="Z179">
            <v>1</v>
          </cell>
          <cell r="AA179">
            <v>1</v>
          </cell>
          <cell r="AB179">
            <v>0</v>
          </cell>
          <cell r="AC179"/>
          <cell r="AD179"/>
          <cell r="AE179"/>
          <cell r="AF179" t="str">
            <v>Received</v>
          </cell>
        </row>
        <row r="180">
          <cell r="A180" t="str">
            <v>490003509510</v>
          </cell>
          <cell r="B180"/>
          <cell r="C180" t="str">
            <v>EXP</v>
          </cell>
          <cell r="D180" t="str">
            <v>A. LEVESQUE</v>
          </cell>
          <cell r="E180">
            <v>4900035095</v>
          </cell>
          <cell r="F180">
            <v>10</v>
          </cell>
          <cell r="G180" t="str">
            <v>S9251280100054</v>
          </cell>
          <cell r="H180" t="str">
            <v>PANEL 29VU</v>
          </cell>
          <cell r="I180">
            <v>1</v>
          </cell>
          <cell r="J180">
            <v>43234</v>
          </cell>
          <cell r="K180">
            <v>6808101600</v>
          </cell>
          <cell r="L180" t="str">
            <v xml:space="preserve">2136-315-8011 </v>
          </cell>
          <cell r="M180">
            <v>1</v>
          </cell>
          <cell r="N180"/>
          <cell r="O180"/>
          <cell r="P180"/>
          <cell r="Q180"/>
          <cell r="R180"/>
          <cell r="S180"/>
          <cell r="T180"/>
          <cell r="U180"/>
          <cell r="V180"/>
          <cell r="W180"/>
          <cell r="X180"/>
          <cell r="Y180"/>
          <cell r="Z180">
            <v>1</v>
          </cell>
          <cell r="AA180">
            <v>1</v>
          </cell>
          <cell r="AB180">
            <v>0</v>
          </cell>
          <cell r="AC180"/>
          <cell r="AD180"/>
          <cell r="AE180" t="str">
            <v>Reçu le 04/05/2018</v>
          </cell>
          <cell r="AF180" t="str">
            <v>Received</v>
          </cell>
        </row>
        <row r="181">
          <cell r="A181" t="str">
            <v>490003509520</v>
          </cell>
          <cell r="B181"/>
          <cell r="C181" t="str">
            <v>EXP</v>
          </cell>
          <cell r="D181" t="str">
            <v>A. LEVESQUE</v>
          </cell>
          <cell r="E181">
            <v>4900035095</v>
          </cell>
          <cell r="F181">
            <v>20</v>
          </cell>
          <cell r="G181" t="str">
            <v>S9251279900051</v>
          </cell>
          <cell r="H181" t="str">
            <v>PANEL 27VU</v>
          </cell>
          <cell r="I181">
            <v>1</v>
          </cell>
          <cell r="J181">
            <v>43234</v>
          </cell>
          <cell r="K181">
            <v>6839605200</v>
          </cell>
          <cell r="L181" t="str">
            <v>097-033-00  </v>
          </cell>
          <cell r="M181">
            <v>1</v>
          </cell>
          <cell r="N181"/>
          <cell r="O181"/>
          <cell r="P181"/>
          <cell r="Q181"/>
          <cell r="R181"/>
          <cell r="S181"/>
          <cell r="T181"/>
          <cell r="U181"/>
          <cell r="V181"/>
          <cell r="W181"/>
          <cell r="X181"/>
          <cell r="Y181"/>
          <cell r="Z181">
            <v>1</v>
          </cell>
          <cell r="AA181">
            <v>1</v>
          </cell>
          <cell r="AB181">
            <v>0</v>
          </cell>
          <cell r="AC181"/>
          <cell r="AD181"/>
          <cell r="AE181" t="str">
            <v>Reçu le 04/05/2018</v>
          </cell>
          <cell r="AF181" t="str">
            <v>Received</v>
          </cell>
        </row>
        <row r="182">
          <cell r="A182" t="str">
            <v>490003509560</v>
          </cell>
          <cell r="B182"/>
          <cell r="C182" t="str">
            <v>EXP</v>
          </cell>
          <cell r="D182" t="str">
            <v>A. LEVESQUE</v>
          </cell>
          <cell r="E182">
            <v>4900035095</v>
          </cell>
          <cell r="F182">
            <v>60</v>
          </cell>
          <cell r="G182" t="str">
            <v>S9251279400054</v>
          </cell>
          <cell r="H182" t="str">
            <v>PANEL 22VU</v>
          </cell>
          <cell r="I182">
            <v>1</v>
          </cell>
          <cell r="J182">
            <v>43234</v>
          </cell>
          <cell r="K182">
            <v>6800800300</v>
          </cell>
          <cell r="L182" t="str">
            <v>625718-1</v>
          </cell>
          <cell r="M182">
            <v>2</v>
          </cell>
          <cell r="N182">
            <v>6808100400</v>
          </cell>
          <cell r="O182" t="str">
            <v>5427-404-80-10</v>
          </cell>
          <cell r="P182">
            <v>1</v>
          </cell>
          <cell r="Q182">
            <v>6839605100</v>
          </cell>
          <cell r="R182" t="str">
            <v xml:space="preserve">100-312-00 </v>
          </cell>
          <cell r="S182">
            <v>1</v>
          </cell>
          <cell r="T182">
            <v>6827214800</v>
          </cell>
          <cell r="U182">
            <v>452617</v>
          </cell>
          <cell r="V182">
            <v>1</v>
          </cell>
          <cell r="W182">
            <v>6827214800</v>
          </cell>
          <cell r="X182">
            <v>452617</v>
          </cell>
          <cell r="Y182">
            <v>1</v>
          </cell>
          <cell r="Z182">
            <v>5</v>
          </cell>
          <cell r="AA182">
            <v>5</v>
          </cell>
          <cell r="AB182">
            <v>0</v>
          </cell>
          <cell r="AC182"/>
          <cell r="AD182"/>
          <cell r="AE182" t="str">
            <v>Reçu le 04/05/2018</v>
          </cell>
          <cell r="AF182" t="str">
            <v>Received</v>
          </cell>
        </row>
        <row r="183">
          <cell r="A183" t="str">
            <v>E8799209L10</v>
          </cell>
          <cell r="B183" t="str">
            <v>SPARES</v>
          </cell>
          <cell r="C183" t="str">
            <v>AOG</v>
          </cell>
          <cell r="D183"/>
          <cell r="E183" t="str">
            <v>E8799209L</v>
          </cell>
          <cell r="F183">
            <v>10</v>
          </cell>
          <cell r="G183" t="str">
            <v>MB170ACAAAAB</v>
          </cell>
          <cell r="H183" t="str">
            <v>12VU PANEL</v>
          </cell>
          <cell r="I183">
            <v>1</v>
          </cell>
          <cell r="J183">
            <v>43242</v>
          </cell>
          <cell r="K183" t="str">
            <v>6M90005100</v>
          </cell>
          <cell r="L183" t="str">
            <v>360-001</v>
          </cell>
          <cell r="M183">
            <v>1</v>
          </cell>
          <cell r="N183" t="str">
            <v>6M90005200</v>
          </cell>
          <cell r="O183" t="str">
            <v>33-455</v>
          </cell>
          <cell r="P183">
            <v>1</v>
          </cell>
          <cell r="Q183" t="str">
            <v>6M90005300</v>
          </cell>
          <cell r="R183" t="str">
            <v>27-457</v>
          </cell>
          <cell r="S183">
            <v>1</v>
          </cell>
          <cell r="T183" t="str">
            <v>6M90079400</v>
          </cell>
          <cell r="U183" t="str">
            <v>723-6212-01</v>
          </cell>
          <cell r="V183">
            <v>1</v>
          </cell>
          <cell r="W183"/>
          <cell r="X183"/>
          <cell r="Y183"/>
          <cell r="Z183">
            <v>4</v>
          </cell>
          <cell r="AA183">
            <v>4</v>
          </cell>
          <cell r="AB183">
            <v>0</v>
          </cell>
          <cell r="AC183"/>
          <cell r="AD183"/>
          <cell r="AE183"/>
          <cell r="AF183" t="str">
            <v>Received</v>
          </cell>
        </row>
        <row r="184">
          <cell r="A184" t="str">
            <v>2770215210</v>
          </cell>
          <cell r="B184" t="str">
            <v>KITS</v>
          </cell>
          <cell r="C184" t="str">
            <v>EXP</v>
          </cell>
          <cell r="D184" t="str">
            <v>J.Crockit</v>
          </cell>
          <cell r="E184">
            <v>27702152</v>
          </cell>
          <cell r="F184">
            <v>10</v>
          </cell>
          <cell r="G184" t="str">
            <v>D9251719400095</v>
          </cell>
          <cell r="H184" t="str">
            <v>PLATINE LGCIU</v>
          </cell>
          <cell r="I184">
            <v>25</v>
          </cell>
          <cell r="J184">
            <v>43250</v>
          </cell>
          <cell r="K184">
            <v>6925002700</v>
          </cell>
          <cell r="L184" t="str">
            <v>530AL01CN</v>
          </cell>
          <cell r="M184">
            <v>2</v>
          </cell>
          <cell r="N184"/>
          <cell r="O184"/>
          <cell r="P184"/>
          <cell r="Q184"/>
          <cell r="R184"/>
          <cell r="S184"/>
          <cell r="T184"/>
          <cell r="U184"/>
          <cell r="V184"/>
          <cell r="W184"/>
          <cell r="X184"/>
          <cell r="Y184"/>
          <cell r="Z184">
            <v>50</v>
          </cell>
          <cell r="AA184">
            <v>0</v>
          </cell>
          <cell r="AB184">
            <v>50</v>
          </cell>
          <cell r="AC184"/>
          <cell r="AD184" t="str">
            <v>Zodiac</v>
          </cell>
          <cell r="AE184"/>
          <cell r="AF184" t="str">
            <v>Waiting</v>
          </cell>
        </row>
        <row r="185">
          <cell r="A185" t="str">
            <v>2770215110</v>
          </cell>
          <cell r="B185" t="str">
            <v>KITS</v>
          </cell>
          <cell r="C185" t="str">
            <v>EXP</v>
          </cell>
          <cell r="D185" t="str">
            <v>J.Crockit</v>
          </cell>
          <cell r="E185">
            <v>27702151</v>
          </cell>
          <cell r="F185">
            <v>10</v>
          </cell>
          <cell r="G185" t="str">
            <v>D9251719400095</v>
          </cell>
          <cell r="H185" t="str">
            <v>PLATINE LGCIU</v>
          </cell>
          <cell r="I185">
            <v>25</v>
          </cell>
          <cell r="J185">
            <v>43281</v>
          </cell>
          <cell r="K185">
            <v>6925002700</v>
          </cell>
          <cell r="L185" t="str">
            <v>530AL01CN</v>
          </cell>
          <cell r="M185">
            <v>2</v>
          </cell>
          <cell r="N185"/>
          <cell r="O185"/>
          <cell r="P185"/>
          <cell r="Q185"/>
          <cell r="R185"/>
          <cell r="S185"/>
          <cell r="T185"/>
          <cell r="U185"/>
          <cell r="V185"/>
          <cell r="W185"/>
          <cell r="X185"/>
          <cell r="Y185"/>
          <cell r="Z185">
            <v>50</v>
          </cell>
          <cell r="AA185">
            <v>0</v>
          </cell>
          <cell r="AB185">
            <v>50</v>
          </cell>
          <cell r="AC185"/>
          <cell r="AD185" t="str">
            <v>Zodiac</v>
          </cell>
          <cell r="AE185"/>
          <cell r="AF185" t="str">
            <v>Waiting</v>
          </cell>
        </row>
        <row r="186">
          <cell r="A186" t="str">
            <v>490003494610</v>
          </cell>
          <cell r="B186" t="str">
            <v>SPARES</v>
          </cell>
          <cell r="C186" t="str">
            <v>CRIT</v>
          </cell>
          <cell r="D186" t="str">
            <v>A.LEVESQUE</v>
          </cell>
          <cell r="E186">
            <v>4900034946</v>
          </cell>
          <cell r="F186">
            <v>10</v>
          </cell>
          <cell r="G186" t="str">
            <v>ATR-S925.12822.000.56</v>
          </cell>
          <cell r="H186" t="str">
            <v>PANNEAU 101VU</v>
          </cell>
          <cell r="I186">
            <v>1</v>
          </cell>
          <cell r="J186">
            <v>43200</v>
          </cell>
          <cell r="K186">
            <v>6839315000</v>
          </cell>
          <cell r="L186" t="str">
            <v>747800-2-0</v>
          </cell>
          <cell r="M186">
            <v>1</v>
          </cell>
          <cell r="N186">
            <v>6839605400</v>
          </cell>
          <cell r="O186" t="str">
            <v>097-035-00</v>
          </cell>
          <cell r="P186">
            <v>1</v>
          </cell>
          <cell r="Q186"/>
          <cell r="R186"/>
          <cell r="S186"/>
          <cell r="T186"/>
          <cell r="U186"/>
          <cell r="V186"/>
          <cell r="W186"/>
          <cell r="X186"/>
          <cell r="Y186"/>
          <cell r="Z186">
            <v>2</v>
          </cell>
          <cell r="AA186">
            <v>2</v>
          </cell>
          <cell r="AB186">
            <v>0</v>
          </cell>
          <cell r="AC186"/>
          <cell r="AD186" t="str">
            <v>IEC Electronique/Zodiac</v>
          </cell>
          <cell r="AE186"/>
          <cell r="AF186" t="str">
            <v>Received</v>
          </cell>
        </row>
        <row r="187">
          <cell r="A187" t="str">
            <v>490003478310</v>
          </cell>
          <cell r="B187" t="str">
            <v>SPARES</v>
          </cell>
          <cell r="C187" t="str">
            <v>EXP</v>
          </cell>
          <cell r="D187" t="str">
            <v>A.LEVESQUE</v>
          </cell>
          <cell r="E187">
            <v>4900034783</v>
          </cell>
          <cell r="F187">
            <v>10</v>
          </cell>
          <cell r="G187" t="str">
            <v>S925.12799.000.51</v>
          </cell>
          <cell r="H187" t="str">
            <v>PANNEAU 27VU</v>
          </cell>
          <cell r="I187">
            <v>1</v>
          </cell>
          <cell r="J187" t="str">
            <v>09/04/2018 </v>
          </cell>
          <cell r="K187">
            <v>6839605200</v>
          </cell>
          <cell r="L187" t="str">
            <v>097-033-00</v>
          </cell>
          <cell r="M187">
            <v>1</v>
          </cell>
          <cell r="N187"/>
          <cell r="O187"/>
          <cell r="P187"/>
          <cell r="Q187"/>
          <cell r="R187"/>
          <cell r="S187"/>
          <cell r="T187"/>
          <cell r="U187"/>
          <cell r="V187"/>
          <cell r="W187"/>
          <cell r="X187"/>
          <cell r="Y187"/>
          <cell r="Z187">
            <v>1</v>
          </cell>
          <cell r="AA187">
            <v>1</v>
          </cell>
          <cell r="AB187">
            <v>0</v>
          </cell>
          <cell r="AC187"/>
          <cell r="AD187" t="str">
            <v>IEC Electronique</v>
          </cell>
          <cell r="AE187"/>
          <cell r="AF187" t="str">
            <v>Received</v>
          </cell>
        </row>
        <row r="188">
          <cell r="A188" t="str">
            <v>2777079910</v>
          </cell>
          <cell r="B188" t="str">
            <v>SPARES</v>
          </cell>
          <cell r="C188" t="str">
            <v>RTN</v>
          </cell>
          <cell r="D188" t="str">
            <v>J. Angel</v>
          </cell>
          <cell r="E188">
            <v>27770799</v>
          </cell>
          <cell r="F188">
            <v>10</v>
          </cell>
          <cell r="G188" t="str">
            <v>B2352101700200</v>
          </cell>
          <cell r="H188" t="str">
            <v>JACK PANEL ASSY</v>
          </cell>
          <cell r="I188">
            <v>2</v>
          </cell>
          <cell r="J188">
            <v>43313</v>
          </cell>
          <cell r="K188">
            <v>6574872200</v>
          </cell>
          <cell r="L188" t="str">
            <v>C4FP5266A01</v>
          </cell>
          <cell r="M188">
            <v>1</v>
          </cell>
          <cell r="N188"/>
          <cell r="O188"/>
          <cell r="P188"/>
          <cell r="Q188"/>
          <cell r="R188"/>
          <cell r="S188"/>
          <cell r="T188"/>
          <cell r="U188"/>
          <cell r="V188"/>
          <cell r="W188"/>
          <cell r="X188"/>
          <cell r="Y188"/>
          <cell r="Z188">
            <v>2</v>
          </cell>
          <cell r="AA188">
            <v>2</v>
          </cell>
          <cell r="AB188">
            <v>0</v>
          </cell>
          <cell r="AC188"/>
          <cell r="AD188"/>
          <cell r="AE188"/>
          <cell r="AF188" t="str">
            <v>Received</v>
          </cell>
        </row>
        <row r="189">
          <cell r="A189" t="str">
            <v>E8799546L001</v>
          </cell>
          <cell r="B189" t="str">
            <v>SPARES</v>
          </cell>
          <cell r="C189" t="str">
            <v>AOG</v>
          </cell>
          <cell r="D189" t="str">
            <v>M. Cardador Manso</v>
          </cell>
          <cell r="E189" t="str">
            <v>E8799546L</v>
          </cell>
          <cell r="F189" t="str">
            <v>001</v>
          </cell>
          <cell r="G189" t="str">
            <v>MB135ABAAAAC</v>
          </cell>
          <cell r="H189" t="str">
            <v>39VU PANEL</v>
          </cell>
          <cell r="I189">
            <v>1</v>
          </cell>
          <cell r="J189">
            <v>43259</v>
          </cell>
          <cell r="K189" t="str">
            <v>6M90080300</v>
          </cell>
          <cell r="L189"/>
          <cell r="M189">
            <v>1</v>
          </cell>
          <cell r="N189"/>
          <cell r="O189"/>
          <cell r="P189"/>
          <cell r="Q189"/>
          <cell r="R189"/>
          <cell r="S189"/>
          <cell r="T189"/>
          <cell r="U189"/>
          <cell r="V189"/>
          <cell r="W189"/>
          <cell r="X189"/>
          <cell r="Y189"/>
          <cell r="Z189">
            <v>1</v>
          </cell>
          <cell r="AA189">
            <v>1</v>
          </cell>
          <cell r="AB189">
            <v>0</v>
          </cell>
          <cell r="AC189"/>
          <cell r="AD189"/>
          <cell r="AE189"/>
          <cell r="AF189" t="str">
            <v>Received</v>
          </cell>
        </row>
        <row r="190">
          <cell r="A190" t="str">
            <v>2765230210</v>
          </cell>
          <cell r="B190" t="str">
            <v>KITS</v>
          </cell>
          <cell r="C190" t="str">
            <v>RTN</v>
          </cell>
          <cell r="D190" t="str">
            <v>J. Wienberg</v>
          </cell>
          <cell r="E190">
            <v>27652302</v>
          </cell>
          <cell r="F190">
            <v>10</v>
          </cell>
          <cell r="G190" t="str">
            <v>D9551001600196</v>
          </cell>
          <cell r="H190" t="str">
            <v>16VU PANEL</v>
          </cell>
          <cell r="I190">
            <v>1</v>
          </cell>
          <cell r="J190">
            <v>43251</v>
          </cell>
          <cell r="K190">
            <v>6925015800</v>
          </cell>
          <cell r="L190" t="str">
            <v>D11311244A00</v>
          </cell>
          <cell r="M190">
            <v>1</v>
          </cell>
          <cell r="N190">
            <v>6963403400</v>
          </cell>
          <cell r="O190" t="str">
            <v>002077-01</v>
          </cell>
          <cell r="P190">
            <v>1</v>
          </cell>
          <cell r="Q190">
            <v>6963397500</v>
          </cell>
          <cell r="R190" t="str">
            <v>D11311244A00</v>
          </cell>
          <cell r="S190">
            <v>1</v>
          </cell>
          <cell r="T190"/>
          <cell r="U190"/>
          <cell r="V190"/>
          <cell r="W190"/>
          <cell r="X190"/>
          <cell r="Y190"/>
          <cell r="Z190">
            <v>3</v>
          </cell>
          <cell r="AA190">
            <v>3</v>
          </cell>
          <cell r="AB190">
            <v>0</v>
          </cell>
          <cell r="AC190"/>
          <cell r="AD190"/>
          <cell r="AE190"/>
          <cell r="AF190" t="str">
            <v>Received</v>
          </cell>
        </row>
        <row r="191">
          <cell r="A191" t="str">
            <v>27784139010=&gt;020</v>
          </cell>
          <cell r="B191" t="str">
            <v>SPARES</v>
          </cell>
          <cell r="C191" t="str">
            <v>RTN</v>
          </cell>
          <cell r="D191" t="str">
            <v>J. Angel</v>
          </cell>
          <cell r="E191">
            <v>27784139</v>
          </cell>
          <cell r="F191" t="str">
            <v>010=&gt;020</v>
          </cell>
          <cell r="G191" t="str">
            <v>A9550051000196</v>
          </cell>
          <cell r="H191" t="str">
            <v>510VU1 PANEL</v>
          </cell>
          <cell r="I191">
            <v>2</v>
          </cell>
          <cell r="J191">
            <v>43317</v>
          </cell>
          <cell r="K191">
            <v>6530207600</v>
          </cell>
          <cell r="L191" t="str">
            <v>A31112112B00</v>
          </cell>
          <cell r="M191">
            <v>1</v>
          </cell>
          <cell r="N191"/>
          <cell r="O191"/>
          <cell r="P191"/>
          <cell r="Q191"/>
          <cell r="R191"/>
          <cell r="S191"/>
          <cell r="T191"/>
          <cell r="U191"/>
          <cell r="V191"/>
          <cell r="W191"/>
          <cell r="X191"/>
          <cell r="Y191"/>
          <cell r="Z191">
            <v>2</v>
          </cell>
          <cell r="AA191">
            <v>2</v>
          </cell>
          <cell r="AB191">
            <v>0</v>
          </cell>
          <cell r="AC191"/>
          <cell r="AD191"/>
          <cell r="AE191"/>
          <cell r="AF191" t="str">
            <v>Received</v>
          </cell>
        </row>
        <row r="192">
          <cell r="A192" t="str">
            <v>27787134010</v>
          </cell>
          <cell r="B192" t="str">
            <v>SPARES</v>
          </cell>
          <cell r="C192" t="str">
            <v>RTN</v>
          </cell>
          <cell r="D192" t="str">
            <v>Procurement</v>
          </cell>
          <cell r="E192">
            <v>27787134</v>
          </cell>
          <cell r="F192" t="str">
            <v>010</v>
          </cell>
          <cell r="G192" t="str">
            <v>WF406ABAAAAB</v>
          </cell>
          <cell r="H192" t="str">
            <v>313VU PANEL</v>
          </cell>
          <cell r="I192">
            <v>1</v>
          </cell>
          <cell r="J192">
            <v>43327</v>
          </cell>
          <cell r="K192" t="str">
            <v>6V90079000</v>
          </cell>
          <cell r="L192" t="str">
            <v>723-5558-02</v>
          </cell>
          <cell r="M192">
            <v>1</v>
          </cell>
          <cell r="N192"/>
          <cell r="O192"/>
          <cell r="P192"/>
          <cell r="Q192"/>
          <cell r="R192"/>
          <cell r="S192"/>
          <cell r="T192"/>
          <cell r="U192"/>
          <cell r="V192"/>
          <cell r="W192"/>
          <cell r="X192"/>
          <cell r="Y192"/>
          <cell r="Z192">
            <v>1</v>
          </cell>
          <cell r="AA192">
            <v>1</v>
          </cell>
          <cell r="AB192">
            <v>0</v>
          </cell>
          <cell r="AC192"/>
          <cell r="AD192"/>
          <cell r="AE192"/>
          <cell r="AF192" t="str">
            <v>Received</v>
          </cell>
        </row>
        <row r="193">
          <cell r="A193" t="str">
            <v>27787134020</v>
          </cell>
          <cell r="B193" t="str">
            <v>SPARES</v>
          </cell>
          <cell r="C193" t="str">
            <v>RTN</v>
          </cell>
          <cell r="D193" t="str">
            <v>Procurement</v>
          </cell>
          <cell r="E193">
            <v>27787134</v>
          </cell>
          <cell r="F193" t="str">
            <v>020</v>
          </cell>
          <cell r="G193" t="str">
            <v>WF406ABAAAAB</v>
          </cell>
          <cell r="H193" t="str">
            <v>313VU PANEL</v>
          </cell>
          <cell r="I193">
            <v>1</v>
          </cell>
          <cell r="J193">
            <v>43327</v>
          </cell>
          <cell r="K193" t="str">
            <v>6V90079000</v>
          </cell>
          <cell r="L193" t="str">
            <v>723-5558-02</v>
          </cell>
          <cell r="M193">
            <v>1</v>
          </cell>
          <cell r="N193"/>
          <cell r="O193"/>
          <cell r="P193"/>
          <cell r="Q193"/>
          <cell r="R193"/>
          <cell r="S193"/>
          <cell r="T193"/>
          <cell r="U193"/>
          <cell r="V193"/>
          <cell r="W193"/>
          <cell r="X193"/>
          <cell r="Y193"/>
          <cell r="Z193">
            <v>1</v>
          </cell>
          <cell r="AA193">
            <v>0</v>
          </cell>
          <cell r="AB193">
            <v>1</v>
          </cell>
          <cell r="AC193"/>
          <cell r="AD193"/>
          <cell r="AE193"/>
          <cell r="AF193" t="str">
            <v>Received</v>
          </cell>
        </row>
        <row r="194">
          <cell r="A194" t="str">
            <v>2782278410</v>
          </cell>
          <cell r="B194" t="str">
            <v>KITS</v>
          </cell>
          <cell r="C194" t="str">
            <v>RTN</v>
          </cell>
          <cell r="D194" t="str">
            <v>J. Wienberg</v>
          </cell>
          <cell r="E194">
            <v>27822784</v>
          </cell>
          <cell r="F194" t="str">
            <v>10</v>
          </cell>
          <cell r="G194" t="str">
            <v>D9551002200595</v>
          </cell>
          <cell r="H194" t="str">
            <v>22VU PANEL</v>
          </cell>
          <cell r="I194">
            <v>1</v>
          </cell>
          <cell r="J194">
            <v>43396</v>
          </cell>
          <cell r="K194">
            <v>6939600100</v>
          </cell>
          <cell r="L194" t="str">
            <v>058-001-00</v>
          </cell>
          <cell r="M194">
            <v>1</v>
          </cell>
          <cell r="N194">
            <v>6944100100</v>
          </cell>
          <cell r="O194" t="str">
            <v>7530334</v>
          </cell>
          <cell r="P194">
            <v>1</v>
          </cell>
          <cell r="Q194"/>
          <cell r="R194"/>
          <cell r="S194"/>
          <cell r="T194"/>
          <cell r="U194"/>
          <cell r="V194"/>
          <cell r="W194"/>
          <cell r="X194"/>
          <cell r="Y194"/>
          <cell r="Z194">
            <v>2</v>
          </cell>
          <cell r="AA194">
            <v>2</v>
          </cell>
          <cell r="AB194">
            <v>0</v>
          </cell>
          <cell r="AC194"/>
          <cell r="AD194"/>
          <cell r="AE194" t="str">
            <v>MANQUE CMS 2</v>
          </cell>
          <cell r="AF194" t="str">
            <v>Received</v>
          </cell>
        </row>
        <row r="195">
          <cell r="A195" t="str">
            <v>2782332710</v>
          </cell>
          <cell r="B195" t="str">
            <v>KITS</v>
          </cell>
          <cell r="C195" t="str">
            <v>RTN</v>
          </cell>
          <cell r="D195" t="str">
            <v>J. Crockit</v>
          </cell>
          <cell r="E195">
            <v>27823327</v>
          </cell>
          <cell r="F195" t="str">
            <v>10</v>
          </cell>
          <cell r="G195" t="str">
            <v>D9550011700295</v>
          </cell>
          <cell r="H195" t="str">
            <v>117VU PANEL</v>
          </cell>
          <cell r="I195">
            <v>1</v>
          </cell>
          <cell r="J195">
            <v>43354</v>
          </cell>
          <cell r="K195">
            <v>6963576200</v>
          </cell>
          <cell r="L195" t="str">
            <v>D11312633A00</v>
          </cell>
          <cell r="M195">
            <v>1</v>
          </cell>
          <cell r="N195">
            <v>6963582600</v>
          </cell>
          <cell r="O195" t="str">
            <v>D11312851A00</v>
          </cell>
          <cell r="P195">
            <v>1</v>
          </cell>
          <cell r="Q195"/>
          <cell r="R195"/>
          <cell r="S195"/>
          <cell r="T195"/>
          <cell r="U195"/>
          <cell r="V195"/>
          <cell r="W195"/>
          <cell r="X195"/>
          <cell r="Y195"/>
          <cell r="Z195">
            <v>2</v>
          </cell>
          <cell r="AA195">
            <v>0</v>
          </cell>
          <cell r="AB195">
            <v>2</v>
          </cell>
          <cell r="AC195"/>
          <cell r="AD195"/>
          <cell r="AE195"/>
          <cell r="AF195" t="str">
            <v>Received</v>
          </cell>
        </row>
        <row r="196">
          <cell r="A196" t="str">
            <v>2782332810</v>
          </cell>
          <cell r="B196" t="str">
            <v>KITS</v>
          </cell>
          <cell r="C196" t="str">
            <v>RTN</v>
          </cell>
          <cell r="D196" t="str">
            <v>J. Crockit</v>
          </cell>
          <cell r="E196">
            <v>27823328</v>
          </cell>
          <cell r="F196" t="str">
            <v>10</v>
          </cell>
          <cell r="G196" t="str">
            <v>D9550011700295</v>
          </cell>
          <cell r="H196" t="str">
            <v>117VU PANEL</v>
          </cell>
          <cell r="I196">
            <v>1</v>
          </cell>
          <cell r="J196">
            <v>43387</v>
          </cell>
          <cell r="K196">
            <v>6963576200</v>
          </cell>
          <cell r="L196" t="str">
            <v>D11312633A00</v>
          </cell>
          <cell r="M196">
            <v>1</v>
          </cell>
          <cell r="N196">
            <v>6963582600</v>
          </cell>
          <cell r="O196" t="str">
            <v>D11312851A00</v>
          </cell>
          <cell r="P196">
            <v>1</v>
          </cell>
          <cell r="Q196"/>
          <cell r="R196"/>
          <cell r="S196"/>
          <cell r="T196"/>
          <cell r="U196"/>
          <cell r="V196"/>
          <cell r="W196"/>
          <cell r="X196"/>
          <cell r="Y196"/>
          <cell r="Z196">
            <v>2</v>
          </cell>
          <cell r="AA196">
            <v>0</v>
          </cell>
          <cell r="AB196">
            <v>2</v>
          </cell>
          <cell r="AC196"/>
          <cell r="AD196"/>
          <cell r="AE196"/>
          <cell r="AF196" t="str">
            <v>Received</v>
          </cell>
        </row>
        <row r="197">
          <cell r="A197" t="str">
            <v>2782332910</v>
          </cell>
          <cell r="B197" t="str">
            <v>KITS</v>
          </cell>
          <cell r="C197" t="str">
            <v>RTN</v>
          </cell>
          <cell r="D197" t="str">
            <v>J. Crockit</v>
          </cell>
          <cell r="E197">
            <v>27823329</v>
          </cell>
          <cell r="F197" t="str">
            <v>10</v>
          </cell>
          <cell r="G197" t="str">
            <v>D9550011700295</v>
          </cell>
          <cell r="H197" t="str">
            <v>117VU PANEL</v>
          </cell>
          <cell r="I197">
            <v>1</v>
          </cell>
          <cell r="J197">
            <v>43465</v>
          </cell>
          <cell r="K197">
            <v>6963576200</v>
          </cell>
          <cell r="L197" t="str">
            <v>D11312633A00</v>
          </cell>
          <cell r="M197">
            <v>1</v>
          </cell>
          <cell r="N197">
            <v>6963582600</v>
          </cell>
          <cell r="O197" t="str">
            <v>D11312851A00</v>
          </cell>
          <cell r="P197">
            <v>1</v>
          </cell>
          <cell r="Q197"/>
          <cell r="R197"/>
          <cell r="S197"/>
          <cell r="T197"/>
          <cell r="U197"/>
          <cell r="V197"/>
          <cell r="W197"/>
          <cell r="X197"/>
          <cell r="Y197"/>
          <cell r="Z197">
            <v>2</v>
          </cell>
          <cell r="AA197">
            <v>0</v>
          </cell>
          <cell r="AB197">
            <v>2</v>
          </cell>
          <cell r="AC197"/>
          <cell r="AD197"/>
          <cell r="AE197"/>
          <cell r="AF197" t="str">
            <v>Received</v>
          </cell>
        </row>
        <row r="198">
          <cell r="A198" t="str">
            <v>2782333010</v>
          </cell>
          <cell r="B198" t="str">
            <v>KITS</v>
          </cell>
          <cell r="C198" t="str">
            <v>RTN</v>
          </cell>
          <cell r="D198" t="str">
            <v>J. Crockit</v>
          </cell>
          <cell r="E198">
            <v>27823330</v>
          </cell>
          <cell r="F198" t="str">
            <v>10</v>
          </cell>
          <cell r="G198" t="str">
            <v>D9550011700295</v>
          </cell>
          <cell r="H198" t="str">
            <v>117VU PANEL</v>
          </cell>
          <cell r="I198">
            <v>1</v>
          </cell>
          <cell r="J198">
            <v>43384</v>
          </cell>
          <cell r="K198">
            <v>6963576200</v>
          </cell>
          <cell r="L198" t="str">
            <v>D11312633A00</v>
          </cell>
          <cell r="M198">
            <v>1</v>
          </cell>
          <cell r="N198">
            <v>6963582600</v>
          </cell>
          <cell r="O198" t="str">
            <v>D11312851A00</v>
          </cell>
          <cell r="P198">
            <v>1</v>
          </cell>
          <cell r="Q198"/>
          <cell r="R198"/>
          <cell r="S198"/>
          <cell r="T198"/>
          <cell r="U198"/>
          <cell r="V198"/>
          <cell r="W198"/>
          <cell r="X198"/>
          <cell r="Y198"/>
          <cell r="Z198">
            <v>2</v>
          </cell>
          <cell r="AA198">
            <v>0</v>
          </cell>
          <cell r="AB198">
            <v>2</v>
          </cell>
          <cell r="AC198"/>
          <cell r="AD198"/>
          <cell r="AE198"/>
          <cell r="AF198" t="str">
            <v>Received</v>
          </cell>
        </row>
        <row r="199">
          <cell r="A199" t="str">
            <v>2790195510</v>
          </cell>
          <cell r="B199" t="str">
            <v>KITS</v>
          </cell>
          <cell r="C199" t="str">
            <v>RTN</v>
          </cell>
          <cell r="D199" t="str">
            <v>J. Wienberg</v>
          </cell>
          <cell r="E199">
            <v>27901955</v>
          </cell>
          <cell r="F199" t="str">
            <v>10</v>
          </cell>
          <cell r="G199" t="str">
            <v>D9551002201695</v>
          </cell>
          <cell r="H199" t="str">
            <v>22VU PANEL</v>
          </cell>
          <cell r="I199">
            <v>2</v>
          </cell>
          <cell r="J199">
            <v>43368</v>
          </cell>
          <cell r="K199">
            <v>6939600100</v>
          </cell>
          <cell r="L199" t="str">
            <v>058-001-00</v>
          </cell>
          <cell r="M199">
            <v>1</v>
          </cell>
          <cell r="N199">
            <v>6944100100</v>
          </cell>
          <cell r="O199" t="str">
            <v>7530334</v>
          </cell>
          <cell r="P199">
            <v>1</v>
          </cell>
          <cell r="Q199"/>
          <cell r="R199"/>
          <cell r="S199"/>
          <cell r="T199"/>
          <cell r="U199"/>
          <cell r="V199"/>
          <cell r="W199"/>
          <cell r="X199"/>
          <cell r="Y199"/>
          <cell r="Z199">
            <v>4</v>
          </cell>
          <cell r="AA199">
            <v>0</v>
          </cell>
          <cell r="AB199">
            <v>4</v>
          </cell>
          <cell r="AC199"/>
          <cell r="AD199"/>
          <cell r="AE199"/>
          <cell r="AF199" t="str">
            <v>Waiting</v>
          </cell>
        </row>
        <row r="200">
          <cell r="A200" t="str">
            <v>2783214710</v>
          </cell>
          <cell r="B200" t="str">
            <v>SPARES</v>
          </cell>
          <cell r="C200" t="str">
            <v>AOG</v>
          </cell>
          <cell r="D200" t="str">
            <v>E-L. Wildt</v>
          </cell>
          <cell r="E200">
            <v>27832147</v>
          </cell>
          <cell r="F200" t="str">
            <v>10</v>
          </cell>
          <cell r="G200" t="str">
            <v>WF407ABAAAAB</v>
          </cell>
          <cell r="H200" t="str">
            <v>314VU PANEL</v>
          </cell>
          <cell r="I200">
            <v>1</v>
          </cell>
          <cell r="J200">
            <v>43307</v>
          </cell>
          <cell r="K200" t="str">
            <v>6V90079100</v>
          </cell>
          <cell r="L200" t="str">
            <v>723-5559-02</v>
          </cell>
          <cell r="M200">
            <v>1</v>
          </cell>
          <cell r="N200"/>
          <cell r="O200"/>
          <cell r="P200"/>
          <cell r="Q200"/>
          <cell r="R200"/>
          <cell r="S200"/>
          <cell r="T200"/>
          <cell r="U200"/>
          <cell r="V200"/>
          <cell r="W200"/>
          <cell r="X200"/>
          <cell r="Y200"/>
          <cell r="Z200">
            <v>1</v>
          </cell>
          <cell r="AA200">
            <v>0</v>
          </cell>
          <cell r="AB200">
            <v>1</v>
          </cell>
          <cell r="AC200"/>
          <cell r="AD200"/>
          <cell r="AE200"/>
          <cell r="AF200" t="str">
            <v>Waiting</v>
          </cell>
        </row>
        <row r="201">
          <cell r="A201" t="str">
            <v>2783442810</v>
          </cell>
          <cell r="B201" t="str">
            <v>SPARES</v>
          </cell>
          <cell r="C201" t="str">
            <v>CRIT</v>
          </cell>
          <cell r="D201" t="str">
            <v>E-L. Wildt</v>
          </cell>
          <cell r="E201">
            <v>27834428</v>
          </cell>
          <cell r="F201" t="str">
            <v>10</v>
          </cell>
          <cell r="G201" t="str">
            <v>WF407ABAAAAB</v>
          </cell>
          <cell r="H201" t="str">
            <v>314VU PANEL</v>
          </cell>
          <cell r="I201">
            <v>1</v>
          </cell>
          <cell r="J201">
            <v>43308</v>
          </cell>
          <cell r="K201" t="str">
            <v>6V90079100</v>
          </cell>
          <cell r="L201" t="str">
            <v>723-5559-02</v>
          </cell>
          <cell r="M201">
            <v>1</v>
          </cell>
          <cell r="N201"/>
          <cell r="O201"/>
          <cell r="P201"/>
          <cell r="Q201"/>
          <cell r="R201"/>
          <cell r="S201"/>
          <cell r="T201"/>
          <cell r="U201"/>
          <cell r="V201"/>
          <cell r="W201"/>
          <cell r="X201"/>
          <cell r="Y201"/>
          <cell r="Z201">
            <v>1</v>
          </cell>
          <cell r="AA201">
            <v>0</v>
          </cell>
          <cell r="AB201">
            <v>1</v>
          </cell>
          <cell r="AC201"/>
          <cell r="AD201"/>
          <cell r="AE201"/>
          <cell r="AF201" t="str">
            <v>Waiting</v>
          </cell>
        </row>
        <row r="202">
          <cell r="A202" t="str">
            <v>68043601</v>
          </cell>
          <cell r="B202" t="str">
            <v>SPARES</v>
          </cell>
          <cell r="C202" t="str">
            <v>AOG</v>
          </cell>
          <cell r="D202" t="str">
            <v>F-M. Sarda</v>
          </cell>
          <cell r="E202">
            <v>6804360</v>
          </cell>
          <cell r="F202" t="str">
            <v>1</v>
          </cell>
          <cell r="G202" t="str">
            <v>MB042ACABAAA</v>
          </cell>
          <cell r="H202" t="str">
            <v>49VU PANEL</v>
          </cell>
          <cell r="I202">
            <v>1</v>
          </cell>
          <cell r="J202">
            <v>43312</v>
          </cell>
          <cell r="K202" t="str">
            <v xml:space="preserve">6M90079500 </v>
          </cell>
          <cell r="L202"/>
          <cell r="M202">
            <v>1</v>
          </cell>
          <cell r="N202"/>
          <cell r="O202"/>
          <cell r="P202"/>
          <cell r="Q202"/>
          <cell r="R202"/>
          <cell r="S202"/>
          <cell r="T202"/>
          <cell r="U202"/>
          <cell r="V202"/>
          <cell r="W202"/>
          <cell r="X202"/>
          <cell r="Y202"/>
          <cell r="Z202">
            <v>1</v>
          </cell>
          <cell r="AA202">
            <v>1</v>
          </cell>
          <cell r="AB202">
            <v>0</v>
          </cell>
          <cell r="AC202"/>
          <cell r="AD202"/>
          <cell r="AE202"/>
          <cell r="AF202" t="str">
            <v>Received</v>
          </cell>
        </row>
        <row r="203">
          <cell r="A203" t="str">
            <v>27847916
2796183610</v>
          </cell>
          <cell r="B203" t="str">
            <v>SPARES</v>
          </cell>
          <cell r="C203" t="str">
            <v>EXP</v>
          </cell>
          <cell r="D203" t="str">
            <v>J-P. Peters</v>
          </cell>
          <cell r="E203" t="str">
            <v>27847916
27961836</v>
          </cell>
          <cell r="F203" t="str">
            <v>10</v>
          </cell>
          <cell r="G203" t="str">
            <v>D9550011900195</v>
          </cell>
          <cell r="H203" t="str">
            <v>119VU PANEL</v>
          </cell>
          <cell r="I203">
            <v>1</v>
          </cell>
          <cell r="J203">
            <v>43314</v>
          </cell>
          <cell r="K203">
            <v>6963382700</v>
          </cell>
          <cell r="L203" t="str">
            <v>D33110232A00</v>
          </cell>
          <cell r="M203">
            <v>1</v>
          </cell>
          <cell r="N203"/>
          <cell r="O203"/>
          <cell r="P203"/>
          <cell r="Q203"/>
          <cell r="R203"/>
          <cell r="S203"/>
          <cell r="T203"/>
          <cell r="U203"/>
          <cell r="V203"/>
          <cell r="W203"/>
          <cell r="X203"/>
          <cell r="Y203"/>
          <cell r="Z203">
            <v>1</v>
          </cell>
          <cell r="AA203">
            <v>0</v>
          </cell>
          <cell r="AB203">
            <v>1</v>
          </cell>
          <cell r="AC203"/>
          <cell r="AD203"/>
          <cell r="AE203"/>
          <cell r="AF203" t="str">
            <v>Received</v>
          </cell>
        </row>
        <row r="204">
          <cell r="A204" t="str">
            <v>2784880110</v>
          </cell>
          <cell r="B204" t="str">
            <v>SPARES</v>
          </cell>
          <cell r="C204" t="str">
            <v>RTN</v>
          </cell>
          <cell r="D204" t="str">
            <v>J-P. Peters</v>
          </cell>
          <cell r="E204">
            <v>27848801</v>
          </cell>
          <cell r="F204" t="str">
            <v>10</v>
          </cell>
          <cell r="G204" t="str">
            <v>D9550011900195</v>
          </cell>
          <cell r="H204" t="str">
            <v>119VU PANEL</v>
          </cell>
          <cell r="I204">
            <v>1</v>
          </cell>
          <cell r="J204">
            <v>43370</v>
          </cell>
          <cell r="K204">
            <v>6963382700</v>
          </cell>
          <cell r="L204" t="str">
            <v>D33110232A00</v>
          </cell>
          <cell r="M204">
            <v>1</v>
          </cell>
          <cell r="N204"/>
          <cell r="O204"/>
          <cell r="P204"/>
          <cell r="Q204"/>
          <cell r="R204"/>
          <cell r="S204"/>
          <cell r="T204"/>
          <cell r="U204"/>
          <cell r="V204"/>
          <cell r="W204"/>
          <cell r="X204"/>
          <cell r="Y204"/>
          <cell r="Z204">
            <v>1</v>
          </cell>
          <cell r="AA204">
            <v>1</v>
          </cell>
          <cell r="AB204">
            <v>0</v>
          </cell>
          <cell r="AC204"/>
          <cell r="AD204"/>
          <cell r="AE204"/>
          <cell r="AF204" t="str">
            <v>Received</v>
          </cell>
        </row>
        <row r="205">
          <cell r="A205" t="str">
            <v>27896375
2794012910</v>
          </cell>
          <cell r="B205" t="str">
            <v>SPARES</v>
          </cell>
          <cell r="C205" t="str">
            <v>EXP</v>
          </cell>
          <cell r="D205" t="str">
            <v>Procurement</v>
          </cell>
          <cell r="E205" t="str">
            <v>27896375
27940129</v>
          </cell>
          <cell r="F205" t="str">
            <v>10</v>
          </cell>
          <cell r="G205" t="str">
            <v>D9550011900195</v>
          </cell>
          <cell r="H205" t="str">
            <v>119VU PANEL</v>
          </cell>
          <cell r="I205">
            <v>1</v>
          </cell>
          <cell r="J205">
            <v>43331</v>
          </cell>
          <cell r="K205">
            <v>6963382700</v>
          </cell>
          <cell r="L205" t="str">
            <v>D33110232A00</v>
          </cell>
          <cell r="M205">
            <v>1</v>
          </cell>
          <cell r="N205"/>
          <cell r="O205"/>
          <cell r="P205"/>
          <cell r="Q205"/>
          <cell r="R205"/>
          <cell r="S205"/>
          <cell r="T205"/>
          <cell r="U205"/>
          <cell r="V205"/>
          <cell r="W205"/>
          <cell r="X205"/>
          <cell r="Y205"/>
          <cell r="Z205">
            <v>1</v>
          </cell>
          <cell r="AA205">
            <v>0</v>
          </cell>
          <cell r="AB205">
            <v>1</v>
          </cell>
          <cell r="AC205"/>
          <cell r="AD205"/>
          <cell r="AE205"/>
          <cell r="AF205" t="str">
            <v>Received</v>
          </cell>
        </row>
        <row r="206">
          <cell r="A206" t="str">
            <v>27879924
2794012010</v>
          </cell>
          <cell r="B206" t="str">
            <v>SPARES</v>
          </cell>
          <cell r="C206" t="str">
            <v>EXP</v>
          </cell>
          <cell r="D206" t="str">
            <v>Procurement</v>
          </cell>
          <cell r="E206" t="str">
            <v>27879924
27940120</v>
          </cell>
          <cell r="F206">
            <v>10</v>
          </cell>
          <cell r="G206" t="str">
            <v>D9550011900195</v>
          </cell>
          <cell r="H206" t="str">
            <v>119VU PANEL</v>
          </cell>
          <cell r="I206">
            <v>1</v>
          </cell>
          <cell r="J206">
            <v>43352</v>
          </cell>
          <cell r="K206">
            <v>6963382700</v>
          </cell>
          <cell r="L206" t="str">
            <v>D33110232A00</v>
          </cell>
          <cell r="M206">
            <v>1</v>
          </cell>
          <cell r="N206"/>
          <cell r="O206"/>
          <cell r="P206"/>
          <cell r="Q206"/>
          <cell r="R206"/>
          <cell r="S206"/>
          <cell r="T206"/>
          <cell r="U206"/>
          <cell r="V206"/>
          <cell r="W206"/>
          <cell r="X206"/>
          <cell r="Y206"/>
          <cell r="Z206">
            <v>1</v>
          </cell>
          <cell r="AA206">
            <v>0</v>
          </cell>
          <cell r="AB206">
            <v>1</v>
          </cell>
          <cell r="AC206"/>
          <cell r="AD206"/>
          <cell r="AE206"/>
          <cell r="AF206" t="str">
            <v>Received</v>
          </cell>
        </row>
        <row r="207">
          <cell r="A207" t="str">
            <v>2784534810</v>
          </cell>
          <cell r="B207" t="str">
            <v>KITS</v>
          </cell>
          <cell r="C207" t="str">
            <v>RTN</v>
          </cell>
          <cell r="D207" t="str">
            <v>A. Fofana</v>
          </cell>
          <cell r="E207">
            <v>27845348</v>
          </cell>
          <cell r="F207">
            <v>10</v>
          </cell>
          <cell r="G207" t="str">
            <v>D9551002201595</v>
          </cell>
          <cell r="H207" t="str">
            <v>22VU PANEL</v>
          </cell>
          <cell r="I207">
            <v>1</v>
          </cell>
          <cell r="J207">
            <v>43380</v>
          </cell>
          <cell r="K207">
            <v>6939600100</v>
          </cell>
          <cell r="L207" t="str">
            <v>058-001-00</v>
          </cell>
          <cell r="M207">
            <v>1</v>
          </cell>
          <cell r="N207">
            <v>6944100100</v>
          </cell>
          <cell r="O207" t="str">
            <v>7530334</v>
          </cell>
          <cell r="P207">
            <v>1</v>
          </cell>
          <cell r="Q207"/>
          <cell r="R207"/>
          <cell r="S207"/>
          <cell r="T207"/>
          <cell r="U207"/>
          <cell r="V207"/>
          <cell r="W207"/>
          <cell r="X207"/>
          <cell r="Y207"/>
          <cell r="Z207">
            <v>2</v>
          </cell>
          <cell r="AA207">
            <v>2</v>
          </cell>
          <cell r="AB207">
            <v>0</v>
          </cell>
          <cell r="AC207"/>
          <cell r="AD207"/>
          <cell r="AE207"/>
          <cell r="AF207" t="str">
            <v>Received</v>
          </cell>
        </row>
        <row r="208">
          <cell r="A208" t="str">
            <v>2790204710</v>
          </cell>
          <cell r="B208" t="str">
            <v>SPARES</v>
          </cell>
          <cell r="C208" t="str">
            <v>AOG</v>
          </cell>
          <cell r="D208" t="str">
            <v>Procurement AOG</v>
          </cell>
          <cell r="E208">
            <v>27902047</v>
          </cell>
          <cell r="F208" t="str">
            <v>10</v>
          </cell>
          <cell r="G208" t="str">
            <v>D9550010801295</v>
          </cell>
          <cell r="H208" t="str">
            <v>108VU PANEL</v>
          </cell>
          <cell r="I208">
            <v>1</v>
          </cell>
          <cell r="J208">
            <v>43347</v>
          </cell>
          <cell r="K208">
            <v>6963469200</v>
          </cell>
          <cell r="L208" t="str">
            <v>723-1051-02</v>
          </cell>
          <cell r="M208">
            <v>1</v>
          </cell>
          <cell r="N208"/>
          <cell r="O208"/>
          <cell r="P208"/>
          <cell r="Q208"/>
          <cell r="R208"/>
          <cell r="S208"/>
          <cell r="T208"/>
          <cell r="U208"/>
          <cell r="V208"/>
          <cell r="W208"/>
          <cell r="X208"/>
          <cell r="Y208"/>
          <cell r="Z208">
            <v>1</v>
          </cell>
          <cell r="AA208">
            <v>1</v>
          </cell>
          <cell r="AB208">
            <v>0</v>
          </cell>
          <cell r="AC208"/>
          <cell r="AD208"/>
          <cell r="AE208"/>
          <cell r="AF208" t="str">
            <v>Received</v>
          </cell>
        </row>
        <row r="209">
          <cell r="A209" t="str">
            <v>2786643210</v>
          </cell>
          <cell r="B209" t="str">
            <v>SPARES</v>
          </cell>
          <cell r="C209" t="str">
            <v>EXP</v>
          </cell>
          <cell r="D209"/>
          <cell r="E209">
            <v>27866432</v>
          </cell>
          <cell r="F209" t="str">
            <v>10</v>
          </cell>
          <cell r="G209" t="str">
            <v>D9550010800996</v>
          </cell>
          <cell r="H209" t="str">
            <v>108VU PANEL</v>
          </cell>
          <cell r="I209">
            <v>1</v>
          </cell>
          <cell r="J209">
            <v>43341</v>
          </cell>
          <cell r="K209">
            <v>6963403800</v>
          </cell>
          <cell r="L209" t="str">
            <v>002045-01</v>
          </cell>
          <cell r="M209">
            <v>1</v>
          </cell>
          <cell r="N209"/>
          <cell r="O209"/>
          <cell r="P209"/>
          <cell r="Q209"/>
          <cell r="R209"/>
          <cell r="S209"/>
          <cell r="T209"/>
          <cell r="U209"/>
          <cell r="V209"/>
          <cell r="W209"/>
          <cell r="X209"/>
          <cell r="Y209"/>
          <cell r="Z209">
            <v>1</v>
          </cell>
          <cell r="AA209">
            <v>0</v>
          </cell>
          <cell r="AB209">
            <v>1</v>
          </cell>
          <cell r="AC209"/>
          <cell r="AD209"/>
          <cell r="AE209"/>
          <cell r="AF209" t="str">
            <v>Waiting</v>
          </cell>
        </row>
        <row r="210">
          <cell r="A210" t="str">
            <v>2791346710</v>
          </cell>
          <cell r="B210" t="str">
            <v>SPARES</v>
          </cell>
          <cell r="C210" t="str">
            <v>AOG</v>
          </cell>
          <cell r="D210"/>
          <cell r="E210">
            <v>27913467</v>
          </cell>
          <cell r="F210" t="str">
            <v>10</v>
          </cell>
          <cell r="G210" t="str">
            <v>WF417AFACAAE</v>
          </cell>
          <cell r="H210">
            <v>517</v>
          </cell>
          <cell r="I210">
            <v>1</v>
          </cell>
          <cell r="J210">
            <v>43357</v>
          </cell>
          <cell r="K210" t="str">
            <v>6V01965900</v>
          </cell>
          <cell r="L210" t="str">
            <v>723-1331-04</v>
          </cell>
          <cell r="M210">
            <v>1</v>
          </cell>
          <cell r="N210"/>
          <cell r="O210"/>
          <cell r="P210"/>
          <cell r="Q210"/>
          <cell r="R210"/>
          <cell r="S210"/>
          <cell r="T210"/>
          <cell r="U210"/>
          <cell r="V210"/>
          <cell r="W210"/>
          <cell r="X210"/>
          <cell r="Y210"/>
          <cell r="Z210">
            <v>1</v>
          </cell>
          <cell r="AA210">
            <v>0</v>
          </cell>
          <cell r="AB210">
            <v>1</v>
          </cell>
          <cell r="AC210"/>
          <cell r="AD210"/>
          <cell r="AE210" t="str">
            <v>Prélevé sur stock série - À réintégrer à réception</v>
          </cell>
          <cell r="AF210" t="str">
            <v>In delivering</v>
          </cell>
        </row>
        <row r="211">
          <cell r="A211" t="str">
            <v>2791376210</v>
          </cell>
          <cell r="B211" t="str">
            <v>SPARES</v>
          </cell>
          <cell r="C211" t="str">
            <v>AOG</v>
          </cell>
          <cell r="D211"/>
          <cell r="E211">
            <v>27913762</v>
          </cell>
          <cell r="F211" t="str">
            <v>10</v>
          </cell>
          <cell r="G211" t="str">
            <v>WF417AFACAAE</v>
          </cell>
          <cell r="H211">
            <v>517</v>
          </cell>
          <cell r="I211">
            <v>1</v>
          </cell>
          <cell r="J211">
            <v>43357</v>
          </cell>
          <cell r="K211" t="str">
            <v>6V01965900</v>
          </cell>
          <cell r="L211" t="str">
            <v>723-1331-04</v>
          </cell>
          <cell r="M211">
            <v>1</v>
          </cell>
          <cell r="N211"/>
          <cell r="O211"/>
          <cell r="P211"/>
          <cell r="Q211"/>
          <cell r="R211"/>
          <cell r="S211"/>
          <cell r="T211"/>
          <cell r="U211"/>
          <cell r="V211"/>
          <cell r="W211"/>
          <cell r="X211"/>
          <cell r="Y211"/>
          <cell r="Z211">
            <v>1</v>
          </cell>
          <cell r="AA211">
            <v>0</v>
          </cell>
          <cell r="AB211">
            <v>1</v>
          </cell>
          <cell r="AC211"/>
          <cell r="AD211"/>
          <cell r="AE211"/>
          <cell r="AF211" t="str">
            <v>Received</v>
          </cell>
        </row>
        <row r="212">
          <cell r="A212" t="str">
            <v>27859375
2793994310</v>
          </cell>
          <cell r="B212" t="str">
            <v>SPARES</v>
          </cell>
          <cell r="C212" t="str">
            <v>EXP</v>
          </cell>
          <cell r="D212"/>
          <cell r="E212" t="str">
            <v>27859375
27939943</v>
          </cell>
          <cell r="F212" t="str">
            <v>10</v>
          </cell>
          <cell r="G212" t="str">
            <v>D9550011900195</v>
          </cell>
          <cell r="H212" t="str">
            <v>119VU PANEL</v>
          </cell>
          <cell r="I212">
            <v>1</v>
          </cell>
          <cell r="J212">
            <v>43370</v>
          </cell>
          <cell r="K212">
            <v>6963382700</v>
          </cell>
          <cell r="L212" t="str">
            <v>D33110232A00</v>
          </cell>
          <cell r="M212">
            <v>1</v>
          </cell>
          <cell r="N212"/>
          <cell r="O212"/>
          <cell r="P212"/>
          <cell r="Q212"/>
          <cell r="R212"/>
          <cell r="S212"/>
          <cell r="T212"/>
          <cell r="U212"/>
          <cell r="V212"/>
          <cell r="W212"/>
          <cell r="X212"/>
          <cell r="Y212"/>
          <cell r="Z212">
            <v>1</v>
          </cell>
          <cell r="AA212">
            <v>0</v>
          </cell>
          <cell r="AB212">
            <v>1</v>
          </cell>
          <cell r="AC212"/>
          <cell r="AD212"/>
          <cell r="AE212"/>
          <cell r="AF212" t="str">
            <v>Received</v>
          </cell>
        </row>
        <row r="213">
          <cell r="A213" t="str">
            <v>27905624
2794013010</v>
          </cell>
          <cell r="B213" t="str">
            <v>SPARES</v>
          </cell>
          <cell r="C213" t="str">
            <v>EXP</v>
          </cell>
          <cell r="D213"/>
          <cell r="E213" t="str">
            <v>27905624
27940130</v>
          </cell>
          <cell r="F213" t="str">
            <v>10</v>
          </cell>
          <cell r="G213" t="str">
            <v>D9550011900195</v>
          </cell>
          <cell r="H213" t="str">
            <v>119VU PANEL</v>
          </cell>
          <cell r="I213">
            <v>1</v>
          </cell>
          <cell r="J213">
            <v>43379</v>
          </cell>
          <cell r="K213">
            <v>6963382700</v>
          </cell>
          <cell r="L213" t="str">
            <v>D33110232A00</v>
          </cell>
          <cell r="M213">
            <v>1</v>
          </cell>
          <cell r="N213"/>
          <cell r="O213"/>
          <cell r="P213"/>
          <cell r="Q213"/>
          <cell r="R213"/>
          <cell r="S213"/>
          <cell r="T213"/>
          <cell r="U213"/>
          <cell r="V213"/>
          <cell r="W213"/>
          <cell r="X213"/>
          <cell r="Y213"/>
          <cell r="Z213">
            <v>1</v>
          </cell>
          <cell r="AA213">
            <v>0</v>
          </cell>
          <cell r="AB213">
            <v>1</v>
          </cell>
          <cell r="AC213"/>
          <cell r="AD213"/>
          <cell r="AE213"/>
          <cell r="AF213" t="str">
            <v>Received</v>
          </cell>
        </row>
        <row r="214">
          <cell r="A214" t="str">
            <v>27908564
2796146010</v>
          </cell>
          <cell r="B214" t="str">
            <v>SPARES</v>
          </cell>
          <cell r="C214" t="str">
            <v>EXP</v>
          </cell>
          <cell r="D214"/>
          <cell r="E214" t="str">
            <v>27908564
27961460</v>
          </cell>
          <cell r="F214" t="str">
            <v>10</v>
          </cell>
          <cell r="G214" t="str">
            <v>D9550010800996</v>
          </cell>
          <cell r="H214" t="str">
            <v>108VU PANEL</v>
          </cell>
          <cell r="I214">
            <v>1</v>
          </cell>
          <cell r="J214">
            <v>43383</v>
          </cell>
          <cell r="K214">
            <v>6963403800</v>
          </cell>
          <cell r="L214" t="str">
            <v>002045-01</v>
          </cell>
          <cell r="M214">
            <v>1</v>
          </cell>
          <cell r="N214"/>
          <cell r="O214"/>
          <cell r="P214"/>
          <cell r="Q214"/>
          <cell r="R214"/>
          <cell r="S214"/>
          <cell r="T214"/>
          <cell r="U214"/>
          <cell r="V214"/>
          <cell r="W214"/>
          <cell r="X214"/>
          <cell r="Y214"/>
          <cell r="Z214">
            <v>1</v>
          </cell>
          <cell r="AA214">
            <v>0</v>
          </cell>
          <cell r="AB214">
            <v>1</v>
          </cell>
          <cell r="AC214"/>
          <cell r="AD214"/>
          <cell r="AE214"/>
          <cell r="AF214" t="str">
            <v>In delivering</v>
          </cell>
        </row>
        <row r="215">
          <cell r="A215" t="str">
            <v>2791439010</v>
          </cell>
          <cell r="B215" t="str">
            <v>SPARES</v>
          </cell>
          <cell r="C215" t="str">
            <v>EXP</v>
          </cell>
          <cell r="D215"/>
          <cell r="E215">
            <v>27914390</v>
          </cell>
          <cell r="F215" t="str">
            <v>10</v>
          </cell>
          <cell r="G215" t="str">
            <v>D9551002200595</v>
          </cell>
          <cell r="H215" t="str">
            <v>22VU PANEL</v>
          </cell>
          <cell r="I215">
            <v>1</v>
          </cell>
          <cell r="J215">
            <v>43416</v>
          </cell>
          <cell r="K215">
            <v>6939600100</v>
          </cell>
          <cell r="L215" t="str">
            <v>058-001-00</v>
          </cell>
          <cell r="M215">
            <v>1</v>
          </cell>
          <cell r="N215">
            <v>6944100100</v>
          </cell>
          <cell r="O215" t="str">
            <v>7530334</v>
          </cell>
          <cell r="P215">
            <v>1</v>
          </cell>
          <cell r="Q215"/>
          <cell r="R215"/>
          <cell r="S215"/>
          <cell r="T215"/>
          <cell r="U215"/>
          <cell r="V215"/>
          <cell r="W215"/>
          <cell r="X215"/>
          <cell r="Y215"/>
          <cell r="Z215">
            <v>2</v>
          </cell>
          <cell r="AA215">
            <v>2</v>
          </cell>
          <cell r="AB215">
            <v>0</v>
          </cell>
          <cell r="AC215"/>
          <cell r="AD215"/>
          <cell r="AE215"/>
          <cell r="AF215" t="str">
            <v>Received</v>
          </cell>
        </row>
        <row r="216">
          <cell r="A216" t="str">
            <v>2790975210</v>
          </cell>
          <cell r="B216" t="str">
            <v>SPARES</v>
          </cell>
          <cell r="C216" t="str">
            <v>AOG</v>
          </cell>
          <cell r="D216"/>
          <cell r="E216">
            <v>27909752</v>
          </cell>
          <cell r="F216" t="str">
            <v>10</v>
          </cell>
          <cell r="G216" t="str">
            <v>D9551002201695</v>
          </cell>
          <cell r="H216" t="str">
            <v>22VU PANEL</v>
          </cell>
          <cell r="I216">
            <v>1</v>
          </cell>
          <cell r="J216">
            <v>43368</v>
          </cell>
          <cell r="K216">
            <v>6939600100</v>
          </cell>
          <cell r="L216" t="str">
            <v>058-001-00</v>
          </cell>
          <cell r="M216">
            <v>1</v>
          </cell>
          <cell r="N216">
            <v>6944100100</v>
          </cell>
          <cell r="O216" t="str">
            <v>7530334</v>
          </cell>
          <cell r="P216">
            <v>1</v>
          </cell>
          <cell r="Q216"/>
          <cell r="R216"/>
          <cell r="S216"/>
          <cell r="T216"/>
          <cell r="U216"/>
          <cell r="V216"/>
          <cell r="W216"/>
          <cell r="X216"/>
          <cell r="Y216"/>
          <cell r="Z216">
            <v>2</v>
          </cell>
          <cell r="AA216">
            <v>0</v>
          </cell>
          <cell r="AB216">
            <v>2</v>
          </cell>
          <cell r="AC216"/>
          <cell r="AD216"/>
          <cell r="AE216"/>
          <cell r="AF216" t="str">
            <v>Waiting</v>
          </cell>
        </row>
        <row r="217">
          <cell r="A217" t="str">
            <v>2791426810</v>
          </cell>
          <cell r="B217" t="str">
            <v>SPARES</v>
          </cell>
          <cell r="C217" t="str">
            <v>RTN</v>
          </cell>
          <cell r="D217"/>
          <cell r="E217">
            <v>27914268</v>
          </cell>
          <cell r="F217" t="str">
            <v>10</v>
          </cell>
          <cell r="G217" t="str">
            <v>D9551002201695</v>
          </cell>
          <cell r="H217">
            <v>22</v>
          </cell>
          <cell r="I217">
            <v>1</v>
          </cell>
          <cell r="J217" t="str">
            <v>O</v>
          </cell>
          <cell r="K217">
            <v>6939600100</v>
          </cell>
          <cell r="L217" t="str">
            <v>058-001-00</v>
          </cell>
          <cell r="M217">
            <v>1</v>
          </cell>
          <cell r="N217">
            <v>6944100100</v>
          </cell>
          <cell r="O217" t="str">
            <v>7530334</v>
          </cell>
          <cell r="P217">
            <v>1</v>
          </cell>
          <cell r="Q217"/>
          <cell r="R217"/>
          <cell r="S217"/>
          <cell r="T217"/>
          <cell r="U217"/>
          <cell r="V217"/>
          <cell r="W217"/>
          <cell r="X217"/>
          <cell r="Y217"/>
          <cell r="Z217">
            <v>2</v>
          </cell>
          <cell r="AA217">
            <v>2</v>
          </cell>
          <cell r="AB217">
            <v>0</v>
          </cell>
          <cell r="AC217"/>
          <cell r="AD217"/>
          <cell r="AE217"/>
          <cell r="AF217" t="str">
            <v>Received</v>
          </cell>
        </row>
        <row r="218">
          <cell r="A218" t="str">
            <v>2791427010</v>
          </cell>
          <cell r="B218" t="str">
            <v>SPARES</v>
          </cell>
          <cell r="C218" t="str">
            <v>RTN</v>
          </cell>
          <cell r="D218"/>
          <cell r="E218">
            <v>27914270</v>
          </cell>
          <cell r="F218" t="str">
            <v>10</v>
          </cell>
          <cell r="G218" t="str">
            <v>D9551002201695</v>
          </cell>
          <cell r="H218">
            <v>22</v>
          </cell>
          <cell r="I218">
            <v>1</v>
          </cell>
          <cell r="J218" t="str">
            <v>O</v>
          </cell>
          <cell r="K218">
            <v>6939600100</v>
          </cell>
          <cell r="L218" t="str">
            <v>058-001-00</v>
          </cell>
          <cell r="M218">
            <v>1</v>
          </cell>
          <cell r="N218">
            <v>6944100100</v>
          </cell>
          <cell r="O218" t="str">
            <v>7530334</v>
          </cell>
          <cell r="P218">
            <v>1</v>
          </cell>
          <cell r="Q218"/>
          <cell r="R218"/>
          <cell r="S218"/>
          <cell r="T218"/>
          <cell r="U218"/>
          <cell r="V218"/>
          <cell r="W218"/>
          <cell r="X218"/>
          <cell r="Y218"/>
          <cell r="Z218">
            <v>2</v>
          </cell>
          <cell r="AA218">
            <v>2</v>
          </cell>
          <cell r="AB218">
            <v>0</v>
          </cell>
          <cell r="AC218"/>
          <cell r="AD218"/>
          <cell r="AE218"/>
          <cell r="AF218" t="str">
            <v>Received</v>
          </cell>
        </row>
        <row r="219">
          <cell r="A219" t="str">
            <v>2791555210</v>
          </cell>
          <cell r="B219" t="str">
            <v>SPARES</v>
          </cell>
          <cell r="C219" t="str">
            <v>RTN</v>
          </cell>
          <cell r="D219"/>
          <cell r="E219">
            <v>27915552</v>
          </cell>
          <cell r="F219" t="str">
            <v>10</v>
          </cell>
          <cell r="G219" t="str">
            <v>D9551006000295</v>
          </cell>
          <cell r="H219">
            <v>60</v>
          </cell>
          <cell r="I219">
            <v>1</v>
          </cell>
          <cell r="J219" t="str">
            <v/>
          </cell>
          <cell r="K219">
            <v>6963455500</v>
          </cell>
          <cell r="L219" t="str">
            <v>007164-01</v>
          </cell>
          <cell r="M219">
            <v>1</v>
          </cell>
          <cell r="N219">
            <v>6963455400</v>
          </cell>
          <cell r="O219" t="str">
            <v>007165-01</v>
          </cell>
          <cell r="P219">
            <v>1</v>
          </cell>
          <cell r="Q219"/>
          <cell r="R219"/>
          <cell r="S219"/>
          <cell r="T219"/>
          <cell r="U219"/>
          <cell r="V219"/>
          <cell r="W219"/>
          <cell r="X219"/>
          <cell r="Y219"/>
          <cell r="Z219">
            <v>2</v>
          </cell>
          <cell r="AA219">
            <v>1</v>
          </cell>
          <cell r="AB219">
            <v>1</v>
          </cell>
          <cell r="AC219"/>
          <cell r="AD219"/>
          <cell r="AE219"/>
          <cell r="AF219" t="str">
            <v>Received</v>
          </cell>
        </row>
        <row r="220">
          <cell r="A220" t="str">
            <v>2791555510</v>
          </cell>
          <cell r="B220" t="str">
            <v>SPARES</v>
          </cell>
          <cell r="C220" t="str">
            <v>RTN</v>
          </cell>
          <cell r="D220"/>
          <cell r="E220">
            <v>27915555</v>
          </cell>
          <cell r="F220" t="str">
            <v>10</v>
          </cell>
          <cell r="G220" t="str">
            <v>D9551006000295</v>
          </cell>
          <cell r="H220">
            <v>60</v>
          </cell>
          <cell r="I220">
            <v>1</v>
          </cell>
          <cell r="J220" t="str">
            <v/>
          </cell>
          <cell r="K220">
            <v>6963455500</v>
          </cell>
          <cell r="L220" t="str">
            <v>007164-01</v>
          </cell>
          <cell r="M220">
            <v>1</v>
          </cell>
          <cell r="N220">
            <v>6963455400</v>
          </cell>
          <cell r="O220" t="str">
            <v>007165-01</v>
          </cell>
          <cell r="P220">
            <v>1</v>
          </cell>
          <cell r="Q220"/>
          <cell r="R220"/>
          <cell r="S220"/>
          <cell r="T220"/>
          <cell r="U220"/>
          <cell r="V220"/>
          <cell r="W220"/>
          <cell r="X220"/>
          <cell r="Y220"/>
          <cell r="Z220">
            <v>2</v>
          </cell>
          <cell r="AA220">
            <v>1</v>
          </cell>
          <cell r="AB220">
            <v>1</v>
          </cell>
          <cell r="AC220"/>
          <cell r="AD220"/>
          <cell r="AE220"/>
          <cell r="AF220" t="str">
            <v>Received</v>
          </cell>
        </row>
        <row r="221">
          <cell r="A221" t="str">
            <v>2791555810</v>
          </cell>
          <cell r="B221" t="str">
            <v>SPARES</v>
          </cell>
          <cell r="C221" t="str">
            <v>RTN</v>
          </cell>
          <cell r="D221"/>
          <cell r="E221">
            <v>27915558</v>
          </cell>
          <cell r="F221" t="str">
            <v>10</v>
          </cell>
          <cell r="G221" t="str">
            <v>D9551006000295</v>
          </cell>
          <cell r="H221">
            <v>60</v>
          </cell>
          <cell r="I221">
            <v>1</v>
          </cell>
          <cell r="J221" t="str">
            <v>O</v>
          </cell>
          <cell r="K221">
            <v>6963455500</v>
          </cell>
          <cell r="L221" t="str">
            <v>007164-01</v>
          </cell>
          <cell r="M221">
            <v>1</v>
          </cell>
          <cell r="N221">
            <v>6963455400</v>
          </cell>
          <cell r="O221" t="str">
            <v>007165-01</v>
          </cell>
          <cell r="P221">
            <v>1</v>
          </cell>
          <cell r="Q221"/>
          <cell r="R221"/>
          <cell r="S221"/>
          <cell r="T221"/>
          <cell r="U221"/>
          <cell r="V221"/>
          <cell r="W221"/>
          <cell r="X221"/>
          <cell r="Y221"/>
          <cell r="Z221">
            <v>2</v>
          </cell>
          <cell r="AA221">
            <v>1</v>
          </cell>
          <cell r="AB221">
            <v>1</v>
          </cell>
          <cell r="AC221"/>
          <cell r="AD221"/>
          <cell r="AE221"/>
          <cell r="AF221" t="str">
            <v>Received</v>
          </cell>
        </row>
        <row r="222">
          <cell r="A222" t="str">
            <v>2791555910</v>
          </cell>
          <cell r="B222" t="str">
            <v>SPARES</v>
          </cell>
          <cell r="C222" t="str">
            <v>RTN</v>
          </cell>
          <cell r="D222"/>
          <cell r="E222">
            <v>27915559</v>
          </cell>
          <cell r="F222" t="str">
            <v>10</v>
          </cell>
          <cell r="G222" t="str">
            <v>D9551006000295</v>
          </cell>
          <cell r="H222">
            <v>60</v>
          </cell>
          <cell r="I222">
            <v>1</v>
          </cell>
          <cell r="J222" t="str">
            <v>N</v>
          </cell>
          <cell r="K222">
            <v>6963455500</v>
          </cell>
          <cell r="L222" t="str">
            <v>007164-01</v>
          </cell>
          <cell r="M222">
            <v>1</v>
          </cell>
          <cell r="N222">
            <v>6963455400</v>
          </cell>
          <cell r="O222" t="str">
            <v>007165-01</v>
          </cell>
          <cell r="P222">
            <v>1</v>
          </cell>
          <cell r="Q222"/>
          <cell r="R222"/>
          <cell r="S222"/>
          <cell r="T222"/>
          <cell r="U222"/>
          <cell r="V222"/>
          <cell r="W222"/>
          <cell r="X222"/>
          <cell r="Y222"/>
          <cell r="Z222">
            <v>2</v>
          </cell>
          <cell r="AA222">
            <v>1</v>
          </cell>
          <cell r="AB222">
            <v>1</v>
          </cell>
          <cell r="AC222"/>
          <cell r="AD222"/>
          <cell r="AE222"/>
          <cell r="AF222" t="str">
            <v>Received</v>
          </cell>
        </row>
        <row r="223">
          <cell r="A223" t="str">
            <v>2791556010</v>
          </cell>
          <cell r="B223" t="str">
            <v>SPARES</v>
          </cell>
          <cell r="C223" t="str">
            <v>RTN</v>
          </cell>
          <cell r="D223"/>
          <cell r="E223">
            <v>27915560</v>
          </cell>
          <cell r="F223" t="str">
            <v>10</v>
          </cell>
          <cell r="G223" t="str">
            <v>D9551006000295</v>
          </cell>
          <cell r="H223">
            <v>60</v>
          </cell>
          <cell r="I223">
            <v>1</v>
          </cell>
          <cell r="J223" t="str">
            <v>N</v>
          </cell>
          <cell r="K223">
            <v>6963455500</v>
          </cell>
          <cell r="L223" t="str">
            <v>007164-01</v>
          </cell>
          <cell r="M223">
            <v>1</v>
          </cell>
          <cell r="N223">
            <v>6963455400</v>
          </cell>
          <cell r="O223" t="str">
            <v>007165-01</v>
          </cell>
          <cell r="P223">
            <v>1</v>
          </cell>
          <cell r="Q223"/>
          <cell r="R223"/>
          <cell r="S223"/>
          <cell r="T223"/>
          <cell r="U223"/>
          <cell r="V223"/>
          <cell r="W223"/>
          <cell r="X223"/>
          <cell r="Y223"/>
          <cell r="Z223">
            <v>2</v>
          </cell>
          <cell r="AA223">
            <v>2</v>
          </cell>
          <cell r="AB223">
            <v>0</v>
          </cell>
          <cell r="AC223"/>
          <cell r="AD223"/>
          <cell r="AE223"/>
          <cell r="AF223" t="str">
            <v>Received</v>
          </cell>
        </row>
        <row r="224">
          <cell r="A224" t="str">
            <v>2791556510</v>
          </cell>
          <cell r="B224" t="str">
            <v>SPARES</v>
          </cell>
          <cell r="C224" t="str">
            <v>RTN</v>
          </cell>
          <cell r="D224"/>
          <cell r="E224">
            <v>27915565</v>
          </cell>
          <cell r="F224" t="str">
            <v>10</v>
          </cell>
          <cell r="G224" t="str">
            <v>D9551006000295</v>
          </cell>
          <cell r="H224">
            <v>60</v>
          </cell>
          <cell r="I224">
            <v>1</v>
          </cell>
          <cell r="J224" t="str">
            <v>N</v>
          </cell>
          <cell r="K224">
            <v>6963455500</v>
          </cell>
          <cell r="L224" t="str">
            <v>007164-01</v>
          </cell>
          <cell r="M224">
            <v>1</v>
          </cell>
          <cell r="N224">
            <v>6963455400</v>
          </cell>
          <cell r="O224" t="str">
            <v>007165-01</v>
          </cell>
          <cell r="P224">
            <v>1</v>
          </cell>
          <cell r="Q224"/>
          <cell r="R224"/>
          <cell r="S224"/>
          <cell r="T224"/>
          <cell r="U224"/>
          <cell r="V224"/>
          <cell r="W224"/>
          <cell r="X224"/>
          <cell r="Y224"/>
          <cell r="Z224">
            <v>2</v>
          </cell>
          <cell r="AA224">
            <v>1</v>
          </cell>
          <cell r="AB224">
            <v>1</v>
          </cell>
          <cell r="AC224"/>
          <cell r="AD224"/>
          <cell r="AE224"/>
          <cell r="AF224" t="str">
            <v>Received</v>
          </cell>
        </row>
        <row r="225">
          <cell r="A225" t="str">
            <v>2791556210</v>
          </cell>
          <cell r="B225" t="str">
            <v>SPARES</v>
          </cell>
          <cell r="C225" t="str">
            <v>RTN</v>
          </cell>
          <cell r="D225"/>
          <cell r="E225">
            <v>27915562</v>
          </cell>
          <cell r="F225" t="str">
            <v>10</v>
          </cell>
          <cell r="G225" t="str">
            <v>D9551006000295</v>
          </cell>
          <cell r="H225">
            <v>60</v>
          </cell>
          <cell r="I225">
            <v>1</v>
          </cell>
          <cell r="J225" t="str">
            <v>O</v>
          </cell>
          <cell r="K225">
            <v>6963455500</v>
          </cell>
          <cell r="L225" t="str">
            <v>007164-01</v>
          </cell>
          <cell r="M225">
            <v>1</v>
          </cell>
          <cell r="N225">
            <v>6963455400</v>
          </cell>
          <cell r="O225" t="str">
            <v>007165-01</v>
          </cell>
          <cell r="P225">
            <v>1</v>
          </cell>
          <cell r="Q225"/>
          <cell r="R225"/>
          <cell r="S225"/>
          <cell r="T225"/>
          <cell r="U225"/>
          <cell r="V225"/>
          <cell r="W225"/>
          <cell r="X225"/>
          <cell r="Y225"/>
          <cell r="Z225">
            <v>2</v>
          </cell>
          <cell r="AA225">
            <v>1</v>
          </cell>
          <cell r="AB225">
            <v>1</v>
          </cell>
          <cell r="AC225"/>
          <cell r="AD225"/>
          <cell r="AE225"/>
          <cell r="AF225" t="str">
            <v>Received</v>
          </cell>
        </row>
        <row r="226">
          <cell r="A226" t="str">
            <v>2791557510</v>
          </cell>
          <cell r="B226" t="str">
            <v>SPARES</v>
          </cell>
          <cell r="C226" t="str">
            <v>RTN</v>
          </cell>
          <cell r="D226"/>
          <cell r="E226">
            <v>27915575</v>
          </cell>
          <cell r="F226" t="str">
            <v>10</v>
          </cell>
          <cell r="G226" t="str">
            <v>D9551006200295</v>
          </cell>
          <cell r="H226">
            <v>62</v>
          </cell>
          <cell r="I226">
            <v>1</v>
          </cell>
          <cell r="J226" t="str">
            <v/>
          </cell>
          <cell r="K226">
            <v>6963455500</v>
          </cell>
          <cell r="L226" t="str">
            <v>007164-01</v>
          </cell>
          <cell r="M226">
            <v>1</v>
          </cell>
          <cell r="N226">
            <v>6963455400</v>
          </cell>
          <cell r="O226" t="str">
            <v>007165-01</v>
          </cell>
          <cell r="P226">
            <v>1</v>
          </cell>
          <cell r="Q226">
            <v>6963403400</v>
          </cell>
          <cell r="R226" t="str">
            <v xml:space="preserve"> 002077-01</v>
          </cell>
          <cell r="S226">
            <v>1</v>
          </cell>
          <cell r="T226"/>
          <cell r="U226"/>
          <cell r="V226"/>
          <cell r="W226"/>
          <cell r="X226"/>
          <cell r="Y226"/>
          <cell r="Z226">
            <v>3</v>
          </cell>
          <cell r="AA226">
            <v>2</v>
          </cell>
          <cell r="AB226">
            <v>1</v>
          </cell>
          <cell r="AC226"/>
          <cell r="AD226"/>
          <cell r="AE226"/>
          <cell r="AF226" t="str">
            <v>Received</v>
          </cell>
        </row>
        <row r="227">
          <cell r="A227" t="str">
            <v>2791557810</v>
          </cell>
          <cell r="B227" t="str">
            <v>SPARES</v>
          </cell>
          <cell r="C227" t="str">
            <v>RTN</v>
          </cell>
          <cell r="D227"/>
          <cell r="E227">
            <v>27915578</v>
          </cell>
          <cell r="F227" t="str">
            <v>10</v>
          </cell>
          <cell r="G227" t="str">
            <v>D9551006200295</v>
          </cell>
          <cell r="H227">
            <v>62</v>
          </cell>
          <cell r="I227">
            <v>1</v>
          </cell>
          <cell r="J227" t="str">
            <v/>
          </cell>
          <cell r="K227">
            <v>6963455500</v>
          </cell>
          <cell r="L227" t="str">
            <v>007164-01</v>
          </cell>
          <cell r="M227">
            <v>1</v>
          </cell>
          <cell r="N227">
            <v>6963455400</v>
          </cell>
          <cell r="O227" t="str">
            <v>007165-01</v>
          </cell>
          <cell r="P227">
            <v>1</v>
          </cell>
          <cell r="Q227">
            <v>6963403400</v>
          </cell>
          <cell r="R227" t="str">
            <v xml:space="preserve"> 002077-01</v>
          </cell>
          <cell r="S227">
            <v>1</v>
          </cell>
          <cell r="T227"/>
          <cell r="U227"/>
          <cell r="V227"/>
          <cell r="W227"/>
          <cell r="X227"/>
          <cell r="Y227"/>
          <cell r="Z227">
            <v>3</v>
          </cell>
          <cell r="AA227">
            <v>3</v>
          </cell>
          <cell r="AB227">
            <v>0</v>
          </cell>
          <cell r="AC227"/>
          <cell r="AD227"/>
          <cell r="AE227"/>
          <cell r="AF227" t="str">
            <v>Received</v>
          </cell>
        </row>
        <row r="228">
          <cell r="A228" t="str">
            <v>2791558110</v>
          </cell>
          <cell r="B228" t="str">
            <v>SPARES</v>
          </cell>
          <cell r="C228" t="str">
            <v>RTN</v>
          </cell>
          <cell r="D228"/>
          <cell r="E228">
            <v>27915581</v>
          </cell>
          <cell r="F228" t="str">
            <v>10</v>
          </cell>
          <cell r="G228" t="str">
            <v>D9551006200295</v>
          </cell>
          <cell r="H228">
            <v>62</v>
          </cell>
          <cell r="I228">
            <v>1</v>
          </cell>
          <cell r="J228" t="str">
            <v>O</v>
          </cell>
          <cell r="K228">
            <v>6963455500</v>
          </cell>
          <cell r="L228" t="str">
            <v>007164-01</v>
          </cell>
          <cell r="M228">
            <v>1</v>
          </cell>
          <cell r="N228">
            <v>6963455400</v>
          </cell>
          <cell r="O228" t="str">
            <v>007165-01</v>
          </cell>
          <cell r="P228">
            <v>1</v>
          </cell>
          <cell r="Q228">
            <v>6963403400</v>
          </cell>
          <cell r="R228" t="str">
            <v xml:space="preserve"> 002077-01</v>
          </cell>
          <cell r="S228">
            <v>1</v>
          </cell>
          <cell r="T228"/>
          <cell r="U228"/>
          <cell r="V228"/>
          <cell r="W228"/>
          <cell r="X228"/>
          <cell r="Y228"/>
          <cell r="Z228">
            <v>3</v>
          </cell>
          <cell r="AA228">
            <v>2</v>
          </cell>
          <cell r="AB228">
            <v>1</v>
          </cell>
          <cell r="AC228"/>
          <cell r="AD228"/>
          <cell r="AE228"/>
          <cell r="AF228" t="str">
            <v>Received</v>
          </cell>
        </row>
        <row r="229">
          <cell r="A229" t="str">
            <v>2791558310</v>
          </cell>
          <cell r="B229" t="str">
            <v>SPARES</v>
          </cell>
          <cell r="C229" t="str">
            <v>RTN</v>
          </cell>
          <cell r="D229"/>
          <cell r="E229">
            <v>27915583</v>
          </cell>
          <cell r="F229" t="str">
            <v>10</v>
          </cell>
          <cell r="G229" t="str">
            <v>D9551006200295</v>
          </cell>
          <cell r="H229">
            <v>62</v>
          </cell>
          <cell r="I229">
            <v>1</v>
          </cell>
          <cell r="J229" t="str">
            <v>N</v>
          </cell>
          <cell r="K229">
            <v>6963455500</v>
          </cell>
          <cell r="L229" t="str">
            <v>007164-01</v>
          </cell>
          <cell r="M229">
            <v>1</v>
          </cell>
          <cell r="N229">
            <v>6963455400</v>
          </cell>
          <cell r="O229" t="str">
            <v>007165-01</v>
          </cell>
          <cell r="P229">
            <v>1</v>
          </cell>
          <cell r="Q229">
            <v>6963403400</v>
          </cell>
          <cell r="R229" t="str">
            <v xml:space="preserve"> 002077-01</v>
          </cell>
          <cell r="S229">
            <v>1</v>
          </cell>
          <cell r="T229"/>
          <cell r="U229"/>
          <cell r="V229"/>
          <cell r="W229"/>
          <cell r="X229"/>
          <cell r="Y229"/>
          <cell r="Z229">
            <v>3</v>
          </cell>
          <cell r="AA229">
            <v>2</v>
          </cell>
          <cell r="AB229">
            <v>1</v>
          </cell>
          <cell r="AC229"/>
          <cell r="AD229"/>
          <cell r="AE229"/>
          <cell r="AF229" t="str">
            <v>Received</v>
          </cell>
        </row>
        <row r="230">
          <cell r="A230" t="str">
            <v>2791558510</v>
          </cell>
          <cell r="B230" t="str">
            <v>SPARES</v>
          </cell>
          <cell r="C230" t="str">
            <v>RTN</v>
          </cell>
          <cell r="D230"/>
          <cell r="E230">
            <v>27915585</v>
          </cell>
          <cell r="F230" t="str">
            <v>10</v>
          </cell>
          <cell r="G230" t="str">
            <v>D9551006200295</v>
          </cell>
          <cell r="H230">
            <v>62</v>
          </cell>
          <cell r="I230">
            <v>1</v>
          </cell>
          <cell r="J230" t="str">
            <v>N</v>
          </cell>
          <cell r="K230">
            <v>6963455500</v>
          </cell>
          <cell r="L230" t="str">
            <v>007164-01</v>
          </cell>
          <cell r="M230">
            <v>1</v>
          </cell>
          <cell r="N230">
            <v>6963455400</v>
          </cell>
          <cell r="O230" t="str">
            <v>007165-01</v>
          </cell>
          <cell r="P230">
            <v>1</v>
          </cell>
          <cell r="Q230">
            <v>6963403400</v>
          </cell>
          <cell r="R230" t="str">
            <v xml:space="preserve"> 002077-01</v>
          </cell>
          <cell r="S230">
            <v>1</v>
          </cell>
          <cell r="T230"/>
          <cell r="U230"/>
          <cell r="V230"/>
          <cell r="W230"/>
          <cell r="X230"/>
          <cell r="Y230"/>
          <cell r="Z230">
            <v>3</v>
          </cell>
          <cell r="AA230">
            <v>2</v>
          </cell>
          <cell r="AB230">
            <v>1</v>
          </cell>
          <cell r="AC230"/>
          <cell r="AD230"/>
          <cell r="AE230"/>
          <cell r="AF230" t="str">
            <v>Received</v>
          </cell>
        </row>
        <row r="231">
          <cell r="A231" t="str">
            <v>2791558710</v>
          </cell>
          <cell r="B231" t="str">
            <v>SPARES</v>
          </cell>
          <cell r="C231" t="str">
            <v>RTN</v>
          </cell>
          <cell r="D231"/>
          <cell r="E231">
            <v>27915587</v>
          </cell>
          <cell r="F231" t="str">
            <v>10</v>
          </cell>
          <cell r="G231" t="str">
            <v>D9551006200295</v>
          </cell>
          <cell r="H231">
            <v>62</v>
          </cell>
          <cell r="I231">
            <v>1</v>
          </cell>
          <cell r="J231" t="str">
            <v>O</v>
          </cell>
          <cell r="K231">
            <v>6963455500</v>
          </cell>
          <cell r="L231" t="str">
            <v>007164-01</v>
          </cell>
          <cell r="M231">
            <v>1</v>
          </cell>
          <cell r="N231">
            <v>6963455400</v>
          </cell>
          <cell r="O231" t="str">
            <v>007165-01</v>
          </cell>
          <cell r="P231">
            <v>1</v>
          </cell>
          <cell r="Q231">
            <v>6963403400</v>
          </cell>
          <cell r="R231" t="str">
            <v xml:space="preserve"> 002077-01</v>
          </cell>
          <cell r="S231">
            <v>1</v>
          </cell>
          <cell r="T231"/>
          <cell r="U231"/>
          <cell r="V231"/>
          <cell r="W231"/>
          <cell r="X231"/>
          <cell r="Y231"/>
          <cell r="Z231">
            <v>3</v>
          </cell>
          <cell r="AA231">
            <v>2</v>
          </cell>
          <cell r="AB231">
            <v>1</v>
          </cell>
          <cell r="AC231"/>
          <cell r="AD231"/>
          <cell r="AE231"/>
          <cell r="AF231" t="str">
            <v>Received</v>
          </cell>
        </row>
        <row r="232">
          <cell r="A232" t="str">
            <v>2791558910</v>
          </cell>
          <cell r="B232" t="str">
            <v>SPARES</v>
          </cell>
          <cell r="C232" t="str">
            <v>RTN</v>
          </cell>
          <cell r="D232"/>
          <cell r="E232">
            <v>27915589</v>
          </cell>
          <cell r="F232" t="str">
            <v>10</v>
          </cell>
          <cell r="G232" t="str">
            <v>D9551006200295</v>
          </cell>
          <cell r="H232">
            <v>62</v>
          </cell>
          <cell r="I232">
            <v>1</v>
          </cell>
          <cell r="J232" t="str">
            <v>N</v>
          </cell>
          <cell r="K232">
            <v>6963455500</v>
          </cell>
          <cell r="L232" t="str">
            <v>007164-01</v>
          </cell>
          <cell r="M232">
            <v>1</v>
          </cell>
          <cell r="N232">
            <v>6963455400</v>
          </cell>
          <cell r="O232" t="str">
            <v>007165-01</v>
          </cell>
          <cell r="P232">
            <v>1</v>
          </cell>
          <cell r="Q232">
            <v>6963403400</v>
          </cell>
          <cell r="R232" t="str">
            <v xml:space="preserve"> 002077-01</v>
          </cell>
          <cell r="S232">
            <v>1</v>
          </cell>
          <cell r="T232"/>
          <cell r="U232"/>
          <cell r="V232"/>
          <cell r="W232"/>
          <cell r="X232"/>
          <cell r="Y232"/>
          <cell r="Z232">
            <v>3</v>
          </cell>
          <cell r="AA232">
            <v>2</v>
          </cell>
          <cell r="AB232">
            <v>1</v>
          </cell>
          <cell r="AC232"/>
          <cell r="AD232"/>
          <cell r="AE232"/>
          <cell r="AF232" t="str">
            <v>Received</v>
          </cell>
        </row>
        <row r="233">
          <cell r="A233" t="str">
            <v>2791299710</v>
          </cell>
          <cell r="B233" t="str">
            <v>SPARES</v>
          </cell>
          <cell r="C233" t="str">
            <v>RTN</v>
          </cell>
          <cell r="D233"/>
          <cell r="E233">
            <v>27912997</v>
          </cell>
          <cell r="F233" t="str">
            <v>10</v>
          </cell>
          <cell r="G233" t="str">
            <v>A9550051000296</v>
          </cell>
          <cell r="H233">
            <v>510</v>
          </cell>
          <cell r="I233">
            <v>1</v>
          </cell>
          <cell r="J233" t="str">
            <v>N</v>
          </cell>
          <cell r="K233">
            <v>6530207600</v>
          </cell>
          <cell r="L233" t="str">
            <v>A31112112B00</v>
          </cell>
          <cell r="M233">
            <v>1</v>
          </cell>
          <cell r="N233"/>
          <cell r="O233"/>
          <cell r="P233"/>
          <cell r="Q233"/>
          <cell r="R233"/>
          <cell r="S233"/>
          <cell r="T233"/>
          <cell r="U233"/>
          <cell r="V233"/>
          <cell r="W233"/>
          <cell r="X233"/>
          <cell r="Y233"/>
          <cell r="Z233">
            <v>1</v>
          </cell>
          <cell r="AA233">
            <v>1</v>
          </cell>
          <cell r="AB233">
            <v>0</v>
          </cell>
          <cell r="AC233"/>
          <cell r="AD233"/>
          <cell r="AE233"/>
          <cell r="AF233" t="str">
            <v>Received</v>
          </cell>
        </row>
        <row r="234">
          <cell r="A234" t="str">
            <v>27916104
2795002310</v>
          </cell>
          <cell r="B234" t="str">
            <v>SPARES</v>
          </cell>
          <cell r="C234" t="str">
            <v>EXP</v>
          </cell>
          <cell r="D234"/>
          <cell r="E234" t="str">
            <v>27916104
27950023</v>
          </cell>
          <cell r="F234" t="str">
            <v>10</v>
          </cell>
          <cell r="G234" t="str">
            <v>A95500419000AA</v>
          </cell>
          <cell r="H234">
            <v>419</v>
          </cell>
          <cell r="I234">
            <v>1</v>
          </cell>
          <cell r="J234" t="str">
            <v/>
          </cell>
          <cell r="K234">
            <v>6586901700</v>
          </cell>
          <cell r="L234" t="str">
            <v>DRT25LCU68DC7</v>
          </cell>
          <cell r="M234">
            <v>1</v>
          </cell>
          <cell r="N234">
            <v>6504421000</v>
          </cell>
          <cell r="O234" t="str">
            <v>P11S2VBAPSYT503</v>
          </cell>
          <cell r="P234">
            <v>1</v>
          </cell>
          <cell r="Q234">
            <v>6586901800</v>
          </cell>
          <cell r="R234" t="str">
            <v>PA1RT25L150DB7</v>
          </cell>
          <cell r="S234">
            <v>1</v>
          </cell>
          <cell r="T234">
            <v>6504420500</v>
          </cell>
          <cell r="U234" t="str">
            <v>P11S1VBAPSYT461</v>
          </cell>
          <cell r="V234">
            <v>1</v>
          </cell>
          <cell r="W234">
            <v>6574907800</v>
          </cell>
          <cell r="X234" t="str">
            <v>C4FP5404A01</v>
          </cell>
          <cell r="Y234">
            <v>1</v>
          </cell>
          <cell r="Z234">
            <v>5</v>
          </cell>
          <cell r="AA234">
            <v>0</v>
          </cell>
          <cell r="AB234">
            <v>5</v>
          </cell>
          <cell r="AC234"/>
          <cell r="AD234"/>
          <cell r="AE234" t="str">
            <v>Recu PN2</v>
          </cell>
          <cell r="AF234" t="str">
            <v>In delivering</v>
          </cell>
        </row>
        <row r="235">
          <cell r="A235" t="str">
            <v>681137810</v>
          </cell>
          <cell r="B235" t="str">
            <v>SPARES</v>
          </cell>
          <cell r="C235" t="str">
            <v>AOG</v>
          </cell>
          <cell r="D235"/>
          <cell r="E235">
            <v>6811378</v>
          </cell>
          <cell r="F235" t="str">
            <v>10</v>
          </cell>
          <cell r="G235" t="str">
            <v>MB041ACAAAAE</v>
          </cell>
          <cell r="H235">
            <v>48</v>
          </cell>
          <cell r="I235">
            <v>1</v>
          </cell>
          <cell r="J235" t="str">
            <v>N</v>
          </cell>
          <cell r="K235" t="str">
            <v>6M90080000</v>
          </cell>
          <cell r="L235"/>
          <cell r="M235">
            <v>1</v>
          </cell>
          <cell r="N235"/>
          <cell r="O235"/>
          <cell r="P235"/>
          <cell r="Q235"/>
          <cell r="R235"/>
          <cell r="S235"/>
          <cell r="T235"/>
          <cell r="U235"/>
          <cell r="V235"/>
          <cell r="W235"/>
          <cell r="X235"/>
          <cell r="Y235"/>
          <cell r="Z235">
            <v>1</v>
          </cell>
          <cell r="AA235">
            <v>1</v>
          </cell>
          <cell r="AB235">
            <v>0</v>
          </cell>
          <cell r="AC235"/>
          <cell r="AD235"/>
          <cell r="AE235"/>
          <cell r="AF235" t="str">
            <v>Received</v>
          </cell>
        </row>
        <row r="236">
          <cell r="A236" t="str">
            <v>2792624310</v>
          </cell>
          <cell r="B236" t="str">
            <v>SPARES</v>
          </cell>
          <cell r="C236" t="str">
            <v>AOG</v>
          </cell>
          <cell r="D236"/>
          <cell r="E236">
            <v>27926243</v>
          </cell>
          <cell r="F236" t="str">
            <v>10</v>
          </cell>
          <cell r="G236" t="str">
            <v>WF417AFACAAE</v>
          </cell>
          <cell r="H236">
            <v>517</v>
          </cell>
          <cell r="I236">
            <v>1</v>
          </cell>
          <cell r="J236" t="str">
            <v/>
          </cell>
          <cell r="K236" t="str">
            <v>6V01965900</v>
          </cell>
          <cell r="L236" t="str">
            <v>723-1331-04</v>
          </cell>
          <cell r="M236">
            <v>1</v>
          </cell>
          <cell r="N236"/>
          <cell r="O236"/>
          <cell r="P236"/>
          <cell r="Q236"/>
          <cell r="R236"/>
          <cell r="S236"/>
          <cell r="T236"/>
          <cell r="U236"/>
          <cell r="V236"/>
          <cell r="W236"/>
          <cell r="X236"/>
          <cell r="Y236"/>
          <cell r="Z236">
            <v>1</v>
          </cell>
          <cell r="AA236">
            <v>0</v>
          </cell>
          <cell r="AB236">
            <v>1</v>
          </cell>
          <cell r="AC236"/>
          <cell r="AD236"/>
          <cell r="AE236"/>
          <cell r="AF236" t="str">
            <v>Waiting</v>
          </cell>
        </row>
        <row r="237">
          <cell r="A237" t="str">
            <v>2780860210</v>
          </cell>
          <cell r="B237" t="str">
            <v>SPARES</v>
          </cell>
          <cell r="C237" t="str">
            <v>RTN</v>
          </cell>
          <cell r="D237"/>
          <cell r="E237">
            <v>27808602</v>
          </cell>
          <cell r="F237" t="str">
            <v>10</v>
          </cell>
          <cell r="G237" t="str">
            <v>D9550011700295</v>
          </cell>
          <cell r="H237">
            <v>117</v>
          </cell>
          <cell r="I237">
            <v>2</v>
          </cell>
          <cell r="J237" t="str">
            <v>O</v>
          </cell>
          <cell r="K237">
            <v>6963576200</v>
          </cell>
          <cell r="L237" t="str">
            <v>D11312633A00</v>
          </cell>
          <cell r="M237">
            <v>1</v>
          </cell>
          <cell r="N237">
            <v>6963582600</v>
          </cell>
          <cell r="O237" t="str">
            <v>D11312851A00</v>
          </cell>
          <cell r="P237">
            <v>1</v>
          </cell>
          <cell r="Q237"/>
          <cell r="R237"/>
          <cell r="S237"/>
          <cell r="T237"/>
          <cell r="U237"/>
          <cell r="V237"/>
          <cell r="W237"/>
          <cell r="X237"/>
          <cell r="Y237"/>
          <cell r="Z237">
            <v>4</v>
          </cell>
          <cell r="AA237">
            <v>0</v>
          </cell>
          <cell r="AB237">
            <v>4</v>
          </cell>
          <cell r="AC237"/>
          <cell r="AD237"/>
          <cell r="AE237"/>
          <cell r="AF237" t="str">
            <v>Received</v>
          </cell>
        </row>
        <row r="238">
          <cell r="A238" t="str">
            <v>2783049110</v>
          </cell>
          <cell r="B238" t="str">
            <v>SPARES</v>
          </cell>
          <cell r="C238" t="str">
            <v>RTN</v>
          </cell>
          <cell r="D238"/>
          <cell r="E238">
            <v>27830491</v>
          </cell>
          <cell r="F238" t="str">
            <v>10</v>
          </cell>
          <cell r="G238" t="str">
            <v>D9550011700295</v>
          </cell>
          <cell r="H238">
            <v>117</v>
          </cell>
          <cell r="I238">
            <v>1</v>
          </cell>
          <cell r="J238" t="str">
            <v>N</v>
          </cell>
          <cell r="K238">
            <v>6963576200</v>
          </cell>
          <cell r="L238" t="str">
            <v>D11312633A00</v>
          </cell>
          <cell r="M238">
            <v>1</v>
          </cell>
          <cell r="N238">
            <v>6963582600</v>
          </cell>
          <cell r="O238" t="str">
            <v>D11312851A00</v>
          </cell>
          <cell r="P238">
            <v>1</v>
          </cell>
          <cell r="Q238"/>
          <cell r="R238"/>
          <cell r="S238"/>
          <cell r="T238"/>
          <cell r="U238"/>
          <cell r="V238"/>
          <cell r="W238"/>
          <cell r="X238"/>
          <cell r="Y238"/>
          <cell r="Z238">
            <v>2</v>
          </cell>
          <cell r="AA238"/>
          <cell r="AB238">
            <v>2</v>
          </cell>
          <cell r="AC238"/>
          <cell r="AD238"/>
          <cell r="AE238"/>
          <cell r="AF238" t="str">
            <v>Received</v>
          </cell>
        </row>
        <row r="239">
          <cell r="A239" t="str">
            <v>2783049310</v>
          </cell>
          <cell r="B239" t="str">
            <v>SPARES</v>
          </cell>
          <cell r="C239" t="str">
            <v>RTN</v>
          </cell>
          <cell r="D239"/>
          <cell r="E239">
            <v>27830493</v>
          </cell>
          <cell r="F239" t="str">
            <v>10</v>
          </cell>
          <cell r="G239" t="str">
            <v>D9550011700295</v>
          </cell>
          <cell r="H239">
            <v>117</v>
          </cell>
          <cell r="I239">
            <v>1</v>
          </cell>
          <cell r="J239" t="str">
            <v>N</v>
          </cell>
          <cell r="K239">
            <v>6963576200</v>
          </cell>
          <cell r="L239" t="str">
            <v>D11312633A00</v>
          </cell>
          <cell r="M239">
            <v>1</v>
          </cell>
          <cell r="N239">
            <v>6963582600</v>
          </cell>
          <cell r="O239" t="str">
            <v>D11312851A00</v>
          </cell>
          <cell r="P239">
            <v>1</v>
          </cell>
          <cell r="Q239"/>
          <cell r="R239"/>
          <cell r="S239"/>
          <cell r="T239"/>
          <cell r="U239"/>
          <cell r="V239"/>
          <cell r="W239"/>
          <cell r="X239"/>
          <cell r="Y239"/>
          <cell r="Z239">
            <v>2</v>
          </cell>
          <cell r="AA239"/>
          <cell r="AB239">
            <v>2</v>
          </cell>
          <cell r="AC239"/>
          <cell r="AD239"/>
          <cell r="AE239"/>
          <cell r="AF239" t="str">
            <v>Received</v>
          </cell>
        </row>
        <row r="240">
          <cell r="A240" t="str">
            <v>2783049510</v>
          </cell>
          <cell r="B240" t="str">
            <v>SPARES</v>
          </cell>
          <cell r="C240" t="str">
            <v>RTN</v>
          </cell>
          <cell r="D240"/>
          <cell r="E240">
            <v>27830495</v>
          </cell>
          <cell r="F240" t="str">
            <v>10</v>
          </cell>
          <cell r="G240" t="str">
            <v>D9550011700295</v>
          </cell>
          <cell r="H240">
            <v>117</v>
          </cell>
          <cell r="I240">
            <v>1</v>
          </cell>
          <cell r="J240" t="str">
            <v>N</v>
          </cell>
          <cell r="K240">
            <v>6963576200</v>
          </cell>
          <cell r="L240" t="str">
            <v>D11312633A00</v>
          </cell>
          <cell r="M240">
            <v>1</v>
          </cell>
          <cell r="N240">
            <v>6963582600</v>
          </cell>
          <cell r="O240" t="str">
            <v>D11312851A00</v>
          </cell>
          <cell r="P240">
            <v>1</v>
          </cell>
          <cell r="Q240"/>
          <cell r="R240"/>
          <cell r="S240"/>
          <cell r="T240"/>
          <cell r="U240"/>
          <cell r="V240"/>
          <cell r="W240"/>
          <cell r="X240"/>
          <cell r="Y240"/>
          <cell r="Z240">
            <v>2</v>
          </cell>
          <cell r="AA240"/>
          <cell r="AB240">
            <v>2</v>
          </cell>
          <cell r="AC240"/>
          <cell r="AD240"/>
          <cell r="AE240"/>
          <cell r="AF240" t="str">
            <v>Received</v>
          </cell>
        </row>
        <row r="241">
          <cell r="A241" t="str">
            <v>2783049410</v>
          </cell>
          <cell r="B241" t="str">
            <v>SPARES</v>
          </cell>
          <cell r="C241" t="str">
            <v>RTN</v>
          </cell>
          <cell r="D241"/>
          <cell r="E241">
            <v>27830494</v>
          </cell>
          <cell r="F241" t="str">
            <v>10</v>
          </cell>
          <cell r="G241" t="str">
            <v>D9550011700295</v>
          </cell>
          <cell r="H241">
            <v>117</v>
          </cell>
          <cell r="I241">
            <v>1</v>
          </cell>
          <cell r="J241" t="str">
            <v>N</v>
          </cell>
          <cell r="K241">
            <v>6963576200</v>
          </cell>
          <cell r="L241" t="str">
            <v>D11312633A00</v>
          </cell>
          <cell r="M241">
            <v>1</v>
          </cell>
          <cell r="N241">
            <v>6963582600</v>
          </cell>
          <cell r="O241" t="str">
            <v>D11312851A00</v>
          </cell>
          <cell r="P241">
            <v>1</v>
          </cell>
          <cell r="Q241"/>
          <cell r="R241"/>
          <cell r="S241"/>
          <cell r="T241"/>
          <cell r="U241"/>
          <cell r="V241"/>
          <cell r="W241"/>
          <cell r="X241"/>
          <cell r="Y241"/>
          <cell r="Z241">
            <v>2</v>
          </cell>
          <cell r="AA241"/>
          <cell r="AB241">
            <v>2</v>
          </cell>
          <cell r="AC241"/>
          <cell r="AD241"/>
          <cell r="AE241"/>
          <cell r="AF241" t="str">
            <v>Received</v>
          </cell>
        </row>
        <row r="242">
          <cell r="A242" t="str">
            <v>2783049610</v>
          </cell>
          <cell r="B242" t="str">
            <v>SPARES</v>
          </cell>
          <cell r="C242" t="str">
            <v>RTN</v>
          </cell>
          <cell r="D242"/>
          <cell r="E242">
            <v>27830496</v>
          </cell>
          <cell r="F242" t="str">
            <v>10</v>
          </cell>
          <cell r="G242" t="str">
            <v>D9550011700295</v>
          </cell>
          <cell r="H242">
            <v>117</v>
          </cell>
          <cell r="I242">
            <v>1</v>
          </cell>
          <cell r="J242" t="str">
            <v/>
          </cell>
          <cell r="K242">
            <v>6963576200</v>
          </cell>
          <cell r="L242" t="str">
            <v>D11312633A00</v>
          </cell>
          <cell r="M242">
            <v>1</v>
          </cell>
          <cell r="N242">
            <v>6963582600</v>
          </cell>
          <cell r="O242" t="str">
            <v>D11312851A00</v>
          </cell>
          <cell r="P242">
            <v>1</v>
          </cell>
          <cell r="Q242"/>
          <cell r="R242"/>
          <cell r="S242"/>
          <cell r="T242"/>
          <cell r="U242"/>
          <cell r="V242"/>
          <cell r="W242"/>
          <cell r="X242"/>
          <cell r="Y242"/>
          <cell r="Z242">
            <v>2</v>
          </cell>
          <cell r="AA242"/>
          <cell r="AB242">
            <v>2</v>
          </cell>
          <cell r="AC242"/>
          <cell r="AD242"/>
          <cell r="AE242"/>
          <cell r="AF242" t="str">
            <v>Received</v>
          </cell>
        </row>
        <row r="243">
          <cell r="A243" t="str">
            <v>2783049710</v>
          </cell>
          <cell r="B243" t="str">
            <v>SPARES</v>
          </cell>
          <cell r="C243" t="str">
            <v>RTN</v>
          </cell>
          <cell r="D243"/>
          <cell r="E243">
            <v>27830497</v>
          </cell>
          <cell r="F243" t="str">
            <v>10</v>
          </cell>
          <cell r="G243" t="str">
            <v>D9550011700295</v>
          </cell>
          <cell r="H243">
            <v>117</v>
          </cell>
          <cell r="I243">
            <v>1</v>
          </cell>
          <cell r="J243" t="str">
            <v/>
          </cell>
          <cell r="K243">
            <v>6963576200</v>
          </cell>
          <cell r="L243" t="str">
            <v>D11312633A00</v>
          </cell>
          <cell r="M243">
            <v>1</v>
          </cell>
          <cell r="N243">
            <v>6963582600</v>
          </cell>
          <cell r="O243" t="str">
            <v>D11312851A00</v>
          </cell>
          <cell r="P243">
            <v>1</v>
          </cell>
          <cell r="Q243"/>
          <cell r="R243"/>
          <cell r="S243"/>
          <cell r="T243"/>
          <cell r="U243"/>
          <cell r="V243"/>
          <cell r="W243"/>
          <cell r="X243"/>
          <cell r="Y243"/>
          <cell r="Z243">
            <v>2</v>
          </cell>
          <cell r="AA243"/>
          <cell r="AB243">
            <v>2</v>
          </cell>
          <cell r="AC243"/>
          <cell r="AD243"/>
          <cell r="AE243"/>
          <cell r="AF243" t="str">
            <v>Received</v>
          </cell>
        </row>
        <row r="244">
          <cell r="A244" t="str">
            <v>2784044610</v>
          </cell>
          <cell r="B244" t="str">
            <v>SPARES</v>
          </cell>
          <cell r="C244" t="str">
            <v>RTN</v>
          </cell>
          <cell r="D244"/>
          <cell r="E244">
            <v>27840446</v>
          </cell>
          <cell r="F244" t="str">
            <v>10</v>
          </cell>
          <cell r="G244" t="str">
            <v>D9550011700295</v>
          </cell>
          <cell r="H244">
            <v>117</v>
          </cell>
          <cell r="I244">
            <v>1</v>
          </cell>
          <cell r="J244" t="str">
            <v/>
          </cell>
          <cell r="K244">
            <v>6963576200</v>
          </cell>
          <cell r="L244" t="str">
            <v>D11312633A00</v>
          </cell>
          <cell r="M244">
            <v>1</v>
          </cell>
          <cell r="N244">
            <v>6963582600</v>
          </cell>
          <cell r="O244" t="str">
            <v>D11312851A00</v>
          </cell>
          <cell r="P244">
            <v>1</v>
          </cell>
          <cell r="Q244"/>
          <cell r="R244"/>
          <cell r="S244"/>
          <cell r="T244"/>
          <cell r="U244"/>
          <cell r="V244"/>
          <cell r="W244"/>
          <cell r="X244"/>
          <cell r="Y244"/>
          <cell r="Z244">
            <v>2</v>
          </cell>
          <cell r="AA244"/>
          <cell r="AB244">
            <v>2</v>
          </cell>
          <cell r="AC244"/>
          <cell r="AD244"/>
          <cell r="AE244"/>
          <cell r="AF244" t="str">
            <v>Received</v>
          </cell>
        </row>
        <row r="245">
          <cell r="A245" t="str">
            <v>2792616210</v>
          </cell>
          <cell r="B245" t="str">
            <v>SPARES</v>
          </cell>
          <cell r="C245" t="str">
            <v>RTN</v>
          </cell>
          <cell r="D245"/>
          <cell r="E245">
            <v>27926162</v>
          </cell>
          <cell r="F245" t="str">
            <v>10</v>
          </cell>
          <cell r="G245" t="str">
            <v>D9551006000295</v>
          </cell>
          <cell r="H245">
            <v>60</v>
          </cell>
          <cell r="I245">
            <v>1</v>
          </cell>
          <cell r="J245" t="str">
            <v>O</v>
          </cell>
          <cell r="K245">
            <v>6963455500</v>
          </cell>
          <cell r="L245" t="str">
            <v>007164-01</v>
          </cell>
          <cell r="M245">
            <v>1</v>
          </cell>
          <cell r="N245">
            <v>6963455400</v>
          </cell>
          <cell r="O245" t="str">
            <v>007165-01</v>
          </cell>
          <cell r="P245">
            <v>1</v>
          </cell>
          <cell r="Q245"/>
          <cell r="R245"/>
          <cell r="S245"/>
          <cell r="T245"/>
          <cell r="U245"/>
          <cell r="V245"/>
          <cell r="W245"/>
          <cell r="X245"/>
          <cell r="Y245"/>
          <cell r="Z245">
            <v>2</v>
          </cell>
          <cell r="AA245">
            <v>0</v>
          </cell>
          <cell r="AB245">
            <v>2</v>
          </cell>
          <cell r="AC245"/>
          <cell r="AD245"/>
          <cell r="AE245"/>
          <cell r="AF245" t="str">
            <v>Received</v>
          </cell>
        </row>
        <row r="246">
          <cell r="A246" t="str">
            <v>2792616310</v>
          </cell>
          <cell r="B246" t="str">
            <v>SPARES</v>
          </cell>
          <cell r="C246" t="str">
            <v>RTN</v>
          </cell>
          <cell r="D246"/>
          <cell r="E246">
            <v>27926163</v>
          </cell>
          <cell r="F246" t="str">
            <v>10</v>
          </cell>
          <cell r="G246" t="str">
            <v>D9551006000295</v>
          </cell>
          <cell r="H246">
            <v>60</v>
          </cell>
          <cell r="I246">
            <v>1</v>
          </cell>
          <cell r="J246" t="str">
            <v>O</v>
          </cell>
          <cell r="K246">
            <v>6963455500</v>
          </cell>
          <cell r="L246" t="str">
            <v>007164-01</v>
          </cell>
          <cell r="M246">
            <v>1</v>
          </cell>
          <cell r="N246">
            <v>6963455400</v>
          </cell>
          <cell r="O246" t="str">
            <v>007165-01</v>
          </cell>
          <cell r="P246">
            <v>1</v>
          </cell>
          <cell r="Q246"/>
          <cell r="R246"/>
          <cell r="S246"/>
          <cell r="T246"/>
          <cell r="U246"/>
          <cell r="V246"/>
          <cell r="W246"/>
          <cell r="X246"/>
          <cell r="Y246"/>
          <cell r="Z246">
            <v>2</v>
          </cell>
          <cell r="AA246">
            <v>0</v>
          </cell>
          <cell r="AB246">
            <v>2</v>
          </cell>
          <cell r="AC246"/>
          <cell r="AD246"/>
          <cell r="AE246"/>
          <cell r="AF246" t="str">
            <v>Received</v>
          </cell>
        </row>
        <row r="247">
          <cell r="A247" t="str">
            <v>2792616610</v>
          </cell>
          <cell r="B247" t="str">
            <v>SPARES</v>
          </cell>
          <cell r="C247" t="str">
            <v>RTN</v>
          </cell>
          <cell r="D247"/>
          <cell r="E247">
            <v>27926166</v>
          </cell>
          <cell r="F247" t="str">
            <v>10</v>
          </cell>
          <cell r="G247" t="str">
            <v>D9551006000295</v>
          </cell>
          <cell r="H247">
            <v>60</v>
          </cell>
          <cell r="I247">
            <v>1</v>
          </cell>
          <cell r="J247" t="str">
            <v>O</v>
          </cell>
          <cell r="K247">
            <v>6963455500</v>
          </cell>
          <cell r="L247" t="str">
            <v>007164-01</v>
          </cell>
          <cell r="M247">
            <v>1</v>
          </cell>
          <cell r="N247">
            <v>6963455400</v>
          </cell>
          <cell r="O247" t="str">
            <v>007165-01</v>
          </cell>
          <cell r="P247">
            <v>1</v>
          </cell>
          <cell r="Q247"/>
          <cell r="R247"/>
          <cell r="S247"/>
          <cell r="T247"/>
          <cell r="U247"/>
          <cell r="V247"/>
          <cell r="W247"/>
          <cell r="X247"/>
          <cell r="Y247"/>
          <cell r="Z247">
            <v>2</v>
          </cell>
          <cell r="AA247">
            <v>0</v>
          </cell>
          <cell r="AB247">
            <v>2</v>
          </cell>
          <cell r="AC247"/>
          <cell r="AD247"/>
          <cell r="AE247"/>
          <cell r="AF247" t="str">
            <v>Received</v>
          </cell>
        </row>
        <row r="248">
          <cell r="A248" t="str">
            <v>2792617410</v>
          </cell>
          <cell r="B248" t="str">
            <v>SPARES</v>
          </cell>
          <cell r="C248" t="str">
            <v>RTN</v>
          </cell>
          <cell r="D248"/>
          <cell r="E248">
            <v>27926174</v>
          </cell>
          <cell r="F248" t="str">
            <v>10</v>
          </cell>
          <cell r="G248" t="str">
            <v>D9551006000295</v>
          </cell>
          <cell r="H248">
            <v>60</v>
          </cell>
          <cell r="I248">
            <v>1</v>
          </cell>
          <cell r="J248" t="str">
            <v>O</v>
          </cell>
          <cell r="K248">
            <v>6963455500</v>
          </cell>
          <cell r="L248" t="str">
            <v>007164-01</v>
          </cell>
          <cell r="M248">
            <v>1</v>
          </cell>
          <cell r="N248">
            <v>6963455400</v>
          </cell>
          <cell r="O248" t="str">
            <v>007165-01</v>
          </cell>
          <cell r="P248">
            <v>1</v>
          </cell>
          <cell r="Q248"/>
          <cell r="R248"/>
          <cell r="S248"/>
          <cell r="T248"/>
          <cell r="U248"/>
          <cell r="V248"/>
          <cell r="W248"/>
          <cell r="X248"/>
          <cell r="Y248"/>
          <cell r="Z248">
            <v>2</v>
          </cell>
          <cell r="AA248">
            <v>0</v>
          </cell>
          <cell r="AB248">
            <v>2</v>
          </cell>
          <cell r="AC248"/>
          <cell r="AD248"/>
          <cell r="AE248"/>
          <cell r="AF248" t="str">
            <v>Received</v>
          </cell>
        </row>
        <row r="249">
          <cell r="A249" t="str">
            <v>2792617510</v>
          </cell>
          <cell r="B249" t="str">
            <v>SPARES</v>
          </cell>
          <cell r="C249" t="str">
            <v>RTN</v>
          </cell>
          <cell r="D249"/>
          <cell r="E249">
            <v>27926175</v>
          </cell>
          <cell r="F249" t="str">
            <v>10</v>
          </cell>
          <cell r="G249" t="str">
            <v>D9551006000295</v>
          </cell>
          <cell r="H249">
            <v>60</v>
          </cell>
          <cell r="I249">
            <v>1</v>
          </cell>
          <cell r="J249" t="str">
            <v>O</v>
          </cell>
          <cell r="K249">
            <v>6963455500</v>
          </cell>
          <cell r="L249" t="str">
            <v>007164-01</v>
          </cell>
          <cell r="M249">
            <v>1</v>
          </cell>
          <cell r="N249">
            <v>6963455400</v>
          </cell>
          <cell r="O249" t="str">
            <v>007165-01</v>
          </cell>
          <cell r="P249">
            <v>1</v>
          </cell>
          <cell r="Q249"/>
          <cell r="R249"/>
          <cell r="S249"/>
          <cell r="T249"/>
          <cell r="U249"/>
          <cell r="V249"/>
          <cell r="W249"/>
          <cell r="X249"/>
          <cell r="Y249"/>
          <cell r="Z249">
            <v>2</v>
          </cell>
          <cell r="AA249">
            <v>0</v>
          </cell>
          <cell r="AB249">
            <v>2</v>
          </cell>
          <cell r="AC249"/>
          <cell r="AD249"/>
          <cell r="AE249"/>
          <cell r="AF249" t="str">
            <v>Received</v>
          </cell>
        </row>
        <row r="250">
          <cell r="A250" t="str">
            <v>2792617810</v>
          </cell>
          <cell r="B250" t="str">
            <v>SPARES</v>
          </cell>
          <cell r="C250" t="str">
            <v>RTN</v>
          </cell>
          <cell r="D250"/>
          <cell r="E250">
            <v>27926178</v>
          </cell>
          <cell r="F250" t="str">
            <v>10</v>
          </cell>
          <cell r="G250" t="str">
            <v>D9551006200295</v>
          </cell>
          <cell r="H250">
            <v>62</v>
          </cell>
          <cell r="I250">
            <v>1</v>
          </cell>
          <cell r="J250" t="str">
            <v>O</v>
          </cell>
          <cell r="K250">
            <v>6963455500</v>
          </cell>
          <cell r="L250" t="str">
            <v>007164-01</v>
          </cell>
          <cell r="M250">
            <v>1</v>
          </cell>
          <cell r="N250">
            <v>6963455400</v>
          </cell>
          <cell r="O250" t="str">
            <v>007165-01</v>
          </cell>
          <cell r="P250">
            <v>1</v>
          </cell>
          <cell r="Q250">
            <v>6963403400</v>
          </cell>
          <cell r="R250" t="str">
            <v xml:space="preserve"> 002077-01</v>
          </cell>
          <cell r="S250">
            <v>1</v>
          </cell>
          <cell r="T250"/>
          <cell r="U250"/>
          <cell r="V250"/>
          <cell r="W250"/>
          <cell r="X250"/>
          <cell r="Y250"/>
          <cell r="Z250">
            <v>3</v>
          </cell>
          <cell r="AA250">
            <v>0</v>
          </cell>
          <cell r="AB250">
            <v>3</v>
          </cell>
          <cell r="AC250"/>
          <cell r="AD250"/>
          <cell r="AE250"/>
          <cell r="AF250" t="str">
            <v>Received</v>
          </cell>
        </row>
        <row r="251">
          <cell r="A251" t="str">
            <v>2792618110</v>
          </cell>
          <cell r="B251" t="str">
            <v>SPARES</v>
          </cell>
          <cell r="C251" t="str">
            <v>RTN</v>
          </cell>
          <cell r="D251"/>
          <cell r="E251">
            <v>27926181</v>
          </cell>
          <cell r="F251" t="str">
            <v>10</v>
          </cell>
          <cell r="G251" t="str">
            <v>D9551006200295</v>
          </cell>
          <cell r="H251">
            <v>62</v>
          </cell>
          <cell r="I251">
            <v>1</v>
          </cell>
          <cell r="J251" t="str">
            <v>O</v>
          </cell>
          <cell r="K251">
            <v>6963455500</v>
          </cell>
          <cell r="L251" t="str">
            <v>007164-01</v>
          </cell>
          <cell r="M251">
            <v>1</v>
          </cell>
          <cell r="N251">
            <v>6963455400</v>
          </cell>
          <cell r="O251" t="str">
            <v>007165-01</v>
          </cell>
          <cell r="P251">
            <v>1</v>
          </cell>
          <cell r="Q251">
            <v>6963403400</v>
          </cell>
          <cell r="R251" t="str">
            <v xml:space="preserve"> 002077-01</v>
          </cell>
          <cell r="S251">
            <v>1</v>
          </cell>
          <cell r="T251"/>
          <cell r="U251"/>
          <cell r="V251"/>
          <cell r="W251"/>
          <cell r="X251"/>
          <cell r="Y251"/>
          <cell r="Z251">
            <v>3</v>
          </cell>
          <cell r="AA251">
            <v>0</v>
          </cell>
          <cell r="AB251">
            <v>3</v>
          </cell>
          <cell r="AC251"/>
          <cell r="AD251"/>
          <cell r="AE251"/>
          <cell r="AF251" t="str">
            <v>Received</v>
          </cell>
        </row>
        <row r="252">
          <cell r="A252" t="str">
            <v>2792618210</v>
          </cell>
          <cell r="B252" t="str">
            <v>SPARES</v>
          </cell>
          <cell r="C252" t="str">
            <v>RTN</v>
          </cell>
          <cell r="D252"/>
          <cell r="E252">
            <v>27926182</v>
          </cell>
          <cell r="F252" t="str">
            <v>10</v>
          </cell>
          <cell r="G252" t="str">
            <v>D9551006200295</v>
          </cell>
          <cell r="H252">
            <v>62</v>
          </cell>
          <cell r="I252">
            <v>1</v>
          </cell>
          <cell r="J252" t="str">
            <v>O</v>
          </cell>
          <cell r="K252">
            <v>6963455500</v>
          </cell>
          <cell r="L252" t="str">
            <v>007164-01</v>
          </cell>
          <cell r="M252">
            <v>1</v>
          </cell>
          <cell r="N252">
            <v>6963455400</v>
          </cell>
          <cell r="O252" t="str">
            <v>007165-01</v>
          </cell>
          <cell r="P252">
            <v>1</v>
          </cell>
          <cell r="Q252">
            <v>6963403400</v>
          </cell>
          <cell r="R252" t="str">
            <v xml:space="preserve"> 002077-01</v>
          </cell>
          <cell r="S252">
            <v>1</v>
          </cell>
          <cell r="T252"/>
          <cell r="U252"/>
          <cell r="V252"/>
          <cell r="W252"/>
          <cell r="X252"/>
          <cell r="Y252"/>
          <cell r="Z252">
            <v>3</v>
          </cell>
          <cell r="AA252">
            <v>0</v>
          </cell>
          <cell r="AB252">
            <v>3</v>
          </cell>
          <cell r="AC252"/>
          <cell r="AD252"/>
          <cell r="AE252"/>
          <cell r="AF252" t="str">
            <v>Received</v>
          </cell>
        </row>
        <row r="253">
          <cell r="A253" t="str">
            <v>2792618310</v>
          </cell>
          <cell r="B253" t="str">
            <v>SPARES</v>
          </cell>
          <cell r="C253" t="str">
            <v>RTN</v>
          </cell>
          <cell r="D253"/>
          <cell r="E253">
            <v>27926183</v>
          </cell>
          <cell r="F253" t="str">
            <v>10</v>
          </cell>
          <cell r="G253" t="str">
            <v>D9551006200295</v>
          </cell>
          <cell r="H253">
            <v>62</v>
          </cell>
          <cell r="I253">
            <v>1</v>
          </cell>
          <cell r="J253" t="str">
            <v>O</v>
          </cell>
          <cell r="K253">
            <v>6963455500</v>
          </cell>
          <cell r="L253" t="str">
            <v>007164-01</v>
          </cell>
          <cell r="M253">
            <v>1</v>
          </cell>
          <cell r="N253">
            <v>6963455400</v>
          </cell>
          <cell r="O253" t="str">
            <v>007165-01</v>
          </cell>
          <cell r="P253">
            <v>1</v>
          </cell>
          <cell r="Q253">
            <v>6963403400</v>
          </cell>
          <cell r="R253" t="str">
            <v xml:space="preserve"> 002077-01</v>
          </cell>
          <cell r="S253">
            <v>1</v>
          </cell>
          <cell r="T253"/>
          <cell r="U253"/>
          <cell r="V253"/>
          <cell r="W253"/>
          <cell r="X253"/>
          <cell r="Y253"/>
          <cell r="Z253">
            <v>3</v>
          </cell>
          <cell r="AA253">
            <v>0</v>
          </cell>
          <cell r="AB253">
            <v>3</v>
          </cell>
          <cell r="AC253"/>
          <cell r="AD253"/>
          <cell r="AE253"/>
          <cell r="AF253" t="str">
            <v>Received</v>
          </cell>
        </row>
        <row r="254">
          <cell r="A254" t="str">
            <v>2792618410</v>
          </cell>
          <cell r="B254" t="str">
            <v>SPARES</v>
          </cell>
          <cell r="C254" t="str">
            <v>RTN</v>
          </cell>
          <cell r="D254"/>
          <cell r="E254">
            <v>27926184</v>
          </cell>
          <cell r="F254" t="str">
            <v>10</v>
          </cell>
          <cell r="G254" t="str">
            <v>D9551006200295</v>
          </cell>
          <cell r="H254">
            <v>62</v>
          </cell>
          <cell r="I254">
            <v>1</v>
          </cell>
          <cell r="J254" t="str">
            <v>O</v>
          </cell>
          <cell r="K254">
            <v>6963455500</v>
          </cell>
          <cell r="L254" t="str">
            <v>007164-01</v>
          </cell>
          <cell r="M254">
            <v>1</v>
          </cell>
          <cell r="N254">
            <v>6963455400</v>
          </cell>
          <cell r="O254" t="str">
            <v>007165-01</v>
          </cell>
          <cell r="P254">
            <v>1</v>
          </cell>
          <cell r="Q254">
            <v>6963403400</v>
          </cell>
          <cell r="R254" t="str">
            <v xml:space="preserve"> 002077-01</v>
          </cell>
          <cell r="S254">
            <v>1</v>
          </cell>
          <cell r="T254"/>
          <cell r="U254"/>
          <cell r="V254"/>
          <cell r="W254"/>
          <cell r="X254"/>
          <cell r="Y254"/>
          <cell r="Z254">
            <v>3</v>
          </cell>
          <cell r="AA254">
            <v>0</v>
          </cell>
          <cell r="AB254">
            <v>3</v>
          </cell>
          <cell r="AC254"/>
          <cell r="AD254"/>
          <cell r="AE254"/>
          <cell r="AF254" t="str">
            <v>Received</v>
          </cell>
        </row>
        <row r="255">
          <cell r="A255" t="str">
            <v>2792607710</v>
          </cell>
          <cell r="B255" t="str">
            <v>SPARES</v>
          </cell>
          <cell r="C255" t="str">
            <v>RTN</v>
          </cell>
          <cell r="D255"/>
          <cell r="E255">
            <v>27926077</v>
          </cell>
          <cell r="F255" t="str">
            <v>10</v>
          </cell>
          <cell r="G255" t="str">
            <v>D9551006100295</v>
          </cell>
          <cell r="H255">
            <v>61</v>
          </cell>
          <cell r="I255">
            <v>1</v>
          </cell>
          <cell r="J255" t="str">
            <v/>
          </cell>
          <cell r="K255">
            <v>6963455500</v>
          </cell>
          <cell r="L255" t="str">
            <v>007164-01</v>
          </cell>
          <cell r="M255">
            <v>1</v>
          </cell>
          <cell r="N255">
            <v>6963455400</v>
          </cell>
          <cell r="O255" t="str">
            <v>007165-01</v>
          </cell>
          <cell r="P255">
            <v>1</v>
          </cell>
          <cell r="Q255"/>
          <cell r="R255"/>
          <cell r="S255"/>
          <cell r="T255"/>
          <cell r="U255"/>
          <cell r="V255"/>
          <cell r="W255"/>
          <cell r="X255"/>
          <cell r="Y255"/>
          <cell r="Z255">
            <v>2</v>
          </cell>
          <cell r="AA255">
            <v>1</v>
          </cell>
          <cell r="AB255">
            <v>1</v>
          </cell>
          <cell r="AC255"/>
          <cell r="AD255"/>
          <cell r="AE255"/>
          <cell r="AF255" t="str">
            <v>Received</v>
          </cell>
        </row>
        <row r="256">
          <cell r="A256" t="str">
            <v>2792607910</v>
          </cell>
          <cell r="B256" t="str">
            <v>SPARES</v>
          </cell>
          <cell r="C256" t="str">
            <v>RTN</v>
          </cell>
          <cell r="D256"/>
          <cell r="E256">
            <v>27926079</v>
          </cell>
          <cell r="F256" t="str">
            <v>10</v>
          </cell>
          <cell r="G256" t="str">
            <v>D9551006100295</v>
          </cell>
          <cell r="H256">
            <v>61</v>
          </cell>
          <cell r="I256">
            <v>1</v>
          </cell>
          <cell r="J256" t="str">
            <v/>
          </cell>
          <cell r="K256">
            <v>6963455500</v>
          </cell>
          <cell r="L256" t="str">
            <v>007164-01</v>
          </cell>
          <cell r="M256">
            <v>1</v>
          </cell>
          <cell r="N256">
            <v>6963455400</v>
          </cell>
          <cell r="O256" t="str">
            <v>007165-01</v>
          </cell>
          <cell r="P256">
            <v>1</v>
          </cell>
          <cell r="Q256"/>
          <cell r="R256"/>
          <cell r="S256"/>
          <cell r="T256"/>
          <cell r="U256"/>
          <cell r="V256"/>
          <cell r="W256"/>
          <cell r="X256"/>
          <cell r="Y256"/>
          <cell r="Z256"/>
          <cell r="AA256"/>
          <cell r="AB256"/>
          <cell r="AC256"/>
          <cell r="AD256"/>
          <cell r="AE256"/>
          <cell r="AF256" t="str">
            <v>Received</v>
          </cell>
        </row>
        <row r="257">
          <cell r="A257" t="str">
            <v>2792608810</v>
          </cell>
          <cell r="B257" t="str">
            <v>SPARES</v>
          </cell>
          <cell r="C257" t="str">
            <v>RTN</v>
          </cell>
          <cell r="D257"/>
          <cell r="E257">
            <v>27926088</v>
          </cell>
          <cell r="F257" t="str">
            <v>10</v>
          </cell>
          <cell r="G257" t="str">
            <v>D9551006100295</v>
          </cell>
          <cell r="H257">
            <v>61</v>
          </cell>
          <cell r="I257">
            <v>1</v>
          </cell>
          <cell r="J257" t="str">
            <v>O</v>
          </cell>
          <cell r="K257">
            <v>6963455500</v>
          </cell>
          <cell r="L257" t="str">
            <v>007164-01</v>
          </cell>
          <cell r="M257">
            <v>1</v>
          </cell>
          <cell r="N257">
            <v>6963455400</v>
          </cell>
          <cell r="O257" t="str">
            <v>007165-01</v>
          </cell>
          <cell r="P257">
            <v>1</v>
          </cell>
          <cell r="Q257"/>
          <cell r="R257"/>
          <cell r="S257"/>
          <cell r="T257"/>
          <cell r="U257"/>
          <cell r="V257"/>
          <cell r="W257"/>
          <cell r="X257"/>
          <cell r="Y257"/>
          <cell r="Z257"/>
          <cell r="AA257"/>
          <cell r="AB257"/>
          <cell r="AC257"/>
          <cell r="AD257"/>
          <cell r="AE257"/>
          <cell r="AF257" t="str">
            <v>Received</v>
          </cell>
        </row>
        <row r="258">
          <cell r="A258" t="str">
            <v>2792609610</v>
          </cell>
          <cell r="B258" t="str">
            <v>SPARES</v>
          </cell>
          <cell r="C258" t="str">
            <v>RTN</v>
          </cell>
          <cell r="D258"/>
          <cell r="E258">
            <v>27926096</v>
          </cell>
          <cell r="F258" t="str">
            <v>10</v>
          </cell>
          <cell r="G258" t="str">
            <v>D9551006100295</v>
          </cell>
          <cell r="H258">
            <v>61</v>
          </cell>
          <cell r="I258">
            <v>1</v>
          </cell>
          <cell r="J258" t="str">
            <v>N</v>
          </cell>
          <cell r="K258">
            <v>6963455500</v>
          </cell>
          <cell r="L258" t="str">
            <v>007164-01</v>
          </cell>
          <cell r="M258">
            <v>1</v>
          </cell>
          <cell r="N258">
            <v>6963455400</v>
          </cell>
          <cell r="O258" t="str">
            <v>007165-01</v>
          </cell>
          <cell r="P258">
            <v>1</v>
          </cell>
          <cell r="Q258"/>
          <cell r="R258"/>
          <cell r="S258"/>
          <cell r="T258"/>
          <cell r="U258"/>
          <cell r="V258"/>
          <cell r="W258"/>
          <cell r="X258"/>
          <cell r="Y258"/>
          <cell r="Z258"/>
          <cell r="AA258"/>
          <cell r="AB258"/>
          <cell r="AC258"/>
          <cell r="AD258"/>
          <cell r="AE258"/>
          <cell r="AF258" t="str">
            <v>Received</v>
          </cell>
        </row>
        <row r="259">
          <cell r="A259" t="str">
            <v>2792611810</v>
          </cell>
          <cell r="B259" t="str">
            <v>SPARES</v>
          </cell>
          <cell r="C259" t="str">
            <v>RTN</v>
          </cell>
          <cell r="D259"/>
          <cell r="E259">
            <v>27926118</v>
          </cell>
          <cell r="F259" t="str">
            <v>10</v>
          </cell>
          <cell r="G259" t="str">
            <v>D9551006100295</v>
          </cell>
          <cell r="H259">
            <v>61</v>
          </cell>
          <cell r="I259">
            <v>1</v>
          </cell>
          <cell r="J259" t="str">
            <v/>
          </cell>
          <cell r="K259">
            <v>6963455500</v>
          </cell>
          <cell r="L259" t="str">
            <v>007164-01</v>
          </cell>
          <cell r="M259">
            <v>1</v>
          </cell>
          <cell r="N259">
            <v>6963455400</v>
          </cell>
          <cell r="O259" t="str">
            <v>007165-01</v>
          </cell>
          <cell r="P259">
            <v>1</v>
          </cell>
          <cell r="Q259"/>
          <cell r="R259"/>
          <cell r="S259"/>
          <cell r="T259"/>
          <cell r="U259"/>
          <cell r="V259"/>
          <cell r="W259"/>
          <cell r="X259"/>
          <cell r="Y259"/>
          <cell r="Z259"/>
          <cell r="AA259"/>
          <cell r="AB259"/>
          <cell r="AC259"/>
          <cell r="AD259"/>
          <cell r="AE259"/>
          <cell r="AF259" t="str">
            <v>Received</v>
          </cell>
        </row>
        <row r="260">
          <cell r="A260" t="str">
            <v>2792612810</v>
          </cell>
          <cell r="B260" t="str">
            <v>SPARES</v>
          </cell>
          <cell r="C260" t="str">
            <v>RTN</v>
          </cell>
          <cell r="D260"/>
          <cell r="E260">
            <v>27926128</v>
          </cell>
          <cell r="F260" t="str">
            <v>10</v>
          </cell>
          <cell r="G260" t="str">
            <v>D9551006100295</v>
          </cell>
          <cell r="H260">
            <v>61</v>
          </cell>
          <cell r="I260">
            <v>1</v>
          </cell>
          <cell r="J260" t="str">
            <v>O</v>
          </cell>
          <cell r="K260">
            <v>6963455500</v>
          </cell>
          <cell r="L260" t="str">
            <v>007164-01</v>
          </cell>
          <cell r="M260">
            <v>1</v>
          </cell>
          <cell r="N260">
            <v>6963455400</v>
          </cell>
          <cell r="O260" t="str">
            <v>007165-01</v>
          </cell>
          <cell r="P260">
            <v>1</v>
          </cell>
          <cell r="Q260"/>
          <cell r="R260"/>
          <cell r="S260"/>
          <cell r="T260"/>
          <cell r="U260"/>
          <cell r="V260"/>
          <cell r="W260"/>
          <cell r="X260"/>
          <cell r="Y260"/>
          <cell r="Z260"/>
          <cell r="AA260"/>
          <cell r="AB260"/>
          <cell r="AC260"/>
          <cell r="AD260"/>
          <cell r="AE260"/>
          <cell r="AF260" t="str">
            <v>Received</v>
          </cell>
        </row>
        <row r="261">
          <cell r="A261" t="str">
            <v>2792613110</v>
          </cell>
          <cell r="B261" t="str">
            <v>SPARES</v>
          </cell>
          <cell r="C261" t="str">
            <v>RTN</v>
          </cell>
          <cell r="D261"/>
          <cell r="E261">
            <v>27926131</v>
          </cell>
          <cell r="F261" t="str">
            <v>10</v>
          </cell>
          <cell r="G261" t="str">
            <v>D9551006100295</v>
          </cell>
          <cell r="H261">
            <v>61</v>
          </cell>
          <cell r="I261">
            <v>1</v>
          </cell>
          <cell r="J261" t="str">
            <v>N</v>
          </cell>
          <cell r="K261">
            <v>6963455500</v>
          </cell>
          <cell r="L261" t="str">
            <v>007164-01</v>
          </cell>
          <cell r="M261">
            <v>1</v>
          </cell>
          <cell r="N261">
            <v>6963455400</v>
          </cell>
          <cell r="O261" t="str">
            <v>007165-01</v>
          </cell>
          <cell r="P261">
            <v>1</v>
          </cell>
          <cell r="Q261"/>
          <cell r="R261"/>
          <cell r="S261"/>
          <cell r="T261"/>
          <cell r="U261"/>
          <cell r="V261"/>
          <cell r="W261"/>
          <cell r="X261"/>
          <cell r="Y261"/>
          <cell r="Z261"/>
          <cell r="AA261"/>
          <cell r="AB261"/>
          <cell r="AC261"/>
          <cell r="AD261"/>
          <cell r="AE261"/>
          <cell r="AF261" t="str">
            <v>Received</v>
          </cell>
        </row>
        <row r="262">
          <cell r="A262" t="str">
            <v>2792613510</v>
          </cell>
          <cell r="B262" t="str">
            <v>SPARES</v>
          </cell>
          <cell r="C262" t="str">
            <v>RTN</v>
          </cell>
          <cell r="D262"/>
          <cell r="E262">
            <v>27926135</v>
          </cell>
          <cell r="F262" t="str">
            <v>10</v>
          </cell>
          <cell r="G262" t="str">
            <v>D9551006100295</v>
          </cell>
          <cell r="H262">
            <v>61</v>
          </cell>
          <cell r="I262">
            <v>1</v>
          </cell>
          <cell r="J262" t="str">
            <v>O</v>
          </cell>
          <cell r="K262">
            <v>6963455500</v>
          </cell>
          <cell r="L262" t="str">
            <v>007164-01</v>
          </cell>
          <cell r="M262">
            <v>1</v>
          </cell>
          <cell r="N262">
            <v>6963455400</v>
          </cell>
          <cell r="O262" t="str">
            <v>007165-01</v>
          </cell>
          <cell r="P262">
            <v>1</v>
          </cell>
          <cell r="Q262"/>
          <cell r="R262"/>
          <cell r="S262"/>
          <cell r="T262"/>
          <cell r="U262"/>
          <cell r="V262"/>
          <cell r="W262"/>
          <cell r="X262"/>
          <cell r="Y262"/>
          <cell r="Z262"/>
          <cell r="AA262"/>
          <cell r="AB262"/>
          <cell r="AC262"/>
          <cell r="AD262"/>
          <cell r="AE262"/>
          <cell r="AF262" t="str">
            <v>Received</v>
          </cell>
        </row>
        <row r="263">
          <cell r="A263" t="str">
            <v>2792613710</v>
          </cell>
          <cell r="B263" t="str">
            <v>SPARES</v>
          </cell>
          <cell r="C263" t="str">
            <v>RTN</v>
          </cell>
          <cell r="D263"/>
          <cell r="E263">
            <v>27926137</v>
          </cell>
          <cell r="F263" t="str">
            <v>10</v>
          </cell>
          <cell r="G263" t="str">
            <v>D9551006100295</v>
          </cell>
          <cell r="H263">
            <v>61</v>
          </cell>
          <cell r="I263">
            <v>1</v>
          </cell>
          <cell r="J263" t="str">
            <v>O</v>
          </cell>
          <cell r="K263">
            <v>6963455500</v>
          </cell>
          <cell r="L263" t="str">
            <v>007164-01</v>
          </cell>
          <cell r="M263">
            <v>1</v>
          </cell>
          <cell r="N263">
            <v>6963455400</v>
          </cell>
          <cell r="O263" t="str">
            <v>007165-01</v>
          </cell>
          <cell r="P263">
            <v>1</v>
          </cell>
          <cell r="Q263"/>
          <cell r="R263"/>
          <cell r="S263"/>
          <cell r="T263"/>
          <cell r="U263"/>
          <cell r="V263"/>
          <cell r="W263"/>
          <cell r="X263"/>
          <cell r="Y263"/>
          <cell r="Z263"/>
          <cell r="AA263"/>
          <cell r="AB263"/>
          <cell r="AC263"/>
          <cell r="AD263"/>
          <cell r="AE263"/>
          <cell r="AF263" t="str">
            <v>Received</v>
          </cell>
        </row>
        <row r="264">
          <cell r="A264" t="str">
            <v>2792613910</v>
          </cell>
          <cell r="B264" t="str">
            <v>SPARES</v>
          </cell>
          <cell r="C264" t="str">
            <v>RTN</v>
          </cell>
          <cell r="D264"/>
          <cell r="E264">
            <v>27926139</v>
          </cell>
          <cell r="F264" t="str">
            <v>10</v>
          </cell>
          <cell r="G264" t="str">
            <v>D9551006100295</v>
          </cell>
          <cell r="H264">
            <v>61</v>
          </cell>
          <cell r="I264">
            <v>1</v>
          </cell>
          <cell r="J264" t="str">
            <v>O</v>
          </cell>
          <cell r="K264">
            <v>6963455500</v>
          </cell>
          <cell r="L264" t="str">
            <v>007164-01</v>
          </cell>
          <cell r="M264">
            <v>1</v>
          </cell>
          <cell r="N264">
            <v>6963455400</v>
          </cell>
          <cell r="O264" t="str">
            <v>007165-01</v>
          </cell>
          <cell r="P264">
            <v>1</v>
          </cell>
          <cell r="Q264"/>
          <cell r="R264"/>
          <cell r="S264"/>
          <cell r="T264"/>
          <cell r="U264"/>
          <cell r="V264"/>
          <cell r="W264"/>
          <cell r="X264"/>
          <cell r="Y264"/>
          <cell r="Z264"/>
          <cell r="AA264"/>
          <cell r="AB264"/>
          <cell r="AC264"/>
          <cell r="AD264"/>
          <cell r="AE264"/>
          <cell r="AF264" t="str">
            <v>Received</v>
          </cell>
        </row>
        <row r="265">
          <cell r="A265" t="str">
            <v>2792614110</v>
          </cell>
          <cell r="B265" t="str">
            <v>SPARES</v>
          </cell>
          <cell r="C265" t="str">
            <v>RTN</v>
          </cell>
          <cell r="D265"/>
          <cell r="E265">
            <v>27926141</v>
          </cell>
          <cell r="F265" t="str">
            <v>10</v>
          </cell>
          <cell r="G265" t="str">
            <v>D9551006100295</v>
          </cell>
          <cell r="H265">
            <v>61</v>
          </cell>
          <cell r="I265">
            <v>1</v>
          </cell>
          <cell r="J265" t="str">
            <v>O</v>
          </cell>
          <cell r="K265">
            <v>6963455500</v>
          </cell>
          <cell r="L265" t="str">
            <v>007164-01</v>
          </cell>
          <cell r="M265">
            <v>1</v>
          </cell>
          <cell r="N265">
            <v>6963455400</v>
          </cell>
          <cell r="O265" t="str">
            <v>007165-01</v>
          </cell>
          <cell r="P265">
            <v>1</v>
          </cell>
          <cell r="Q265"/>
          <cell r="R265"/>
          <cell r="S265"/>
          <cell r="T265"/>
          <cell r="U265"/>
          <cell r="V265"/>
          <cell r="W265"/>
          <cell r="X265"/>
          <cell r="Y265"/>
          <cell r="Z265"/>
          <cell r="AA265"/>
          <cell r="AB265"/>
          <cell r="AC265"/>
          <cell r="AD265"/>
          <cell r="AE265"/>
          <cell r="AF265" t="str">
            <v>Received</v>
          </cell>
        </row>
        <row r="266">
          <cell r="A266" t="str">
            <v>2792614410</v>
          </cell>
          <cell r="B266" t="str">
            <v>SPARES</v>
          </cell>
          <cell r="C266" t="str">
            <v>RTN</v>
          </cell>
          <cell r="D266"/>
          <cell r="E266">
            <v>27926144</v>
          </cell>
          <cell r="F266" t="str">
            <v>10</v>
          </cell>
          <cell r="G266" t="str">
            <v>D9551006100295</v>
          </cell>
          <cell r="H266">
            <v>61</v>
          </cell>
          <cell r="I266">
            <v>1</v>
          </cell>
          <cell r="J266" t="str">
            <v>O</v>
          </cell>
          <cell r="K266">
            <v>6963455500</v>
          </cell>
          <cell r="L266" t="str">
            <v>007164-01</v>
          </cell>
          <cell r="M266">
            <v>1</v>
          </cell>
          <cell r="N266">
            <v>6963455400</v>
          </cell>
          <cell r="O266" t="str">
            <v>007165-01</v>
          </cell>
          <cell r="P266">
            <v>1</v>
          </cell>
          <cell r="Q266"/>
          <cell r="R266"/>
          <cell r="S266"/>
          <cell r="T266"/>
          <cell r="U266"/>
          <cell r="V266"/>
          <cell r="W266"/>
          <cell r="X266"/>
          <cell r="Y266"/>
          <cell r="Z266"/>
          <cell r="AA266"/>
          <cell r="AB266"/>
          <cell r="AC266"/>
          <cell r="AD266"/>
          <cell r="AE266"/>
          <cell r="AF266" t="str">
            <v>Received</v>
          </cell>
        </row>
        <row r="267">
          <cell r="A267" t="str">
            <v>2792645110</v>
          </cell>
          <cell r="B267" t="str">
            <v>SPARES</v>
          </cell>
          <cell r="C267" t="str">
            <v>EXP</v>
          </cell>
          <cell r="D267"/>
          <cell r="E267">
            <v>27926451</v>
          </cell>
          <cell r="F267" t="str">
            <v>10</v>
          </cell>
          <cell r="G267" t="str">
            <v>D9550010800996</v>
          </cell>
          <cell r="H267">
            <v>108</v>
          </cell>
          <cell r="I267">
            <v>1</v>
          </cell>
          <cell r="J267" t="str">
            <v/>
          </cell>
          <cell r="K267">
            <v>6963403800</v>
          </cell>
          <cell r="L267" t="str">
            <v>002045-01</v>
          </cell>
          <cell r="M267">
            <v>1</v>
          </cell>
          <cell r="N267"/>
          <cell r="O267"/>
          <cell r="P267"/>
          <cell r="Q267"/>
          <cell r="R267"/>
          <cell r="S267"/>
          <cell r="T267"/>
          <cell r="U267"/>
          <cell r="V267"/>
          <cell r="W267"/>
          <cell r="X267"/>
          <cell r="Y267"/>
          <cell r="Z267">
            <v>1</v>
          </cell>
          <cell r="AA267">
            <v>0</v>
          </cell>
          <cell r="AB267">
            <v>1</v>
          </cell>
          <cell r="AC267"/>
          <cell r="AD267"/>
          <cell r="AE267"/>
          <cell r="AF267" t="str">
            <v>Waiting</v>
          </cell>
        </row>
        <row r="268">
          <cell r="A268" t="str">
            <v>2780554210</v>
          </cell>
          <cell r="B268" t="str">
            <v>KITS</v>
          </cell>
          <cell r="C268" t="str">
            <v>EXP</v>
          </cell>
          <cell r="D268"/>
          <cell r="E268">
            <v>27805542</v>
          </cell>
          <cell r="F268">
            <v>10</v>
          </cell>
          <cell r="G268" t="str">
            <v>D9251719400095</v>
          </cell>
          <cell r="H268" t="str">
            <v>PLATE</v>
          </cell>
          <cell r="I268">
            <v>4</v>
          </cell>
          <cell r="J268" t="str">
            <v/>
          </cell>
          <cell r="K268">
            <v>6925002700</v>
          </cell>
          <cell r="L268" t="str">
            <v>530AL01CN</v>
          </cell>
          <cell r="M268">
            <v>2</v>
          </cell>
          <cell r="N268"/>
          <cell r="O268"/>
          <cell r="P268"/>
          <cell r="Q268"/>
          <cell r="R268"/>
          <cell r="S268"/>
          <cell r="T268"/>
          <cell r="U268"/>
          <cell r="V268"/>
          <cell r="W268"/>
          <cell r="X268"/>
          <cell r="Y268"/>
          <cell r="Z268">
            <v>8</v>
          </cell>
          <cell r="AA268">
            <v>0</v>
          </cell>
          <cell r="AB268">
            <v>8</v>
          </cell>
          <cell r="AC268"/>
          <cell r="AD268" t="str">
            <v>Zodiac</v>
          </cell>
          <cell r="AE268"/>
          <cell r="AF268" t="str">
            <v>Waiting</v>
          </cell>
        </row>
        <row r="269">
          <cell r="A269" t="str">
            <v>2787246710</v>
          </cell>
          <cell r="B269" t="str">
            <v>KITS</v>
          </cell>
          <cell r="C269" t="str">
            <v>EXP</v>
          </cell>
          <cell r="D269"/>
          <cell r="E269">
            <v>27872467</v>
          </cell>
          <cell r="F269">
            <v>10</v>
          </cell>
          <cell r="G269" t="str">
            <v>D9251719400095</v>
          </cell>
          <cell r="H269" t="str">
            <v>PLATE</v>
          </cell>
          <cell r="I269">
            <v>4</v>
          </cell>
          <cell r="J269" t="str">
            <v/>
          </cell>
          <cell r="K269">
            <v>6925002700</v>
          </cell>
          <cell r="L269" t="str">
            <v>530AL01CN</v>
          </cell>
          <cell r="M269">
            <v>2</v>
          </cell>
          <cell r="N269"/>
          <cell r="O269"/>
          <cell r="P269"/>
          <cell r="Q269"/>
          <cell r="R269"/>
          <cell r="S269"/>
          <cell r="T269"/>
          <cell r="U269"/>
          <cell r="V269"/>
          <cell r="W269"/>
          <cell r="X269"/>
          <cell r="Y269"/>
          <cell r="Z269">
            <v>8</v>
          </cell>
          <cell r="AA269">
            <v>0</v>
          </cell>
          <cell r="AB269">
            <v>8</v>
          </cell>
          <cell r="AC269"/>
          <cell r="AD269" t="str">
            <v>Zodiac</v>
          </cell>
          <cell r="AE269"/>
          <cell r="AF269" t="str">
            <v>Waiting</v>
          </cell>
        </row>
        <row r="270">
          <cell r="A270" t="str">
            <v>2788187910</v>
          </cell>
          <cell r="B270" t="str">
            <v>KITS</v>
          </cell>
          <cell r="C270" t="str">
            <v>EXP</v>
          </cell>
          <cell r="D270"/>
          <cell r="E270">
            <v>27881879</v>
          </cell>
          <cell r="F270">
            <v>10</v>
          </cell>
          <cell r="G270" t="str">
            <v>D9251719400095</v>
          </cell>
          <cell r="H270" t="str">
            <v>PLATE</v>
          </cell>
          <cell r="I270">
            <v>2</v>
          </cell>
          <cell r="J270" t="str">
            <v/>
          </cell>
          <cell r="K270">
            <v>6925002700</v>
          </cell>
          <cell r="L270" t="str">
            <v>530AL01CN</v>
          </cell>
          <cell r="M270">
            <v>2</v>
          </cell>
          <cell r="N270"/>
          <cell r="O270"/>
          <cell r="P270"/>
          <cell r="Q270"/>
          <cell r="R270"/>
          <cell r="S270"/>
          <cell r="T270"/>
          <cell r="U270"/>
          <cell r="V270"/>
          <cell r="W270"/>
          <cell r="X270"/>
          <cell r="Y270"/>
          <cell r="Z270">
            <v>4</v>
          </cell>
          <cell r="AA270">
            <v>0</v>
          </cell>
          <cell r="AB270">
            <v>4</v>
          </cell>
          <cell r="AC270"/>
          <cell r="AD270" t="str">
            <v>Zodiac</v>
          </cell>
          <cell r="AE270"/>
          <cell r="AF270" t="str">
            <v>Waiting</v>
          </cell>
        </row>
        <row r="271">
          <cell r="A271" t="str">
            <v>2791299610</v>
          </cell>
          <cell r="B271" t="str">
            <v>KITS</v>
          </cell>
          <cell r="C271" t="str">
            <v>EXP</v>
          </cell>
          <cell r="D271"/>
          <cell r="E271">
            <v>27912996</v>
          </cell>
          <cell r="F271">
            <v>10</v>
          </cell>
          <cell r="G271" t="str">
            <v>D9251719400095</v>
          </cell>
          <cell r="H271" t="str">
            <v>PLATE</v>
          </cell>
          <cell r="I271">
            <v>2</v>
          </cell>
          <cell r="J271" t="str">
            <v/>
          </cell>
          <cell r="K271">
            <v>6925002700</v>
          </cell>
          <cell r="L271" t="str">
            <v>530AL01CN</v>
          </cell>
          <cell r="M271">
            <v>2</v>
          </cell>
          <cell r="N271"/>
          <cell r="O271"/>
          <cell r="P271"/>
          <cell r="Q271"/>
          <cell r="R271"/>
          <cell r="S271"/>
          <cell r="T271"/>
          <cell r="U271"/>
          <cell r="V271"/>
          <cell r="W271"/>
          <cell r="X271"/>
          <cell r="Y271"/>
          <cell r="Z271">
            <v>4</v>
          </cell>
          <cell r="AA271">
            <v>0</v>
          </cell>
          <cell r="AB271">
            <v>4</v>
          </cell>
          <cell r="AC271"/>
          <cell r="AD271" t="str">
            <v>Zodiac</v>
          </cell>
          <cell r="AE271"/>
          <cell r="AF271" t="str">
            <v>Waiting</v>
          </cell>
        </row>
        <row r="272">
          <cell r="A272" t="str">
            <v>2774443110</v>
          </cell>
          <cell r="B272" t="str">
            <v>KITS</v>
          </cell>
          <cell r="C272" t="str">
            <v>EXP</v>
          </cell>
          <cell r="D272"/>
          <cell r="E272">
            <v>27744431</v>
          </cell>
          <cell r="F272">
            <v>10</v>
          </cell>
          <cell r="G272" t="str">
            <v>D9251719400095</v>
          </cell>
          <cell r="H272" t="str">
            <v>PLATE</v>
          </cell>
          <cell r="I272">
            <v>1</v>
          </cell>
          <cell r="J272" t="str">
            <v/>
          </cell>
          <cell r="K272">
            <v>6925002700</v>
          </cell>
          <cell r="L272" t="str">
            <v>530AL01CN</v>
          </cell>
          <cell r="M272">
            <v>2</v>
          </cell>
          <cell r="N272"/>
          <cell r="O272"/>
          <cell r="P272"/>
          <cell r="Q272"/>
          <cell r="R272"/>
          <cell r="S272"/>
          <cell r="T272"/>
          <cell r="U272"/>
          <cell r="V272"/>
          <cell r="W272"/>
          <cell r="X272"/>
          <cell r="Y272"/>
          <cell r="Z272">
            <v>2</v>
          </cell>
          <cell r="AA272">
            <v>0</v>
          </cell>
          <cell r="AB272">
            <v>2</v>
          </cell>
          <cell r="AC272"/>
          <cell r="AD272" t="str">
            <v>Zodiac</v>
          </cell>
          <cell r="AE272"/>
          <cell r="AF272" t="str">
            <v>Waiting</v>
          </cell>
        </row>
        <row r="273">
          <cell r="A273" t="str">
            <v>2790954510</v>
          </cell>
          <cell r="B273" t="str">
            <v>KITS</v>
          </cell>
          <cell r="C273" t="str">
            <v>EXP</v>
          </cell>
          <cell r="D273"/>
          <cell r="E273">
            <v>27909545</v>
          </cell>
          <cell r="F273">
            <v>10</v>
          </cell>
          <cell r="G273" t="str">
            <v>D9251719400095</v>
          </cell>
          <cell r="H273" t="str">
            <v>PLATE</v>
          </cell>
          <cell r="I273">
            <v>2</v>
          </cell>
          <cell r="J273" t="str">
            <v/>
          </cell>
          <cell r="K273">
            <v>6925002700</v>
          </cell>
          <cell r="L273" t="str">
            <v>530AL01CN</v>
          </cell>
          <cell r="M273">
            <v>2</v>
          </cell>
          <cell r="N273"/>
          <cell r="O273"/>
          <cell r="P273"/>
          <cell r="Q273"/>
          <cell r="R273"/>
          <cell r="S273"/>
          <cell r="T273"/>
          <cell r="U273"/>
          <cell r="V273"/>
          <cell r="W273"/>
          <cell r="X273"/>
          <cell r="Y273"/>
          <cell r="Z273">
            <v>4</v>
          </cell>
          <cell r="AA273">
            <v>0</v>
          </cell>
          <cell r="AB273">
            <v>4</v>
          </cell>
          <cell r="AC273"/>
          <cell r="AD273" t="str">
            <v>Zodiac</v>
          </cell>
          <cell r="AE273"/>
          <cell r="AF273" t="str">
            <v>Waiting</v>
          </cell>
        </row>
        <row r="274">
          <cell r="A274" t="str">
            <v>2784880120</v>
          </cell>
          <cell r="B274" t="str">
            <v>SPARES</v>
          </cell>
          <cell r="C274" t="str">
            <v>RTN</v>
          </cell>
          <cell r="D274"/>
          <cell r="E274">
            <v>27848801</v>
          </cell>
          <cell r="F274" t="str">
            <v>20</v>
          </cell>
          <cell r="G274" t="str">
            <v>D9550011900195</v>
          </cell>
          <cell r="H274">
            <v>119</v>
          </cell>
          <cell r="I274">
            <v>1</v>
          </cell>
          <cell r="J274" t="str">
            <v>O</v>
          </cell>
          <cell r="K274">
            <v>6963382700</v>
          </cell>
          <cell r="L274" t="str">
            <v>D33110232A00</v>
          </cell>
          <cell r="M274">
            <v>1</v>
          </cell>
          <cell r="N274"/>
          <cell r="O274"/>
          <cell r="P274"/>
          <cell r="Q274"/>
          <cell r="R274"/>
          <cell r="S274"/>
          <cell r="T274"/>
          <cell r="U274"/>
          <cell r="V274"/>
          <cell r="W274"/>
          <cell r="X274"/>
          <cell r="Y274"/>
          <cell r="Z274">
            <v>1</v>
          </cell>
          <cell r="AA274">
            <v>0</v>
          </cell>
          <cell r="AB274">
            <v>1</v>
          </cell>
          <cell r="AC274"/>
          <cell r="AD274"/>
          <cell r="AE274"/>
          <cell r="AF274" t="str">
            <v>In delivering</v>
          </cell>
        </row>
        <row r="275">
          <cell r="A275" t="str">
            <v>490003645110</v>
          </cell>
          <cell r="B275" t="str">
            <v>SPARES</v>
          </cell>
          <cell r="C275" t="str">
            <v>EXP</v>
          </cell>
          <cell r="D275"/>
          <cell r="E275">
            <v>4900036451</v>
          </cell>
          <cell r="F275">
            <v>10</v>
          </cell>
          <cell r="G275" t="str">
            <v>S9550081192795</v>
          </cell>
          <cell r="H275">
            <v>811</v>
          </cell>
          <cell r="I275">
            <v>2</v>
          </cell>
          <cell r="J275" t="str">
            <v>N</v>
          </cell>
          <cell r="K275">
            <v>6853820100</v>
          </cell>
          <cell r="L275" t="str">
            <v>SC628ANPR</v>
          </cell>
          <cell r="M275">
            <v>1</v>
          </cell>
          <cell r="N275"/>
          <cell r="O275"/>
          <cell r="P275"/>
          <cell r="Q275"/>
          <cell r="R275"/>
          <cell r="S275"/>
          <cell r="T275"/>
          <cell r="U275"/>
          <cell r="V275"/>
          <cell r="W275"/>
          <cell r="X275"/>
          <cell r="Y275"/>
          <cell r="Z275">
            <v>1</v>
          </cell>
          <cell r="AA275">
            <v>1</v>
          </cell>
          <cell r="AB275">
            <v>0</v>
          </cell>
          <cell r="AC275"/>
          <cell r="AD275"/>
          <cell r="AE275"/>
          <cell r="AF275" t="str">
            <v>Received</v>
          </cell>
        </row>
        <row r="276">
          <cell r="A276" t="str">
            <v>2794403810</v>
          </cell>
          <cell r="B276" t="str">
            <v>SPARES</v>
          </cell>
          <cell r="C276" t="str">
            <v>RTN</v>
          </cell>
          <cell r="D276"/>
          <cell r="E276">
            <v>27944038</v>
          </cell>
          <cell r="F276">
            <v>10</v>
          </cell>
          <cell r="G276" t="str">
            <v>WF417AFACAAE</v>
          </cell>
          <cell r="H276">
            <v>517</v>
          </cell>
          <cell r="I276">
            <v>1</v>
          </cell>
          <cell r="J276" t="str">
            <v/>
          </cell>
          <cell r="K276" t="str">
            <v>6V01965900</v>
          </cell>
          <cell r="L276" t="str">
            <v>723-1331-04</v>
          </cell>
          <cell r="M276">
            <v>1</v>
          </cell>
          <cell r="N276"/>
          <cell r="O276"/>
          <cell r="P276"/>
          <cell r="Q276"/>
          <cell r="R276"/>
          <cell r="S276"/>
          <cell r="T276"/>
          <cell r="U276"/>
          <cell r="V276"/>
          <cell r="W276"/>
          <cell r="X276"/>
          <cell r="Y276"/>
          <cell r="Z276">
            <v>1</v>
          </cell>
          <cell r="AA276">
            <v>0</v>
          </cell>
          <cell r="AB276">
            <v>1</v>
          </cell>
          <cell r="AC276"/>
          <cell r="AD276"/>
          <cell r="AE276"/>
          <cell r="AF276" t="str">
            <v>Waiting</v>
          </cell>
        </row>
        <row r="277">
          <cell r="A277" t="str">
            <v>2794720110</v>
          </cell>
          <cell r="B277" t="str">
            <v>SPARES</v>
          </cell>
          <cell r="C277" t="str">
            <v>RTN</v>
          </cell>
          <cell r="D277"/>
          <cell r="E277">
            <v>27947201</v>
          </cell>
          <cell r="F277" t="str">
            <v>10</v>
          </cell>
          <cell r="G277" t="str">
            <v>D9551006000295</v>
          </cell>
          <cell r="H277">
            <v>60</v>
          </cell>
          <cell r="I277" t="str">
            <v>1</v>
          </cell>
          <cell r="J277" t="str">
            <v>O</v>
          </cell>
          <cell r="K277">
            <v>6963455500</v>
          </cell>
          <cell r="L277" t="str">
            <v>007164-01</v>
          </cell>
          <cell r="M277">
            <v>1</v>
          </cell>
          <cell r="N277">
            <v>6963455400</v>
          </cell>
          <cell r="O277" t="str">
            <v>007165-01</v>
          </cell>
          <cell r="P277">
            <v>1</v>
          </cell>
          <cell r="Q277"/>
          <cell r="R277"/>
          <cell r="S277"/>
          <cell r="T277"/>
          <cell r="U277"/>
          <cell r="V277"/>
          <cell r="W277"/>
          <cell r="X277"/>
          <cell r="Y277"/>
          <cell r="Z277">
            <v>2</v>
          </cell>
          <cell r="AA277">
            <v>0</v>
          </cell>
          <cell r="AB277">
            <v>2</v>
          </cell>
          <cell r="AC277"/>
          <cell r="AD277"/>
          <cell r="AE277"/>
          <cell r="AF277" t="str">
            <v>Received</v>
          </cell>
        </row>
        <row r="278">
          <cell r="A278" t="str">
            <v>2794720710</v>
          </cell>
          <cell r="B278" t="str">
            <v>SPARES</v>
          </cell>
          <cell r="C278" t="str">
            <v>RTN</v>
          </cell>
          <cell r="D278"/>
          <cell r="E278">
            <v>27947207</v>
          </cell>
          <cell r="F278" t="str">
            <v>10</v>
          </cell>
          <cell r="G278" t="str">
            <v>D9551006000295</v>
          </cell>
          <cell r="H278">
            <v>60</v>
          </cell>
          <cell r="I278" t="str">
            <v>1</v>
          </cell>
          <cell r="J278" t="str">
            <v>O</v>
          </cell>
          <cell r="K278">
            <v>6963455500</v>
          </cell>
          <cell r="L278" t="str">
            <v>007164-01</v>
          </cell>
          <cell r="M278">
            <v>1</v>
          </cell>
          <cell r="N278">
            <v>6963455400</v>
          </cell>
          <cell r="O278" t="str">
            <v>007165-01</v>
          </cell>
          <cell r="P278">
            <v>1</v>
          </cell>
          <cell r="Q278"/>
          <cell r="R278"/>
          <cell r="S278"/>
          <cell r="T278"/>
          <cell r="U278"/>
          <cell r="V278"/>
          <cell r="W278"/>
          <cell r="X278"/>
          <cell r="Y278"/>
          <cell r="Z278">
            <v>2</v>
          </cell>
          <cell r="AA278">
            <v>0</v>
          </cell>
          <cell r="AB278">
            <v>2</v>
          </cell>
          <cell r="AC278"/>
          <cell r="AD278"/>
          <cell r="AE278"/>
          <cell r="AF278" t="str">
            <v>Received</v>
          </cell>
        </row>
        <row r="279">
          <cell r="A279" t="str">
            <v>2794720910</v>
          </cell>
          <cell r="B279" t="str">
            <v>SPARES</v>
          </cell>
          <cell r="C279" t="str">
            <v>RTN</v>
          </cell>
          <cell r="D279"/>
          <cell r="E279">
            <v>27947209</v>
          </cell>
          <cell r="F279" t="str">
            <v>10</v>
          </cell>
          <cell r="G279" t="str">
            <v>D9551006000295</v>
          </cell>
          <cell r="H279">
            <v>60</v>
          </cell>
          <cell r="I279" t="str">
            <v>1</v>
          </cell>
          <cell r="J279" t="str">
            <v>O</v>
          </cell>
          <cell r="K279">
            <v>6963455500</v>
          </cell>
          <cell r="L279" t="str">
            <v>007164-01</v>
          </cell>
          <cell r="M279">
            <v>1</v>
          </cell>
          <cell r="N279">
            <v>6963455400</v>
          </cell>
          <cell r="O279" t="str">
            <v>007165-01</v>
          </cell>
          <cell r="P279">
            <v>1</v>
          </cell>
          <cell r="Q279"/>
          <cell r="R279"/>
          <cell r="S279"/>
          <cell r="T279"/>
          <cell r="U279"/>
          <cell r="V279"/>
          <cell r="W279"/>
          <cell r="X279"/>
          <cell r="Y279"/>
          <cell r="Z279">
            <v>2</v>
          </cell>
          <cell r="AA279">
            <v>0</v>
          </cell>
          <cell r="AB279">
            <v>2</v>
          </cell>
          <cell r="AC279"/>
          <cell r="AD279"/>
          <cell r="AE279"/>
          <cell r="AF279" t="str">
            <v>Received</v>
          </cell>
        </row>
        <row r="280">
          <cell r="A280" t="str">
            <v>2794721210</v>
          </cell>
          <cell r="B280" t="str">
            <v>SPARES</v>
          </cell>
          <cell r="C280" t="str">
            <v>RTN</v>
          </cell>
          <cell r="D280"/>
          <cell r="E280">
            <v>27947212</v>
          </cell>
          <cell r="F280" t="str">
            <v>10</v>
          </cell>
          <cell r="G280" t="str">
            <v>D9551006000295</v>
          </cell>
          <cell r="H280">
            <v>60</v>
          </cell>
          <cell r="I280" t="str">
            <v>1</v>
          </cell>
          <cell r="J280" t="str">
            <v>N</v>
          </cell>
          <cell r="K280">
            <v>6963455500</v>
          </cell>
          <cell r="L280" t="str">
            <v>007164-01</v>
          </cell>
          <cell r="M280">
            <v>1</v>
          </cell>
          <cell r="N280">
            <v>6963455400</v>
          </cell>
          <cell r="O280" t="str">
            <v>007165-01</v>
          </cell>
          <cell r="P280">
            <v>1</v>
          </cell>
          <cell r="Q280"/>
          <cell r="R280"/>
          <cell r="S280"/>
          <cell r="T280"/>
          <cell r="U280"/>
          <cell r="V280"/>
          <cell r="W280"/>
          <cell r="X280"/>
          <cell r="Y280"/>
          <cell r="Z280">
            <v>2</v>
          </cell>
          <cell r="AA280">
            <v>0</v>
          </cell>
          <cell r="AB280">
            <v>2</v>
          </cell>
          <cell r="AC280"/>
          <cell r="AD280"/>
          <cell r="AE280"/>
          <cell r="AF280" t="str">
            <v>Received</v>
          </cell>
        </row>
        <row r="281">
          <cell r="A281" t="str">
            <v>2794721410</v>
          </cell>
          <cell r="B281" t="str">
            <v>SPARES</v>
          </cell>
          <cell r="C281" t="str">
            <v>RTN</v>
          </cell>
          <cell r="D281"/>
          <cell r="E281">
            <v>27947214</v>
          </cell>
          <cell r="F281" t="str">
            <v>10</v>
          </cell>
          <cell r="G281" t="str">
            <v>D9551006000295</v>
          </cell>
          <cell r="H281">
            <v>60</v>
          </cell>
          <cell r="I281" t="str">
            <v>1</v>
          </cell>
          <cell r="J281" t="str">
            <v>N</v>
          </cell>
          <cell r="K281">
            <v>6963455500</v>
          </cell>
          <cell r="L281" t="str">
            <v>007164-01</v>
          </cell>
          <cell r="M281">
            <v>1</v>
          </cell>
          <cell r="N281">
            <v>6963455400</v>
          </cell>
          <cell r="O281" t="str">
            <v>007165-01</v>
          </cell>
          <cell r="P281">
            <v>1</v>
          </cell>
          <cell r="Q281"/>
          <cell r="R281"/>
          <cell r="S281"/>
          <cell r="T281"/>
          <cell r="U281"/>
          <cell r="V281"/>
          <cell r="W281"/>
          <cell r="X281"/>
          <cell r="Y281"/>
          <cell r="Z281">
            <v>2</v>
          </cell>
          <cell r="AA281">
            <v>0</v>
          </cell>
          <cell r="AB281">
            <v>2</v>
          </cell>
          <cell r="AC281"/>
          <cell r="AD281"/>
          <cell r="AE281"/>
          <cell r="AF281" t="str">
            <v>Received</v>
          </cell>
        </row>
        <row r="282">
          <cell r="A282" t="str">
            <v>2794709910</v>
          </cell>
          <cell r="B282" t="str">
            <v>SPARES</v>
          </cell>
          <cell r="C282" t="str">
            <v>RTN</v>
          </cell>
          <cell r="D282"/>
          <cell r="E282">
            <v>27947099</v>
          </cell>
          <cell r="F282" t="str">
            <v>10</v>
          </cell>
          <cell r="G282" t="str">
            <v>D9551006100295</v>
          </cell>
          <cell r="H282">
            <v>61</v>
          </cell>
          <cell r="I282" t="str">
            <v>1</v>
          </cell>
          <cell r="J282" t="str">
            <v>O</v>
          </cell>
          <cell r="K282">
            <v>6963455500</v>
          </cell>
          <cell r="L282" t="str">
            <v>007164-01</v>
          </cell>
          <cell r="M282">
            <v>1</v>
          </cell>
          <cell r="N282">
            <v>6963455400</v>
          </cell>
          <cell r="O282" t="str">
            <v>007165-01</v>
          </cell>
          <cell r="P282">
            <v>1</v>
          </cell>
          <cell r="Q282"/>
          <cell r="R282"/>
          <cell r="S282"/>
          <cell r="T282"/>
          <cell r="U282"/>
          <cell r="V282"/>
          <cell r="W282"/>
          <cell r="X282"/>
          <cell r="Y282"/>
          <cell r="Z282"/>
          <cell r="AA282"/>
          <cell r="AB282"/>
          <cell r="AC282"/>
          <cell r="AD282"/>
          <cell r="AE282"/>
          <cell r="AF282" t="str">
            <v>Received</v>
          </cell>
        </row>
        <row r="283">
          <cell r="A283" t="str">
            <v>2794710410</v>
          </cell>
          <cell r="B283" t="str">
            <v>SPARES</v>
          </cell>
          <cell r="C283" t="str">
            <v>RTN</v>
          </cell>
          <cell r="D283"/>
          <cell r="E283">
            <v>27947104</v>
          </cell>
          <cell r="F283" t="str">
            <v>10</v>
          </cell>
          <cell r="G283" t="str">
            <v>D9551006100295</v>
          </cell>
          <cell r="H283">
            <v>61</v>
          </cell>
          <cell r="I283" t="str">
            <v>1</v>
          </cell>
          <cell r="J283" t="str">
            <v>O</v>
          </cell>
          <cell r="K283">
            <v>6963455500</v>
          </cell>
          <cell r="L283" t="str">
            <v>007164-01</v>
          </cell>
          <cell r="M283">
            <v>1</v>
          </cell>
          <cell r="N283">
            <v>6963455400</v>
          </cell>
          <cell r="O283" t="str">
            <v>007165-01</v>
          </cell>
          <cell r="P283">
            <v>1</v>
          </cell>
          <cell r="Q283"/>
          <cell r="R283"/>
          <cell r="S283"/>
          <cell r="T283"/>
          <cell r="U283"/>
          <cell r="V283"/>
          <cell r="W283"/>
          <cell r="X283"/>
          <cell r="Y283"/>
          <cell r="Z283"/>
          <cell r="AA283"/>
          <cell r="AB283"/>
          <cell r="AC283"/>
          <cell r="AD283"/>
          <cell r="AE283"/>
          <cell r="AF283" t="str">
            <v>Received</v>
          </cell>
        </row>
        <row r="284">
          <cell r="A284" t="str">
            <v>2794710510</v>
          </cell>
          <cell r="B284" t="str">
            <v>SPARES</v>
          </cell>
          <cell r="C284" t="str">
            <v>RTN</v>
          </cell>
          <cell r="D284"/>
          <cell r="E284">
            <v>27947105</v>
          </cell>
          <cell r="F284" t="str">
            <v>10</v>
          </cell>
          <cell r="G284" t="str">
            <v>D9551006100295</v>
          </cell>
          <cell r="H284">
            <v>61</v>
          </cell>
          <cell r="I284" t="str">
            <v>1</v>
          </cell>
          <cell r="J284" t="str">
            <v>O</v>
          </cell>
          <cell r="K284">
            <v>6963455500</v>
          </cell>
          <cell r="L284" t="str">
            <v>007164-01</v>
          </cell>
          <cell r="M284">
            <v>1</v>
          </cell>
          <cell r="N284">
            <v>6963455400</v>
          </cell>
          <cell r="O284" t="str">
            <v>007165-01</v>
          </cell>
          <cell r="P284">
            <v>1</v>
          </cell>
          <cell r="Q284"/>
          <cell r="R284"/>
          <cell r="S284"/>
          <cell r="T284"/>
          <cell r="U284"/>
          <cell r="V284"/>
          <cell r="W284"/>
          <cell r="X284"/>
          <cell r="Y284"/>
          <cell r="Z284"/>
          <cell r="AA284"/>
          <cell r="AB284"/>
          <cell r="AC284"/>
          <cell r="AD284"/>
          <cell r="AE284" t="str">
            <v>MANQUE CMS1</v>
          </cell>
          <cell r="AF284" t="str">
            <v>Received</v>
          </cell>
        </row>
        <row r="285">
          <cell r="A285" t="str">
            <v>2794710610</v>
          </cell>
          <cell r="B285" t="str">
            <v>SPARES</v>
          </cell>
          <cell r="C285" t="str">
            <v>RTN</v>
          </cell>
          <cell r="D285"/>
          <cell r="E285">
            <v>27947106</v>
          </cell>
          <cell r="F285" t="str">
            <v>10</v>
          </cell>
          <cell r="G285" t="str">
            <v>D9551006100295</v>
          </cell>
          <cell r="H285">
            <v>61</v>
          </cell>
          <cell r="I285" t="str">
            <v>1</v>
          </cell>
          <cell r="J285" t="str">
            <v>N</v>
          </cell>
          <cell r="K285">
            <v>6963455500</v>
          </cell>
          <cell r="L285" t="str">
            <v>007164-01</v>
          </cell>
          <cell r="M285">
            <v>1</v>
          </cell>
          <cell r="N285">
            <v>6963455400</v>
          </cell>
          <cell r="O285" t="str">
            <v>007165-01</v>
          </cell>
          <cell r="P285">
            <v>1</v>
          </cell>
          <cell r="Q285"/>
          <cell r="R285"/>
          <cell r="S285"/>
          <cell r="T285"/>
          <cell r="U285"/>
          <cell r="V285"/>
          <cell r="W285"/>
          <cell r="X285"/>
          <cell r="Y285"/>
          <cell r="Z285"/>
          <cell r="AA285"/>
          <cell r="AB285"/>
          <cell r="AC285"/>
          <cell r="AD285"/>
          <cell r="AE285"/>
          <cell r="AF285" t="str">
            <v>Received</v>
          </cell>
        </row>
        <row r="286">
          <cell r="A286" t="str">
            <v>2794710710</v>
          </cell>
          <cell r="B286" t="str">
            <v>SPARES</v>
          </cell>
          <cell r="C286" t="str">
            <v>RTN</v>
          </cell>
          <cell r="D286"/>
          <cell r="E286">
            <v>27947107</v>
          </cell>
          <cell r="F286" t="str">
            <v>10</v>
          </cell>
          <cell r="G286" t="str">
            <v>D9551006100295</v>
          </cell>
          <cell r="H286">
            <v>61</v>
          </cell>
          <cell r="I286" t="str">
            <v>1</v>
          </cell>
          <cell r="J286" t="str">
            <v>N</v>
          </cell>
          <cell r="K286">
            <v>6963455500</v>
          </cell>
          <cell r="L286" t="str">
            <v>007164-01</v>
          </cell>
          <cell r="M286">
            <v>1</v>
          </cell>
          <cell r="N286">
            <v>6963455400</v>
          </cell>
          <cell r="O286" t="str">
            <v>007165-01</v>
          </cell>
          <cell r="P286">
            <v>1</v>
          </cell>
          <cell r="Q286"/>
          <cell r="R286"/>
          <cell r="S286"/>
          <cell r="T286"/>
          <cell r="U286"/>
          <cell r="V286"/>
          <cell r="W286"/>
          <cell r="X286"/>
          <cell r="Y286"/>
          <cell r="Z286"/>
          <cell r="AA286"/>
          <cell r="AB286"/>
          <cell r="AC286"/>
          <cell r="AD286"/>
          <cell r="AE286"/>
          <cell r="AF286" t="str">
            <v>Received</v>
          </cell>
        </row>
        <row r="287">
          <cell r="A287" t="str">
            <v>2794741910</v>
          </cell>
          <cell r="B287" t="str">
            <v>SPARES</v>
          </cell>
          <cell r="C287" t="str">
            <v>RTN</v>
          </cell>
          <cell r="D287"/>
          <cell r="E287">
            <v>27947419</v>
          </cell>
          <cell r="F287" t="str">
            <v>10</v>
          </cell>
          <cell r="G287" t="str">
            <v>D9551006200295</v>
          </cell>
          <cell r="H287">
            <v>62</v>
          </cell>
          <cell r="I287" t="str">
            <v>1</v>
          </cell>
          <cell r="J287" t="str">
            <v>O</v>
          </cell>
          <cell r="K287">
            <v>6963455500</v>
          </cell>
          <cell r="L287" t="str">
            <v>007164-01</v>
          </cell>
          <cell r="M287">
            <v>1</v>
          </cell>
          <cell r="N287">
            <v>6963455400</v>
          </cell>
          <cell r="O287" t="str">
            <v>007165-01</v>
          </cell>
          <cell r="P287">
            <v>1</v>
          </cell>
          <cell r="Q287">
            <v>6963403400</v>
          </cell>
          <cell r="R287" t="str">
            <v xml:space="preserve"> 002077-01</v>
          </cell>
          <cell r="S287">
            <v>1</v>
          </cell>
          <cell r="T287"/>
          <cell r="U287"/>
          <cell r="V287"/>
          <cell r="W287"/>
          <cell r="X287"/>
          <cell r="Y287"/>
          <cell r="Z287">
            <v>3</v>
          </cell>
          <cell r="AA287">
            <v>0</v>
          </cell>
          <cell r="AB287">
            <v>3</v>
          </cell>
          <cell r="AC287"/>
          <cell r="AD287"/>
          <cell r="AE287"/>
          <cell r="AF287" t="str">
            <v>Received</v>
          </cell>
        </row>
        <row r="288">
          <cell r="A288" t="str">
            <v>2794742310</v>
          </cell>
          <cell r="B288" t="str">
            <v>SPARES</v>
          </cell>
          <cell r="C288" t="str">
            <v>RTN</v>
          </cell>
          <cell r="D288"/>
          <cell r="E288">
            <v>27947423</v>
          </cell>
          <cell r="F288" t="str">
            <v>10</v>
          </cell>
          <cell r="G288" t="str">
            <v>D9551006200295</v>
          </cell>
          <cell r="H288">
            <v>62</v>
          </cell>
          <cell r="I288" t="str">
            <v>1</v>
          </cell>
          <cell r="J288" t="str">
            <v>O</v>
          </cell>
          <cell r="K288">
            <v>6963455500</v>
          </cell>
          <cell r="L288" t="str">
            <v>007164-01</v>
          </cell>
          <cell r="M288">
            <v>1</v>
          </cell>
          <cell r="N288">
            <v>6963455400</v>
          </cell>
          <cell r="O288" t="str">
            <v>007165-01</v>
          </cell>
          <cell r="P288">
            <v>1</v>
          </cell>
          <cell r="Q288">
            <v>6963403400</v>
          </cell>
          <cell r="R288" t="str">
            <v xml:space="preserve"> 002077-01</v>
          </cell>
          <cell r="S288">
            <v>1</v>
          </cell>
          <cell r="T288"/>
          <cell r="U288"/>
          <cell r="V288"/>
          <cell r="W288"/>
          <cell r="X288"/>
          <cell r="Y288"/>
          <cell r="Z288">
            <v>3</v>
          </cell>
          <cell r="AA288">
            <v>0</v>
          </cell>
          <cell r="AB288">
            <v>3</v>
          </cell>
          <cell r="AC288"/>
          <cell r="AD288"/>
          <cell r="AE288"/>
          <cell r="AF288" t="str">
            <v>Received</v>
          </cell>
        </row>
        <row r="289">
          <cell r="A289" t="str">
            <v>2794742510</v>
          </cell>
          <cell r="B289" t="str">
            <v>SPARES</v>
          </cell>
          <cell r="C289" t="str">
            <v>RTN</v>
          </cell>
          <cell r="D289"/>
          <cell r="E289">
            <v>27947425</v>
          </cell>
          <cell r="F289" t="str">
            <v>10</v>
          </cell>
          <cell r="G289" t="str">
            <v>D9551006200295</v>
          </cell>
          <cell r="H289">
            <v>62</v>
          </cell>
          <cell r="I289" t="str">
            <v>1</v>
          </cell>
          <cell r="J289" t="str">
            <v>O</v>
          </cell>
          <cell r="K289">
            <v>6963455500</v>
          </cell>
          <cell r="L289" t="str">
            <v>007164-01</v>
          </cell>
          <cell r="M289">
            <v>1</v>
          </cell>
          <cell r="N289">
            <v>6963455400</v>
          </cell>
          <cell r="O289" t="str">
            <v>007165-01</v>
          </cell>
          <cell r="P289">
            <v>1</v>
          </cell>
          <cell r="Q289">
            <v>6963403400</v>
          </cell>
          <cell r="R289" t="str">
            <v xml:space="preserve"> 002077-01</v>
          </cell>
          <cell r="S289">
            <v>1</v>
          </cell>
          <cell r="T289"/>
          <cell r="U289"/>
          <cell r="V289"/>
          <cell r="W289"/>
          <cell r="X289"/>
          <cell r="Y289"/>
          <cell r="Z289">
            <v>3</v>
          </cell>
          <cell r="AA289">
            <v>0</v>
          </cell>
          <cell r="AB289">
            <v>3</v>
          </cell>
          <cell r="AC289"/>
          <cell r="AD289"/>
          <cell r="AE289"/>
          <cell r="AF289" t="str">
            <v>Received</v>
          </cell>
        </row>
        <row r="290">
          <cell r="A290" t="str">
            <v>2794743010</v>
          </cell>
          <cell r="B290" t="str">
            <v>SPARES</v>
          </cell>
          <cell r="C290" t="str">
            <v>RTN</v>
          </cell>
          <cell r="D290"/>
          <cell r="E290">
            <v>27947430</v>
          </cell>
          <cell r="F290" t="str">
            <v>10</v>
          </cell>
          <cell r="G290" t="str">
            <v>D9551006200295</v>
          </cell>
          <cell r="H290">
            <v>62</v>
          </cell>
          <cell r="I290" t="str">
            <v>1</v>
          </cell>
          <cell r="J290" t="str">
            <v>N</v>
          </cell>
          <cell r="K290">
            <v>6963455500</v>
          </cell>
          <cell r="L290" t="str">
            <v>007164-01</v>
          </cell>
          <cell r="M290">
            <v>1</v>
          </cell>
          <cell r="N290">
            <v>6963455400</v>
          </cell>
          <cell r="O290" t="str">
            <v>007165-01</v>
          </cell>
          <cell r="P290">
            <v>1</v>
          </cell>
          <cell r="Q290">
            <v>6963403400</v>
          </cell>
          <cell r="R290" t="str">
            <v xml:space="preserve"> 002077-01</v>
          </cell>
          <cell r="S290">
            <v>1</v>
          </cell>
          <cell r="T290"/>
          <cell r="U290"/>
          <cell r="V290"/>
          <cell r="W290"/>
          <cell r="X290"/>
          <cell r="Y290"/>
          <cell r="Z290">
            <v>3</v>
          </cell>
          <cell r="AA290">
            <v>0</v>
          </cell>
          <cell r="AB290">
            <v>3</v>
          </cell>
          <cell r="AC290"/>
          <cell r="AD290"/>
          <cell r="AE290"/>
          <cell r="AF290" t="str">
            <v>Received</v>
          </cell>
        </row>
        <row r="291">
          <cell r="A291" t="str">
            <v>2794743110</v>
          </cell>
          <cell r="B291" t="str">
            <v>SPARES</v>
          </cell>
          <cell r="C291" t="str">
            <v>RTN</v>
          </cell>
          <cell r="D291"/>
          <cell r="E291">
            <v>27947431</v>
          </cell>
          <cell r="F291" t="str">
            <v>10</v>
          </cell>
          <cell r="G291" t="str">
            <v>D9551006200295</v>
          </cell>
          <cell r="H291">
            <v>62</v>
          </cell>
          <cell r="I291" t="str">
            <v>1</v>
          </cell>
          <cell r="J291" t="str">
            <v>N</v>
          </cell>
          <cell r="K291">
            <v>6963455500</v>
          </cell>
          <cell r="L291" t="str">
            <v>007164-01</v>
          </cell>
          <cell r="M291">
            <v>1</v>
          </cell>
          <cell r="N291">
            <v>6963455400</v>
          </cell>
          <cell r="O291" t="str">
            <v>007165-01</v>
          </cell>
          <cell r="P291">
            <v>1</v>
          </cell>
          <cell r="Q291">
            <v>6963403400</v>
          </cell>
          <cell r="R291" t="str">
            <v xml:space="preserve"> 002077-01</v>
          </cell>
          <cell r="S291">
            <v>1</v>
          </cell>
          <cell r="T291"/>
          <cell r="U291"/>
          <cell r="V291"/>
          <cell r="W291"/>
          <cell r="X291"/>
          <cell r="Y291"/>
          <cell r="Z291">
            <v>3</v>
          </cell>
          <cell r="AA291">
            <v>0</v>
          </cell>
          <cell r="AB291">
            <v>3</v>
          </cell>
          <cell r="AC291"/>
          <cell r="AD291"/>
          <cell r="AE291"/>
          <cell r="AF291" t="str">
            <v>Received</v>
          </cell>
        </row>
        <row r="292">
          <cell r="A292" t="str">
            <v>681411410</v>
          </cell>
          <cell r="B292" t="str">
            <v>SPARES</v>
          </cell>
          <cell r="C292" t="str">
            <v>AOG</v>
          </cell>
          <cell r="D292"/>
          <cell r="E292">
            <v>6814114</v>
          </cell>
          <cell r="F292">
            <v>10</v>
          </cell>
          <cell r="G292" t="str">
            <v>MB170ACAAAAA</v>
          </cell>
          <cell r="H292">
            <v>12</v>
          </cell>
          <cell r="I292">
            <v>1</v>
          </cell>
          <cell r="J292" t="str">
            <v/>
          </cell>
          <cell r="K292" t="str">
            <v>6M90005100</v>
          </cell>
          <cell r="L292" t="str">
            <v>360-001</v>
          </cell>
          <cell r="M292">
            <v>1</v>
          </cell>
          <cell r="N292" t="str">
            <v>6M90005200</v>
          </cell>
          <cell r="O292" t="str">
            <v>33-455</v>
          </cell>
          <cell r="P292">
            <v>1</v>
          </cell>
          <cell r="Q292" t="str">
            <v>6M90005300</v>
          </cell>
          <cell r="R292" t="str">
            <v>27-457</v>
          </cell>
          <cell r="S292">
            <v>1</v>
          </cell>
          <cell r="T292" t="str">
            <v>6M90079400</v>
          </cell>
          <cell r="U292" t="str">
            <v>723-6212-01</v>
          </cell>
          <cell r="V292">
            <v>1</v>
          </cell>
          <cell r="W292"/>
          <cell r="X292"/>
          <cell r="Y292"/>
          <cell r="Z292">
            <v>4</v>
          </cell>
          <cell r="AA292">
            <v>0</v>
          </cell>
          <cell r="AB292">
            <v>4</v>
          </cell>
          <cell r="AC292"/>
          <cell r="AD292"/>
          <cell r="AE292" t="str">
            <v xml:space="preserve">Manque CMS 2 - 3 </v>
          </cell>
          <cell r="AF292" t="str">
            <v>Partial receipt</v>
          </cell>
        </row>
        <row r="293">
          <cell r="A293" t="str">
            <v>2796145410</v>
          </cell>
          <cell r="B293" t="str">
            <v>SPARES</v>
          </cell>
          <cell r="C293" t="str">
            <v>EXP</v>
          </cell>
          <cell r="D293"/>
          <cell r="E293">
            <v>27961454</v>
          </cell>
          <cell r="F293" t="str">
            <v>10</v>
          </cell>
          <cell r="G293" t="str">
            <v>D9550010800996</v>
          </cell>
          <cell r="H293">
            <v>108</v>
          </cell>
          <cell r="I293">
            <v>1</v>
          </cell>
          <cell r="J293" t="str">
            <v/>
          </cell>
          <cell r="K293">
            <v>6963403800</v>
          </cell>
          <cell r="L293" t="str">
            <v>002045-01</v>
          </cell>
          <cell r="M293">
            <v>1</v>
          </cell>
          <cell r="N293"/>
          <cell r="O293"/>
          <cell r="P293"/>
          <cell r="Q293"/>
          <cell r="R293"/>
          <cell r="S293"/>
          <cell r="T293"/>
          <cell r="U293"/>
          <cell r="V293"/>
          <cell r="W293"/>
          <cell r="X293"/>
          <cell r="Y293"/>
          <cell r="Z293">
            <v>1</v>
          </cell>
          <cell r="AA293">
            <v>0</v>
          </cell>
          <cell r="AB293">
            <v>1</v>
          </cell>
          <cell r="AC293"/>
          <cell r="AD293"/>
          <cell r="AE293"/>
          <cell r="AF293" t="str">
            <v>Waiting</v>
          </cell>
        </row>
        <row r="294">
          <cell r="A294" t="str">
            <v>2796145420</v>
          </cell>
          <cell r="B294" t="str">
            <v>SPARES</v>
          </cell>
          <cell r="C294" t="str">
            <v>EXP</v>
          </cell>
          <cell r="D294"/>
          <cell r="E294">
            <v>27961454</v>
          </cell>
          <cell r="F294" t="str">
            <v>20</v>
          </cell>
          <cell r="G294" t="str">
            <v>D9550010800996</v>
          </cell>
          <cell r="H294">
            <v>108</v>
          </cell>
          <cell r="I294">
            <v>1</v>
          </cell>
          <cell r="J294" t="str">
            <v/>
          </cell>
          <cell r="K294">
            <v>6963403800</v>
          </cell>
          <cell r="L294" t="str">
            <v>002045-01</v>
          </cell>
          <cell r="M294">
            <v>1</v>
          </cell>
          <cell r="N294"/>
          <cell r="O294"/>
          <cell r="P294"/>
          <cell r="Q294"/>
          <cell r="R294"/>
          <cell r="S294"/>
          <cell r="T294"/>
          <cell r="U294"/>
          <cell r="V294"/>
          <cell r="W294"/>
          <cell r="X294"/>
          <cell r="Y294"/>
          <cell r="Z294">
            <v>1</v>
          </cell>
          <cell r="AA294">
            <v>0</v>
          </cell>
          <cell r="AB294">
            <v>1</v>
          </cell>
          <cell r="AC294"/>
          <cell r="AD294"/>
          <cell r="AE294"/>
          <cell r="AF294" t="str">
            <v>Waiting</v>
          </cell>
        </row>
        <row r="295">
          <cell r="A295" t="str">
            <v>2796145210</v>
          </cell>
          <cell r="B295" t="str">
            <v>SPARES</v>
          </cell>
          <cell r="C295" t="str">
            <v>EXP</v>
          </cell>
          <cell r="D295"/>
          <cell r="E295">
            <v>27961452</v>
          </cell>
          <cell r="F295" t="str">
            <v>10</v>
          </cell>
          <cell r="G295" t="str">
            <v>D9550010800996</v>
          </cell>
          <cell r="H295">
            <v>108</v>
          </cell>
          <cell r="I295">
            <v>1</v>
          </cell>
          <cell r="J295" t="str">
            <v/>
          </cell>
          <cell r="K295">
            <v>6963403800</v>
          </cell>
          <cell r="L295" t="str">
            <v>002045-01</v>
          </cell>
          <cell r="M295">
            <v>1</v>
          </cell>
          <cell r="N295"/>
          <cell r="O295"/>
          <cell r="P295"/>
          <cell r="Q295"/>
          <cell r="R295"/>
          <cell r="S295"/>
          <cell r="T295"/>
          <cell r="U295"/>
          <cell r="V295"/>
          <cell r="W295"/>
          <cell r="X295"/>
          <cell r="Y295"/>
          <cell r="Z295">
            <v>1</v>
          </cell>
          <cell r="AA295">
            <v>0</v>
          </cell>
          <cell r="AB295">
            <v>1</v>
          </cell>
          <cell r="AC295"/>
          <cell r="AD295"/>
          <cell r="AE295"/>
          <cell r="AF295" t="str">
            <v>Waiting</v>
          </cell>
        </row>
        <row r="296">
          <cell r="A296" t="str">
            <v>2796144910</v>
          </cell>
          <cell r="B296" t="str">
            <v>SPARES</v>
          </cell>
          <cell r="C296" t="str">
            <v>RTN</v>
          </cell>
          <cell r="D296"/>
          <cell r="E296">
            <v>27961449</v>
          </cell>
          <cell r="F296" t="str">
            <v>10</v>
          </cell>
          <cell r="G296" t="str">
            <v>D9550011900195</v>
          </cell>
          <cell r="H296">
            <v>119</v>
          </cell>
          <cell r="I296">
            <v>1</v>
          </cell>
          <cell r="J296" t="str">
            <v>O</v>
          </cell>
          <cell r="K296">
            <v>6963382700</v>
          </cell>
          <cell r="L296" t="str">
            <v>D33110232A00</v>
          </cell>
          <cell r="M296">
            <v>1</v>
          </cell>
          <cell r="N296"/>
          <cell r="O296"/>
          <cell r="P296"/>
          <cell r="Q296"/>
          <cell r="R296"/>
          <cell r="S296"/>
          <cell r="T296"/>
          <cell r="U296"/>
          <cell r="V296"/>
          <cell r="W296"/>
          <cell r="X296"/>
          <cell r="Y296"/>
          <cell r="Z296">
            <v>1</v>
          </cell>
          <cell r="AA296">
            <v>0</v>
          </cell>
          <cell r="AB296">
            <v>1</v>
          </cell>
          <cell r="AC296"/>
          <cell r="AD296"/>
          <cell r="AE296"/>
          <cell r="AF296" t="str">
            <v>Received</v>
          </cell>
        </row>
        <row r="297">
          <cell r="A297" t="str">
            <v>2796145010</v>
          </cell>
          <cell r="B297" t="str">
            <v>SPARES</v>
          </cell>
          <cell r="C297" t="str">
            <v>RTN</v>
          </cell>
          <cell r="D297"/>
          <cell r="E297">
            <v>27961450</v>
          </cell>
          <cell r="F297" t="str">
            <v>10</v>
          </cell>
          <cell r="G297" t="str">
            <v>D9550011900195</v>
          </cell>
          <cell r="H297">
            <v>119</v>
          </cell>
          <cell r="I297">
            <v>1</v>
          </cell>
          <cell r="J297" t="str">
            <v>O</v>
          </cell>
          <cell r="K297">
            <v>6963382700</v>
          </cell>
          <cell r="L297" t="str">
            <v>D33110232A00</v>
          </cell>
          <cell r="M297">
            <v>1</v>
          </cell>
          <cell r="N297"/>
          <cell r="O297"/>
          <cell r="P297"/>
          <cell r="Q297"/>
          <cell r="R297"/>
          <cell r="S297"/>
          <cell r="T297"/>
          <cell r="U297"/>
          <cell r="V297"/>
          <cell r="W297"/>
          <cell r="X297"/>
          <cell r="Y297"/>
          <cell r="Z297">
            <v>1</v>
          </cell>
          <cell r="AA297">
            <v>0</v>
          </cell>
          <cell r="AB297">
            <v>1</v>
          </cell>
          <cell r="AC297"/>
          <cell r="AD297"/>
          <cell r="AE297"/>
          <cell r="AF297" t="str">
            <v>Received</v>
          </cell>
        </row>
        <row r="298">
          <cell r="A298" t="str">
            <v>2795065310</v>
          </cell>
          <cell r="B298" t="str">
            <v>KITS</v>
          </cell>
          <cell r="C298" t="str">
            <v>EXP</v>
          </cell>
          <cell r="D298"/>
          <cell r="E298">
            <v>27950653</v>
          </cell>
          <cell r="F298">
            <v>10</v>
          </cell>
          <cell r="G298" t="str">
            <v>D9251719400095</v>
          </cell>
          <cell r="H298" t="str">
            <v>PLATE</v>
          </cell>
          <cell r="I298">
            <v>2</v>
          </cell>
          <cell r="J298" t="str">
            <v/>
          </cell>
          <cell r="K298">
            <v>6925002700</v>
          </cell>
          <cell r="L298" t="str">
            <v>530AL01CN</v>
          </cell>
          <cell r="M298">
            <v>2</v>
          </cell>
          <cell r="N298"/>
          <cell r="O298"/>
          <cell r="P298"/>
          <cell r="Q298"/>
          <cell r="R298"/>
          <cell r="S298"/>
          <cell r="T298"/>
          <cell r="U298"/>
          <cell r="V298"/>
          <cell r="W298"/>
          <cell r="X298"/>
          <cell r="Y298"/>
          <cell r="Z298">
            <v>4</v>
          </cell>
          <cell r="AA298">
            <v>0</v>
          </cell>
          <cell r="AB298">
            <v>4</v>
          </cell>
          <cell r="AC298"/>
          <cell r="AD298" t="str">
            <v>Zodiac</v>
          </cell>
          <cell r="AE298"/>
          <cell r="AF298" t="str">
            <v>Waiting</v>
          </cell>
        </row>
        <row r="299">
          <cell r="A299" t="str">
            <v>27961447
2796891210</v>
          </cell>
          <cell r="B299" t="str">
            <v>SPARES</v>
          </cell>
          <cell r="C299" t="str">
            <v>EXP</v>
          </cell>
          <cell r="D299"/>
          <cell r="E299" t="str">
            <v>27961447
27968912</v>
          </cell>
          <cell r="F299" t="str">
            <v>10</v>
          </cell>
          <cell r="G299" t="str">
            <v>A9550042972695</v>
          </cell>
          <cell r="H299">
            <v>429</v>
          </cell>
          <cell r="I299">
            <v>7</v>
          </cell>
          <cell r="J299" t="str">
            <v/>
          </cell>
          <cell r="K299">
            <v>6539607700</v>
          </cell>
          <cell r="L299" t="str">
            <v>A300B09606027B</v>
          </cell>
          <cell r="M299">
            <v>1</v>
          </cell>
          <cell r="N299">
            <v>6539603600</v>
          </cell>
          <cell r="O299" t="str">
            <v>A300B0961066</v>
          </cell>
          <cell r="P299">
            <v>2</v>
          </cell>
          <cell r="Q299">
            <v>6574907200</v>
          </cell>
          <cell r="R299" t="str">
            <v>C4FP5406A01</v>
          </cell>
          <cell r="S299">
            <v>1</v>
          </cell>
          <cell r="T299"/>
          <cell r="U299"/>
          <cell r="V299"/>
          <cell r="W299"/>
          <cell r="X299"/>
          <cell r="Y299"/>
          <cell r="Z299">
            <v>28</v>
          </cell>
          <cell r="AA299">
            <v>0</v>
          </cell>
          <cell r="AB299">
            <v>28</v>
          </cell>
          <cell r="AC299"/>
          <cell r="AD299"/>
          <cell r="AE299"/>
          <cell r="AF299" t="str">
            <v>Waiting</v>
          </cell>
        </row>
        <row r="300">
          <cell r="A300" t="str">
            <v>27988635
2799903910</v>
          </cell>
          <cell r="B300" t="str">
            <v>SPARES</v>
          </cell>
          <cell r="C300" t="str">
            <v>AOG</v>
          </cell>
          <cell r="D300"/>
          <cell r="E300" t="str">
            <v>27988635
27999039</v>
          </cell>
          <cell r="F300" t="str">
            <v>10</v>
          </cell>
          <cell r="G300" t="str">
            <v>WF418AFACAAE</v>
          </cell>
          <cell r="H300">
            <v>518</v>
          </cell>
          <cell r="I300">
            <v>1</v>
          </cell>
          <cell r="J300" t="str">
            <v>O</v>
          </cell>
          <cell r="K300" t="str">
            <v>6V01448300</v>
          </cell>
          <cell r="L300" t="str">
            <v>723-1337-03</v>
          </cell>
          <cell r="M300">
            <v>1</v>
          </cell>
          <cell r="N300"/>
          <cell r="O300"/>
          <cell r="P300"/>
          <cell r="Q300"/>
          <cell r="R300"/>
          <cell r="S300"/>
          <cell r="T300"/>
          <cell r="U300"/>
          <cell r="V300"/>
          <cell r="W300"/>
          <cell r="X300"/>
          <cell r="Y300"/>
          <cell r="Z300">
            <v>1</v>
          </cell>
          <cell r="AA300">
            <v>1</v>
          </cell>
          <cell r="AB300">
            <v>0</v>
          </cell>
          <cell r="AC300"/>
          <cell r="AD300"/>
          <cell r="AE300"/>
          <cell r="AF300" t="str">
            <v>Received</v>
          </cell>
        </row>
        <row r="301">
          <cell r="A301" t="str">
            <v>2799225910</v>
          </cell>
          <cell r="B301" t="str">
            <v>SPARES</v>
          </cell>
          <cell r="C301" t="str">
            <v>EXP</v>
          </cell>
          <cell r="D301"/>
          <cell r="E301">
            <v>27992259</v>
          </cell>
          <cell r="F301" t="str">
            <v>10</v>
          </cell>
          <cell r="G301" t="str">
            <v>D9551002201695</v>
          </cell>
          <cell r="H301" t="str">
            <v>22VU PANEL</v>
          </cell>
          <cell r="I301">
            <v>2</v>
          </cell>
          <cell r="J301" t="str">
            <v/>
          </cell>
          <cell r="K301">
            <v>6939600100</v>
          </cell>
          <cell r="L301" t="str">
            <v>058-001-00</v>
          </cell>
          <cell r="M301">
            <v>1</v>
          </cell>
          <cell r="N301">
            <v>6944100100</v>
          </cell>
          <cell r="O301" t="str">
            <v>7530334</v>
          </cell>
          <cell r="P301">
            <v>1</v>
          </cell>
          <cell r="Q301"/>
          <cell r="R301"/>
          <cell r="S301"/>
          <cell r="T301"/>
          <cell r="U301"/>
          <cell r="V301"/>
          <cell r="W301"/>
          <cell r="X301"/>
          <cell r="Y301"/>
          <cell r="Z301">
            <v>4</v>
          </cell>
          <cell r="AA301">
            <v>0</v>
          </cell>
          <cell r="AB301">
            <v>4</v>
          </cell>
          <cell r="AC301"/>
          <cell r="AD301"/>
          <cell r="AE301"/>
          <cell r="AF301" t="str">
            <v>Waiting</v>
          </cell>
        </row>
        <row r="302">
          <cell r="A302" t="str">
            <v>CDE_STA_VENTCTRLPANEL1</v>
          </cell>
          <cell r="B302" t="str">
            <v>SPARES</v>
          </cell>
          <cell r="C302" t="str">
            <v>RTN</v>
          </cell>
          <cell r="D302"/>
          <cell r="E302" t="str">
            <v>CDE_STA_VENTCTRLPANEL</v>
          </cell>
          <cell r="F302" t="str">
            <v>1</v>
          </cell>
          <cell r="G302" t="str">
            <v>D925R445000200</v>
          </cell>
          <cell r="H302">
            <v>9205</v>
          </cell>
          <cell r="I302">
            <v>1</v>
          </cell>
          <cell r="J302" t="str">
            <v>TBD</v>
          </cell>
          <cell r="K302" t="str">
            <v>D925R445120200</v>
          </cell>
          <cell r="L302" t="str">
            <v>TBD</v>
          </cell>
          <cell r="M302">
            <v>1</v>
          </cell>
          <cell r="N302"/>
          <cell r="O302"/>
          <cell r="P302"/>
          <cell r="Q302"/>
          <cell r="R302"/>
          <cell r="S302"/>
          <cell r="T302"/>
          <cell r="U302"/>
          <cell r="V302"/>
          <cell r="W302"/>
          <cell r="X302"/>
          <cell r="Y302"/>
          <cell r="Z302">
            <v>1</v>
          </cell>
          <cell r="AA302"/>
          <cell r="AB302">
            <v>1</v>
          </cell>
          <cell r="AC302"/>
          <cell r="AD302"/>
          <cell r="AE302"/>
          <cell r="AF302" t="str">
            <v>Received</v>
          </cell>
        </row>
        <row r="303">
          <cell r="A303" t="str">
            <v>2802082610</v>
          </cell>
          <cell r="B303" t="str">
            <v>SPARES</v>
          </cell>
          <cell r="C303" t="str">
            <v>RTN</v>
          </cell>
          <cell r="D303"/>
          <cell r="E303">
            <v>28020826</v>
          </cell>
          <cell r="F303" t="str">
            <v>10</v>
          </cell>
          <cell r="G303" t="str">
            <v>D9550011900195</v>
          </cell>
          <cell r="H303">
            <v>119</v>
          </cell>
          <cell r="I303">
            <v>1</v>
          </cell>
          <cell r="J303" t="str">
            <v/>
          </cell>
          <cell r="K303">
            <v>6963382700</v>
          </cell>
          <cell r="L303" t="str">
            <v>D33110232A00</v>
          </cell>
          <cell r="M303">
            <v>1</v>
          </cell>
          <cell r="N303"/>
          <cell r="O303"/>
          <cell r="P303"/>
          <cell r="Q303"/>
          <cell r="R303"/>
          <cell r="S303"/>
          <cell r="T303"/>
          <cell r="U303"/>
          <cell r="V303"/>
          <cell r="W303"/>
          <cell r="X303"/>
          <cell r="Y303"/>
          <cell r="Z303">
            <v>1</v>
          </cell>
          <cell r="AA303">
            <v>0</v>
          </cell>
          <cell r="AB303">
            <v>1</v>
          </cell>
          <cell r="AC303"/>
          <cell r="AD303"/>
          <cell r="AE303"/>
          <cell r="AF303" t="str">
            <v>Waiting</v>
          </cell>
        </row>
        <row r="304">
          <cell r="A304" t="str">
            <v>2802068510</v>
          </cell>
          <cell r="B304" t="str">
            <v>SPARES</v>
          </cell>
          <cell r="C304" t="str">
            <v>RTN</v>
          </cell>
          <cell r="D304"/>
          <cell r="E304">
            <v>28020685</v>
          </cell>
          <cell r="F304" t="str">
            <v>10</v>
          </cell>
          <cell r="G304" t="str">
            <v>D9551006200295</v>
          </cell>
          <cell r="H304">
            <v>62</v>
          </cell>
          <cell r="I304">
            <v>1</v>
          </cell>
          <cell r="J304" t="str">
            <v>TBD</v>
          </cell>
          <cell r="K304">
            <v>6963455500</v>
          </cell>
          <cell r="L304" t="str">
            <v>007164-01</v>
          </cell>
          <cell r="M304">
            <v>1</v>
          </cell>
          <cell r="N304">
            <v>6963455400</v>
          </cell>
          <cell r="O304" t="str">
            <v>007165-01</v>
          </cell>
          <cell r="P304">
            <v>1</v>
          </cell>
          <cell r="Q304">
            <v>6963403400</v>
          </cell>
          <cell r="R304" t="str">
            <v xml:space="preserve"> 002077-01</v>
          </cell>
          <cell r="S304">
            <v>1</v>
          </cell>
          <cell r="T304"/>
          <cell r="U304"/>
          <cell r="V304"/>
          <cell r="W304"/>
          <cell r="X304"/>
          <cell r="Y304"/>
          <cell r="Z304">
            <v>3</v>
          </cell>
          <cell r="AA304">
            <v>0</v>
          </cell>
          <cell r="AB304">
            <v>3</v>
          </cell>
          <cell r="AC304"/>
          <cell r="AD304"/>
          <cell r="AE304"/>
          <cell r="AF304" t="str">
            <v>Received</v>
          </cell>
        </row>
        <row r="305">
          <cell r="A305" t="str">
            <v>2801760410</v>
          </cell>
          <cell r="B305" t="str">
            <v>SPARES</v>
          </cell>
          <cell r="C305" t="str">
            <v>AOG</v>
          </cell>
          <cell r="D305"/>
          <cell r="E305">
            <v>28017604</v>
          </cell>
          <cell r="F305" t="str">
            <v>10</v>
          </cell>
          <cell r="G305" t="str">
            <v>D9550002100195</v>
          </cell>
          <cell r="H305">
            <v>21</v>
          </cell>
          <cell r="I305">
            <v>1</v>
          </cell>
          <cell r="J305" t="str">
            <v/>
          </cell>
          <cell r="K305">
            <v>6939600100</v>
          </cell>
          <cell r="L305" t="str">
            <v>058-001-00</v>
          </cell>
          <cell r="M305">
            <v>1</v>
          </cell>
          <cell r="N305"/>
          <cell r="O305"/>
          <cell r="P305"/>
          <cell r="Q305"/>
          <cell r="R305"/>
          <cell r="S305"/>
          <cell r="T305"/>
          <cell r="U305"/>
          <cell r="V305"/>
          <cell r="W305"/>
          <cell r="X305"/>
          <cell r="Y305"/>
          <cell r="Z305">
            <v>1</v>
          </cell>
          <cell r="AA305"/>
          <cell r="AB305">
            <v>1</v>
          </cell>
          <cell r="AC305"/>
          <cell r="AD305"/>
          <cell r="AE305"/>
          <cell r="AF305" t="str">
            <v>Received</v>
          </cell>
        </row>
        <row r="306">
          <cell r="A306" t="str">
            <v>682100110</v>
          </cell>
          <cell r="B306" t="str">
            <v>SPARES</v>
          </cell>
          <cell r="C306" t="str">
            <v>AOG</v>
          </cell>
          <cell r="D306"/>
          <cell r="E306">
            <v>6821001</v>
          </cell>
          <cell r="F306" t="str">
            <v>10</v>
          </cell>
          <cell r="G306" t="str">
            <v>MB041ACAAAAB</v>
          </cell>
          <cell r="H306">
            <v>48</v>
          </cell>
          <cell r="I306">
            <v>1</v>
          </cell>
          <cell r="J306">
            <v>43473</v>
          </cell>
          <cell r="K306" t="str">
            <v>6M90080000</v>
          </cell>
          <cell r="L306"/>
          <cell r="M306">
            <v>1</v>
          </cell>
          <cell r="N306"/>
          <cell r="O306"/>
          <cell r="P306"/>
          <cell r="Q306"/>
          <cell r="R306"/>
          <cell r="S306"/>
          <cell r="T306"/>
          <cell r="U306"/>
          <cell r="V306"/>
          <cell r="W306"/>
          <cell r="X306"/>
          <cell r="Y306"/>
          <cell r="Z306">
            <v>1</v>
          </cell>
          <cell r="AA306">
            <v>1</v>
          </cell>
          <cell r="AB306">
            <v>0</v>
          </cell>
          <cell r="AC306"/>
          <cell r="AD306"/>
          <cell r="AE306"/>
          <cell r="AF306" t="str">
            <v>Waiting</v>
          </cell>
        </row>
        <row r="307">
          <cell r="A307" t="str">
            <v>68195971</v>
          </cell>
          <cell r="B307" t="str">
            <v>SPARES</v>
          </cell>
          <cell r="C307" t="str">
            <v>RTN</v>
          </cell>
          <cell r="D307"/>
          <cell r="E307">
            <v>6819597</v>
          </cell>
          <cell r="F307" t="str">
            <v>1</v>
          </cell>
          <cell r="G307" t="str">
            <v>MB031ADAEAAC</v>
          </cell>
          <cell r="H307">
            <v>11</v>
          </cell>
          <cell r="I307">
            <v>1</v>
          </cell>
          <cell r="J307">
            <v>43474</v>
          </cell>
          <cell r="K307" t="str">
            <v>6M90110600</v>
          </cell>
          <cell r="L307"/>
          <cell r="M307">
            <v>1</v>
          </cell>
          <cell r="N307" t="str">
            <v>6M00635400</v>
          </cell>
          <cell r="O307"/>
          <cell r="P307">
            <v>1</v>
          </cell>
          <cell r="Q307" t="str">
            <v>6M00660400</v>
          </cell>
          <cell r="R307"/>
          <cell r="S307">
            <v>1</v>
          </cell>
          <cell r="T307"/>
          <cell r="U307"/>
          <cell r="V307"/>
          <cell r="W307"/>
          <cell r="X307"/>
          <cell r="Y307"/>
          <cell r="Z307"/>
          <cell r="AA307"/>
          <cell r="AB307"/>
          <cell r="AC307"/>
          <cell r="AD307"/>
          <cell r="AE307"/>
          <cell r="AF307" t="str">
            <v>Waiting</v>
          </cell>
        </row>
        <row r="308">
          <cell r="A308" t="str">
            <v>2802674810</v>
          </cell>
          <cell r="B308" t="str">
            <v>SPARES</v>
          </cell>
          <cell r="C308" t="str">
            <v>EXP</v>
          </cell>
          <cell r="D308"/>
          <cell r="E308">
            <v>28026748</v>
          </cell>
          <cell r="F308" t="str">
            <v>10</v>
          </cell>
          <cell r="G308" t="str">
            <v>A9550042972695</v>
          </cell>
          <cell r="H308">
            <v>429</v>
          </cell>
          <cell r="I308">
            <v>1</v>
          </cell>
          <cell r="J308" t="str">
            <v/>
          </cell>
          <cell r="K308">
            <v>6539607700</v>
          </cell>
          <cell r="L308" t="str">
            <v>A300B09606027B</v>
          </cell>
          <cell r="M308">
            <v>1</v>
          </cell>
          <cell r="N308">
            <v>6539603600</v>
          </cell>
          <cell r="O308" t="str">
            <v>A300B0961066</v>
          </cell>
          <cell r="P308">
            <v>2</v>
          </cell>
          <cell r="Q308">
            <v>6574907200</v>
          </cell>
          <cell r="R308" t="str">
            <v>C4FP5406A01</v>
          </cell>
          <cell r="S308">
            <v>1</v>
          </cell>
          <cell r="T308"/>
          <cell r="U308"/>
          <cell r="V308"/>
          <cell r="W308"/>
          <cell r="X308"/>
          <cell r="Y308"/>
          <cell r="Z308">
            <v>4</v>
          </cell>
          <cell r="AA308">
            <v>0</v>
          </cell>
          <cell r="AB308">
            <v>4</v>
          </cell>
          <cell r="AC308"/>
          <cell r="AD308"/>
          <cell r="AE308"/>
          <cell r="AF308" t="str">
            <v>Waiting</v>
          </cell>
        </row>
        <row r="309">
          <cell r="A309" t="str">
            <v>2803363210</v>
          </cell>
          <cell r="B309" t="str">
            <v>SPARES</v>
          </cell>
          <cell r="C309" t="str">
            <v>RTN</v>
          </cell>
          <cell r="D309"/>
          <cell r="E309">
            <v>28033632</v>
          </cell>
          <cell r="F309">
            <v>10</v>
          </cell>
          <cell r="G309" t="str">
            <v>WF417AFACAAE</v>
          </cell>
          <cell r="H309">
            <v>517</v>
          </cell>
          <cell r="I309">
            <v>1</v>
          </cell>
          <cell r="J309" t="str">
            <v>O</v>
          </cell>
          <cell r="K309" t="str">
            <v>6V01965900</v>
          </cell>
          <cell r="L309" t="str">
            <v>723-1331-04</v>
          </cell>
          <cell r="M309">
            <v>1</v>
          </cell>
          <cell r="N309"/>
          <cell r="O309"/>
          <cell r="P309"/>
          <cell r="Q309"/>
          <cell r="R309"/>
          <cell r="S309"/>
          <cell r="T309"/>
          <cell r="U309"/>
          <cell r="V309"/>
          <cell r="W309"/>
          <cell r="X309"/>
          <cell r="Y309"/>
          <cell r="Z309">
            <v>1</v>
          </cell>
          <cell r="AA309">
            <v>0</v>
          </cell>
          <cell r="AB309">
            <v>1</v>
          </cell>
          <cell r="AC309"/>
          <cell r="AD309"/>
          <cell r="AE309"/>
          <cell r="AF309" t="str">
            <v>Received</v>
          </cell>
        </row>
        <row r="310">
          <cell r="A310" t="str">
            <v>2803368010</v>
          </cell>
          <cell r="B310" t="str">
            <v>SPARES</v>
          </cell>
          <cell r="C310" t="str">
            <v>RTN</v>
          </cell>
          <cell r="D310"/>
          <cell r="E310">
            <v>28033680</v>
          </cell>
          <cell r="F310">
            <v>10</v>
          </cell>
          <cell r="G310" t="str">
            <v>WF417AFACAAE</v>
          </cell>
          <cell r="H310">
            <v>517</v>
          </cell>
          <cell r="I310">
            <v>1</v>
          </cell>
          <cell r="J310" t="str">
            <v>O</v>
          </cell>
          <cell r="K310" t="str">
            <v>6V01965900</v>
          </cell>
          <cell r="L310" t="str">
            <v>723-1331-04</v>
          </cell>
          <cell r="M310">
            <v>1</v>
          </cell>
          <cell r="N310"/>
          <cell r="O310"/>
          <cell r="P310"/>
          <cell r="Q310"/>
          <cell r="R310"/>
          <cell r="S310"/>
          <cell r="T310"/>
          <cell r="U310"/>
          <cell r="V310"/>
          <cell r="W310"/>
          <cell r="X310"/>
          <cell r="Y310"/>
          <cell r="Z310">
            <v>1</v>
          </cell>
          <cell r="AA310">
            <v>0</v>
          </cell>
          <cell r="AB310">
            <v>1</v>
          </cell>
          <cell r="AC310"/>
          <cell r="AD310"/>
          <cell r="AE310"/>
          <cell r="AF310" t="str">
            <v>Waiting</v>
          </cell>
        </row>
        <row r="311">
          <cell r="A311" t="str">
            <v>2803468610</v>
          </cell>
          <cell r="B311" t="str">
            <v>SPARES</v>
          </cell>
          <cell r="C311" t="str">
            <v>EXP</v>
          </cell>
          <cell r="D311"/>
          <cell r="E311">
            <v>28034686</v>
          </cell>
          <cell r="F311" t="str">
            <v>10</v>
          </cell>
          <cell r="G311" t="str">
            <v>A95500419000AA</v>
          </cell>
          <cell r="H311">
            <v>419</v>
          </cell>
          <cell r="I311">
            <v>1</v>
          </cell>
          <cell r="J311" t="str">
            <v/>
          </cell>
          <cell r="K311">
            <v>6586901700</v>
          </cell>
          <cell r="L311" t="str">
            <v>DRT25LCU68DC7</v>
          </cell>
          <cell r="M311">
            <v>1</v>
          </cell>
          <cell r="N311">
            <v>6504421000</v>
          </cell>
          <cell r="O311" t="str">
            <v>P11S2VBAPSYT503</v>
          </cell>
          <cell r="P311">
            <v>1</v>
          </cell>
          <cell r="Q311">
            <v>6586901800</v>
          </cell>
          <cell r="R311" t="str">
            <v>PA1RT25L150DB7</v>
          </cell>
          <cell r="S311">
            <v>1</v>
          </cell>
          <cell r="T311">
            <v>6504420500</v>
          </cell>
          <cell r="U311" t="str">
            <v>P11S1VBAPSYT461</v>
          </cell>
          <cell r="V311">
            <v>1</v>
          </cell>
          <cell r="W311">
            <v>6574907800</v>
          </cell>
          <cell r="X311" t="str">
            <v>C4FP5404A01</v>
          </cell>
          <cell r="Y311">
            <v>1</v>
          </cell>
          <cell r="Z311">
            <v>5</v>
          </cell>
          <cell r="AA311">
            <v>0</v>
          </cell>
          <cell r="AB311">
            <v>5</v>
          </cell>
          <cell r="AC311"/>
          <cell r="AD311"/>
          <cell r="AE311"/>
          <cell r="AF311" t="str">
            <v>Waiting</v>
          </cell>
        </row>
        <row r="312">
          <cell r="A312" t="str">
            <v>2804605010</v>
          </cell>
          <cell r="B312" t="str">
            <v>SPARES</v>
          </cell>
          <cell r="C312" t="str">
            <v>RTN</v>
          </cell>
          <cell r="D312"/>
          <cell r="E312">
            <v>28046050</v>
          </cell>
          <cell r="F312" t="str">
            <v>10</v>
          </cell>
          <cell r="G312" t="str">
            <v>D9551006000295</v>
          </cell>
          <cell r="H312">
            <v>60</v>
          </cell>
          <cell r="I312">
            <v>1</v>
          </cell>
          <cell r="J312" t="str">
            <v>O</v>
          </cell>
          <cell r="K312">
            <v>6963455500</v>
          </cell>
          <cell r="L312" t="str">
            <v>007164-01</v>
          </cell>
          <cell r="M312">
            <v>1</v>
          </cell>
          <cell r="N312">
            <v>6963455400</v>
          </cell>
          <cell r="O312" t="str">
            <v>007165-01</v>
          </cell>
          <cell r="P312">
            <v>1</v>
          </cell>
          <cell r="Q312"/>
          <cell r="R312"/>
          <cell r="S312"/>
          <cell r="T312"/>
          <cell r="U312"/>
          <cell r="V312"/>
          <cell r="W312"/>
          <cell r="X312"/>
          <cell r="Y312"/>
          <cell r="Z312">
            <v>2</v>
          </cell>
          <cell r="AA312">
            <v>0</v>
          </cell>
          <cell r="AB312">
            <v>2</v>
          </cell>
          <cell r="AC312"/>
          <cell r="AD312"/>
          <cell r="AE312"/>
          <cell r="AF312" t="str">
            <v>Received</v>
          </cell>
        </row>
        <row r="313">
          <cell r="A313" t="str">
            <v>2804605610</v>
          </cell>
          <cell r="B313" t="str">
            <v>SPARES</v>
          </cell>
          <cell r="C313" t="str">
            <v>RTN</v>
          </cell>
          <cell r="D313"/>
          <cell r="E313">
            <v>28046056</v>
          </cell>
          <cell r="F313" t="str">
            <v>10</v>
          </cell>
          <cell r="G313" t="str">
            <v>D9551006000295</v>
          </cell>
          <cell r="H313">
            <v>60</v>
          </cell>
          <cell r="I313">
            <v>1</v>
          </cell>
          <cell r="J313" t="str">
            <v>O</v>
          </cell>
          <cell r="K313">
            <v>6963455500</v>
          </cell>
          <cell r="L313" t="str">
            <v>007164-01</v>
          </cell>
          <cell r="M313">
            <v>1</v>
          </cell>
          <cell r="N313">
            <v>6963455400</v>
          </cell>
          <cell r="O313" t="str">
            <v>007165-01</v>
          </cell>
          <cell r="P313">
            <v>1</v>
          </cell>
          <cell r="Q313"/>
          <cell r="R313"/>
          <cell r="S313"/>
          <cell r="T313"/>
          <cell r="U313"/>
          <cell r="V313"/>
          <cell r="W313"/>
          <cell r="X313"/>
          <cell r="Y313"/>
          <cell r="Z313">
            <v>2</v>
          </cell>
          <cell r="AA313">
            <v>0</v>
          </cell>
          <cell r="AB313">
            <v>2</v>
          </cell>
          <cell r="AC313"/>
          <cell r="AD313"/>
          <cell r="AE313"/>
          <cell r="AF313" t="str">
            <v>Received</v>
          </cell>
        </row>
        <row r="314">
          <cell r="A314" t="str">
            <v>2804605510</v>
          </cell>
          <cell r="B314" t="str">
            <v>SPARES</v>
          </cell>
          <cell r="C314" t="str">
            <v>RTN</v>
          </cell>
          <cell r="D314"/>
          <cell r="E314">
            <v>28046055</v>
          </cell>
          <cell r="F314" t="str">
            <v>10</v>
          </cell>
          <cell r="G314" t="str">
            <v>D9551006000295</v>
          </cell>
          <cell r="H314">
            <v>60</v>
          </cell>
          <cell r="I314">
            <v>1</v>
          </cell>
          <cell r="J314" t="str">
            <v/>
          </cell>
          <cell r="K314">
            <v>6963455500</v>
          </cell>
          <cell r="L314" t="str">
            <v>007164-01</v>
          </cell>
          <cell r="M314">
            <v>1</v>
          </cell>
          <cell r="N314">
            <v>6963455400</v>
          </cell>
          <cell r="O314" t="str">
            <v>007165-01</v>
          </cell>
          <cell r="P314">
            <v>1</v>
          </cell>
          <cell r="Q314"/>
          <cell r="R314"/>
          <cell r="S314"/>
          <cell r="T314"/>
          <cell r="U314"/>
          <cell r="V314"/>
          <cell r="W314"/>
          <cell r="X314"/>
          <cell r="Y314"/>
          <cell r="Z314">
            <v>2</v>
          </cell>
          <cell r="AA314">
            <v>0</v>
          </cell>
          <cell r="AB314">
            <v>2</v>
          </cell>
          <cell r="AC314"/>
          <cell r="AD314"/>
          <cell r="AE314"/>
          <cell r="AF314" t="str">
            <v>Received</v>
          </cell>
        </row>
        <row r="315">
          <cell r="A315" t="str">
            <v>2804729610</v>
          </cell>
          <cell r="B315" t="str">
            <v>SPARES</v>
          </cell>
          <cell r="C315" t="str">
            <v>RTN</v>
          </cell>
          <cell r="D315"/>
          <cell r="E315">
            <v>28047296</v>
          </cell>
          <cell r="F315" t="str">
            <v>10</v>
          </cell>
          <cell r="G315" t="str">
            <v>D9551006100295</v>
          </cell>
          <cell r="H315">
            <v>61</v>
          </cell>
          <cell r="I315">
            <v>1</v>
          </cell>
          <cell r="J315" t="str">
            <v>O</v>
          </cell>
          <cell r="K315">
            <v>6963455500</v>
          </cell>
          <cell r="L315" t="str">
            <v>007164-01</v>
          </cell>
          <cell r="M315">
            <v>1</v>
          </cell>
          <cell r="N315">
            <v>6963455400</v>
          </cell>
          <cell r="O315" t="str">
            <v>007165-01</v>
          </cell>
          <cell r="P315">
            <v>1</v>
          </cell>
          <cell r="Q315"/>
          <cell r="R315"/>
          <cell r="S315"/>
          <cell r="T315"/>
          <cell r="U315"/>
          <cell r="V315"/>
          <cell r="W315"/>
          <cell r="X315"/>
          <cell r="Y315"/>
          <cell r="Z315"/>
          <cell r="AA315"/>
          <cell r="AB315"/>
          <cell r="AC315"/>
          <cell r="AD315"/>
          <cell r="AE315"/>
          <cell r="AF315" t="str">
            <v>Received</v>
          </cell>
        </row>
        <row r="316">
          <cell r="A316" t="str">
            <v>2804729810</v>
          </cell>
          <cell r="B316" t="str">
            <v>SPARES</v>
          </cell>
          <cell r="C316" t="str">
            <v>RTN</v>
          </cell>
          <cell r="D316"/>
          <cell r="E316">
            <v>28047298</v>
          </cell>
          <cell r="F316" t="str">
            <v>10</v>
          </cell>
          <cell r="G316" t="str">
            <v>D9551006100295</v>
          </cell>
          <cell r="H316">
            <v>61</v>
          </cell>
          <cell r="I316">
            <v>1</v>
          </cell>
          <cell r="J316" t="str">
            <v/>
          </cell>
          <cell r="K316">
            <v>6963455500</v>
          </cell>
          <cell r="L316" t="str">
            <v>007164-01</v>
          </cell>
          <cell r="M316">
            <v>1</v>
          </cell>
          <cell r="N316">
            <v>6963455400</v>
          </cell>
          <cell r="O316" t="str">
            <v>007165-01</v>
          </cell>
          <cell r="P316">
            <v>1</v>
          </cell>
          <cell r="Q316"/>
          <cell r="R316"/>
          <cell r="S316"/>
          <cell r="T316"/>
          <cell r="U316"/>
          <cell r="V316"/>
          <cell r="W316"/>
          <cell r="X316"/>
          <cell r="Y316"/>
          <cell r="Z316"/>
          <cell r="AA316"/>
          <cell r="AB316"/>
          <cell r="AC316"/>
          <cell r="AD316"/>
          <cell r="AE316"/>
          <cell r="AF316" t="str">
            <v>Received</v>
          </cell>
        </row>
        <row r="317">
          <cell r="A317" t="str">
            <v>2804729910</v>
          </cell>
          <cell r="B317" t="str">
            <v>SPARES</v>
          </cell>
          <cell r="C317" t="str">
            <v>RTN</v>
          </cell>
          <cell r="D317"/>
          <cell r="E317">
            <v>28047299</v>
          </cell>
          <cell r="F317" t="str">
            <v>10</v>
          </cell>
          <cell r="G317" t="str">
            <v>D9551006100295</v>
          </cell>
          <cell r="H317">
            <v>61</v>
          </cell>
          <cell r="I317">
            <v>1</v>
          </cell>
          <cell r="J317" t="str">
            <v>O</v>
          </cell>
          <cell r="K317">
            <v>6963455500</v>
          </cell>
          <cell r="L317" t="str">
            <v>007164-01</v>
          </cell>
          <cell r="M317">
            <v>1</v>
          </cell>
          <cell r="N317">
            <v>6963455400</v>
          </cell>
          <cell r="O317" t="str">
            <v>007165-01</v>
          </cell>
          <cell r="P317">
            <v>1</v>
          </cell>
          <cell r="Q317"/>
          <cell r="R317"/>
          <cell r="S317"/>
          <cell r="T317"/>
          <cell r="U317"/>
          <cell r="V317"/>
          <cell r="W317"/>
          <cell r="X317"/>
          <cell r="Y317"/>
          <cell r="Z317"/>
          <cell r="AA317"/>
          <cell r="AB317"/>
          <cell r="AC317"/>
          <cell r="AD317"/>
          <cell r="AE317"/>
          <cell r="AF317" t="str">
            <v>Received</v>
          </cell>
        </row>
        <row r="318">
          <cell r="A318" t="str">
            <v>2804730210</v>
          </cell>
          <cell r="B318" t="str">
            <v>SPARES</v>
          </cell>
          <cell r="C318" t="str">
            <v>RTN</v>
          </cell>
          <cell r="D318"/>
          <cell r="E318">
            <v>28047302</v>
          </cell>
          <cell r="F318" t="str">
            <v>10</v>
          </cell>
          <cell r="G318" t="str">
            <v>D9551006200295</v>
          </cell>
          <cell r="H318">
            <v>62</v>
          </cell>
          <cell r="I318">
            <v>1</v>
          </cell>
          <cell r="J318" t="str">
            <v>TBD</v>
          </cell>
          <cell r="K318">
            <v>6963455500</v>
          </cell>
          <cell r="L318" t="str">
            <v>007164-01</v>
          </cell>
          <cell r="M318">
            <v>1</v>
          </cell>
          <cell r="N318">
            <v>6963455400</v>
          </cell>
          <cell r="O318" t="str">
            <v>007165-01</v>
          </cell>
          <cell r="P318">
            <v>1</v>
          </cell>
          <cell r="Q318">
            <v>6963403400</v>
          </cell>
          <cell r="R318" t="str">
            <v xml:space="preserve"> 002077-01</v>
          </cell>
          <cell r="S318">
            <v>1</v>
          </cell>
          <cell r="T318"/>
          <cell r="U318"/>
          <cell r="V318"/>
          <cell r="W318"/>
          <cell r="X318"/>
          <cell r="Y318"/>
          <cell r="Z318">
            <v>3</v>
          </cell>
          <cell r="AA318">
            <v>0</v>
          </cell>
          <cell r="AB318">
            <v>3</v>
          </cell>
          <cell r="AC318"/>
          <cell r="AD318"/>
          <cell r="AE318"/>
          <cell r="AF318" t="str">
            <v>Received</v>
          </cell>
        </row>
        <row r="319">
          <cell r="A319" t="str">
            <v>28047407
2815867820</v>
          </cell>
          <cell r="B319" t="str">
            <v>SPARES</v>
          </cell>
          <cell r="C319"/>
          <cell r="D319" t="str">
            <v>B.Lachal</v>
          </cell>
          <cell r="E319" t="str">
            <v>28047407
28158678</v>
          </cell>
          <cell r="F319">
            <v>20</v>
          </cell>
          <cell r="G319" t="str">
            <v>A27912401007C11</v>
          </cell>
          <cell r="H319" t="str">
            <v>CTLUNIT  CONTROL UNIT-HP FUEL</v>
          </cell>
          <cell r="I319">
            <v>1</v>
          </cell>
          <cell r="J319">
            <v>42801</v>
          </cell>
          <cell r="K319">
            <v>6595684900</v>
          </cell>
          <cell r="L319" t="str">
            <v>C4E31831-01</v>
          </cell>
          <cell r="M319">
            <v>1</v>
          </cell>
          <cell r="N319"/>
          <cell r="O319"/>
          <cell r="P319"/>
          <cell r="Q319"/>
          <cell r="R319"/>
          <cell r="S319"/>
          <cell r="T319"/>
          <cell r="U319"/>
          <cell r="V319"/>
          <cell r="W319"/>
          <cell r="X319"/>
          <cell r="Y319"/>
          <cell r="Z319">
            <v>1</v>
          </cell>
          <cell r="AA319">
            <v>1</v>
          </cell>
          <cell r="AB319">
            <v>0</v>
          </cell>
          <cell r="AC319"/>
          <cell r="AD319"/>
          <cell r="AE319"/>
          <cell r="AF319" t="str">
            <v>Waiting</v>
          </cell>
        </row>
        <row r="320">
          <cell r="A320" t="str">
            <v>2805292510</v>
          </cell>
          <cell r="B320" t="str">
            <v>SPARES</v>
          </cell>
          <cell r="C320" t="str">
            <v>RTN</v>
          </cell>
          <cell r="D320"/>
          <cell r="E320">
            <v>28052925</v>
          </cell>
          <cell r="F320">
            <v>10</v>
          </cell>
          <cell r="G320" t="str">
            <v>WF413SBAAAAA</v>
          </cell>
          <cell r="H320">
            <v>511</v>
          </cell>
          <cell r="I320">
            <v>6</v>
          </cell>
          <cell r="J320">
            <v>43502</v>
          </cell>
          <cell r="K320" t="str">
            <v>6V00588500</v>
          </cell>
          <cell r="L320"/>
          <cell r="M320">
            <v>1</v>
          </cell>
          <cell r="N320"/>
          <cell r="O320"/>
          <cell r="P320"/>
          <cell r="Q320"/>
          <cell r="R320"/>
          <cell r="S320"/>
          <cell r="T320"/>
          <cell r="U320"/>
          <cell r="V320"/>
          <cell r="W320"/>
          <cell r="X320"/>
          <cell r="Y320"/>
          <cell r="Z320">
            <v>1</v>
          </cell>
          <cell r="AA320">
            <v>0</v>
          </cell>
          <cell r="AB320">
            <v>1</v>
          </cell>
          <cell r="AC320"/>
          <cell r="AD320"/>
          <cell r="AE320"/>
          <cell r="AF320" t="str">
            <v>Waiting</v>
          </cell>
        </row>
        <row r="321">
          <cell r="A321" t="str">
            <v>2805559110</v>
          </cell>
          <cell r="B321" t="str">
            <v>SPARES</v>
          </cell>
          <cell r="C321"/>
          <cell r="D321" t="str">
            <v>B.Lachal</v>
          </cell>
          <cell r="E321">
            <v>28055591</v>
          </cell>
          <cell r="F321">
            <v>10</v>
          </cell>
          <cell r="G321" t="str">
            <v>A27912401007C11</v>
          </cell>
          <cell r="H321" t="str">
            <v>CTLUNIT  CONTROL UNIT-HP FUEL</v>
          </cell>
          <cell r="I321">
            <v>1</v>
          </cell>
          <cell r="J321">
            <v>42801</v>
          </cell>
          <cell r="K321">
            <v>6595684900</v>
          </cell>
          <cell r="L321" t="str">
            <v>C4E31831-01</v>
          </cell>
          <cell r="M321">
            <v>1</v>
          </cell>
          <cell r="N321"/>
          <cell r="O321"/>
          <cell r="P321"/>
          <cell r="Q321"/>
          <cell r="R321"/>
          <cell r="S321"/>
          <cell r="T321"/>
          <cell r="U321"/>
          <cell r="V321"/>
          <cell r="W321"/>
          <cell r="X321"/>
          <cell r="Y321"/>
          <cell r="Z321">
            <v>1</v>
          </cell>
          <cell r="AA321">
            <v>1</v>
          </cell>
          <cell r="AB321">
            <v>0</v>
          </cell>
          <cell r="AC321"/>
          <cell r="AD321"/>
          <cell r="AE321"/>
          <cell r="AF321" t="str">
            <v>Waiting</v>
          </cell>
        </row>
        <row r="322">
          <cell r="A322" t="str">
            <v>2805559010</v>
          </cell>
          <cell r="B322" t="str">
            <v>SPARES</v>
          </cell>
          <cell r="C322"/>
          <cell r="D322" t="str">
            <v>B.Lachal</v>
          </cell>
          <cell r="E322">
            <v>28055590</v>
          </cell>
          <cell r="F322">
            <v>10</v>
          </cell>
          <cell r="G322" t="str">
            <v>A27912401007C11</v>
          </cell>
          <cell r="H322" t="str">
            <v>CTLUNIT  CONTROL UNIT-HP FUEL</v>
          </cell>
          <cell r="I322">
            <v>1</v>
          </cell>
          <cell r="J322">
            <v>42801</v>
          </cell>
          <cell r="K322">
            <v>6595684900</v>
          </cell>
          <cell r="L322" t="str">
            <v>C4E31831-01</v>
          </cell>
          <cell r="M322">
            <v>1</v>
          </cell>
          <cell r="N322"/>
          <cell r="O322"/>
          <cell r="P322"/>
          <cell r="Q322"/>
          <cell r="R322"/>
          <cell r="S322"/>
          <cell r="T322"/>
          <cell r="U322"/>
          <cell r="V322"/>
          <cell r="W322"/>
          <cell r="X322"/>
          <cell r="Y322"/>
          <cell r="Z322">
            <v>1</v>
          </cell>
          <cell r="AA322">
            <v>1</v>
          </cell>
          <cell r="AB322">
            <v>0</v>
          </cell>
          <cell r="AC322"/>
          <cell r="AD322"/>
          <cell r="AE322"/>
          <cell r="AF322" t="str">
            <v>Waiting</v>
          </cell>
        </row>
        <row r="323">
          <cell r="A323" t="str">
            <v>2805778510</v>
          </cell>
          <cell r="B323" t="str">
            <v>SPARES</v>
          </cell>
          <cell r="C323" t="str">
            <v>AOG</v>
          </cell>
          <cell r="D323"/>
          <cell r="E323">
            <v>28057785</v>
          </cell>
          <cell r="F323" t="str">
            <v>10</v>
          </cell>
          <cell r="G323" t="str">
            <v>WF418AFACAAE</v>
          </cell>
          <cell r="H323">
            <v>518</v>
          </cell>
          <cell r="I323">
            <v>1</v>
          </cell>
          <cell r="J323" t="str">
            <v>O</v>
          </cell>
          <cell r="K323" t="str">
            <v>6V01448300</v>
          </cell>
          <cell r="L323" t="str">
            <v>723-1337-03</v>
          </cell>
          <cell r="M323">
            <v>1</v>
          </cell>
          <cell r="N323"/>
          <cell r="O323"/>
          <cell r="P323"/>
          <cell r="Q323"/>
          <cell r="R323"/>
          <cell r="S323"/>
          <cell r="T323"/>
          <cell r="U323"/>
          <cell r="V323"/>
          <cell r="W323"/>
          <cell r="X323"/>
          <cell r="Y323"/>
          <cell r="Z323">
            <v>1</v>
          </cell>
          <cell r="AA323">
            <v>1</v>
          </cell>
          <cell r="AB323">
            <v>0</v>
          </cell>
          <cell r="AC323"/>
          <cell r="AD323"/>
          <cell r="AE323"/>
          <cell r="AF323" t="str">
            <v>Received</v>
          </cell>
        </row>
        <row r="324">
          <cell r="A324" t="str">
            <v>2805553410</v>
          </cell>
          <cell r="B324" t="str">
            <v>SPARES</v>
          </cell>
          <cell r="C324" t="str">
            <v>AOG</v>
          </cell>
          <cell r="D324"/>
          <cell r="E324">
            <v>28055534</v>
          </cell>
          <cell r="F324" t="str">
            <v>10</v>
          </cell>
          <cell r="G324" t="str">
            <v>WF409ACABAAB</v>
          </cell>
          <cell r="H324">
            <v>318</v>
          </cell>
          <cell r="I324">
            <v>1</v>
          </cell>
          <cell r="J324" t="str">
            <v>N</v>
          </cell>
          <cell r="K324" t="str">
            <v>6V90079500</v>
          </cell>
          <cell r="L324" t="str">
            <v>723-5561-02</v>
          </cell>
          <cell r="M324">
            <v>1</v>
          </cell>
          <cell r="N324"/>
          <cell r="O324"/>
          <cell r="P324"/>
          <cell r="Q324"/>
          <cell r="R324"/>
          <cell r="S324"/>
          <cell r="T324"/>
          <cell r="U324"/>
          <cell r="V324"/>
          <cell r="W324"/>
          <cell r="X324"/>
          <cell r="Y324"/>
          <cell r="Z324">
            <v>1</v>
          </cell>
          <cell r="AA324">
            <v>1</v>
          </cell>
          <cell r="AB324">
            <v>0</v>
          </cell>
          <cell r="AC324"/>
          <cell r="AD324"/>
          <cell r="AE324"/>
          <cell r="AF324" t="str">
            <v>Received</v>
          </cell>
        </row>
        <row r="325">
          <cell r="A325" t="str">
            <v>2806360410</v>
          </cell>
          <cell r="B325" t="str">
            <v>SPARES</v>
          </cell>
          <cell r="C325" t="str">
            <v>RTN</v>
          </cell>
          <cell r="D325"/>
          <cell r="E325">
            <v>28063604</v>
          </cell>
          <cell r="F325" t="str">
            <v>10</v>
          </cell>
          <cell r="G325" t="str">
            <v>A9550051000195</v>
          </cell>
          <cell r="H325">
            <v>510</v>
          </cell>
          <cell r="I325">
            <v>2</v>
          </cell>
          <cell r="J325" t="str">
            <v>N</v>
          </cell>
          <cell r="K325">
            <v>6530207600</v>
          </cell>
          <cell r="L325" t="str">
            <v>A31112112B00</v>
          </cell>
          <cell r="M325">
            <v>1</v>
          </cell>
          <cell r="N325"/>
          <cell r="O325"/>
          <cell r="P325"/>
          <cell r="Q325"/>
          <cell r="R325"/>
          <cell r="S325"/>
          <cell r="T325"/>
          <cell r="U325"/>
          <cell r="V325"/>
          <cell r="W325"/>
          <cell r="X325"/>
          <cell r="Y325"/>
          <cell r="Z325">
            <v>2</v>
          </cell>
          <cell r="AA325">
            <v>1</v>
          </cell>
          <cell r="AB325">
            <v>1</v>
          </cell>
          <cell r="AC325"/>
          <cell r="AD325"/>
          <cell r="AE325"/>
          <cell r="AF325" t="str">
            <v>Received</v>
          </cell>
        </row>
        <row r="326">
          <cell r="A326" t="str">
            <v>6823200001</v>
          </cell>
          <cell r="B326" t="str">
            <v>SPARES</v>
          </cell>
          <cell r="C326" t="str">
            <v>AOG</v>
          </cell>
          <cell r="D326"/>
          <cell r="E326">
            <v>6823200</v>
          </cell>
          <cell r="F326" t="str">
            <v>001</v>
          </cell>
          <cell r="G326" t="str">
            <v>TBD</v>
          </cell>
          <cell r="H326" t="str">
            <v>TBD</v>
          </cell>
          <cell r="I326" t="e">
            <v>#N/A</v>
          </cell>
          <cell r="J326" t="str">
            <v>TBD</v>
          </cell>
          <cell r="K326" t="str">
            <v>6M90005100</v>
          </cell>
          <cell r="L326" t="str">
            <v>360-001</v>
          </cell>
          <cell r="M326">
            <v>1</v>
          </cell>
          <cell r="N326" t="str">
            <v>6M90005200</v>
          </cell>
          <cell r="O326" t="str">
            <v>33-455</v>
          </cell>
          <cell r="P326">
            <v>1</v>
          </cell>
          <cell r="Q326" t="str">
            <v>6M90005300</v>
          </cell>
          <cell r="R326" t="str">
            <v>27-457</v>
          </cell>
          <cell r="S326">
            <v>1</v>
          </cell>
          <cell r="T326" t="str">
            <v>6M90079400</v>
          </cell>
          <cell r="U326"/>
          <cell r="V326">
            <v>1</v>
          </cell>
          <cell r="W326"/>
          <cell r="X326"/>
          <cell r="Y326"/>
          <cell r="Z326" t="e">
            <v>#N/A</v>
          </cell>
          <cell r="AA326">
            <v>0</v>
          </cell>
          <cell r="AB326" t="e">
            <v>#N/A</v>
          </cell>
          <cell r="AC326"/>
          <cell r="AD326"/>
          <cell r="AE326" t="str">
            <v>manque cms 4</v>
          </cell>
          <cell r="AF326" t="str">
            <v>Partial receipt</v>
          </cell>
        </row>
        <row r="327">
          <cell r="A327" t="str">
            <v>2806751910</v>
          </cell>
          <cell r="B327" t="str">
            <v>SPARES</v>
          </cell>
          <cell r="C327" t="str">
            <v>EXP</v>
          </cell>
          <cell r="D327"/>
          <cell r="E327">
            <v>28067519</v>
          </cell>
          <cell r="F327" t="str">
            <v>10</v>
          </cell>
          <cell r="G327" t="str">
            <v>D9550010800996</v>
          </cell>
          <cell r="H327">
            <v>108</v>
          </cell>
          <cell r="I327">
            <v>1</v>
          </cell>
          <cell r="J327" t="str">
            <v/>
          </cell>
          <cell r="K327">
            <v>6963403800</v>
          </cell>
          <cell r="L327" t="str">
            <v>002045-01</v>
          </cell>
          <cell r="M327">
            <v>1</v>
          </cell>
          <cell r="N327"/>
          <cell r="O327"/>
          <cell r="P327"/>
          <cell r="Q327"/>
          <cell r="R327"/>
          <cell r="S327"/>
          <cell r="T327"/>
          <cell r="U327"/>
          <cell r="V327"/>
          <cell r="W327"/>
          <cell r="X327"/>
          <cell r="Y327"/>
          <cell r="Z327">
            <v>1</v>
          </cell>
          <cell r="AA327">
            <v>0</v>
          </cell>
          <cell r="AB327">
            <v>1</v>
          </cell>
          <cell r="AC327"/>
          <cell r="AD327"/>
          <cell r="AE327"/>
          <cell r="AF327" t="str">
            <v>Waiting</v>
          </cell>
        </row>
        <row r="328">
          <cell r="A328" t="str">
            <v>2806846710</v>
          </cell>
          <cell r="B328" t="str">
            <v>SPARES</v>
          </cell>
          <cell r="C328"/>
          <cell r="D328" t="str">
            <v>M. Kannane</v>
          </cell>
          <cell r="E328">
            <v>28068467</v>
          </cell>
          <cell r="F328">
            <v>10</v>
          </cell>
          <cell r="G328" t="str">
            <v>D9551002200895</v>
          </cell>
          <cell r="H328" t="str">
            <v>22VU PANEL</v>
          </cell>
          <cell r="I328">
            <v>1</v>
          </cell>
          <cell r="J328">
            <v>43021</v>
          </cell>
          <cell r="K328">
            <v>6939600100</v>
          </cell>
          <cell r="L328" t="str">
            <v>058-001-00</v>
          </cell>
          <cell r="M328">
            <v>1</v>
          </cell>
          <cell r="N328"/>
          <cell r="O328"/>
          <cell r="P328"/>
          <cell r="Q328"/>
          <cell r="R328"/>
          <cell r="S328"/>
          <cell r="T328"/>
          <cell r="U328"/>
          <cell r="V328"/>
          <cell r="W328"/>
          <cell r="X328"/>
          <cell r="Y328"/>
          <cell r="Z328">
            <v>1</v>
          </cell>
          <cell r="AA328">
            <v>0</v>
          </cell>
          <cell r="AB328">
            <v>1</v>
          </cell>
          <cell r="AC328"/>
          <cell r="AD328"/>
          <cell r="AE328"/>
          <cell r="AF328" t="str">
            <v>Received</v>
          </cell>
        </row>
        <row r="329">
          <cell r="A329" t="str">
            <v>2806846610</v>
          </cell>
          <cell r="B329" t="str">
            <v>SPARES</v>
          </cell>
          <cell r="C329"/>
          <cell r="D329" t="str">
            <v>M. Kannane</v>
          </cell>
          <cell r="E329">
            <v>28068466</v>
          </cell>
          <cell r="F329">
            <v>10</v>
          </cell>
          <cell r="G329" t="str">
            <v>D9551002200895</v>
          </cell>
          <cell r="H329" t="str">
            <v>22VU PANEL</v>
          </cell>
          <cell r="I329">
            <v>1</v>
          </cell>
          <cell r="J329">
            <v>43021</v>
          </cell>
          <cell r="K329">
            <v>6939600100</v>
          </cell>
          <cell r="L329" t="str">
            <v>058-001-00</v>
          </cell>
          <cell r="M329">
            <v>1</v>
          </cell>
          <cell r="N329"/>
          <cell r="O329"/>
          <cell r="P329"/>
          <cell r="Q329"/>
          <cell r="R329"/>
          <cell r="S329"/>
          <cell r="T329"/>
          <cell r="U329"/>
          <cell r="V329"/>
          <cell r="W329"/>
          <cell r="X329"/>
          <cell r="Y329"/>
          <cell r="Z329">
            <v>1</v>
          </cell>
          <cell r="AA329">
            <v>0</v>
          </cell>
          <cell r="AB329">
            <v>1</v>
          </cell>
          <cell r="AC329"/>
          <cell r="AD329"/>
          <cell r="AE329"/>
          <cell r="AF329" t="str">
            <v>Received</v>
          </cell>
        </row>
        <row r="330">
          <cell r="A330" t="str">
            <v>682405910</v>
          </cell>
          <cell r="B330" t="str">
            <v>SPARES</v>
          </cell>
          <cell r="C330" t="str">
            <v>AOG</v>
          </cell>
          <cell r="D330"/>
          <cell r="E330">
            <v>6824059</v>
          </cell>
          <cell r="F330">
            <v>10</v>
          </cell>
          <cell r="G330" t="str">
            <v>MB170ACAAAAB</v>
          </cell>
          <cell r="H330" t="str">
            <v>12VU PANEL</v>
          </cell>
          <cell r="I330">
            <v>1</v>
          </cell>
          <cell r="J330">
            <v>43525</v>
          </cell>
          <cell r="K330" t="str">
            <v>6M90005100</v>
          </cell>
          <cell r="L330" t="str">
            <v>360-001</v>
          </cell>
          <cell r="M330">
            <v>1</v>
          </cell>
          <cell r="N330" t="str">
            <v>6M90005200</v>
          </cell>
          <cell r="O330" t="str">
            <v>33-455</v>
          </cell>
          <cell r="P330">
            <v>1</v>
          </cell>
          <cell r="Q330" t="str">
            <v>6M90005300</v>
          </cell>
          <cell r="R330" t="str">
            <v>27-457</v>
          </cell>
          <cell r="S330">
            <v>1</v>
          </cell>
          <cell r="T330" t="str">
            <v>6M90079400</v>
          </cell>
          <cell r="U330" t="str">
            <v>723-6212-01</v>
          </cell>
          <cell r="V330">
            <v>1</v>
          </cell>
          <cell r="W330"/>
          <cell r="X330"/>
          <cell r="Y330"/>
          <cell r="Z330">
            <v>4</v>
          </cell>
          <cell r="AA330">
            <v>4</v>
          </cell>
          <cell r="AB330">
            <v>0</v>
          </cell>
          <cell r="AC330"/>
          <cell r="AD330"/>
          <cell r="AE330" t="str">
            <v>Manque CMS 2 - 3 - 4</v>
          </cell>
          <cell r="AF330" t="str">
            <v>Partial receipt</v>
          </cell>
        </row>
        <row r="331">
          <cell r="A331" t="str">
            <v>2807800410</v>
          </cell>
          <cell r="B331" t="str">
            <v>SPARES</v>
          </cell>
          <cell r="C331" t="str">
            <v>EXP</v>
          </cell>
          <cell r="D331"/>
          <cell r="E331">
            <v>28078004</v>
          </cell>
          <cell r="F331" t="str">
            <v>10</v>
          </cell>
          <cell r="G331" t="str">
            <v>D9550010800996</v>
          </cell>
          <cell r="H331">
            <v>108</v>
          </cell>
          <cell r="I331">
            <v>3</v>
          </cell>
          <cell r="J331">
            <v>43525</v>
          </cell>
          <cell r="K331">
            <v>6963403800</v>
          </cell>
          <cell r="L331" t="str">
            <v>002045-01</v>
          </cell>
          <cell r="M331">
            <v>1</v>
          </cell>
          <cell r="N331"/>
          <cell r="O331"/>
          <cell r="P331"/>
          <cell r="Q331"/>
          <cell r="R331"/>
          <cell r="S331"/>
          <cell r="T331"/>
          <cell r="U331"/>
          <cell r="V331"/>
          <cell r="W331"/>
          <cell r="X331"/>
          <cell r="Y331"/>
          <cell r="Z331">
            <v>3</v>
          </cell>
          <cell r="AA331">
            <v>0</v>
          </cell>
          <cell r="AB331">
            <v>3</v>
          </cell>
          <cell r="AC331"/>
          <cell r="AD331"/>
          <cell r="AE331"/>
          <cell r="AF331" t="str">
            <v>Waiting</v>
          </cell>
        </row>
        <row r="332">
          <cell r="A332" t="str">
            <v>2809149110</v>
          </cell>
          <cell r="B332" t="str">
            <v>SPARES</v>
          </cell>
          <cell r="C332" t="str">
            <v>RTN</v>
          </cell>
          <cell r="D332"/>
          <cell r="E332">
            <v>28091491</v>
          </cell>
          <cell r="F332" t="str">
            <v>10</v>
          </cell>
          <cell r="G332" t="str">
            <v>D9551006000195</v>
          </cell>
          <cell r="H332">
            <v>60</v>
          </cell>
          <cell r="I332">
            <v>1</v>
          </cell>
          <cell r="J332" t="str">
            <v/>
          </cell>
          <cell r="K332">
            <v>6963402800</v>
          </cell>
          <cell r="L332" t="str">
            <v>002078-01</v>
          </cell>
          <cell r="M332">
            <v>1</v>
          </cell>
          <cell r="N332">
            <v>6963403000</v>
          </cell>
          <cell r="O332" t="str">
            <v>002079-01</v>
          </cell>
          <cell r="P332">
            <v>1</v>
          </cell>
          <cell r="Q332"/>
          <cell r="R332"/>
          <cell r="S332"/>
          <cell r="T332"/>
          <cell r="U332"/>
          <cell r="V332"/>
          <cell r="W332"/>
          <cell r="X332"/>
          <cell r="Y332"/>
          <cell r="Z332">
            <v>2</v>
          </cell>
          <cell r="AA332">
            <v>0</v>
          </cell>
          <cell r="AB332">
            <v>2</v>
          </cell>
          <cell r="AC332"/>
          <cell r="AD332"/>
          <cell r="AE332"/>
          <cell r="AF332" t="str">
            <v>Received</v>
          </cell>
        </row>
        <row r="333">
          <cell r="A333" t="str">
            <v>2809149510</v>
          </cell>
          <cell r="B333" t="str">
            <v>SPARES</v>
          </cell>
          <cell r="C333" t="str">
            <v>RTN</v>
          </cell>
          <cell r="D333"/>
          <cell r="E333">
            <v>28091495</v>
          </cell>
          <cell r="F333" t="str">
            <v>10</v>
          </cell>
          <cell r="G333" t="str">
            <v>D9551006000195</v>
          </cell>
          <cell r="H333">
            <v>60</v>
          </cell>
          <cell r="I333">
            <v>1</v>
          </cell>
          <cell r="J333" t="str">
            <v/>
          </cell>
          <cell r="K333">
            <v>6963402800</v>
          </cell>
          <cell r="L333" t="str">
            <v>002078-01</v>
          </cell>
          <cell r="M333">
            <v>1</v>
          </cell>
          <cell r="N333">
            <v>6963403000</v>
          </cell>
          <cell r="O333" t="str">
            <v>002079-01</v>
          </cell>
          <cell r="P333">
            <v>1</v>
          </cell>
          <cell r="Q333"/>
          <cell r="R333"/>
          <cell r="S333"/>
          <cell r="T333"/>
          <cell r="U333"/>
          <cell r="V333"/>
          <cell r="W333"/>
          <cell r="X333"/>
          <cell r="Y333"/>
          <cell r="Z333">
            <v>2</v>
          </cell>
          <cell r="AA333">
            <v>0</v>
          </cell>
          <cell r="AB333">
            <v>2</v>
          </cell>
          <cell r="AC333"/>
          <cell r="AD333"/>
          <cell r="AE333" t="str">
            <v>Recu PN2079-01</v>
          </cell>
          <cell r="AF333" t="str">
            <v>Received</v>
          </cell>
        </row>
        <row r="334">
          <cell r="A334" t="str">
            <v>2809149810</v>
          </cell>
          <cell r="B334" t="str">
            <v>SPARES</v>
          </cell>
          <cell r="C334" t="str">
            <v>RTN</v>
          </cell>
          <cell r="D334"/>
          <cell r="E334">
            <v>28091498</v>
          </cell>
          <cell r="F334" t="str">
            <v>10</v>
          </cell>
          <cell r="G334" t="str">
            <v>D9551006000195</v>
          </cell>
          <cell r="H334">
            <v>60</v>
          </cell>
          <cell r="I334">
            <v>1</v>
          </cell>
          <cell r="J334" t="str">
            <v>O</v>
          </cell>
          <cell r="K334">
            <v>6963402800</v>
          </cell>
          <cell r="L334" t="str">
            <v>002078-01</v>
          </cell>
          <cell r="M334">
            <v>1</v>
          </cell>
          <cell r="N334">
            <v>6963403000</v>
          </cell>
          <cell r="O334" t="str">
            <v>002079-01</v>
          </cell>
          <cell r="P334">
            <v>1</v>
          </cell>
          <cell r="Q334"/>
          <cell r="R334"/>
          <cell r="S334"/>
          <cell r="T334"/>
          <cell r="U334"/>
          <cell r="V334"/>
          <cell r="W334"/>
          <cell r="X334"/>
          <cell r="Y334"/>
          <cell r="Z334">
            <v>2</v>
          </cell>
          <cell r="AA334">
            <v>0</v>
          </cell>
          <cell r="AB334">
            <v>2</v>
          </cell>
          <cell r="AC334"/>
          <cell r="AD334"/>
          <cell r="AE334"/>
          <cell r="AF334" t="str">
            <v>Received</v>
          </cell>
        </row>
        <row r="335">
          <cell r="A335" t="str">
            <v>2809150110</v>
          </cell>
          <cell r="B335" t="str">
            <v>SPARES</v>
          </cell>
          <cell r="C335" t="str">
            <v>RTN</v>
          </cell>
          <cell r="D335"/>
          <cell r="E335">
            <v>28091501</v>
          </cell>
          <cell r="F335" t="str">
            <v>10</v>
          </cell>
          <cell r="G335" t="str">
            <v>D9551006000195</v>
          </cell>
          <cell r="H335">
            <v>60</v>
          </cell>
          <cell r="I335">
            <v>1</v>
          </cell>
          <cell r="J335" t="str">
            <v>O</v>
          </cell>
          <cell r="K335">
            <v>6963402800</v>
          </cell>
          <cell r="L335" t="str">
            <v>002078-01</v>
          </cell>
          <cell r="M335">
            <v>1</v>
          </cell>
          <cell r="N335">
            <v>6963403000</v>
          </cell>
          <cell r="O335" t="str">
            <v>002079-01</v>
          </cell>
          <cell r="P335">
            <v>1</v>
          </cell>
          <cell r="Q335"/>
          <cell r="R335"/>
          <cell r="S335"/>
          <cell r="T335"/>
          <cell r="U335"/>
          <cell r="V335"/>
          <cell r="W335"/>
          <cell r="X335"/>
          <cell r="Y335"/>
          <cell r="Z335">
            <v>2</v>
          </cell>
          <cell r="AA335">
            <v>0</v>
          </cell>
          <cell r="AB335">
            <v>2</v>
          </cell>
          <cell r="AC335"/>
          <cell r="AD335"/>
          <cell r="AE335"/>
          <cell r="AF335" t="str">
            <v>Received</v>
          </cell>
        </row>
        <row r="336">
          <cell r="A336" t="str">
            <v>2809165510</v>
          </cell>
          <cell r="B336" t="str">
            <v>SPARES</v>
          </cell>
          <cell r="C336" t="str">
            <v>RTN</v>
          </cell>
          <cell r="D336"/>
          <cell r="E336">
            <v>28091655</v>
          </cell>
          <cell r="F336" t="str">
            <v>10</v>
          </cell>
          <cell r="G336" t="str">
            <v>D9551006200195</v>
          </cell>
          <cell r="H336">
            <v>62</v>
          </cell>
          <cell r="I336">
            <v>1</v>
          </cell>
          <cell r="J336" t="str">
            <v>TBD</v>
          </cell>
          <cell r="K336">
            <v>6963402800</v>
          </cell>
          <cell r="L336" t="str">
            <v>002078-01</v>
          </cell>
          <cell r="M336">
            <v>1</v>
          </cell>
          <cell r="N336">
            <v>6963403000</v>
          </cell>
          <cell r="O336" t="str">
            <v>002079-01</v>
          </cell>
          <cell r="P336">
            <v>1</v>
          </cell>
          <cell r="Q336">
            <v>6963403400</v>
          </cell>
          <cell r="R336" t="str">
            <v xml:space="preserve"> 002077-01</v>
          </cell>
          <cell r="S336">
            <v>1</v>
          </cell>
          <cell r="T336"/>
          <cell r="U336"/>
          <cell r="V336"/>
          <cell r="W336"/>
          <cell r="X336"/>
          <cell r="Y336"/>
          <cell r="Z336">
            <v>3</v>
          </cell>
          <cell r="AA336">
            <v>0</v>
          </cell>
          <cell r="AB336">
            <v>3</v>
          </cell>
          <cell r="AC336"/>
          <cell r="AD336"/>
          <cell r="AE336"/>
          <cell r="AF336" t="str">
            <v>Received</v>
          </cell>
        </row>
        <row r="337">
          <cell r="A337" t="str">
            <v>2809165710</v>
          </cell>
          <cell r="B337" t="str">
            <v>SPARES</v>
          </cell>
          <cell r="C337" t="str">
            <v>RTN</v>
          </cell>
          <cell r="D337"/>
          <cell r="E337">
            <v>28091657</v>
          </cell>
          <cell r="F337" t="str">
            <v>10</v>
          </cell>
          <cell r="G337" t="str">
            <v>D9551006200195</v>
          </cell>
          <cell r="H337">
            <v>62</v>
          </cell>
          <cell r="I337">
            <v>1</v>
          </cell>
          <cell r="J337" t="str">
            <v>TBD</v>
          </cell>
          <cell r="K337">
            <v>6963402800</v>
          </cell>
          <cell r="L337" t="str">
            <v>002078-01</v>
          </cell>
          <cell r="M337">
            <v>1</v>
          </cell>
          <cell r="N337">
            <v>6963403000</v>
          </cell>
          <cell r="O337" t="str">
            <v>002079-01</v>
          </cell>
          <cell r="P337">
            <v>1</v>
          </cell>
          <cell r="Q337">
            <v>6963403400</v>
          </cell>
          <cell r="R337" t="str">
            <v>002077-01</v>
          </cell>
          <cell r="S337">
            <v>1</v>
          </cell>
          <cell r="T337"/>
          <cell r="U337"/>
          <cell r="V337"/>
          <cell r="W337"/>
          <cell r="X337"/>
          <cell r="Y337"/>
          <cell r="Z337">
            <v>3</v>
          </cell>
          <cell r="AA337">
            <v>0</v>
          </cell>
          <cell r="AB337">
            <v>3</v>
          </cell>
          <cell r="AC337"/>
          <cell r="AD337"/>
          <cell r="AE337" t="str">
            <v>Manque PN 3</v>
          </cell>
          <cell r="AF337" t="str">
            <v>Received</v>
          </cell>
        </row>
        <row r="338">
          <cell r="A338" t="str">
            <v>2809165910</v>
          </cell>
          <cell r="B338" t="str">
            <v>SPARES</v>
          </cell>
          <cell r="C338" t="str">
            <v>RTN</v>
          </cell>
          <cell r="D338"/>
          <cell r="E338">
            <v>28091659</v>
          </cell>
          <cell r="F338" t="str">
            <v>10</v>
          </cell>
          <cell r="G338" t="str">
            <v>D9551006200195</v>
          </cell>
          <cell r="H338">
            <v>62</v>
          </cell>
          <cell r="I338">
            <v>1</v>
          </cell>
          <cell r="J338" t="str">
            <v>TBD</v>
          </cell>
          <cell r="K338">
            <v>6963402800</v>
          </cell>
          <cell r="L338" t="str">
            <v>002078-01</v>
          </cell>
          <cell r="M338">
            <v>1</v>
          </cell>
          <cell r="N338">
            <v>6963403000</v>
          </cell>
          <cell r="O338" t="str">
            <v>002079-01</v>
          </cell>
          <cell r="P338">
            <v>1</v>
          </cell>
          <cell r="Q338">
            <v>6963403400</v>
          </cell>
          <cell r="R338" t="str">
            <v>002077-01</v>
          </cell>
          <cell r="S338">
            <v>1</v>
          </cell>
          <cell r="T338"/>
          <cell r="U338"/>
          <cell r="V338"/>
          <cell r="W338"/>
          <cell r="X338"/>
          <cell r="Y338"/>
          <cell r="Z338">
            <v>3</v>
          </cell>
          <cell r="AA338">
            <v>0</v>
          </cell>
          <cell r="AB338">
            <v>3</v>
          </cell>
          <cell r="AC338"/>
          <cell r="AD338"/>
          <cell r="AE338"/>
          <cell r="AF338" t="str">
            <v>Received</v>
          </cell>
        </row>
        <row r="339">
          <cell r="A339" t="str">
            <v>2809166210</v>
          </cell>
          <cell r="B339" t="str">
            <v>SPARES</v>
          </cell>
          <cell r="C339" t="str">
            <v>RTN</v>
          </cell>
          <cell r="D339"/>
          <cell r="E339">
            <v>28091662</v>
          </cell>
          <cell r="F339" t="str">
            <v>10</v>
          </cell>
          <cell r="G339" t="str">
            <v>D9551006200195</v>
          </cell>
          <cell r="H339">
            <v>62</v>
          </cell>
          <cell r="I339">
            <v>1</v>
          </cell>
          <cell r="J339" t="str">
            <v>TBD</v>
          </cell>
          <cell r="K339">
            <v>6963402800</v>
          </cell>
          <cell r="L339" t="str">
            <v>002078-01</v>
          </cell>
          <cell r="M339">
            <v>1</v>
          </cell>
          <cell r="N339">
            <v>6963403000</v>
          </cell>
          <cell r="O339" t="str">
            <v>002079-01</v>
          </cell>
          <cell r="P339">
            <v>1</v>
          </cell>
          <cell r="Q339">
            <v>6963403400</v>
          </cell>
          <cell r="R339" t="str">
            <v>002077-01</v>
          </cell>
          <cell r="S339">
            <v>1</v>
          </cell>
          <cell r="T339"/>
          <cell r="U339"/>
          <cell r="V339"/>
          <cell r="W339"/>
          <cell r="X339"/>
          <cell r="Y339"/>
          <cell r="Z339">
            <v>3</v>
          </cell>
          <cell r="AA339">
            <v>0</v>
          </cell>
          <cell r="AB339">
            <v>3</v>
          </cell>
          <cell r="AC339"/>
          <cell r="AD339"/>
          <cell r="AE339" t="str">
            <v>Manque PN 3</v>
          </cell>
          <cell r="AF339" t="str">
            <v>Received</v>
          </cell>
        </row>
        <row r="340">
          <cell r="A340" t="str">
            <v>2809756810</v>
          </cell>
          <cell r="B340" t="str">
            <v>SPARES</v>
          </cell>
          <cell r="C340" t="str">
            <v>AOG</v>
          </cell>
          <cell r="D340"/>
          <cell r="E340">
            <v>28097568</v>
          </cell>
          <cell r="F340" t="str">
            <v>10</v>
          </cell>
          <cell r="G340" t="str">
            <v>WF406ABAAAAB</v>
          </cell>
          <cell r="H340">
            <v>313</v>
          </cell>
          <cell r="I340" t="str">
            <v>1</v>
          </cell>
          <cell r="J340" t="str">
            <v/>
          </cell>
          <cell r="K340" t="str">
            <v>6V90079500</v>
          </cell>
          <cell r="L340" t="str">
            <v>723-5561-02</v>
          </cell>
          <cell r="M340">
            <v>1</v>
          </cell>
          <cell r="N340"/>
          <cell r="O340"/>
          <cell r="P340"/>
          <cell r="Q340"/>
          <cell r="R340"/>
          <cell r="S340"/>
          <cell r="T340"/>
          <cell r="U340"/>
          <cell r="V340"/>
          <cell r="W340"/>
          <cell r="X340"/>
          <cell r="Y340"/>
          <cell r="Z340">
            <v>1</v>
          </cell>
          <cell r="AA340">
            <v>1</v>
          </cell>
          <cell r="AB340">
            <v>0</v>
          </cell>
          <cell r="AC340"/>
          <cell r="AD340"/>
          <cell r="AE340"/>
          <cell r="AF340" t="str">
            <v>Waiting</v>
          </cell>
        </row>
        <row r="341">
          <cell r="A341" t="str">
            <v>2809973010</v>
          </cell>
          <cell r="B341" t="str">
            <v>SPARES</v>
          </cell>
          <cell r="C341" t="str">
            <v>RTN</v>
          </cell>
          <cell r="D341"/>
          <cell r="E341">
            <v>28099730</v>
          </cell>
          <cell r="F341" t="str">
            <v>10</v>
          </cell>
          <cell r="G341" t="str">
            <v>A9550051000195</v>
          </cell>
          <cell r="H341">
            <v>510</v>
          </cell>
          <cell r="I341">
            <v>1</v>
          </cell>
          <cell r="J341" t="str">
            <v/>
          </cell>
          <cell r="K341">
            <v>6530207600</v>
          </cell>
          <cell r="L341" t="str">
            <v>A31112112B00</v>
          </cell>
          <cell r="M341">
            <v>1</v>
          </cell>
          <cell r="N341"/>
          <cell r="O341"/>
          <cell r="P341"/>
          <cell r="Q341"/>
          <cell r="R341"/>
          <cell r="S341"/>
          <cell r="T341"/>
          <cell r="U341"/>
          <cell r="V341"/>
          <cell r="W341"/>
          <cell r="X341"/>
          <cell r="Y341"/>
          <cell r="Z341">
            <v>1</v>
          </cell>
          <cell r="AA341">
            <v>1</v>
          </cell>
          <cell r="AB341">
            <v>0</v>
          </cell>
          <cell r="AC341"/>
          <cell r="AD341"/>
          <cell r="AE341"/>
          <cell r="AF341" t="str">
            <v>Waiting</v>
          </cell>
        </row>
        <row r="342">
          <cell r="A342" t="str">
            <v>2809820410</v>
          </cell>
          <cell r="B342" t="str">
            <v>SPARES</v>
          </cell>
          <cell r="C342"/>
          <cell r="D342" t="str">
            <v>M. HILLE</v>
          </cell>
          <cell r="E342">
            <v>28098204</v>
          </cell>
          <cell r="F342">
            <v>10</v>
          </cell>
          <cell r="G342" t="str">
            <v>WF408ACABAAB</v>
          </cell>
          <cell r="H342" t="str">
            <v>317VU PANEL</v>
          </cell>
          <cell r="I342">
            <v>1</v>
          </cell>
          <cell r="J342">
            <v>42947</v>
          </cell>
          <cell r="K342" t="str">
            <v>6V00205900</v>
          </cell>
          <cell r="L342" t="str">
            <v>723-5560-03</v>
          </cell>
          <cell r="M342">
            <v>1</v>
          </cell>
          <cell r="N342"/>
          <cell r="O342"/>
          <cell r="P342"/>
          <cell r="Q342"/>
          <cell r="R342"/>
          <cell r="S342"/>
          <cell r="T342"/>
          <cell r="U342"/>
          <cell r="V342"/>
          <cell r="W342"/>
          <cell r="X342"/>
          <cell r="Y342"/>
          <cell r="Z342">
            <v>1</v>
          </cell>
          <cell r="AA342">
            <v>1</v>
          </cell>
          <cell r="AB342">
            <v>0</v>
          </cell>
          <cell r="AC342"/>
          <cell r="AD342"/>
          <cell r="AE342"/>
          <cell r="AF342" t="str">
            <v>Received</v>
          </cell>
        </row>
        <row r="343">
          <cell r="A343" t="str">
            <v>2810644910</v>
          </cell>
          <cell r="B343" t="str">
            <v>SPARES</v>
          </cell>
          <cell r="C343" t="str">
            <v>RTN</v>
          </cell>
          <cell r="D343"/>
          <cell r="E343">
            <v>28106449</v>
          </cell>
          <cell r="F343" t="str">
            <v>10</v>
          </cell>
          <cell r="G343" t="str">
            <v>D9551006100195</v>
          </cell>
          <cell r="H343">
            <v>61</v>
          </cell>
          <cell r="I343">
            <v>1</v>
          </cell>
          <cell r="J343" t="str">
            <v>N</v>
          </cell>
          <cell r="K343">
            <v>6963402800</v>
          </cell>
          <cell r="L343"/>
          <cell r="M343">
            <v>1</v>
          </cell>
          <cell r="N343">
            <v>6963403000</v>
          </cell>
          <cell r="O343"/>
          <cell r="P343">
            <v>1</v>
          </cell>
          <cell r="Q343"/>
          <cell r="R343"/>
          <cell r="S343"/>
          <cell r="T343"/>
          <cell r="U343"/>
          <cell r="V343"/>
          <cell r="W343"/>
          <cell r="X343"/>
          <cell r="Y343"/>
          <cell r="Z343"/>
          <cell r="AA343"/>
          <cell r="AB343"/>
          <cell r="AC343"/>
          <cell r="AD343"/>
          <cell r="AE343"/>
          <cell r="AF343" t="str">
            <v>Received</v>
          </cell>
        </row>
        <row r="344">
          <cell r="A344" t="str">
            <v>2810645110</v>
          </cell>
          <cell r="B344" t="str">
            <v>SPARES</v>
          </cell>
          <cell r="C344" t="str">
            <v>RTN</v>
          </cell>
          <cell r="D344"/>
          <cell r="E344">
            <v>28106451</v>
          </cell>
          <cell r="F344" t="str">
            <v>10</v>
          </cell>
          <cell r="G344" t="str">
            <v>D9551006100195</v>
          </cell>
          <cell r="H344">
            <v>61</v>
          </cell>
          <cell r="I344">
            <v>1</v>
          </cell>
          <cell r="J344" t="str">
            <v>O</v>
          </cell>
          <cell r="K344">
            <v>6963402800</v>
          </cell>
          <cell r="L344"/>
          <cell r="M344">
            <v>1</v>
          </cell>
          <cell r="N344">
            <v>6963403000</v>
          </cell>
          <cell r="O344"/>
          <cell r="P344">
            <v>1</v>
          </cell>
          <cell r="Q344"/>
          <cell r="R344"/>
          <cell r="S344"/>
          <cell r="T344"/>
          <cell r="U344"/>
          <cell r="V344"/>
          <cell r="W344"/>
          <cell r="X344"/>
          <cell r="Y344"/>
          <cell r="Z344"/>
          <cell r="AA344"/>
          <cell r="AB344"/>
          <cell r="AC344"/>
          <cell r="AD344"/>
          <cell r="AE344"/>
          <cell r="AF344" t="str">
            <v>Received</v>
          </cell>
        </row>
        <row r="345">
          <cell r="A345" t="str">
            <v>2810645210</v>
          </cell>
          <cell r="B345" t="str">
            <v>SPARES</v>
          </cell>
          <cell r="C345" t="str">
            <v>RTN</v>
          </cell>
          <cell r="D345"/>
          <cell r="E345">
            <v>28106452</v>
          </cell>
          <cell r="F345" t="str">
            <v>10</v>
          </cell>
          <cell r="G345" t="str">
            <v>D9551006100195</v>
          </cell>
          <cell r="H345">
            <v>61</v>
          </cell>
          <cell r="I345">
            <v>1</v>
          </cell>
          <cell r="J345" t="str">
            <v>O</v>
          </cell>
          <cell r="K345">
            <v>6963402800</v>
          </cell>
          <cell r="L345"/>
          <cell r="M345">
            <v>1</v>
          </cell>
          <cell r="N345">
            <v>6963403000</v>
          </cell>
          <cell r="O345"/>
          <cell r="P345">
            <v>1</v>
          </cell>
          <cell r="Q345"/>
          <cell r="R345"/>
          <cell r="S345"/>
          <cell r="T345"/>
          <cell r="U345"/>
          <cell r="V345"/>
          <cell r="W345"/>
          <cell r="X345"/>
          <cell r="Y345"/>
          <cell r="Z345"/>
          <cell r="AA345"/>
          <cell r="AB345"/>
          <cell r="AC345"/>
          <cell r="AD345"/>
          <cell r="AE345"/>
          <cell r="AF345" t="str">
            <v>Received</v>
          </cell>
        </row>
        <row r="346">
          <cell r="A346" t="str">
            <v>2810645310</v>
          </cell>
          <cell r="B346" t="str">
            <v>SPARES</v>
          </cell>
          <cell r="C346" t="str">
            <v>RTN</v>
          </cell>
          <cell r="D346"/>
          <cell r="E346">
            <v>28106453</v>
          </cell>
          <cell r="F346" t="str">
            <v>10</v>
          </cell>
          <cell r="G346" t="str">
            <v>D9551006100195</v>
          </cell>
          <cell r="H346">
            <v>61</v>
          </cell>
          <cell r="I346">
            <v>1</v>
          </cell>
          <cell r="J346" t="str">
            <v/>
          </cell>
          <cell r="K346">
            <v>6963402800</v>
          </cell>
          <cell r="L346"/>
          <cell r="M346">
            <v>1</v>
          </cell>
          <cell r="N346">
            <v>6963403000</v>
          </cell>
          <cell r="O346"/>
          <cell r="P346">
            <v>1</v>
          </cell>
          <cell r="Q346"/>
          <cell r="R346"/>
          <cell r="S346"/>
          <cell r="T346"/>
          <cell r="U346"/>
          <cell r="V346"/>
          <cell r="W346"/>
          <cell r="X346"/>
          <cell r="Y346"/>
          <cell r="Z346"/>
          <cell r="AA346"/>
          <cell r="AB346"/>
          <cell r="AC346"/>
          <cell r="AD346"/>
          <cell r="AE346"/>
          <cell r="AF346" t="str">
            <v>Received</v>
          </cell>
        </row>
        <row r="347">
          <cell r="A347" t="str">
            <v>2811409210</v>
          </cell>
          <cell r="B347" t="str">
            <v>SPARES</v>
          </cell>
          <cell r="C347"/>
          <cell r="D347" t="str">
            <v>B.Lachal</v>
          </cell>
          <cell r="E347">
            <v>28114092</v>
          </cell>
          <cell r="F347">
            <v>10</v>
          </cell>
          <cell r="G347" t="str">
            <v>A27912401007C11</v>
          </cell>
          <cell r="H347" t="str">
            <v>CTLUNIT  CONTROL UNIT-HP FUEL</v>
          </cell>
          <cell r="I347">
            <v>1</v>
          </cell>
          <cell r="J347">
            <v>42801</v>
          </cell>
          <cell r="K347">
            <v>6595684900</v>
          </cell>
          <cell r="L347" t="str">
            <v>C4E31831-01</v>
          </cell>
          <cell r="M347">
            <v>1</v>
          </cell>
          <cell r="N347"/>
          <cell r="O347"/>
          <cell r="P347"/>
          <cell r="Q347"/>
          <cell r="R347"/>
          <cell r="S347"/>
          <cell r="T347"/>
          <cell r="U347"/>
          <cell r="V347"/>
          <cell r="W347"/>
          <cell r="X347"/>
          <cell r="Y347"/>
          <cell r="Z347">
            <v>1</v>
          </cell>
          <cell r="AA347">
            <v>1</v>
          </cell>
          <cell r="AB347">
            <v>0</v>
          </cell>
          <cell r="AC347"/>
          <cell r="AD347"/>
          <cell r="AE347"/>
          <cell r="AF347" t="str">
            <v>Waiting</v>
          </cell>
        </row>
        <row r="348">
          <cell r="A348" t="str">
            <v>2811303810</v>
          </cell>
          <cell r="B348" t="str">
            <v>SPARES</v>
          </cell>
          <cell r="C348"/>
          <cell r="D348" t="str">
            <v>B.Lachal</v>
          </cell>
          <cell r="E348">
            <v>28113038</v>
          </cell>
          <cell r="F348">
            <v>10</v>
          </cell>
          <cell r="G348" t="str">
            <v>A27912401007C11</v>
          </cell>
          <cell r="H348" t="str">
            <v>CTLUNIT  CONTROL UNIT-HP FUEL</v>
          </cell>
          <cell r="I348">
            <v>1</v>
          </cell>
          <cell r="J348">
            <v>42801</v>
          </cell>
          <cell r="K348">
            <v>6595684900</v>
          </cell>
          <cell r="L348" t="str">
            <v>C4E31831-01</v>
          </cell>
          <cell r="M348">
            <v>1</v>
          </cell>
          <cell r="N348"/>
          <cell r="O348"/>
          <cell r="P348"/>
          <cell r="Q348"/>
          <cell r="R348"/>
          <cell r="S348"/>
          <cell r="T348"/>
          <cell r="U348"/>
          <cell r="V348"/>
          <cell r="W348"/>
          <cell r="X348"/>
          <cell r="Y348"/>
          <cell r="Z348">
            <v>1</v>
          </cell>
          <cell r="AA348">
            <v>1</v>
          </cell>
          <cell r="AB348">
            <v>0</v>
          </cell>
          <cell r="AC348"/>
          <cell r="AD348"/>
          <cell r="AE348"/>
          <cell r="AF348" t="str">
            <v>Waiting</v>
          </cell>
        </row>
        <row r="349">
          <cell r="A349" t="str">
            <v>2794013010</v>
          </cell>
          <cell r="B349" t="str">
            <v>SPARES</v>
          </cell>
          <cell r="C349" t="str">
            <v>RTN</v>
          </cell>
          <cell r="D349"/>
          <cell r="E349">
            <v>27940130</v>
          </cell>
          <cell r="F349" t="str">
            <v>10</v>
          </cell>
          <cell r="G349" t="str">
            <v>D9550011900195</v>
          </cell>
          <cell r="H349">
            <v>119</v>
          </cell>
          <cell r="I349">
            <v>1</v>
          </cell>
          <cell r="J349" t="str">
            <v/>
          </cell>
          <cell r="K349">
            <v>6963382700</v>
          </cell>
          <cell r="L349" t="str">
            <v>D33110232A00</v>
          </cell>
          <cell r="M349">
            <v>1</v>
          </cell>
          <cell r="N349"/>
          <cell r="O349"/>
          <cell r="P349"/>
          <cell r="Q349"/>
          <cell r="R349"/>
          <cell r="S349"/>
          <cell r="T349"/>
          <cell r="U349"/>
          <cell r="V349"/>
          <cell r="W349"/>
          <cell r="X349"/>
          <cell r="Y349"/>
          <cell r="Z349">
            <v>1</v>
          </cell>
          <cell r="AA349">
            <v>0</v>
          </cell>
          <cell r="AB349">
            <v>1</v>
          </cell>
          <cell r="AC349"/>
          <cell r="AD349"/>
          <cell r="AE349"/>
          <cell r="AF349" t="str">
            <v>Waiting</v>
          </cell>
        </row>
        <row r="350">
          <cell r="A350" t="str">
            <v>2808598310</v>
          </cell>
          <cell r="B350" t="str">
            <v>SPARES</v>
          </cell>
          <cell r="C350" t="str">
            <v>RTN</v>
          </cell>
          <cell r="D350"/>
          <cell r="E350">
            <v>28085983</v>
          </cell>
          <cell r="F350" t="str">
            <v>10</v>
          </cell>
          <cell r="G350" t="str">
            <v>D9551006000195</v>
          </cell>
          <cell r="H350">
            <v>60</v>
          </cell>
          <cell r="I350">
            <v>4</v>
          </cell>
          <cell r="J350" t="str">
            <v/>
          </cell>
          <cell r="K350">
            <v>6963402800</v>
          </cell>
          <cell r="L350" t="str">
            <v>002078-01</v>
          </cell>
          <cell r="M350">
            <v>1</v>
          </cell>
          <cell r="N350">
            <v>6963403000</v>
          </cell>
          <cell r="O350" t="str">
            <v>002079-01</v>
          </cell>
          <cell r="P350">
            <v>1</v>
          </cell>
          <cell r="Q350"/>
          <cell r="R350"/>
          <cell r="S350"/>
          <cell r="T350"/>
          <cell r="U350"/>
          <cell r="V350"/>
          <cell r="W350"/>
          <cell r="X350"/>
          <cell r="Y350"/>
          <cell r="Z350">
            <v>8</v>
          </cell>
          <cell r="AA350">
            <v>0</v>
          </cell>
          <cell r="AB350">
            <v>8</v>
          </cell>
          <cell r="AC350"/>
          <cell r="AD350"/>
          <cell r="AE350"/>
          <cell r="AF350" t="str">
            <v>Waiting</v>
          </cell>
        </row>
        <row r="351">
          <cell r="A351" t="str">
            <v>2808598710</v>
          </cell>
          <cell r="B351" t="str">
            <v>SPARES</v>
          </cell>
          <cell r="C351" t="str">
            <v>RTN</v>
          </cell>
          <cell r="D351"/>
          <cell r="E351">
            <v>28085987</v>
          </cell>
          <cell r="F351" t="str">
            <v>10</v>
          </cell>
          <cell r="G351" t="str">
            <v>D9551006200195</v>
          </cell>
          <cell r="H351">
            <v>62</v>
          </cell>
          <cell r="I351">
            <v>4</v>
          </cell>
          <cell r="J351" t="str">
            <v>TBD</v>
          </cell>
          <cell r="K351">
            <v>6963402800</v>
          </cell>
          <cell r="L351" t="str">
            <v>002078-01</v>
          </cell>
          <cell r="M351">
            <v>1</v>
          </cell>
          <cell r="N351">
            <v>6963403000</v>
          </cell>
          <cell r="O351" t="str">
            <v>002079-01</v>
          </cell>
          <cell r="P351">
            <v>1</v>
          </cell>
          <cell r="Q351">
            <v>6963403400</v>
          </cell>
          <cell r="R351" t="str">
            <v xml:space="preserve"> 002077-01</v>
          </cell>
          <cell r="S351">
            <v>1</v>
          </cell>
          <cell r="T351"/>
          <cell r="U351"/>
          <cell r="V351"/>
          <cell r="W351"/>
          <cell r="X351"/>
          <cell r="Y351"/>
          <cell r="Z351">
            <v>12</v>
          </cell>
          <cell r="AA351">
            <v>0</v>
          </cell>
          <cell r="AB351">
            <v>12</v>
          </cell>
          <cell r="AC351"/>
          <cell r="AD351"/>
          <cell r="AE351"/>
          <cell r="AF351" t="str">
            <v>Waiting</v>
          </cell>
        </row>
        <row r="352">
          <cell r="A352" t="str">
            <v>2812835610</v>
          </cell>
          <cell r="B352" t="str">
            <v>SPARES</v>
          </cell>
          <cell r="C352" t="str">
            <v>AOG</v>
          </cell>
          <cell r="D352"/>
          <cell r="E352">
            <v>28128356</v>
          </cell>
          <cell r="F352" t="str">
            <v>10</v>
          </cell>
          <cell r="G352" t="str">
            <v>D9550006300295</v>
          </cell>
          <cell r="H352">
            <v>63</v>
          </cell>
          <cell r="I352">
            <v>1</v>
          </cell>
          <cell r="J352" t="str">
            <v>O</v>
          </cell>
          <cell r="K352">
            <v>6963403900</v>
          </cell>
          <cell r="L352"/>
          <cell r="M352">
            <v>1</v>
          </cell>
          <cell r="N352"/>
          <cell r="O352"/>
          <cell r="P352"/>
          <cell r="Q352"/>
          <cell r="R352"/>
          <cell r="S352"/>
          <cell r="T352"/>
          <cell r="U352"/>
          <cell r="V352"/>
          <cell r="W352"/>
          <cell r="X352"/>
          <cell r="Y352"/>
          <cell r="Z352"/>
          <cell r="AA352"/>
          <cell r="AB352"/>
          <cell r="AC352"/>
          <cell r="AD352"/>
          <cell r="AE352"/>
          <cell r="AF352" t="str">
            <v>Received</v>
          </cell>
        </row>
        <row r="353">
          <cell r="A353" t="str">
            <v>2815099710</v>
          </cell>
          <cell r="B353" t="str">
            <v>SPARES</v>
          </cell>
          <cell r="C353"/>
          <cell r="D353" t="str">
            <v>M. Kannane</v>
          </cell>
          <cell r="E353">
            <v>28150997</v>
          </cell>
          <cell r="F353">
            <v>10</v>
          </cell>
          <cell r="G353" t="str">
            <v>D9551002200895</v>
          </cell>
          <cell r="H353" t="str">
            <v>22VU PANEL</v>
          </cell>
          <cell r="I353">
            <v>1</v>
          </cell>
          <cell r="J353">
            <v>43021</v>
          </cell>
          <cell r="K353">
            <v>6939600100</v>
          </cell>
          <cell r="L353" t="str">
            <v>058-001-00</v>
          </cell>
          <cell r="M353">
            <v>1</v>
          </cell>
          <cell r="N353"/>
          <cell r="O353"/>
          <cell r="P353"/>
          <cell r="Q353"/>
          <cell r="R353"/>
          <cell r="S353"/>
          <cell r="T353"/>
          <cell r="U353"/>
          <cell r="V353"/>
          <cell r="W353"/>
          <cell r="X353"/>
          <cell r="Y353"/>
          <cell r="Z353">
            <v>1</v>
          </cell>
          <cell r="AA353">
            <v>0</v>
          </cell>
          <cell r="AB353">
            <v>1</v>
          </cell>
          <cell r="AC353"/>
          <cell r="AD353"/>
          <cell r="AE353"/>
          <cell r="AF353" t="str">
            <v>Received</v>
          </cell>
        </row>
        <row r="354">
          <cell r="A354" t="str">
            <v>2814871910</v>
          </cell>
          <cell r="B354" t="str">
            <v>SPARES</v>
          </cell>
          <cell r="C354"/>
          <cell r="D354" t="str">
            <v>B.Lachal</v>
          </cell>
          <cell r="E354">
            <v>28148719</v>
          </cell>
          <cell r="F354">
            <v>10</v>
          </cell>
          <cell r="G354" t="str">
            <v>A27912401007C11</v>
          </cell>
          <cell r="H354" t="str">
            <v>CTLUNIT  CONTROL UNIT-HP FUEL</v>
          </cell>
          <cell r="I354">
            <v>1</v>
          </cell>
          <cell r="J354">
            <v>42801</v>
          </cell>
          <cell r="K354">
            <v>6595684900</v>
          </cell>
          <cell r="L354" t="str">
            <v>C4E31831-01</v>
          </cell>
          <cell r="M354">
            <v>1</v>
          </cell>
          <cell r="N354"/>
          <cell r="O354"/>
          <cell r="P354"/>
          <cell r="Q354"/>
          <cell r="R354"/>
          <cell r="S354"/>
          <cell r="T354"/>
          <cell r="U354"/>
          <cell r="V354"/>
          <cell r="W354"/>
          <cell r="X354"/>
          <cell r="Y354"/>
          <cell r="Z354">
            <v>1</v>
          </cell>
          <cell r="AA354">
            <v>1</v>
          </cell>
          <cell r="AB354">
            <v>0</v>
          </cell>
          <cell r="AC354"/>
          <cell r="AD354"/>
          <cell r="AE354"/>
          <cell r="AF354" t="str">
            <v>Waiting</v>
          </cell>
        </row>
        <row r="355">
          <cell r="A355" t="str">
            <v>2815189810</v>
          </cell>
          <cell r="B355" t="str">
            <v>SPARES</v>
          </cell>
          <cell r="C355"/>
          <cell r="D355" t="str">
            <v>B.Lachal</v>
          </cell>
          <cell r="E355">
            <v>28151898</v>
          </cell>
          <cell r="F355">
            <v>10</v>
          </cell>
          <cell r="G355" t="str">
            <v>A27912401007C11</v>
          </cell>
          <cell r="H355" t="str">
            <v>CTLUNIT  CONTROL UNIT-HP FUEL</v>
          </cell>
          <cell r="I355">
            <v>1</v>
          </cell>
          <cell r="J355">
            <v>42801</v>
          </cell>
          <cell r="K355">
            <v>6595684900</v>
          </cell>
          <cell r="L355" t="str">
            <v>C4E31831-01</v>
          </cell>
          <cell r="M355">
            <v>1</v>
          </cell>
          <cell r="N355"/>
          <cell r="O355"/>
          <cell r="P355"/>
          <cell r="Q355"/>
          <cell r="R355"/>
          <cell r="S355"/>
          <cell r="T355"/>
          <cell r="U355"/>
          <cell r="V355"/>
          <cell r="W355"/>
          <cell r="X355"/>
          <cell r="Y355"/>
          <cell r="Z355">
            <v>1</v>
          </cell>
          <cell r="AA355">
            <v>1</v>
          </cell>
          <cell r="AB355">
            <v>0</v>
          </cell>
          <cell r="AC355"/>
          <cell r="AD355"/>
          <cell r="AE355"/>
          <cell r="AF355" t="str">
            <v>Waiting</v>
          </cell>
        </row>
        <row r="356">
          <cell r="A356" t="str">
            <v>2814857410</v>
          </cell>
          <cell r="B356" t="str">
            <v>SPARES</v>
          </cell>
          <cell r="C356" t="str">
            <v>AOG</v>
          </cell>
          <cell r="D356"/>
          <cell r="E356">
            <v>28148574</v>
          </cell>
          <cell r="F356" t="str">
            <v>10</v>
          </cell>
          <cell r="G356" t="str">
            <v>WF418AFACAAE</v>
          </cell>
          <cell r="H356">
            <v>518</v>
          </cell>
          <cell r="I356">
            <v>1</v>
          </cell>
          <cell r="J356" t="str">
            <v/>
          </cell>
          <cell r="K356" t="str">
            <v>6V01448300</v>
          </cell>
          <cell r="L356" t="str">
            <v>723-1337-03</v>
          </cell>
          <cell r="M356">
            <v>1</v>
          </cell>
          <cell r="N356"/>
          <cell r="O356"/>
          <cell r="P356"/>
          <cell r="Q356"/>
          <cell r="R356"/>
          <cell r="S356"/>
          <cell r="T356"/>
          <cell r="U356"/>
          <cell r="V356"/>
          <cell r="W356"/>
          <cell r="X356"/>
          <cell r="Y356"/>
          <cell r="Z356">
            <v>1</v>
          </cell>
          <cell r="AA356">
            <v>1</v>
          </cell>
          <cell r="AB356">
            <v>0</v>
          </cell>
          <cell r="AC356"/>
          <cell r="AD356"/>
          <cell r="AE356"/>
          <cell r="AF356" t="str">
            <v>Waiting</v>
          </cell>
        </row>
        <row r="357">
          <cell r="A357" t="str">
            <v>2815813110</v>
          </cell>
          <cell r="B357" t="str">
            <v>SPARES</v>
          </cell>
          <cell r="C357"/>
          <cell r="D357" t="str">
            <v>M. HILLE</v>
          </cell>
          <cell r="E357">
            <v>28158131</v>
          </cell>
          <cell r="F357">
            <v>10</v>
          </cell>
          <cell r="G357" t="str">
            <v>WF408ADAAAAC</v>
          </cell>
          <cell r="H357" t="str">
            <v>317VU PANEL</v>
          </cell>
          <cell r="I357">
            <v>1</v>
          </cell>
          <cell r="J357">
            <v>42947</v>
          </cell>
          <cell r="K357" t="str">
            <v>6V00205900</v>
          </cell>
          <cell r="L357" t="str">
            <v>723-5560-03</v>
          </cell>
          <cell r="M357">
            <v>1</v>
          </cell>
          <cell r="N357"/>
          <cell r="O357"/>
          <cell r="P357"/>
          <cell r="Q357"/>
          <cell r="R357"/>
          <cell r="S357"/>
          <cell r="T357"/>
          <cell r="U357"/>
          <cell r="V357"/>
          <cell r="W357"/>
          <cell r="X357"/>
          <cell r="Y357"/>
          <cell r="Z357">
            <v>1</v>
          </cell>
          <cell r="AA357">
            <v>1</v>
          </cell>
          <cell r="AB357">
            <v>0</v>
          </cell>
          <cell r="AC357"/>
          <cell r="AD357"/>
          <cell r="AE357"/>
          <cell r="AF357" t="str">
            <v>Received</v>
          </cell>
        </row>
        <row r="358">
          <cell r="A358" t="str">
            <v>2815830810</v>
          </cell>
          <cell r="B358" t="str">
            <v>SPARES</v>
          </cell>
          <cell r="C358" t="str">
            <v>AOG</v>
          </cell>
          <cell r="D358"/>
          <cell r="E358">
            <v>28158308</v>
          </cell>
          <cell r="F358" t="str">
            <v>10</v>
          </cell>
          <cell r="G358" t="str">
            <v>WF418AFACAAE</v>
          </cell>
          <cell r="H358">
            <v>518</v>
          </cell>
          <cell r="I358">
            <v>1</v>
          </cell>
          <cell r="J358" t="str">
            <v/>
          </cell>
          <cell r="K358" t="str">
            <v>6V01448300</v>
          </cell>
          <cell r="L358" t="str">
            <v>723-1337-03</v>
          </cell>
          <cell r="M358">
            <v>1</v>
          </cell>
          <cell r="N358"/>
          <cell r="O358"/>
          <cell r="P358"/>
          <cell r="Q358"/>
          <cell r="R358"/>
          <cell r="S358"/>
          <cell r="T358"/>
          <cell r="U358"/>
          <cell r="V358"/>
          <cell r="W358"/>
          <cell r="X358"/>
          <cell r="Y358"/>
          <cell r="Z358">
            <v>1</v>
          </cell>
          <cell r="AA358">
            <v>1</v>
          </cell>
          <cell r="AB358">
            <v>0</v>
          </cell>
          <cell r="AC358"/>
          <cell r="AD358"/>
          <cell r="AE358"/>
          <cell r="AF358" t="str">
            <v>Received</v>
          </cell>
        </row>
        <row r="359">
          <cell r="A359" t="str">
            <v>2815217810</v>
          </cell>
          <cell r="B359" t="str">
            <v>SPARES</v>
          </cell>
          <cell r="C359" t="str">
            <v>RTN</v>
          </cell>
          <cell r="D359"/>
          <cell r="E359">
            <v>28152178</v>
          </cell>
          <cell r="F359" t="str">
            <v>10</v>
          </cell>
          <cell r="G359" t="str">
            <v>A95500426000AB</v>
          </cell>
          <cell r="H359">
            <v>426</v>
          </cell>
          <cell r="I359">
            <v>1</v>
          </cell>
          <cell r="J359" t="str">
            <v/>
          </cell>
          <cell r="K359">
            <v>6574929100</v>
          </cell>
          <cell r="L359"/>
          <cell r="M359">
            <v>1</v>
          </cell>
          <cell r="N359"/>
          <cell r="O359"/>
          <cell r="P359"/>
          <cell r="Q359"/>
          <cell r="R359"/>
          <cell r="S359"/>
          <cell r="T359"/>
          <cell r="U359"/>
          <cell r="V359"/>
          <cell r="W359"/>
          <cell r="X359"/>
          <cell r="Y359"/>
          <cell r="Z359">
            <v>1</v>
          </cell>
          <cell r="AA359">
            <v>1</v>
          </cell>
          <cell r="AB359">
            <v>0</v>
          </cell>
          <cell r="AC359"/>
          <cell r="AD359"/>
          <cell r="AE359"/>
          <cell r="AF359" t="str">
            <v>Waiting</v>
          </cell>
        </row>
        <row r="360">
          <cell r="A360" t="str">
            <v>2816177410</v>
          </cell>
          <cell r="B360" t="str">
            <v>SPARES</v>
          </cell>
          <cell r="C360" t="str">
            <v>AOG</v>
          </cell>
          <cell r="D360"/>
          <cell r="E360">
            <v>28161774</v>
          </cell>
          <cell r="F360" t="str">
            <v>10</v>
          </cell>
          <cell r="G360" t="str">
            <v>WF418AFACAAE</v>
          </cell>
          <cell r="H360">
            <v>518</v>
          </cell>
          <cell r="I360">
            <v>1</v>
          </cell>
          <cell r="J360" t="str">
            <v/>
          </cell>
          <cell r="K360" t="str">
            <v>6V01448300</v>
          </cell>
          <cell r="L360" t="str">
            <v>723-1337-03</v>
          </cell>
          <cell r="M360">
            <v>1</v>
          </cell>
          <cell r="N360"/>
          <cell r="O360"/>
          <cell r="P360"/>
          <cell r="Q360"/>
          <cell r="R360"/>
          <cell r="S360"/>
          <cell r="T360"/>
          <cell r="U360"/>
          <cell r="V360"/>
          <cell r="W360"/>
          <cell r="X360"/>
          <cell r="Y360"/>
          <cell r="Z360">
            <v>1</v>
          </cell>
          <cell r="AA360">
            <v>1</v>
          </cell>
          <cell r="AB360">
            <v>0</v>
          </cell>
          <cell r="AC360"/>
          <cell r="AD360"/>
          <cell r="AE360"/>
          <cell r="AF360" t="str">
            <v>Waiting</v>
          </cell>
        </row>
        <row r="361">
          <cell r="A361" t="str">
            <v>2814046510</v>
          </cell>
          <cell r="B361" t="str">
            <v>SPARES</v>
          </cell>
          <cell r="C361" t="str">
            <v>RTN</v>
          </cell>
          <cell r="D361"/>
          <cell r="E361">
            <v>28140465</v>
          </cell>
          <cell r="F361" t="str">
            <v>10</v>
          </cell>
          <cell r="G361" t="str">
            <v>A9550042572695</v>
          </cell>
          <cell r="H361">
            <v>425</v>
          </cell>
          <cell r="I361">
            <v>1</v>
          </cell>
          <cell r="J361" t="str">
            <v/>
          </cell>
          <cell r="K361">
            <v>6508101301</v>
          </cell>
          <cell r="L361"/>
          <cell r="M361">
            <v>1</v>
          </cell>
          <cell r="N361">
            <v>6508101401</v>
          </cell>
          <cell r="O361"/>
          <cell r="P361">
            <v>1</v>
          </cell>
          <cell r="Q361">
            <v>6508101501</v>
          </cell>
          <cell r="R361"/>
          <cell r="S361">
            <v>1</v>
          </cell>
          <cell r="T361">
            <v>6508101601</v>
          </cell>
          <cell r="U361"/>
          <cell r="V361">
            <v>1</v>
          </cell>
          <cell r="W361">
            <v>6539608600</v>
          </cell>
          <cell r="X361"/>
          <cell r="Y361">
            <v>2</v>
          </cell>
          <cell r="Z361">
            <v>6</v>
          </cell>
          <cell r="AA361">
            <v>1</v>
          </cell>
          <cell r="AB361">
            <v>5</v>
          </cell>
          <cell r="AC361"/>
          <cell r="AD361"/>
          <cell r="AE361"/>
          <cell r="AF361" t="str">
            <v>Waiting</v>
          </cell>
        </row>
        <row r="362">
          <cell r="A362" t="str">
            <v>2818100010</v>
          </cell>
          <cell r="B362" t="str">
            <v>SPARES</v>
          </cell>
          <cell r="C362" t="str">
            <v>RTN</v>
          </cell>
          <cell r="D362"/>
          <cell r="E362">
            <v>28181000</v>
          </cell>
          <cell r="F362" t="str">
            <v>10</v>
          </cell>
          <cell r="G362" t="str">
            <v>A95500435000AA</v>
          </cell>
          <cell r="H362">
            <v>435</v>
          </cell>
          <cell r="I362">
            <v>1</v>
          </cell>
          <cell r="J362" t="str">
            <v/>
          </cell>
          <cell r="K362">
            <v>6527212000</v>
          </cell>
          <cell r="L362"/>
          <cell r="M362">
            <v>2</v>
          </cell>
          <cell r="N362">
            <v>6527211900</v>
          </cell>
          <cell r="O362"/>
          <cell r="P362">
            <v>4</v>
          </cell>
          <cell r="Q362">
            <v>6574930800</v>
          </cell>
          <cell r="R362"/>
          <cell r="S362">
            <v>1</v>
          </cell>
          <cell r="T362"/>
          <cell r="U362"/>
          <cell r="V362"/>
          <cell r="W362"/>
          <cell r="X362"/>
          <cell r="Y362"/>
          <cell r="Z362">
            <v>7</v>
          </cell>
          <cell r="AA362">
            <v>1</v>
          </cell>
          <cell r="AB362">
            <v>6</v>
          </cell>
          <cell r="AC362"/>
          <cell r="AD362"/>
          <cell r="AE362"/>
          <cell r="AF362" t="str">
            <v>Waiting</v>
          </cell>
        </row>
        <row r="363">
          <cell r="A363" t="str">
            <v>2816808210</v>
          </cell>
          <cell r="B363" t="str">
            <v>SPARES</v>
          </cell>
          <cell r="C363" t="str">
            <v>RTN</v>
          </cell>
          <cell r="D363"/>
          <cell r="E363">
            <v>28168082</v>
          </cell>
          <cell r="F363" t="str">
            <v>10</v>
          </cell>
          <cell r="G363" t="str">
            <v>A95500432000AB</v>
          </cell>
          <cell r="H363">
            <v>432</v>
          </cell>
          <cell r="I363">
            <v>1</v>
          </cell>
          <cell r="J363" t="str">
            <v/>
          </cell>
          <cell r="K363">
            <v>6584513300</v>
          </cell>
          <cell r="L363" t="str">
            <v>82300A0101</v>
          </cell>
          <cell r="M363">
            <v>1</v>
          </cell>
          <cell r="N363">
            <v>6584516400</v>
          </cell>
          <cell r="O363" t="str">
            <v>83002C0102</v>
          </cell>
          <cell r="P363">
            <v>2</v>
          </cell>
          <cell r="Q363">
            <v>6574803900</v>
          </cell>
          <cell r="R363" t="str">
            <v>C4E32024-01</v>
          </cell>
          <cell r="S363">
            <v>1</v>
          </cell>
          <cell r="T363">
            <v>6595665200</v>
          </cell>
          <cell r="U363" t="str">
            <v>31588-00000</v>
          </cell>
          <cell r="V363">
            <v>1</v>
          </cell>
          <cell r="W363"/>
          <cell r="X363"/>
          <cell r="Y363"/>
          <cell r="Z363">
            <v>5</v>
          </cell>
          <cell r="AA363">
            <v>1</v>
          </cell>
          <cell r="AB363">
            <v>4</v>
          </cell>
          <cell r="AC363"/>
          <cell r="AD363"/>
          <cell r="AE363"/>
          <cell r="AF363" t="str">
            <v>Waiting</v>
          </cell>
        </row>
        <row r="364">
          <cell r="A364" t="str">
            <v>2817851910</v>
          </cell>
          <cell r="B364" t="str">
            <v>SPARES</v>
          </cell>
          <cell r="C364" t="str">
            <v>RTN</v>
          </cell>
          <cell r="D364"/>
          <cell r="E364">
            <v>28178519</v>
          </cell>
          <cell r="F364" t="str">
            <v>10</v>
          </cell>
          <cell r="G364" t="str">
            <v>A9550042872695</v>
          </cell>
          <cell r="H364">
            <v>428</v>
          </cell>
          <cell r="I364">
            <v>1</v>
          </cell>
          <cell r="J364" t="str">
            <v/>
          </cell>
          <cell r="K364">
            <v>6574823700</v>
          </cell>
          <cell r="L364"/>
          <cell r="M364">
            <v>1</v>
          </cell>
          <cell r="N364"/>
          <cell r="O364"/>
          <cell r="P364"/>
          <cell r="Q364"/>
          <cell r="R364"/>
          <cell r="S364"/>
          <cell r="T364"/>
          <cell r="U364"/>
          <cell r="V364"/>
          <cell r="W364"/>
          <cell r="X364"/>
          <cell r="Y364"/>
          <cell r="Z364">
            <v>1</v>
          </cell>
          <cell r="AA364">
            <v>1</v>
          </cell>
          <cell r="AB364">
            <v>0</v>
          </cell>
          <cell r="AC364"/>
          <cell r="AD364"/>
          <cell r="AE364"/>
          <cell r="AF364" t="str">
            <v>Waiting</v>
          </cell>
        </row>
        <row r="365">
          <cell r="A365" t="str">
            <v>2814041810</v>
          </cell>
          <cell r="B365" t="str">
            <v>SPARES</v>
          </cell>
          <cell r="C365" t="str">
            <v>RTN</v>
          </cell>
          <cell r="D365"/>
          <cell r="E365">
            <v>28140418</v>
          </cell>
          <cell r="F365">
            <v>10</v>
          </cell>
          <cell r="G365" t="str">
            <v>A9550051000296</v>
          </cell>
          <cell r="H365">
            <v>510</v>
          </cell>
          <cell r="I365">
            <v>2</v>
          </cell>
          <cell r="J365">
            <v>42879</v>
          </cell>
          <cell r="K365">
            <v>6530207600</v>
          </cell>
          <cell r="L365" t="str">
            <v>A31112112B00</v>
          </cell>
          <cell r="M365">
            <v>2</v>
          </cell>
          <cell r="N365"/>
          <cell r="O365"/>
          <cell r="P365"/>
          <cell r="Q365"/>
          <cell r="R365"/>
          <cell r="S365"/>
          <cell r="T365"/>
          <cell r="U365"/>
          <cell r="V365"/>
          <cell r="W365"/>
          <cell r="X365"/>
          <cell r="Y365"/>
          <cell r="Z365">
            <v>2</v>
          </cell>
          <cell r="AA365">
            <v>0</v>
          </cell>
          <cell r="AB365">
            <v>2</v>
          </cell>
          <cell r="AC365"/>
          <cell r="AD365" t="str">
            <v>Paulstra</v>
          </cell>
          <cell r="AE365"/>
          <cell r="AF365" t="str">
            <v>Waiting</v>
          </cell>
        </row>
        <row r="366">
          <cell r="A366" t="str">
            <v>490003867320</v>
          </cell>
          <cell r="B366" t="str">
            <v>SPARES</v>
          </cell>
          <cell r="C366" t="str">
            <v>EXP</v>
          </cell>
          <cell r="D366"/>
          <cell r="E366">
            <v>4900038673</v>
          </cell>
          <cell r="F366" t="str">
            <v>20</v>
          </cell>
          <cell r="G366" t="str">
            <v>S9550003445795</v>
          </cell>
          <cell r="H366">
            <v>34</v>
          </cell>
          <cell r="I366">
            <v>1</v>
          </cell>
          <cell r="J366"/>
          <cell r="K366">
            <v>6863437600</v>
          </cell>
          <cell r="L366"/>
          <cell r="M366">
            <v>1</v>
          </cell>
          <cell r="N366"/>
          <cell r="O366"/>
          <cell r="P366"/>
          <cell r="Q366"/>
          <cell r="R366"/>
          <cell r="S366"/>
          <cell r="T366"/>
          <cell r="U366"/>
          <cell r="V366"/>
          <cell r="W366"/>
          <cell r="X366"/>
          <cell r="Y366"/>
          <cell r="Z366"/>
          <cell r="AA366"/>
          <cell r="AB366">
            <v>0</v>
          </cell>
          <cell r="AC366"/>
          <cell r="AD366"/>
          <cell r="AE366"/>
          <cell r="AF366" t="str">
            <v>Waiting</v>
          </cell>
        </row>
        <row r="367">
          <cell r="A367" t="str">
            <v>2820470010</v>
          </cell>
          <cell r="B367" t="str">
            <v>SPARES</v>
          </cell>
          <cell r="C367"/>
          <cell r="D367" t="str">
            <v>B.Lachal</v>
          </cell>
          <cell r="E367">
            <v>28204700</v>
          </cell>
          <cell r="F367">
            <v>10</v>
          </cell>
          <cell r="G367" t="str">
            <v>A27912401007C11</v>
          </cell>
          <cell r="H367" t="str">
            <v>CTLUNIT  CONTROL UNIT-HP FUEL</v>
          </cell>
          <cell r="I367">
            <v>1</v>
          </cell>
          <cell r="J367">
            <v>42801</v>
          </cell>
          <cell r="K367">
            <v>6595684900</v>
          </cell>
          <cell r="L367" t="str">
            <v>C4E31831-01</v>
          </cell>
          <cell r="M367">
            <v>1</v>
          </cell>
          <cell r="N367"/>
          <cell r="O367"/>
          <cell r="P367"/>
          <cell r="Q367"/>
          <cell r="R367"/>
          <cell r="S367"/>
          <cell r="T367"/>
          <cell r="U367"/>
          <cell r="V367"/>
          <cell r="W367"/>
          <cell r="X367"/>
          <cell r="Y367"/>
          <cell r="Z367">
            <v>1</v>
          </cell>
          <cell r="AA367">
            <v>1</v>
          </cell>
          <cell r="AB367">
            <v>0</v>
          </cell>
          <cell r="AC367"/>
          <cell r="AD367"/>
          <cell r="AE367"/>
          <cell r="AF367" t="str">
            <v>Received</v>
          </cell>
        </row>
        <row r="368">
          <cell r="A368" t="str">
            <v>2820470020</v>
          </cell>
          <cell r="B368" t="str">
            <v>SPARES</v>
          </cell>
          <cell r="C368"/>
          <cell r="D368" t="str">
            <v>B.Lachal</v>
          </cell>
          <cell r="E368">
            <v>28204700</v>
          </cell>
          <cell r="F368">
            <v>20</v>
          </cell>
          <cell r="G368" t="str">
            <v>A27912401007C11</v>
          </cell>
          <cell r="H368" t="str">
            <v>CTLUNIT  CONTROL UNIT-HP FUEL</v>
          </cell>
          <cell r="I368">
            <v>1</v>
          </cell>
          <cell r="J368">
            <v>42801</v>
          </cell>
          <cell r="K368">
            <v>6595684900</v>
          </cell>
          <cell r="L368" t="str">
            <v>C4E31831-01</v>
          </cell>
          <cell r="M368">
            <v>1</v>
          </cell>
          <cell r="N368"/>
          <cell r="O368"/>
          <cell r="P368"/>
          <cell r="Q368"/>
          <cell r="R368"/>
          <cell r="S368"/>
          <cell r="T368"/>
          <cell r="U368"/>
          <cell r="V368"/>
          <cell r="W368"/>
          <cell r="X368"/>
          <cell r="Y368"/>
          <cell r="Z368">
            <v>1</v>
          </cell>
          <cell r="AA368">
            <v>1</v>
          </cell>
          <cell r="AB368">
            <v>0</v>
          </cell>
          <cell r="AC368"/>
          <cell r="AD368"/>
          <cell r="AE368"/>
          <cell r="AF368" t="str">
            <v>Received</v>
          </cell>
        </row>
        <row r="369">
          <cell r="A369" t="str">
            <v>2820478210</v>
          </cell>
          <cell r="B369" t="str">
            <v>SPARES</v>
          </cell>
          <cell r="C369"/>
          <cell r="D369" t="str">
            <v>B.Lachal</v>
          </cell>
          <cell r="E369">
            <v>28204782</v>
          </cell>
          <cell r="F369">
            <v>10</v>
          </cell>
          <cell r="G369" t="str">
            <v>A27912401007C11</v>
          </cell>
          <cell r="H369" t="str">
            <v>CTLUNIT  CONTROL UNIT-HP FUEL</v>
          </cell>
          <cell r="I369">
            <v>1</v>
          </cell>
          <cell r="J369">
            <v>42801</v>
          </cell>
          <cell r="K369">
            <v>6595684900</v>
          </cell>
          <cell r="L369" t="str">
            <v>C4E31831-01</v>
          </cell>
          <cell r="M369">
            <v>1</v>
          </cell>
          <cell r="N369"/>
          <cell r="O369"/>
          <cell r="P369"/>
          <cell r="Q369"/>
          <cell r="R369"/>
          <cell r="S369"/>
          <cell r="T369"/>
          <cell r="U369"/>
          <cell r="V369"/>
          <cell r="W369"/>
          <cell r="X369"/>
          <cell r="Y369"/>
          <cell r="Z369">
            <v>1</v>
          </cell>
          <cell r="AA369">
            <v>1</v>
          </cell>
          <cell r="AB369">
            <v>0</v>
          </cell>
          <cell r="AC369"/>
          <cell r="AD369"/>
          <cell r="AE369"/>
          <cell r="AF369" t="str">
            <v>Received</v>
          </cell>
        </row>
        <row r="370">
          <cell r="A370" t="str">
            <v>2820491010</v>
          </cell>
          <cell r="B370" t="str">
            <v>SPARES</v>
          </cell>
          <cell r="C370"/>
          <cell r="D370" t="str">
            <v>B.Lachal</v>
          </cell>
          <cell r="E370">
            <v>28204910</v>
          </cell>
          <cell r="F370">
            <v>10</v>
          </cell>
          <cell r="G370" t="str">
            <v>A27912401007C11</v>
          </cell>
          <cell r="H370" t="str">
            <v>CTLUNIT  CONTROL UNIT-HP FUEL</v>
          </cell>
          <cell r="I370">
            <v>1</v>
          </cell>
          <cell r="J370">
            <v>42801</v>
          </cell>
          <cell r="K370">
            <v>6595684900</v>
          </cell>
          <cell r="L370" t="str">
            <v>C4E31831-01</v>
          </cell>
          <cell r="M370">
            <v>1</v>
          </cell>
          <cell r="N370"/>
          <cell r="O370"/>
          <cell r="P370"/>
          <cell r="Q370"/>
          <cell r="R370"/>
          <cell r="S370"/>
          <cell r="T370"/>
          <cell r="U370"/>
          <cell r="V370"/>
          <cell r="W370"/>
          <cell r="X370"/>
          <cell r="Y370"/>
          <cell r="Z370">
            <v>1</v>
          </cell>
          <cell r="AA370">
            <v>1</v>
          </cell>
          <cell r="AB370">
            <v>0</v>
          </cell>
          <cell r="AC370"/>
          <cell r="AD370"/>
          <cell r="AE370"/>
          <cell r="AF370" t="str">
            <v>Received</v>
          </cell>
        </row>
        <row r="371">
          <cell r="A371" t="str">
            <v>2820355610</v>
          </cell>
          <cell r="B371" t="str">
            <v>SPARES</v>
          </cell>
          <cell r="C371" t="str">
            <v>EXP</v>
          </cell>
          <cell r="D371"/>
          <cell r="E371">
            <v>28203556</v>
          </cell>
          <cell r="F371" t="str">
            <v>10</v>
          </cell>
          <cell r="G371" t="str">
            <v>D9550010800996</v>
          </cell>
          <cell r="H371">
            <v>108</v>
          </cell>
          <cell r="I371">
            <v>1</v>
          </cell>
          <cell r="J371">
            <v>43525</v>
          </cell>
          <cell r="K371">
            <v>6963403800</v>
          </cell>
          <cell r="L371" t="str">
            <v>002045-01</v>
          </cell>
          <cell r="M371">
            <v>1</v>
          </cell>
          <cell r="N371"/>
          <cell r="O371"/>
          <cell r="P371"/>
          <cell r="Q371"/>
          <cell r="R371"/>
          <cell r="S371"/>
          <cell r="T371"/>
          <cell r="U371"/>
          <cell r="V371"/>
          <cell r="W371"/>
          <cell r="X371"/>
          <cell r="Y371"/>
          <cell r="Z371">
            <v>1</v>
          </cell>
          <cell r="AA371">
            <v>0</v>
          </cell>
          <cell r="AB371">
            <v>1</v>
          </cell>
          <cell r="AC371"/>
          <cell r="AD371"/>
          <cell r="AE371"/>
          <cell r="AF371" t="str">
            <v>Waiting</v>
          </cell>
        </row>
        <row r="372">
          <cell r="A372" t="str">
            <v>2820619210</v>
          </cell>
          <cell r="B372" t="str">
            <v>SPARES</v>
          </cell>
          <cell r="C372" t="str">
            <v>RTN</v>
          </cell>
          <cell r="D372"/>
          <cell r="E372">
            <v>28206192</v>
          </cell>
          <cell r="F372">
            <v>10</v>
          </cell>
          <cell r="G372" t="str">
            <v>A9550051000296</v>
          </cell>
          <cell r="H372">
            <v>510</v>
          </cell>
          <cell r="I372">
            <v>2</v>
          </cell>
          <cell r="J372">
            <v>42879</v>
          </cell>
          <cell r="K372">
            <v>6530207600</v>
          </cell>
          <cell r="L372" t="str">
            <v>A31112112B00</v>
          </cell>
          <cell r="M372">
            <v>2</v>
          </cell>
          <cell r="N372"/>
          <cell r="O372"/>
          <cell r="P372"/>
          <cell r="Q372"/>
          <cell r="R372"/>
          <cell r="S372"/>
          <cell r="T372"/>
          <cell r="U372"/>
          <cell r="V372"/>
          <cell r="W372"/>
          <cell r="X372"/>
          <cell r="Y372"/>
          <cell r="Z372">
            <v>2</v>
          </cell>
          <cell r="AA372">
            <v>0</v>
          </cell>
          <cell r="AB372">
            <v>2</v>
          </cell>
          <cell r="AC372"/>
          <cell r="AD372" t="str">
            <v>Paulstra</v>
          </cell>
          <cell r="AE372"/>
          <cell r="AF372" t="str">
            <v>Waiting</v>
          </cell>
        </row>
        <row r="373">
          <cell r="A373" t="str">
            <v>2820520710</v>
          </cell>
          <cell r="B373" t="str">
            <v>SPARES</v>
          </cell>
          <cell r="C373" t="str">
            <v>RTN</v>
          </cell>
          <cell r="D373"/>
          <cell r="E373">
            <v>28205207</v>
          </cell>
          <cell r="F373" t="str">
            <v>10</v>
          </cell>
          <cell r="G373" t="str">
            <v>A95500426000AB</v>
          </cell>
          <cell r="H373">
            <v>426</v>
          </cell>
          <cell r="I373">
            <v>1</v>
          </cell>
          <cell r="J373" t="str">
            <v/>
          </cell>
          <cell r="K373">
            <v>6574929100</v>
          </cell>
          <cell r="L373"/>
          <cell r="M373">
            <v>1</v>
          </cell>
          <cell r="N373"/>
          <cell r="O373"/>
          <cell r="P373"/>
          <cell r="Q373"/>
          <cell r="R373"/>
          <cell r="S373"/>
          <cell r="T373"/>
          <cell r="U373"/>
          <cell r="V373"/>
          <cell r="W373"/>
          <cell r="X373"/>
          <cell r="Y373"/>
          <cell r="Z373">
            <v>1</v>
          </cell>
          <cell r="AA373">
            <v>1</v>
          </cell>
          <cell r="AB373">
            <v>0</v>
          </cell>
          <cell r="AC373"/>
          <cell r="AD373"/>
          <cell r="AE373"/>
          <cell r="AF373" t="str">
            <v>Waiting</v>
          </cell>
        </row>
        <row r="374">
          <cell r="A374" t="str">
            <v>2820619220</v>
          </cell>
          <cell r="B374" t="str">
            <v>SPARES</v>
          </cell>
          <cell r="C374" t="str">
            <v>RTN</v>
          </cell>
          <cell r="D374"/>
          <cell r="E374">
            <v>28206192</v>
          </cell>
          <cell r="F374" t="str">
            <v>20</v>
          </cell>
          <cell r="G374" t="str">
            <v>A9550051000296</v>
          </cell>
          <cell r="H374">
            <v>510</v>
          </cell>
          <cell r="I374">
            <v>2</v>
          </cell>
          <cell r="J374">
            <v>42879</v>
          </cell>
          <cell r="K374">
            <v>6530207600</v>
          </cell>
          <cell r="L374" t="str">
            <v>A31112112B00</v>
          </cell>
          <cell r="M374">
            <v>2</v>
          </cell>
          <cell r="N374"/>
          <cell r="O374"/>
          <cell r="P374"/>
          <cell r="Q374"/>
          <cell r="R374"/>
          <cell r="S374"/>
          <cell r="T374"/>
          <cell r="U374"/>
          <cell r="V374"/>
          <cell r="W374"/>
          <cell r="X374"/>
          <cell r="Y374"/>
          <cell r="Z374">
            <v>2</v>
          </cell>
          <cell r="AA374">
            <v>0</v>
          </cell>
          <cell r="AB374">
            <v>2</v>
          </cell>
          <cell r="AC374"/>
          <cell r="AD374" t="str">
            <v>Paulstra</v>
          </cell>
          <cell r="AE374"/>
          <cell r="AF374" t="str">
            <v>Waiting</v>
          </cell>
        </row>
        <row r="375">
          <cell r="A375" t="str">
            <v>2821890810</v>
          </cell>
          <cell r="B375" t="str">
            <v>SPARES</v>
          </cell>
          <cell r="C375" t="str">
            <v>AOG</v>
          </cell>
          <cell r="D375" t="str">
            <v>Procurement AOG</v>
          </cell>
          <cell r="E375">
            <v>28218908</v>
          </cell>
          <cell r="F375" t="str">
            <v>10</v>
          </cell>
          <cell r="G375" t="str">
            <v>D9550010801295</v>
          </cell>
          <cell r="H375">
            <v>108</v>
          </cell>
          <cell r="I375">
            <v>1</v>
          </cell>
          <cell r="J375">
            <v>43347</v>
          </cell>
          <cell r="K375">
            <v>6963469200</v>
          </cell>
          <cell r="L375" t="str">
            <v>723-1051-02</v>
          </cell>
          <cell r="M375">
            <v>1</v>
          </cell>
          <cell r="N375"/>
          <cell r="O375"/>
          <cell r="P375"/>
          <cell r="Q375"/>
          <cell r="R375"/>
          <cell r="S375"/>
          <cell r="T375"/>
          <cell r="U375"/>
          <cell r="V375"/>
          <cell r="W375"/>
          <cell r="X375"/>
          <cell r="Y375"/>
          <cell r="Z375">
            <v>1</v>
          </cell>
          <cell r="AA375">
            <v>1</v>
          </cell>
          <cell r="AB375">
            <v>0</v>
          </cell>
          <cell r="AC375"/>
          <cell r="AD375"/>
          <cell r="AE375"/>
          <cell r="AF375" t="str">
            <v>Waiting</v>
          </cell>
        </row>
        <row r="376">
          <cell r="A376" t="str">
            <v>2822091010</v>
          </cell>
          <cell r="B376" t="str">
            <v>SPARES</v>
          </cell>
          <cell r="C376" t="str">
            <v>RTN</v>
          </cell>
          <cell r="D376"/>
          <cell r="E376">
            <v>28220910</v>
          </cell>
          <cell r="F376" t="str">
            <v>10</v>
          </cell>
          <cell r="G376" t="str">
            <v>D9550011900195</v>
          </cell>
          <cell r="H376">
            <v>119</v>
          </cell>
          <cell r="I376">
            <v>1</v>
          </cell>
          <cell r="J376" t="str">
            <v/>
          </cell>
          <cell r="K376">
            <v>6963382700</v>
          </cell>
          <cell r="L376" t="str">
            <v>D33110232A00</v>
          </cell>
          <cell r="M376">
            <v>1</v>
          </cell>
          <cell r="N376"/>
          <cell r="O376"/>
          <cell r="P376"/>
          <cell r="Q376"/>
          <cell r="R376"/>
          <cell r="S376"/>
          <cell r="T376"/>
          <cell r="U376"/>
          <cell r="V376"/>
          <cell r="W376"/>
          <cell r="X376"/>
          <cell r="Y376"/>
          <cell r="Z376">
            <v>1</v>
          </cell>
          <cell r="AA376">
            <v>0</v>
          </cell>
          <cell r="AB376">
            <v>1</v>
          </cell>
          <cell r="AC376"/>
          <cell r="AD376"/>
          <cell r="AE376"/>
          <cell r="AF376" t="str">
            <v>Waiting</v>
          </cell>
        </row>
        <row r="377">
          <cell r="A377" t="str">
            <v>2822091020</v>
          </cell>
          <cell r="B377" t="str">
            <v>SPARES</v>
          </cell>
          <cell r="C377" t="str">
            <v>RTN</v>
          </cell>
          <cell r="D377"/>
          <cell r="E377">
            <v>28220910</v>
          </cell>
          <cell r="F377" t="str">
            <v>20</v>
          </cell>
          <cell r="G377" t="str">
            <v>D9550011900195</v>
          </cell>
          <cell r="H377">
            <v>119</v>
          </cell>
          <cell r="I377">
            <v>1</v>
          </cell>
          <cell r="J377" t="str">
            <v/>
          </cell>
          <cell r="K377">
            <v>6963382700</v>
          </cell>
          <cell r="L377" t="str">
            <v>D33110232A00</v>
          </cell>
          <cell r="M377">
            <v>1</v>
          </cell>
          <cell r="N377"/>
          <cell r="O377"/>
          <cell r="P377"/>
          <cell r="Q377"/>
          <cell r="R377"/>
          <cell r="S377"/>
          <cell r="T377"/>
          <cell r="U377"/>
          <cell r="V377"/>
          <cell r="W377"/>
          <cell r="X377"/>
          <cell r="Y377"/>
          <cell r="Z377">
            <v>1</v>
          </cell>
          <cell r="AA377">
            <v>0</v>
          </cell>
          <cell r="AB377">
            <v>1</v>
          </cell>
          <cell r="AC377"/>
          <cell r="AD377"/>
          <cell r="AE377"/>
          <cell r="AF377" t="str">
            <v>Waiting</v>
          </cell>
        </row>
        <row r="378">
          <cell r="A378" t="str">
            <v>2822091030</v>
          </cell>
          <cell r="B378" t="str">
            <v>SPARES</v>
          </cell>
          <cell r="C378" t="str">
            <v>RTN</v>
          </cell>
          <cell r="D378"/>
          <cell r="E378">
            <v>28220910</v>
          </cell>
          <cell r="F378" t="str">
            <v>30</v>
          </cell>
          <cell r="G378" t="str">
            <v>D9550011900195</v>
          </cell>
          <cell r="H378">
            <v>119</v>
          </cell>
          <cell r="I378">
            <v>1</v>
          </cell>
          <cell r="J378" t="str">
            <v/>
          </cell>
          <cell r="K378">
            <v>6963382700</v>
          </cell>
          <cell r="L378" t="str">
            <v>D33110232A00</v>
          </cell>
          <cell r="M378">
            <v>1</v>
          </cell>
          <cell r="N378"/>
          <cell r="O378"/>
          <cell r="P378"/>
          <cell r="Q378"/>
          <cell r="R378"/>
          <cell r="S378"/>
          <cell r="T378"/>
          <cell r="U378"/>
          <cell r="V378"/>
          <cell r="W378"/>
          <cell r="X378"/>
          <cell r="Y378"/>
          <cell r="Z378">
            <v>1</v>
          </cell>
          <cell r="AA378">
            <v>0</v>
          </cell>
          <cell r="AB378">
            <v>1</v>
          </cell>
          <cell r="AC378"/>
          <cell r="AD378"/>
          <cell r="AE378"/>
          <cell r="AF378" t="str">
            <v>Waiting</v>
          </cell>
        </row>
        <row r="379">
          <cell r="A379" t="str">
            <v>2822091040</v>
          </cell>
          <cell r="B379" t="str">
            <v>SPARES</v>
          </cell>
          <cell r="C379" t="str">
            <v>RTN</v>
          </cell>
          <cell r="D379"/>
          <cell r="E379">
            <v>28220910</v>
          </cell>
          <cell r="F379" t="str">
            <v>40</v>
          </cell>
          <cell r="G379" t="str">
            <v>D9550011900195</v>
          </cell>
          <cell r="H379">
            <v>119</v>
          </cell>
          <cell r="I379" t="str">
            <v>1</v>
          </cell>
          <cell r="J379" t="str">
            <v/>
          </cell>
          <cell r="K379">
            <v>6963382700</v>
          </cell>
          <cell r="L379" t="str">
            <v>D33110232A00</v>
          </cell>
          <cell r="M379">
            <v>1</v>
          </cell>
          <cell r="N379"/>
          <cell r="O379"/>
          <cell r="P379"/>
          <cell r="Q379"/>
          <cell r="R379"/>
          <cell r="S379"/>
          <cell r="T379"/>
          <cell r="U379"/>
          <cell r="V379"/>
          <cell r="W379"/>
          <cell r="X379"/>
          <cell r="Y379"/>
          <cell r="Z379">
            <v>1</v>
          </cell>
          <cell r="AA379">
            <v>0</v>
          </cell>
          <cell r="AB379">
            <v>1</v>
          </cell>
          <cell r="AC379"/>
          <cell r="AD379"/>
          <cell r="AE379"/>
          <cell r="AF379" t="str">
            <v>Waiting</v>
          </cell>
        </row>
        <row r="380">
          <cell r="A380" t="str">
            <v>2822091110</v>
          </cell>
          <cell r="B380" t="str">
            <v>SPARES</v>
          </cell>
          <cell r="C380" t="str">
            <v>EXP</v>
          </cell>
          <cell r="D380"/>
          <cell r="E380">
            <v>28220911</v>
          </cell>
          <cell r="F380" t="str">
            <v>10</v>
          </cell>
          <cell r="G380" t="str">
            <v>D9550010800996</v>
          </cell>
          <cell r="H380">
            <v>108</v>
          </cell>
          <cell r="I380" t="str">
            <v>1</v>
          </cell>
          <cell r="J380">
            <v>43525</v>
          </cell>
          <cell r="K380">
            <v>6963403800</v>
          </cell>
          <cell r="L380" t="str">
            <v>002045-01</v>
          </cell>
          <cell r="M380">
            <v>1</v>
          </cell>
          <cell r="N380"/>
          <cell r="O380"/>
          <cell r="P380"/>
          <cell r="Q380"/>
          <cell r="R380"/>
          <cell r="S380"/>
          <cell r="T380"/>
          <cell r="U380"/>
          <cell r="V380"/>
          <cell r="W380"/>
          <cell r="X380"/>
          <cell r="Y380"/>
          <cell r="Z380">
            <v>1</v>
          </cell>
          <cell r="AA380">
            <v>0</v>
          </cell>
          <cell r="AB380">
            <v>1</v>
          </cell>
          <cell r="AC380"/>
          <cell r="AD380"/>
          <cell r="AE380"/>
          <cell r="AF380" t="str">
            <v>Waiting</v>
          </cell>
        </row>
        <row r="381">
          <cell r="A381" t="str">
            <v>2822091120</v>
          </cell>
          <cell r="B381" t="str">
            <v>SPARES</v>
          </cell>
          <cell r="C381" t="str">
            <v>EXP</v>
          </cell>
          <cell r="D381"/>
          <cell r="E381">
            <v>28220911</v>
          </cell>
          <cell r="F381" t="str">
            <v>20</v>
          </cell>
          <cell r="G381" t="str">
            <v>D9550010800996</v>
          </cell>
          <cell r="H381">
            <v>108</v>
          </cell>
          <cell r="I381" t="str">
            <v>1</v>
          </cell>
          <cell r="J381">
            <v>43525</v>
          </cell>
          <cell r="K381">
            <v>6963403800</v>
          </cell>
          <cell r="L381" t="str">
            <v>002045-01</v>
          </cell>
          <cell r="M381">
            <v>1</v>
          </cell>
          <cell r="N381"/>
          <cell r="O381"/>
          <cell r="P381"/>
          <cell r="Q381"/>
          <cell r="R381"/>
          <cell r="S381"/>
          <cell r="T381"/>
          <cell r="U381"/>
          <cell r="V381"/>
          <cell r="W381"/>
          <cell r="X381"/>
          <cell r="Y381"/>
          <cell r="Z381">
            <v>1</v>
          </cell>
          <cell r="AA381">
            <v>0</v>
          </cell>
          <cell r="AB381">
            <v>1</v>
          </cell>
          <cell r="AC381"/>
          <cell r="AD381"/>
          <cell r="AE381"/>
          <cell r="AF381" t="str">
            <v>Waiting</v>
          </cell>
        </row>
        <row r="382">
          <cell r="A382" t="str">
            <v>2796145220</v>
          </cell>
          <cell r="B382" t="str">
            <v>SPARES</v>
          </cell>
          <cell r="C382" t="str">
            <v>EXP</v>
          </cell>
          <cell r="D382"/>
          <cell r="E382">
            <v>27961452</v>
          </cell>
          <cell r="F382" t="str">
            <v>20</v>
          </cell>
          <cell r="G382" t="str">
            <v>D9550010800996</v>
          </cell>
          <cell r="H382">
            <v>108</v>
          </cell>
          <cell r="I382" t="str">
            <v>1</v>
          </cell>
          <cell r="J382">
            <v>43525</v>
          </cell>
          <cell r="K382">
            <v>6963403800</v>
          </cell>
          <cell r="L382" t="str">
            <v>002045-01</v>
          </cell>
          <cell r="M382">
            <v>1</v>
          </cell>
          <cell r="N382"/>
          <cell r="O382"/>
          <cell r="P382"/>
          <cell r="Q382"/>
          <cell r="R382"/>
          <cell r="S382"/>
          <cell r="T382"/>
          <cell r="U382"/>
          <cell r="V382"/>
          <cell r="W382"/>
          <cell r="X382"/>
          <cell r="Y382"/>
          <cell r="Z382">
            <v>1</v>
          </cell>
          <cell r="AA382">
            <v>0</v>
          </cell>
          <cell r="AB382">
            <v>1</v>
          </cell>
          <cell r="AC382"/>
          <cell r="AD382"/>
          <cell r="AE382"/>
          <cell r="AF382" t="str">
            <v>Waiting</v>
          </cell>
        </row>
        <row r="383">
          <cell r="A383" t="str">
            <v>2796145230</v>
          </cell>
          <cell r="B383" t="str">
            <v>SPARES</v>
          </cell>
          <cell r="C383" t="str">
            <v>EXP</v>
          </cell>
          <cell r="D383"/>
          <cell r="E383">
            <v>27961452</v>
          </cell>
          <cell r="F383" t="str">
            <v>30</v>
          </cell>
          <cell r="G383" t="str">
            <v>D9550010800996</v>
          </cell>
          <cell r="H383">
            <v>108</v>
          </cell>
          <cell r="I383" t="str">
            <v>1</v>
          </cell>
          <cell r="J383">
            <v>43525</v>
          </cell>
          <cell r="K383">
            <v>6963403800</v>
          </cell>
          <cell r="L383" t="str">
            <v>002045-01</v>
          </cell>
          <cell r="M383">
            <v>1</v>
          </cell>
          <cell r="N383"/>
          <cell r="O383"/>
          <cell r="P383"/>
          <cell r="Q383"/>
          <cell r="R383"/>
          <cell r="S383"/>
          <cell r="T383"/>
          <cell r="U383"/>
          <cell r="V383"/>
          <cell r="W383"/>
          <cell r="X383"/>
          <cell r="Y383"/>
          <cell r="Z383">
            <v>1</v>
          </cell>
          <cell r="AA383">
            <v>0</v>
          </cell>
          <cell r="AB383">
            <v>1</v>
          </cell>
          <cell r="AC383"/>
          <cell r="AD383"/>
          <cell r="AE383"/>
          <cell r="AF383" t="str">
            <v>Waiting</v>
          </cell>
        </row>
        <row r="384">
          <cell r="A384" t="str">
            <v>2796145240</v>
          </cell>
          <cell r="B384" t="str">
            <v>SPARES</v>
          </cell>
          <cell r="C384" t="str">
            <v>EXP</v>
          </cell>
          <cell r="D384"/>
          <cell r="E384">
            <v>27961452</v>
          </cell>
          <cell r="F384" t="str">
            <v>40</v>
          </cell>
          <cell r="G384" t="str">
            <v>D9550010800996</v>
          </cell>
          <cell r="H384">
            <v>108</v>
          </cell>
          <cell r="I384" t="str">
            <v>1</v>
          </cell>
          <cell r="J384">
            <v>43525</v>
          </cell>
          <cell r="K384">
            <v>6963403800</v>
          </cell>
          <cell r="L384" t="str">
            <v>002045-01</v>
          </cell>
          <cell r="M384">
            <v>1</v>
          </cell>
          <cell r="N384"/>
          <cell r="O384"/>
          <cell r="P384"/>
          <cell r="Q384"/>
          <cell r="R384"/>
          <cell r="S384"/>
          <cell r="T384"/>
          <cell r="U384"/>
          <cell r="V384"/>
          <cell r="W384"/>
          <cell r="X384"/>
          <cell r="Y384"/>
          <cell r="Z384">
            <v>1</v>
          </cell>
          <cell r="AA384">
            <v>0</v>
          </cell>
          <cell r="AB384">
            <v>1</v>
          </cell>
          <cell r="AC384"/>
          <cell r="AD384"/>
          <cell r="AE384"/>
          <cell r="AF384" t="str">
            <v>Waiting</v>
          </cell>
        </row>
        <row r="385">
          <cell r="A385" t="str">
            <v>2822109610</v>
          </cell>
          <cell r="B385" t="str">
            <v>SPARES</v>
          </cell>
          <cell r="C385" t="str">
            <v>EXP</v>
          </cell>
          <cell r="D385"/>
          <cell r="E385">
            <v>28221096</v>
          </cell>
          <cell r="F385" t="str">
            <v>10</v>
          </cell>
          <cell r="G385" t="str">
            <v>D9550010800996</v>
          </cell>
          <cell r="H385">
            <v>108</v>
          </cell>
          <cell r="I385" t="str">
            <v>1</v>
          </cell>
          <cell r="J385">
            <v>43525</v>
          </cell>
          <cell r="K385">
            <v>6963403800</v>
          </cell>
          <cell r="L385" t="str">
            <v>002045-01</v>
          </cell>
          <cell r="M385">
            <v>1</v>
          </cell>
          <cell r="N385"/>
          <cell r="O385"/>
          <cell r="P385"/>
          <cell r="Q385"/>
          <cell r="R385"/>
          <cell r="S385"/>
          <cell r="T385"/>
          <cell r="U385"/>
          <cell r="V385"/>
          <cell r="W385"/>
          <cell r="X385"/>
          <cell r="Y385"/>
          <cell r="Z385">
            <v>1</v>
          </cell>
          <cell r="AA385">
            <v>0</v>
          </cell>
          <cell r="AB385">
            <v>1</v>
          </cell>
          <cell r="AC385"/>
          <cell r="AD385"/>
          <cell r="AE385"/>
          <cell r="AF385" t="str">
            <v>Waiting</v>
          </cell>
        </row>
        <row r="386">
          <cell r="A386" t="str">
            <v>2822109620</v>
          </cell>
          <cell r="B386" t="str">
            <v>SPARES</v>
          </cell>
          <cell r="C386" t="str">
            <v>EXP</v>
          </cell>
          <cell r="D386"/>
          <cell r="E386">
            <v>28221096</v>
          </cell>
          <cell r="F386" t="str">
            <v>20</v>
          </cell>
          <cell r="G386" t="str">
            <v>D9550010800996</v>
          </cell>
          <cell r="H386">
            <v>108</v>
          </cell>
          <cell r="I386" t="str">
            <v>1</v>
          </cell>
          <cell r="J386">
            <v>43525</v>
          </cell>
          <cell r="K386">
            <v>6963403800</v>
          </cell>
          <cell r="L386" t="str">
            <v>002045-01</v>
          </cell>
          <cell r="M386">
            <v>1</v>
          </cell>
          <cell r="N386"/>
          <cell r="O386"/>
          <cell r="P386"/>
          <cell r="Q386"/>
          <cell r="R386"/>
          <cell r="S386"/>
          <cell r="T386"/>
          <cell r="U386"/>
          <cell r="V386"/>
          <cell r="W386"/>
          <cell r="X386"/>
          <cell r="Y386"/>
          <cell r="Z386">
            <v>1</v>
          </cell>
          <cell r="AA386">
            <v>0</v>
          </cell>
          <cell r="AB386">
            <v>1</v>
          </cell>
          <cell r="AC386"/>
          <cell r="AD386"/>
          <cell r="AE386"/>
          <cell r="AF386" t="str">
            <v>Waiting</v>
          </cell>
        </row>
        <row r="387">
          <cell r="A387" t="str">
            <v>2822109630</v>
          </cell>
          <cell r="B387" t="str">
            <v>SPARES</v>
          </cell>
          <cell r="C387" t="str">
            <v>EXP</v>
          </cell>
          <cell r="D387"/>
          <cell r="E387">
            <v>28221096</v>
          </cell>
          <cell r="F387" t="str">
            <v>30</v>
          </cell>
          <cell r="G387" t="str">
            <v>D9550010800996</v>
          </cell>
          <cell r="H387">
            <v>108</v>
          </cell>
          <cell r="I387" t="str">
            <v>1</v>
          </cell>
          <cell r="J387">
            <v>43525</v>
          </cell>
          <cell r="K387">
            <v>6963403800</v>
          </cell>
          <cell r="L387" t="str">
            <v>002045-01</v>
          </cell>
          <cell r="M387">
            <v>1</v>
          </cell>
          <cell r="N387"/>
          <cell r="O387"/>
          <cell r="P387"/>
          <cell r="Q387"/>
          <cell r="R387"/>
          <cell r="S387"/>
          <cell r="T387"/>
          <cell r="U387"/>
          <cell r="V387"/>
          <cell r="W387"/>
          <cell r="X387"/>
          <cell r="Y387"/>
          <cell r="Z387">
            <v>1</v>
          </cell>
          <cell r="AA387">
            <v>0</v>
          </cell>
          <cell r="AB387">
            <v>1</v>
          </cell>
          <cell r="AC387"/>
          <cell r="AD387"/>
          <cell r="AE387"/>
          <cell r="AF387" t="str">
            <v>Waiting</v>
          </cell>
        </row>
        <row r="388">
          <cell r="A388" t="str">
            <v>2822209510</v>
          </cell>
          <cell r="B388" t="str">
            <v>SPARES</v>
          </cell>
          <cell r="C388" t="str">
            <v>EXP</v>
          </cell>
          <cell r="D388"/>
          <cell r="E388">
            <v>28222095</v>
          </cell>
          <cell r="F388" t="str">
            <v>10</v>
          </cell>
          <cell r="G388" t="str">
            <v>A9550042972695</v>
          </cell>
          <cell r="H388">
            <v>429</v>
          </cell>
          <cell r="I388">
            <v>1</v>
          </cell>
          <cell r="J388" t="str">
            <v>TBD</v>
          </cell>
          <cell r="K388">
            <v>6539607700</v>
          </cell>
          <cell r="L388" t="str">
            <v>A300B09606027B</v>
          </cell>
          <cell r="M388">
            <v>1</v>
          </cell>
          <cell r="N388">
            <v>6539603600</v>
          </cell>
          <cell r="O388" t="str">
            <v>A300B0961066</v>
          </cell>
          <cell r="P388">
            <v>2</v>
          </cell>
          <cell r="Q388">
            <v>6574907200</v>
          </cell>
          <cell r="R388" t="str">
            <v>C4FP5406A01</v>
          </cell>
          <cell r="S388">
            <v>1</v>
          </cell>
          <cell r="T388"/>
          <cell r="U388"/>
          <cell r="V388"/>
          <cell r="W388"/>
          <cell r="X388"/>
          <cell r="Y388"/>
          <cell r="Z388">
            <v>4</v>
          </cell>
          <cell r="AA388">
            <v>0</v>
          </cell>
          <cell r="AB388">
            <v>4</v>
          </cell>
          <cell r="AC388"/>
          <cell r="AD388"/>
          <cell r="AE388"/>
          <cell r="AF388" t="str">
            <v>Waiting</v>
          </cell>
        </row>
        <row r="389">
          <cell r="A389" t="str">
            <v>2822399010</v>
          </cell>
          <cell r="B389" t="str">
            <v>SPARES</v>
          </cell>
          <cell r="C389" t="str">
            <v>EXP</v>
          </cell>
          <cell r="D389"/>
          <cell r="E389">
            <v>28223990</v>
          </cell>
          <cell r="F389" t="str">
            <v>10</v>
          </cell>
          <cell r="G389" t="str">
            <v>D9550010800996</v>
          </cell>
          <cell r="H389">
            <v>108</v>
          </cell>
          <cell r="I389">
            <v>1</v>
          </cell>
          <cell r="J389">
            <v>43525</v>
          </cell>
          <cell r="K389">
            <v>6963403800</v>
          </cell>
          <cell r="L389" t="str">
            <v>002045-01</v>
          </cell>
          <cell r="M389">
            <v>1</v>
          </cell>
          <cell r="N389"/>
          <cell r="O389"/>
          <cell r="P389"/>
          <cell r="Q389"/>
          <cell r="R389"/>
          <cell r="S389"/>
          <cell r="T389"/>
          <cell r="U389"/>
          <cell r="V389"/>
          <cell r="W389"/>
          <cell r="X389"/>
          <cell r="Y389"/>
          <cell r="Z389">
            <v>1</v>
          </cell>
          <cell r="AA389">
            <v>0</v>
          </cell>
          <cell r="AB389">
            <v>1</v>
          </cell>
          <cell r="AC389"/>
          <cell r="AD389"/>
          <cell r="AE389"/>
          <cell r="AF389" t="str">
            <v>Waiting</v>
          </cell>
        </row>
        <row r="390">
          <cell r="A390" t="str">
            <v>2822399110</v>
          </cell>
          <cell r="B390" t="str">
            <v>KITS</v>
          </cell>
          <cell r="C390"/>
          <cell r="D390" t="str">
            <v>L. MALHOME</v>
          </cell>
          <cell r="E390">
            <v>28223991</v>
          </cell>
          <cell r="F390">
            <v>10</v>
          </cell>
          <cell r="G390" t="str">
            <v>A9550051000296</v>
          </cell>
          <cell r="H390">
            <v>510</v>
          </cell>
          <cell r="I390">
            <v>1</v>
          </cell>
          <cell r="J390">
            <v>42879</v>
          </cell>
          <cell r="K390">
            <v>6530207600</v>
          </cell>
          <cell r="L390" t="str">
            <v>A31112112B00</v>
          </cell>
          <cell r="M390">
            <v>1</v>
          </cell>
          <cell r="N390"/>
          <cell r="O390"/>
          <cell r="P390"/>
          <cell r="Q390"/>
          <cell r="R390"/>
          <cell r="S390"/>
          <cell r="T390"/>
          <cell r="U390"/>
          <cell r="V390"/>
          <cell r="W390"/>
          <cell r="X390"/>
          <cell r="Y390"/>
          <cell r="Z390">
            <v>1</v>
          </cell>
          <cell r="AA390">
            <v>0</v>
          </cell>
          <cell r="AB390">
            <v>1</v>
          </cell>
          <cell r="AC390"/>
          <cell r="AD390" t="str">
            <v>Paulstra</v>
          </cell>
          <cell r="AE390"/>
          <cell r="AF390" t="str">
            <v>Waiting</v>
          </cell>
        </row>
        <row r="391">
          <cell r="A391" t="str">
            <v>2822399120</v>
          </cell>
          <cell r="B391" t="str">
            <v>KITS</v>
          </cell>
          <cell r="C391"/>
          <cell r="D391" t="str">
            <v>L. MALHOME</v>
          </cell>
          <cell r="E391">
            <v>28223991</v>
          </cell>
          <cell r="F391" t="str">
            <v>20</v>
          </cell>
          <cell r="G391" t="str">
            <v>A9550051000296</v>
          </cell>
          <cell r="H391">
            <v>510</v>
          </cell>
          <cell r="I391">
            <v>1</v>
          </cell>
          <cell r="J391">
            <v>42879</v>
          </cell>
          <cell r="K391">
            <v>6530207600</v>
          </cell>
          <cell r="L391" t="str">
            <v>A31112112B00</v>
          </cell>
          <cell r="M391">
            <v>1</v>
          </cell>
          <cell r="N391"/>
          <cell r="O391"/>
          <cell r="P391"/>
          <cell r="Q391"/>
          <cell r="R391"/>
          <cell r="S391"/>
          <cell r="T391"/>
          <cell r="U391"/>
          <cell r="V391"/>
          <cell r="W391"/>
          <cell r="X391"/>
          <cell r="Y391"/>
          <cell r="Z391">
            <v>1</v>
          </cell>
          <cell r="AA391">
            <v>0</v>
          </cell>
          <cell r="AB391">
            <v>1</v>
          </cell>
          <cell r="AC391"/>
          <cell r="AD391" t="str">
            <v>Paulstra</v>
          </cell>
          <cell r="AE391"/>
          <cell r="AF391" t="str">
            <v>Waiting</v>
          </cell>
        </row>
        <row r="392">
          <cell r="A392" t="str">
            <v>2821976310</v>
          </cell>
          <cell r="B392" t="str">
            <v>SPARES</v>
          </cell>
          <cell r="C392" t="str">
            <v>CRIT</v>
          </cell>
          <cell r="D392"/>
          <cell r="E392">
            <v>28219763</v>
          </cell>
          <cell r="F392" t="str">
            <v>10</v>
          </cell>
          <cell r="G392" t="str">
            <v>WG281ABABAAE</v>
          </cell>
          <cell r="H392" t="str">
            <v>5130VE</v>
          </cell>
          <cell r="I392">
            <v>1</v>
          </cell>
          <cell r="J392">
            <v>43525</v>
          </cell>
          <cell r="K392" t="str">
            <v>6V00514700</v>
          </cell>
          <cell r="L392"/>
          <cell r="M392">
            <v>1</v>
          </cell>
          <cell r="N392"/>
          <cell r="O392"/>
          <cell r="P392"/>
          <cell r="Q392"/>
          <cell r="R392"/>
          <cell r="S392"/>
          <cell r="T392"/>
          <cell r="U392"/>
          <cell r="V392"/>
          <cell r="W392"/>
          <cell r="X392"/>
          <cell r="Y392"/>
          <cell r="Z392">
            <v>1</v>
          </cell>
          <cell r="AA392">
            <v>0</v>
          </cell>
          <cell r="AB392">
            <v>1</v>
          </cell>
          <cell r="AC392"/>
          <cell r="AD392"/>
          <cell r="AE392"/>
          <cell r="AF392" t="str">
            <v>Waiting</v>
          </cell>
        </row>
        <row r="393">
          <cell r="A393" t="str">
            <v>2823282410</v>
          </cell>
          <cell r="B393" t="str">
            <v>SPARES</v>
          </cell>
          <cell r="C393"/>
          <cell r="D393" t="str">
            <v>B.Lachal</v>
          </cell>
          <cell r="E393">
            <v>28232824</v>
          </cell>
          <cell r="F393">
            <v>10</v>
          </cell>
          <cell r="G393" t="str">
            <v>A27912401007C11</v>
          </cell>
          <cell r="H393" t="str">
            <v>CONTROL UNIT-HP FUEL</v>
          </cell>
          <cell r="I393">
            <v>1</v>
          </cell>
          <cell r="J393">
            <v>42801</v>
          </cell>
          <cell r="K393">
            <v>6595684900</v>
          </cell>
          <cell r="L393" t="str">
            <v>C4E31831-01</v>
          </cell>
          <cell r="M393">
            <v>1</v>
          </cell>
          <cell r="N393"/>
          <cell r="O393"/>
          <cell r="P393"/>
          <cell r="Q393"/>
          <cell r="R393"/>
          <cell r="S393"/>
          <cell r="T393"/>
          <cell r="U393"/>
          <cell r="V393"/>
          <cell r="W393"/>
          <cell r="X393"/>
          <cell r="Y393"/>
          <cell r="Z393">
            <v>1</v>
          </cell>
          <cell r="AA393">
            <v>1</v>
          </cell>
          <cell r="AB393">
            <v>0</v>
          </cell>
          <cell r="AC393"/>
          <cell r="AD393"/>
          <cell r="AE393"/>
          <cell r="AF393" t="str">
            <v>Waiting</v>
          </cell>
        </row>
        <row r="394">
          <cell r="A394" t="str">
            <v>30020023611</v>
          </cell>
          <cell r="B394" t="str">
            <v>SPARES</v>
          </cell>
          <cell r="C394"/>
          <cell r="D394"/>
          <cell r="E394">
            <v>3002002361</v>
          </cell>
          <cell r="F394" t="str">
            <v>1</v>
          </cell>
          <cell r="G394" t="str">
            <v>D925R445000200</v>
          </cell>
          <cell r="H394">
            <v>9205</v>
          </cell>
          <cell r="I394">
            <v>1</v>
          </cell>
          <cell r="J394">
            <v>42801</v>
          </cell>
          <cell r="K394" t="str">
            <v>D925R445120200</v>
          </cell>
          <cell r="L394"/>
          <cell r="M394">
            <v>1</v>
          </cell>
          <cell r="N394"/>
          <cell r="O394"/>
          <cell r="P394"/>
          <cell r="Q394"/>
          <cell r="R394"/>
          <cell r="S394"/>
          <cell r="T394"/>
          <cell r="U394"/>
          <cell r="V394"/>
          <cell r="W394"/>
          <cell r="X394"/>
          <cell r="Y394"/>
          <cell r="Z394">
            <v>1</v>
          </cell>
          <cell r="AA394">
            <v>1</v>
          </cell>
          <cell r="AB394">
            <v>0</v>
          </cell>
          <cell r="AC394"/>
          <cell r="AD394"/>
          <cell r="AE394"/>
          <cell r="AF394" t="str">
            <v>Waiting</v>
          </cell>
        </row>
        <row r="395">
          <cell r="A395" t="str">
            <v>30020023612</v>
          </cell>
          <cell r="B395" t="str">
            <v>SPARES</v>
          </cell>
          <cell r="C395"/>
          <cell r="D395"/>
          <cell r="E395">
            <v>3002002361</v>
          </cell>
          <cell r="F395" t="str">
            <v>2</v>
          </cell>
          <cell r="G395" t="str">
            <v>D925R445000200</v>
          </cell>
          <cell r="H395">
            <v>9205</v>
          </cell>
          <cell r="I395">
            <v>1</v>
          </cell>
          <cell r="J395">
            <v>42801</v>
          </cell>
          <cell r="K395" t="str">
            <v>D925R445120200</v>
          </cell>
          <cell r="L395"/>
          <cell r="M395">
            <v>1</v>
          </cell>
          <cell r="N395"/>
          <cell r="O395"/>
          <cell r="P395"/>
          <cell r="Q395"/>
          <cell r="R395"/>
          <cell r="S395"/>
          <cell r="T395"/>
          <cell r="U395"/>
          <cell r="V395"/>
          <cell r="W395"/>
          <cell r="X395"/>
          <cell r="Y395"/>
          <cell r="Z395">
            <v>1</v>
          </cell>
          <cell r="AA395">
            <v>1</v>
          </cell>
          <cell r="AB395">
            <v>0</v>
          </cell>
          <cell r="AC395"/>
          <cell r="AD395"/>
          <cell r="AE395"/>
          <cell r="AF395" t="str">
            <v>Waiting</v>
          </cell>
        </row>
        <row r="396">
          <cell r="A396" t="str">
            <v>30020023613</v>
          </cell>
          <cell r="B396" t="str">
            <v>SPARES</v>
          </cell>
          <cell r="C396"/>
          <cell r="D396"/>
          <cell r="E396">
            <v>3002002361</v>
          </cell>
          <cell r="F396" t="str">
            <v>3</v>
          </cell>
          <cell r="G396" t="str">
            <v>D925R445000000</v>
          </cell>
          <cell r="H396">
            <v>9205</v>
          </cell>
          <cell r="I396">
            <v>1</v>
          </cell>
          <cell r="J396">
            <v>42801</v>
          </cell>
          <cell r="K396" t="str">
            <v>D925R445120200</v>
          </cell>
          <cell r="L396"/>
          <cell r="M396">
            <v>1</v>
          </cell>
          <cell r="N396"/>
          <cell r="O396"/>
          <cell r="P396"/>
          <cell r="Q396"/>
          <cell r="R396"/>
          <cell r="S396"/>
          <cell r="T396"/>
          <cell r="U396"/>
          <cell r="V396"/>
          <cell r="W396"/>
          <cell r="X396"/>
          <cell r="Y396"/>
          <cell r="Z396">
            <v>1</v>
          </cell>
          <cell r="AA396">
            <v>1</v>
          </cell>
          <cell r="AB396">
            <v>0</v>
          </cell>
          <cell r="AC396"/>
          <cell r="AD396"/>
          <cell r="AE396"/>
          <cell r="AF396" t="str">
            <v>Waiting</v>
          </cell>
        </row>
        <row r="397">
          <cell r="A397" t="str">
            <v>30020023614</v>
          </cell>
          <cell r="B397" t="str">
            <v>SPARES</v>
          </cell>
          <cell r="C397"/>
          <cell r="D397"/>
          <cell r="E397">
            <v>3002002361</v>
          </cell>
          <cell r="F397" t="str">
            <v>4</v>
          </cell>
          <cell r="G397" t="str">
            <v>D925R445000000</v>
          </cell>
          <cell r="H397">
            <v>9205</v>
          </cell>
          <cell r="I397">
            <v>1</v>
          </cell>
          <cell r="J397">
            <v>42801</v>
          </cell>
          <cell r="K397" t="str">
            <v>D925R445120200</v>
          </cell>
          <cell r="L397"/>
          <cell r="M397">
            <v>1</v>
          </cell>
          <cell r="N397"/>
          <cell r="O397"/>
          <cell r="P397"/>
          <cell r="Q397"/>
          <cell r="R397"/>
          <cell r="S397"/>
          <cell r="T397"/>
          <cell r="U397"/>
          <cell r="V397"/>
          <cell r="W397"/>
          <cell r="X397"/>
          <cell r="Y397"/>
          <cell r="Z397">
            <v>1</v>
          </cell>
          <cell r="AA397">
            <v>1</v>
          </cell>
          <cell r="AB397">
            <v>0</v>
          </cell>
          <cell r="AC397"/>
          <cell r="AD397"/>
          <cell r="AE397"/>
          <cell r="AF397" t="str">
            <v>Waiting</v>
          </cell>
        </row>
        <row r="398">
          <cell r="A398" t="str">
            <v>30020023615</v>
          </cell>
          <cell r="B398" t="str">
            <v>SPARES</v>
          </cell>
          <cell r="C398"/>
          <cell r="D398"/>
          <cell r="E398">
            <v>3002002361</v>
          </cell>
          <cell r="F398" t="str">
            <v>5</v>
          </cell>
          <cell r="G398" t="str">
            <v>D925R445000000</v>
          </cell>
          <cell r="H398">
            <v>9205</v>
          </cell>
          <cell r="I398">
            <v>1</v>
          </cell>
          <cell r="J398">
            <v>42801</v>
          </cell>
          <cell r="K398" t="str">
            <v>D925R445120200</v>
          </cell>
          <cell r="L398"/>
          <cell r="M398">
            <v>1</v>
          </cell>
          <cell r="N398"/>
          <cell r="O398"/>
          <cell r="P398"/>
          <cell r="Q398"/>
          <cell r="R398"/>
          <cell r="S398"/>
          <cell r="T398"/>
          <cell r="U398"/>
          <cell r="V398"/>
          <cell r="W398"/>
          <cell r="X398"/>
          <cell r="Y398"/>
          <cell r="Z398">
            <v>1</v>
          </cell>
          <cell r="AA398">
            <v>1</v>
          </cell>
          <cell r="AB398">
            <v>0</v>
          </cell>
          <cell r="AC398"/>
          <cell r="AD398"/>
          <cell r="AE398"/>
          <cell r="AF398" t="str">
            <v>Waiting</v>
          </cell>
        </row>
        <row r="399">
          <cell r="A399" t="str">
            <v>30020023616</v>
          </cell>
          <cell r="B399" t="str">
            <v>SPARES</v>
          </cell>
          <cell r="C399"/>
          <cell r="D399"/>
          <cell r="E399">
            <v>3002002361</v>
          </cell>
          <cell r="F399" t="str">
            <v>6</v>
          </cell>
          <cell r="G399" t="str">
            <v>D925R445000000</v>
          </cell>
          <cell r="H399">
            <v>9205</v>
          </cell>
          <cell r="I399">
            <v>1</v>
          </cell>
          <cell r="J399">
            <v>42801</v>
          </cell>
          <cell r="K399" t="str">
            <v>D925R445120200</v>
          </cell>
          <cell r="L399"/>
          <cell r="M399">
            <v>1</v>
          </cell>
          <cell r="N399"/>
          <cell r="O399"/>
          <cell r="P399"/>
          <cell r="Q399"/>
          <cell r="R399"/>
          <cell r="S399"/>
          <cell r="T399"/>
          <cell r="U399"/>
          <cell r="V399"/>
          <cell r="W399"/>
          <cell r="X399"/>
          <cell r="Y399"/>
          <cell r="Z399">
            <v>1</v>
          </cell>
          <cell r="AA399">
            <v>1</v>
          </cell>
          <cell r="AB399">
            <v>0</v>
          </cell>
          <cell r="AC399"/>
          <cell r="AD399"/>
          <cell r="AE399"/>
          <cell r="AF399" t="str">
            <v>Waiting</v>
          </cell>
        </row>
        <row r="400">
          <cell r="A400" t="str">
            <v>30020023617</v>
          </cell>
          <cell r="B400" t="str">
            <v>SPARES</v>
          </cell>
          <cell r="C400"/>
          <cell r="D400"/>
          <cell r="E400">
            <v>3002002361</v>
          </cell>
          <cell r="F400" t="str">
            <v>7</v>
          </cell>
          <cell r="G400" t="str">
            <v>D925R445000000</v>
          </cell>
          <cell r="H400">
            <v>9205</v>
          </cell>
          <cell r="I400">
            <v>1</v>
          </cell>
          <cell r="J400">
            <v>42801</v>
          </cell>
          <cell r="K400" t="str">
            <v>D925R445120200</v>
          </cell>
          <cell r="L400"/>
          <cell r="M400">
            <v>1</v>
          </cell>
          <cell r="N400"/>
          <cell r="O400"/>
          <cell r="P400"/>
          <cell r="Q400"/>
          <cell r="R400"/>
          <cell r="S400"/>
          <cell r="T400"/>
          <cell r="U400"/>
          <cell r="V400"/>
          <cell r="W400"/>
          <cell r="X400"/>
          <cell r="Y400"/>
          <cell r="Z400">
            <v>1</v>
          </cell>
          <cell r="AA400">
            <v>1</v>
          </cell>
          <cell r="AB400">
            <v>0</v>
          </cell>
          <cell r="AC400"/>
          <cell r="AD400"/>
          <cell r="AE400"/>
          <cell r="AF400" t="str">
            <v>Waiting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D"/>
      <sheetName val="base de données"/>
      <sheetName val="Feuil1"/>
    </sheetNames>
    <sheetDataSet>
      <sheetData sheetId="0">
        <row r="4">
          <cell r="B4">
            <v>183</v>
          </cell>
        </row>
      </sheetData>
      <sheetData sheetId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_AS"/>
      <sheetName val="Feuil1"/>
    </sheetNames>
    <sheetDataSet>
      <sheetData sheetId="0">
        <row r="2">
          <cell r="A2" t="str">
            <v>2822097010</v>
          </cell>
          <cell r="B2" t="str">
            <v>28220970</v>
          </cell>
          <cell r="C2" t="str">
            <v>0028220970</v>
          </cell>
          <cell r="D2" t="str">
            <v>00010</v>
          </cell>
          <cell r="E2" t="str">
            <v>CRIT</v>
          </cell>
          <cell r="F2" t="str">
            <v>F9249260408300</v>
          </cell>
          <cell r="G2" t="str">
            <v>CONDUIT  CONDUIT</v>
          </cell>
          <cell r="H2" t="str">
            <v>1</v>
          </cell>
          <cell r="I2" t="str">
            <v>1</v>
          </cell>
          <cell r="J2" t="str">
            <v>2019-08-07 23:59:59</v>
          </cell>
          <cell r="K2" t="str">
            <v>2019-08-07 23:59:59</v>
          </cell>
          <cell r="L2" t="str">
            <v>OPEN</v>
          </cell>
          <cell r="M2" t="str">
            <v>New CRIT delivery date proposed</v>
          </cell>
          <cell r="N2" t="str">
            <v>AOG, PROCUREMENT</v>
          </cell>
          <cell r="O2" t="str">
            <v>Supplier Accept</v>
          </cell>
          <cell r="P2">
            <v>704.92</v>
          </cell>
          <cell r="Q2">
            <v>704.92</v>
          </cell>
          <cell r="R2" t="str">
            <v>USD</v>
          </cell>
          <cell r="S2" t="str">
            <v>2019-07-17 00:00:00</v>
          </cell>
        </row>
        <row r="3">
          <cell r="A3" t="str">
            <v>2821976310</v>
          </cell>
          <cell r="B3" t="str">
            <v>28219763</v>
          </cell>
          <cell r="C3" t="str">
            <v>0028219763</v>
          </cell>
          <cell r="D3" t="str">
            <v>00010</v>
          </cell>
          <cell r="E3" t="str">
            <v>CRIT</v>
          </cell>
          <cell r="F3" t="str">
            <v>WG281ABABAAE</v>
          </cell>
          <cell r="G3" t="str">
            <v>BAY      BAY ASSY 5130VE</v>
          </cell>
          <cell r="H3" t="str">
            <v>1</v>
          </cell>
          <cell r="I3" t="str">
            <v>1</v>
          </cell>
          <cell r="J3" t="str">
            <v>2019-07-21 23:59:59</v>
          </cell>
          <cell r="K3" t="str">
            <v>2019-07-21 23:59:59</v>
          </cell>
          <cell r="L3" t="str">
            <v>NEW ORDER PUBLISHED</v>
          </cell>
          <cell r="M3" t="str">
            <v>Pending for free issue part</v>
          </cell>
          <cell r="N3" t="str">
            <v>MECKLENBURG, SVENJ</v>
          </cell>
          <cell r="O3" t="str">
            <v/>
          </cell>
          <cell r="P3">
            <v>0.01</v>
          </cell>
          <cell r="Q3">
            <v>0.01</v>
          </cell>
          <cell r="R3" t="str">
            <v>EUR</v>
          </cell>
          <cell r="S3" t="str">
            <v>2019-07-16 00:00:00</v>
          </cell>
        </row>
        <row r="4">
          <cell r="A4" t="str">
            <v>2810645310</v>
          </cell>
          <cell r="B4" t="str">
            <v>28106453</v>
          </cell>
          <cell r="C4" t="str">
            <v>0028106453</v>
          </cell>
          <cell r="D4" t="str">
            <v>00010</v>
          </cell>
          <cell r="E4" t="str">
            <v>AOG</v>
          </cell>
          <cell r="F4" t="str">
            <v>D9551006100195</v>
          </cell>
          <cell r="G4" t="str">
            <v>PANEL    PANEL</v>
          </cell>
          <cell r="H4" t="str">
            <v>1</v>
          </cell>
          <cell r="I4" t="str">
            <v>1</v>
          </cell>
          <cell r="J4" t="str">
            <v>2019-08-02 23:59:59</v>
          </cell>
          <cell r="K4" t="str">
            <v>2019-08-02 23:59:59</v>
          </cell>
          <cell r="L4" t="str">
            <v>OPEN</v>
          </cell>
          <cell r="M4" t="str">
            <v>DD improved</v>
          </cell>
          <cell r="N4" t="str">
            <v>WIENBERG, JANA</v>
          </cell>
          <cell r="O4" t="str">
            <v>Customer Accept</v>
          </cell>
          <cell r="P4">
            <v>2067</v>
          </cell>
          <cell r="Q4">
            <v>2067</v>
          </cell>
          <cell r="R4" t="str">
            <v>USD</v>
          </cell>
          <cell r="S4" t="str">
            <v>2019-03-22 00:00:00</v>
          </cell>
        </row>
        <row r="5">
          <cell r="A5" t="str">
            <v>2822261710</v>
          </cell>
          <cell r="B5" t="str">
            <v>28222617</v>
          </cell>
          <cell r="C5" t="str">
            <v>0028222617</v>
          </cell>
          <cell r="D5" t="str">
            <v>00010</v>
          </cell>
          <cell r="E5" t="str">
            <v>AOG</v>
          </cell>
          <cell r="F5" t="str">
            <v>F9252030900000</v>
          </cell>
          <cell r="G5" t="str">
            <v>SHEET    FOMAX SHEET EQUIP</v>
          </cell>
          <cell r="H5" t="str">
            <v>1</v>
          </cell>
          <cell r="I5" t="str">
            <v>1</v>
          </cell>
          <cell r="J5" t="str">
            <v>2019-08-06 23:59:59</v>
          </cell>
          <cell r="K5" t="str">
            <v>2019-08-06 23:59:59</v>
          </cell>
          <cell r="L5" t="str">
            <v>OPEN</v>
          </cell>
          <cell r="M5" t="str">
            <v/>
          </cell>
          <cell r="N5" t="str">
            <v>KOCHANOWICZ, JAN F</v>
          </cell>
          <cell r="O5" t="str">
            <v>Customer Accept</v>
          </cell>
          <cell r="P5">
            <v>1064</v>
          </cell>
          <cell r="Q5">
            <v>1064</v>
          </cell>
          <cell r="R5" t="str">
            <v>USD</v>
          </cell>
          <cell r="S5" t="str">
            <v>2019-07-18 00:00:00</v>
          </cell>
        </row>
        <row r="6">
          <cell r="A6" t="str">
            <v>2809165710</v>
          </cell>
          <cell r="B6" t="str">
            <v>28091657</v>
          </cell>
          <cell r="C6" t="str">
            <v>0028091657</v>
          </cell>
          <cell r="D6" t="str">
            <v>00010</v>
          </cell>
          <cell r="E6" t="str">
            <v>AOG</v>
          </cell>
          <cell r="F6" t="str">
            <v>D9551006200195</v>
          </cell>
          <cell r="G6" t="str">
            <v>PANEL    PANEL</v>
          </cell>
          <cell r="H6" t="str">
            <v>1</v>
          </cell>
          <cell r="I6" t="str">
            <v>1</v>
          </cell>
          <cell r="J6" t="str">
            <v>2019-07-24 23:59:59</v>
          </cell>
          <cell r="K6" t="str">
            <v>2019-07-24 23:59:59</v>
          </cell>
          <cell r="L6" t="str">
            <v>OPEN</v>
          </cell>
          <cell r="M6" t="str">
            <v>New secured DD proposed</v>
          </cell>
          <cell r="N6" t="str">
            <v>WIENBERG, JANA</v>
          </cell>
          <cell r="O6" t="str">
            <v>Stock Movement</v>
          </cell>
          <cell r="P6">
            <v>1989</v>
          </cell>
          <cell r="Q6">
            <v>1989</v>
          </cell>
          <cell r="R6" t="str">
            <v>USD</v>
          </cell>
          <cell r="S6" t="str">
            <v>2019-03-08 00:00:00</v>
          </cell>
        </row>
        <row r="7">
          <cell r="A7" t="str">
            <v>2809166210</v>
          </cell>
          <cell r="B7" t="str">
            <v>28091662</v>
          </cell>
          <cell r="C7" t="str">
            <v>0028091662</v>
          </cell>
          <cell r="D7" t="str">
            <v>00010</v>
          </cell>
          <cell r="E7" t="str">
            <v>AOG</v>
          </cell>
          <cell r="F7" t="str">
            <v>D9551006200195</v>
          </cell>
          <cell r="G7" t="str">
            <v>PANEL    PANEL</v>
          </cell>
          <cell r="H7" t="str">
            <v>1</v>
          </cell>
          <cell r="I7" t="str">
            <v>1</v>
          </cell>
          <cell r="J7" t="str">
            <v>2019-07-24 23:59:59</v>
          </cell>
          <cell r="K7" t="str">
            <v>2019-07-24 23:59:59</v>
          </cell>
          <cell r="L7" t="str">
            <v>OPEN</v>
          </cell>
          <cell r="M7" t="str">
            <v>New secured DD proposed</v>
          </cell>
          <cell r="N7" t="str">
            <v>WIENBERG, JANA</v>
          </cell>
          <cell r="O7" t="str">
            <v>Stock Movement</v>
          </cell>
          <cell r="P7">
            <v>1989</v>
          </cell>
          <cell r="Q7">
            <v>1989</v>
          </cell>
          <cell r="R7" t="str">
            <v>USD</v>
          </cell>
          <cell r="S7" t="str">
            <v>2019-03-08 00:00:00</v>
          </cell>
        </row>
        <row r="8">
          <cell r="A8" t="str">
            <v>2822350410</v>
          </cell>
          <cell r="B8" t="str">
            <v>28223504</v>
          </cell>
          <cell r="C8" t="str">
            <v>0028223504</v>
          </cell>
          <cell r="D8" t="str">
            <v>00010</v>
          </cell>
          <cell r="E8" t="str">
            <v>RTN</v>
          </cell>
          <cell r="F8" t="str">
            <v>A9252597000900</v>
          </cell>
          <cell r="G8" t="str">
            <v>COVER    COVER ASSY</v>
          </cell>
          <cell r="H8" t="str">
            <v>2</v>
          </cell>
          <cell r="I8" t="str">
            <v>2</v>
          </cell>
          <cell r="J8" t="str">
            <v>2019-10-16 23:59:59</v>
          </cell>
          <cell r="K8" t="str">
            <v>2019-12-13 23:59:59</v>
          </cell>
          <cell r="L8" t="str">
            <v>SUPPLIER CHANGE ORDER REQUEST</v>
          </cell>
          <cell r="M8" t="str">
            <v>New RTN DD proposed</v>
          </cell>
          <cell r="N8" t="str">
            <v>SPARES, PROCUREMEN</v>
          </cell>
          <cell r="O8" t="str">
            <v>Supplier Accept</v>
          </cell>
          <cell r="P8">
            <v>1473</v>
          </cell>
          <cell r="Q8">
            <v>2946</v>
          </cell>
          <cell r="R8" t="str">
            <v>USD</v>
          </cell>
          <cell r="S8" t="str">
            <v>2019-07-18 00:00:00</v>
          </cell>
        </row>
        <row r="9">
          <cell r="A9" t="str">
            <v>2810408710</v>
          </cell>
          <cell r="B9" t="str">
            <v>28104087</v>
          </cell>
          <cell r="C9" t="str">
            <v>0028104087</v>
          </cell>
          <cell r="D9" t="str">
            <v>00010</v>
          </cell>
          <cell r="E9" t="str">
            <v>RTN</v>
          </cell>
          <cell r="F9" t="str">
            <v>A0041114100095</v>
          </cell>
          <cell r="G9" t="str">
            <v>EQUIPMNT EQUIPMENT ASSY</v>
          </cell>
          <cell r="H9" t="str">
            <v>2</v>
          </cell>
          <cell r="I9" t="str">
            <v>2</v>
          </cell>
          <cell r="J9" t="str">
            <v>2019-07-16 23:59:59</v>
          </cell>
          <cell r="K9" t="str">
            <v>2019-08-09 23:59:59</v>
          </cell>
          <cell r="L9" t="str">
            <v>SUPPLIER CHANGE ORDER REQUEST</v>
          </cell>
          <cell r="M9" t="str">
            <v>Production delay</v>
          </cell>
          <cell r="N9" t="str">
            <v>SPARES, PROCUREMEN</v>
          </cell>
          <cell r="O9" t="str">
            <v>Customer Accept</v>
          </cell>
          <cell r="P9">
            <v>970</v>
          </cell>
          <cell r="Q9">
            <v>1940</v>
          </cell>
          <cell r="R9" t="str">
            <v>USD</v>
          </cell>
          <cell r="S9" t="str">
            <v>2019-03-20 00:00:00</v>
          </cell>
        </row>
        <row r="10">
          <cell r="A10" t="str">
            <v>2823030110</v>
          </cell>
          <cell r="B10" t="str">
            <v>28230301</v>
          </cell>
          <cell r="C10" t="str">
            <v>0028230301</v>
          </cell>
          <cell r="D10" t="str">
            <v>00010</v>
          </cell>
          <cell r="E10" t="str">
            <v>RTN</v>
          </cell>
          <cell r="F10" t="str">
            <v>D9291011200095</v>
          </cell>
          <cell r="G10" t="str">
            <v>BUNDLE   BUNDLE</v>
          </cell>
          <cell r="H10" t="str">
            <v>3</v>
          </cell>
          <cell r="I10" t="str">
            <v>3</v>
          </cell>
          <cell r="J10" t="str">
            <v>2019-08-02 23:59:59</v>
          </cell>
          <cell r="K10" t="str">
            <v>2019-08-02 23:59:59</v>
          </cell>
          <cell r="L10" t="str">
            <v>NEW ORDER PUBLISHED</v>
          </cell>
          <cell r="M10" t="str">
            <v/>
          </cell>
          <cell r="N10" t="str">
            <v>WIENBERG, JANA</v>
          </cell>
          <cell r="O10" t="str">
            <v/>
          </cell>
          <cell r="P10">
            <v>0.01</v>
          </cell>
          <cell r="Q10">
            <v>0.03</v>
          </cell>
          <cell r="R10" t="str">
            <v>EUR</v>
          </cell>
          <cell r="S10" t="str">
            <v>2019-07-24 00:00:00</v>
          </cell>
        </row>
        <row r="11">
          <cell r="A11" t="str">
            <v>2822994210</v>
          </cell>
          <cell r="B11" t="str">
            <v>28229942</v>
          </cell>
          <cell r="C11" t="str">
            <v>0028229942</v>
          </cell>
          <cell r="D11" t="str">
            <v>00010</v>
          </cell>
          <cell r="E11" t="str">
            <v>EXP</v>
          </cell>
          <cell r="F11" t="str">
            <v>D9551004500495</v>
          </cell>
          <cell r="G11" t="str">
            <v>PANEL    PANEL</v>
          </cell>
          <cell r="H11" t="str">
            <v>1</v>
          </cell>
          <cell r="I11" t="str">
            <v>1</v>
          </cell>
          <cell r="J11" t="str">
            <v>2019-07-31 23:59:59</v>
          </cell>
          <cell r="K11" t="str">
            <v>2019-07-31 23:59:59</v>
          </cell>
          <cell r="L11" t="str">
            <v>NEW ORDER PUBLISHED</v>
          </cell>
          <cell r="M11" t="str">
            <v/>
          </cell>
          <cell r="N11" t="str">
            <v>WIENBERG, JANA</v>
          </cell>
          <cell r="O11" t="str">
            <v/>
          </cell>
          <cell r="P11">
            <v>0.01</v>
          </cell>
          <cell r="Q11">
            <v>0.01</v>
          </cell>
          <cell r="R11" t="str">
            <v>EUR</v>
          </cell>
          <cell r="S11" t="str">
            <v>2019-07-24 00:00:00</v>
          </cell>
        </row>
        <row r="12">
          <cell r="A12" t="str">
            <v>2821890810</v>
          </cell>
          <cell r="B12" t="str">
            <v>28218908</v>
          </cell>
          <cell r="C12" t="str">
            <v>0028218908</v>
          </cell>
          <cell r="D12" t="str">
            <v>00010</v>
          </cell>
          <cell r="E12" t="str">
            <v>AOG</v>
          </cell>
          <cell r="F12" t="str">
            <v>D9550010801295</v>
          </cell>
          <cell r="G12" t="str">
            <v>PANEL    PANEL 108 VU</v>
          </cell>
          <cell r="H12" t="str">
            <v>1</v>
          </cell>
          <cell r="I12" t="str">
            <v>1</v>
          </cell>
          <cell r="J12" t="str">
            <v>2019-07-15 23:59:59</v>
          </cell>
          <cell r="K12" t="str">
            <v>2019-07-15 23:59:59</v>
          </cell>
          <cell r="L12" t="str">
            <v>NEW ORDER PUBLISHED</v>
          </cell>
          <cell r="M12" t="str">
            <v>Pending for free issue part PNR 723-1051-02 (Qty 1)</v>
          </cell>
          <cell r="N12" t="str">
            <v>AOG, PROCUREMENT</v>
          </cell>
          <cell r="O12" t="str">
            <v/>
          </cell>
          <cell r="P12">
            <v>3619</v>
          </cell>
          <cell r="Q12">
            <v>3619</v>
          </cell>
          <cell r="R12" t="str">
            <v>USD</v>
          </cell>
          <cell r="S12" t="str">
            <v>2019-07-15 00:00:00</v>
          </cell>
        </row>
        <row r="13">
          <cell r="A13" t="str">
            <v>2820619220</v>
          </cell>
          <cell r="B13" t="str">
            <v>28206192</v>
          </cell>
          <cell r="C13" t="str">
            <v>0028206192</v>
          </cell>
          <cell r="D13" t="str">
            <v>00020</v>
          </cell>
          <cell r="E13" t="str">
            <v>RTN</v>
          </cell>
          <cell r="F13" t="str">
            <v>A9550051000296</v>
          </cell>
          <cell r="G13" t="str">
            <v>PANEL    PANEL 510VU2</v>
          </cell>
          <cell r="H13" t="str">
            <v>1</v>
          </cell>
          <cell r="I13" t="str">
            <v>1</v>
          </cell>
          <cell r="J13" t="str">
            <v>2019-07-17 23:59:59</v>
          </cell>
          <cell r="K13" t="str">
            <v>2019-07-17 23:59:59</v>
          </cell>
          <cell r="L13" t="str">
            <v>NEW ORDER PUBLISHED</v>
          </cell>
          <cell r="M13" t="str">
            <v>Pending for free issue part A31112112B00 (1 EA)</v>
          </cell>
          <cell r="N13" t="str">
            <v>MARX, JESSICA</v>
          </cell>
          <cell r="O13" t="str">
            <v/>
          </cell>
          <cell r="P13">
            <v>1460</v>
          </cell>
          <cell r="Q13">
            <v>1460</v>
          </cell>
          <cell r="R13" t="str">
            <v>USD</v>
          </cell>
          <cell r="S13" t="str">
            <v>2019-07-17 00:00:00</v>
          </cell>
        </row>
        <row r="14">
          <cell r="A14" t="str">
            <v>2820619210</v>
          </cell>
          <cell r="B14" t="str">
            <v>28206192</v>
          </cell>
          <cell r="C14" t="str">
            <v>0028206192</v>
          </cell>
          <cell r="D14" t="str">
            <v>00010</v>
          </cell>
          <cell r="E14" t="str">
            <v>RTN</v>
          </cell>
          <cell r="F14" t="str">
            <v>A9550051000296</v>
          </cell>
          <cell r="G14" t="str">
            <v>PANEL    PANEL 510VU2</v>
          </cell>
          <cell r="H14" t="str">
            <v>1</v>
          </cell>
          <cell r="I14" t="str">
            <v>1</v>
          </cell>
          <cell r="J14" t="str">
            <v>2019-07-17 23:59:59</v>
          </cell>
          <cell r="K14" t="str">
            <v>2019-07-17 23:59:59</v>
          </cell>
          <cell r="L14" t="str">
            <v>NEW ORDER PUBLISHED</v>
          </cell>
          <cell r="M14" t="str">
            <v>Pending for free issue part</v>
          </cell>
          <cell r="N14" t="str">
            <v>MARX, JESSICA</v>
          </cell>
          <cell r="O14" t="str">
            <v/>
          </cell>
          <cell r="P14">
            <v>1460</v>
          </cell>
          <cell r="Q14">
            <v>1460</v>
          </cell>
          <cell r="R14" t="str">
            <v>USD</v>
          </cell>
          <cell r="S14" t="str">
            <v>2019-07-03 00:00:00</v>
          </cell>
        </row>
        <row r="15">
          <cell r="A15" t="str">
            <v>2822209210</v>
          </cell>
          <cell r="B15" t="str">
            <v>28222092</v>
          </cell>
          <cell r="C15" t="str">
            <v>0028222092</v>
          </cell>
          <cell r="D15" t="str">
            <v>00010</v>
          </cell>
          <cell r="E15" t="str">
            <v>RTN</v>
          </cell>
          <cell r="F15" t="str">
            <v>A9252236000000</v>
          </cell>
          <cell r="G15" t="str">
            <v>HOOK     HOOK</v>
          </cell>
          <cell r="H15" t="str">
            <v>10</v>
          </cell>
          <cell r="I15" t="str">
            <v>10</v>
          </cell>
          <cell r="J15" t="str">
            <v>2019-10-15 23:59:59</v>
          </cell>
          <cell r="K15" t="str">
            <v>2019-10-15 23:59:59</v>
          </cell>
          <cell r="L15" t="str">
            <v>OPEN</v>
          </cell>
          <cell r="M15" t="str">
            <v>Requested DD could be held</v>
          </cell>
          <cell r="N15" t="str">
            <v>SPARES, PROCUREMEN</v>
          </cell>
          <cell r="O15" t="str">
            <v>Supplier Accept</v>
          </cell>
          <cell r="P15">
            <v>260</v>
          </cell>
          <cell r="Q15">
            <v>2600</v>
          </cell>
          <cell r="R15" t="str">
            <v>USD</v>
          </cell>
          <cell r="S15" t="str">
            <v>2019-07-18 00:00:00</v>
          </cell>
        </row>
        <row r="16">
          <cell r="A16" t="str">
            <v>2822209310</v>
          </cell>
          <cell r="B16" t="str">
            <v>28222093</v>
          </cell>
          <cell r="C16" t="str">
            <v>0028222093</v>
          </cell>
          <cell r="D16" t="str">
            <v>00010</v>
          </cell>
          <cell r="E16" t="str">
            <v>RTN</v>
          </cell>
          <cell r="F16" t="str">
            <v>A9252597000800</v>
          </cell>
          <cell r="G16" t="str">
            <v>COVER    COVER ASSY</v>
          </cell>
          <cell r="H16" t="str">
            <v>4</v>
          </cell>
          <cell r="I16" t="str">
            <v>4</v>
          </cell>
          <cell r="J16" t="str">
            <v>2019-10-15 23:59:59</v>
          </cell>
          <cell r="K16" t="str">
            <v>2019-10-15 23:59:59</v>
          </cell>
          <cell r="L16" t="str">
            <v>OPEN</v>
          </cell>
          <cell r="M16" t="str">
            <v>Requested DD could be held</v>
          </cell>
          <cell r="N16" t="str">
            <v>SPARES, PROCUREMEN</v>
          </cell>
          <cell r="O16" t="str">
            <v>Supplier Accept</v>
          </cell>
          <cell r="P16">
            <v>572</v>
          </cell>
          <cell r="Q16">
            <v>2288</v>
          </cell>
          <cell r="R16" t="str">
            <v>USD</v>
          </cell>
          <cell r="S16" t="str">
            <v>2019-07-18 00:00:00</v>
          </cell>
        </row>
        <row r="17">
          <cell r="A17" t="str">
            <v>2818499610</v>
          </cell>
          <cell r="B17" t="str">
            <v>28184996</v>
          </cell>
          <cell r="C17" t="str">
            <v>0028184996</v>
          </cell>
          <cell r="D17" t="str">
            <v>00010</v>
          </cell>
          <cell r="E17" t="str">
            <v>AOG</v>
          </cell>
          <cell r="F17" t="str">
            <v>D9251734300000</v>
          </cell>
          <cell r="G17" t="str">
            <v>BRACKET  BRACKET ASSY</v>
          </cell>
          <cell r="H17" t="str">
            <v>4</v>
          </cell>
          <cell r="I17" t="str">
            <v>4</v>
          </cell>
          <cell r="J17" t="str">
            <v>2019-08-14 23:59:59</v>
          </cell>
          <cell r="K17" t="str">
            <v>2019-08-14 23:59:59</v>
          </cell>
          <cell r="L17" t="str">
            <v>OPEN</v>
          </cell>
          <cell r="M17" t="str">
            <v>DD will be respected</v>
          </cell>
          <cell r="N17" t="str">
            <v>WIENBERG, JANA</v>
          </cell>
          <cell r="O17" t="str">
            <v>Supplier Accept</v>
          </cell>
          <cell r="P17">
            <v>366</v>
          </cell>
          <cell r="Q17">
            <v>1464</v>
          </cell>
          <cell r="R17" t="str">
            <v>USD</v>
          </cell>
          <cell r="S17" t="str">
            <v>2019-06-13 00:00:00</v>
          </cell>
        </row>
        <row r="18">
          <cell r="A18" t="str">
            <v>2822399120</v>
          </cell>
          <cell r="B18" t="str">
            <v>28223991</v>
          </cell>
          <cell r="C18" t="str">
            <v>0028223991</v>
          </cell>
          <cell r="D18" t="str">
            <v>00020</v>
          </cell>
          <cell r="E18" t="str">
            <v>RTN</v>
          </cell>
          <cell r="F18" t="str">
            <v>A9550051000296</v>
          </cell>
          <cell r="G18" t="str">
            <v>PANEL    PANEL 510VU2</v>
          </cell>
          <cell r="H18" t="str">
            <v>1</v>
          </cell>
          <cell r="I18" t="str">
            <v>1</v>
          </cell>
          <cell r="J18" t="str">
            <v>2019-10-15 23:59:59</v>
          </cell>
          <cell r="K18" t="str">
            <v>2019-10-15 23:59:59</v>
          </cell>
          <cell r="L18" t="str">
            <v>NEW ORDER PUBLISHED</v>
          </cell>
          <cell r="M18" t="str">
            <v>Pending for free issue part A31112112B00 (1 EA)</v>
          </cell>
          <cell r="N18" t="str">
            <v>MARX, JESSICA</v>
          </cell>
          <cell r="O18" t="str">
            <v/>
          </cell>
          <cell r="P18">
            <v>1460</v>
          </cell>
          <cell r="Q18">
            <v>1460</v>
          </cell>
          <cell r="R18" t="str">
            <v>USD</v>
          </cell>
          <cell r="S18" t="str">
            <v>2019-07-18 00:00:00</v>
          </cell>
        </row>
        <row r="19">
          <cell r="A19" t="str">
            <v>2822399110</v>
          </cell>
          <cell r="B19" t="str">
            <v>28223991</v>
          </cell>
          <cell r="C19" t="str">
            <v>0028223991</v>
          </cell>
          <cell r="D19" t="str">
            <v>00010</v>
          </cell>
          <cell r="E19" t="str">
            <v>RTN</v>
          </cell>
          <cell r="F19" t="str">
            <v>A9550051000296</v>
          </cell>
          <cell r="G19" t="str">
            <v>PANEL    PANEL 510VU2</v>
          </cell>
          <cell r="H19" t="str">
            <v>1</v>
          </cell>
          <cell r="I19" t="str">
            <v>1</v>
          </cell>
          <cell r="J19" t="str">
            <v>2019-10-15 23:59:59</v>
          </cell>
          <cell r="K19" t="str">
            <v>2019-10-15 23:59:59</v>
          </cell>
          <cell r="L19" t="str">
            <v>NEW ORDER PUBLISHED</v>
          </cell>
          <cell r="M19" t="str">
            <v>Pending for free issue part A31112112B00 (1 EA)</v>
          </cell>
          <cell r="N19" t="str">
            <v>MARX, JESSICA</v>
          </cell>
          <cell r="O19" t="str">
            <v/>
          </cell>
          <cell r="P19">
            <v>1460</v>
          </cell>
          <cell r="Q19">
            <v>1460</v>
          </cell>
          <cell r="R19" t="str">
            <v>USD</v>
          </cell>
          <cell r="S19" t="str">
            <v>2019-07-18 00:00:00</v>
          </cell>
        </row>
        <row r="20">
          <cell r="A20" t="str">
            <v>2822036310</v>
          </cell>
          <cell r="B20" t="str">
            <v>28220363</v>
          </cell>
          <cell r="C20" t="str">
            <v>0028220363</v>
          </cell>
          <cell r="D20" t="str">
            <v>00010</v>
          </cell>
          <cell r="E20" t="str">
            <v>EXP</v>
          </cell>
          <cell r="F20" t="str">
            <v>D9251490100000</v>
          </cell>
          <cell r="G20" t="str">
            <v>PLATE    PLATE ASSY-FRONT</v>
          </cell>
          <cell r="H20" t="str">
            <v>2</v>
          </cell>
          <cell r="I20" t="str">
            <v>2</v>
          </cell>
          <cell r="J20" t="str">
            <v>2019-09-25 23:59:59</v>
          </cell>
          <cell r="K20" t="str">
            <v>2019-09-25 23:59:59</v>
          </cell>
          <cell r="L20" t="str">
            <v>OPEN</v>
          </cell>
          <cell r="M20" t="str">
            <v>EXP delivery date proposed</v>
          </cell>
          <cell r="N20" t="str">
            <v>SPARES, PROCUREMEN</v>
          </cell>
          <cell r="O20" t="str">
            <v>Customer Accept</v>
          </cell>
          <cell r="P20">
            <v>319</v>
          </cell>
          <cell r="Q20">
            <v>638</v>
          </cell>
          <cell r="R20" t="str">
            <v>USD</v>
          </cell>
          <cell r="S20" t="str">
            <v>2019-07-16 00:00:00</v>
          </cell>
        </row>
        <row r="21">
          <cell r="A21" t="str">
            <v>2814055310</v>
          </cell>
          <cell r="B21" t="str">
            <v>28140553</v>
          </cell>
          <cell r="C21" t="str">
            <v>0028140553</v>
          </cell>
          <cell r="D21" t="str">
            <v>00010</v>
          </cell>
          <cell r="E21" t="str">
            <v>RTN</v>
          </cell>
          <cell r="F21" t="str">
            <v>A9252597000900</v>
          </cell>
          <cell r="G21" t="str">
            <v>COVER    COVER ASSY</v>
          </cell>
          <cell r="H21" t="str">
            <v>2</v>
          </cell>
          <cell r="I21" t="str">
            <v>2</v>
          </cell>
          <cell r="J21" t="str">
            <v>2019-08-02 23:59:59</v>
          </cell>
          <cell r="K21" t="str">
            <v>2019-08-02 23:59:59</v>
          </cell>
          <cell r="L21" t="str">
            <v>OPEN</v>
          </cell>
          <cell r="M21" t="str">
            <v>Supplier delay</v>
          </cell>
          <cell r="N21" t="str">
            <v>SPARES, PROCUREMEN</v>
          </cell>
          <cell r="O21" t="str">
            <v>Customer Accept</v>
          </cell>
          <cell r="P21">
            <v>1473</v>
          </cell>
          <cell r="Q21">
            <v>2946</v>
          </cell>
          <cell r="R21" t="str">
            <v>USD</v>
          </cell>
          <cell r="S21" t="str">
            <v>2019-04-27 00:00:00</v>
          </cell>
        </row>
        <row r="22">
          <cell r="A22" t="str">
            <v>2801947710</v>
          </cell>
          <cell r="B22" t="str">
            <v>28019477</v>
          </cell>
          <cell r="C22" t="str">
            <v>0028019477</v>
          </cell>
          <cell r="D22" t="str">
            <v>00010</v>
          </cell>
          <cell r="E22" t="str">
            <v>RTN</v>
          </cell>
          <cell r="F22" t="str">
            <v>D9551045300195</v>
          </cell>
          <cell r="G22" t="str">
            <v>PANEL    PANEL</v>
          </cell>
          <cell r="H22" t="str">
            <v>3</v>
          </cell>
          <cell r="I22" t="str">
            <v>3</v>
          </cell>
          <cell r="J22" t="str">
            <v>2019-08-08 23:59:59</v>
          </cell>
          <cell r="K22" t="str">
            <v>2019-08-08 23:59:59</v>
          </cell>
          <cell r="L22" t="str">
            <v>OPEN</v>
          </cell>
          <cell r="M22" t="str">
            <v/>
          </cell>
          <cell r="N22" t="str">
            <v>WIENBERG, JANA</v>
          </cell>
          <cell r="O22" t="str">
            <v>Customer Accept</v>
          </cell>
          <cell r="P22">
            <v>2741</v>
          </cell>
          <cell r="Q22">
            <v>8223</v>
          </cell>
          <cell r="R22" t="str">
            <v>USD</v>
          </cell>
          <cell r="S22" t="str">
            <v>2019-01-02 00:00:00</v>
          </cell>
        </row>
        <row r="23">
          <cell r="A23" t="str">
            <v>2777990010</v>
          </cell>
          <cell r="B23" t="str">
            <v>27779900</v>
          </cell>
          <cell r="C23" t="str">
            <v>0027779900</v>
          </cell>
          <cell r="D23" t="str">
            <v>00010</v>
          </cell>
          <cell r="E23" t="str">
            <v>AOG</v>
          </cell>
          <cell r="F23" t="str">
            <v>D9551002700695</v>
          </cell>
          <cell r="G23" t="str">
            <v>PANEL    PANEL</v>
          </cell>
          <cell r="H23" t="str">
            <v>9</v>
          </cell>
          <cell r="I23" t="str">
            <v>9</v>
          </cell>
          <cell r="J23" t="str">
            <v>2018-08-31 23:59:59</v>
          </cell>
          <cell r="K23" t="str">
            <v>2018-08-31 23:59:59</v>
          </cell>
          <cell r="L23" t="str">
            <v>PARTIALLY RECEIVED</v>
          </cell>
          <cell r="M23" t="str">
            <v/>
          </cell>
          <cell r="N23" t="str">
            <v>WIENBERG, JANA</v>
          </cell>
          <cell r="O23" t="str">
            <v>Customer Accept</v>
          </cell>
          <cell r="P23">
            <v>1000</v>
          </cell>
          <cell r="Q23">
            <v>9000</v>
          </cell>
          <cell r="R23" t="str">
            <v>EUR</v>
          </cell>
          <cell r="S23" t="str">
            <v>2018-05-11 00:00:00</v>
          </cell>
        </row>
        <row r="24">
          <cell r="A24" t="str">
            <v>2822512010</v>
          </cell>
          <cell r="B24" t="str">
            <v>28225120</v>
          </cell>
          <cell r="C24" t="str">
            <v>0028225120</v>
          </cell>
          <cell r="D24" t="str">
            <v>00010</v>
          </cell>
          <cell r="E24" t="str">
            <v>EXP</v>
          </cell>
          <cell r="F24" t="str">
            <v>F9251446020000</v>
          </cell>
          <cell r="G24" t="str">
            <v>FORK     FORK</v>
          </cell>
          <cell r="H24" t="str">
            <v>1</v>
          </cell>
          <cell r="I24" t="str">
            <v>1</v>
          </cell>
          <cell r="J24" t="str">
            <v>2019-08-21 23:59:59</v>
          </cell>
          <cell r="K24" t="str">
            <v>2019-08-21 23:59:59</v>
          </cell>
          <cell r="L24" t="str">
            <v>NEW ORDER PUBLISHED</v>
          </cell>
          <cell r="M24" t="str">
            <v/>
          </cell>
          <cell r="N24" t="str">
            <v>AKMANN, BJOERN</v>
          </cell>
          <cell r="O24" t="str">
            <v/>
          </cell>
          <cell r="P24">
            <v>0.01</v>
          </cell>
          <cell r="Q24">
            <v>0.01</v>
          </cell>
          <cell r="R24" t="str">
            <v>EUR</v>
          </cell>
          <cell r="S24" t="str">
            <v>2019-07-19 00:00:00</v>
          </cell>
        </row>
        <row r="25">
          <cell r="A25" t="str">
            <v>2822399010</v>
          </cell>
          <cell r="B25" t="str">
            <v>28223990</v>
          </cell>
          <cell r="C25" t="str">
            <v>0028223990</v>
          </cell>
          <cell r="D25" t="str">
            <v>00010</v>
          </cell>
          <cell r="E25" t="str">
            <v>RTN</v>
          </cell>
          <cell r="F25" t="str">
            <v>D9550010800996</v>
          </cell>
          <cell r="G25" t="str">
            <v>PANEL    PANEL 108VU</v>
          </cell>
          <cell r="H25" t="str">
            <v>1</v>
          </cell>
          <cell r="I25" t="str">
            <v>1</v>
          </cell>
          <cell r="J25" t="str">
            <v>2019-10-16 23:59:59</v>
          </cell>
          <cell r="K25" t="str">
            <v>2019-10-16 23:59:59</v>
          </cell>
          <cell r="L25" t="str">
            <v>NEW ORDER PUBLISHED</v>
          </cell>
          <cell r="M25" t="str">
            <v>Pending for free issue part 002045-01 (1 EA)</v>
          </cell>
          <cell r="N25" t="str">
            <v>MARX, JESSICA</v>
          </cell>
          <cell r="O25" t="str">
            <v/>
          </cell>
          <cell r="P25">
            <v>4194</v>
          </cell>
          <cell r="Q25">
            <v>4194</v>
          </cell>
          <cell r="R25" t="str">
            <v>USD</v>
          </cell>
          <cell r="S25" t="str">
            <v>2019-07-18 00:00:00</v>
          </cell>
        </row>
        <row r="26">
          <cell r="A26" t="str">
            <v>2822209510</v>
          </cell>
          <cell r="B26" t="str">
            <v>28222095</v>
          </cell>
          <cell r="C26" t="str">
            <v>0028222095</v>
          </cell>
          <cell r="D26" t="str">
            <v>00010</v>
          </cell>
          <cell r="E26" t="str">
            <v>RTN</v>
          </cell>
          <cell r="F26" t="str">
            <v>A9550042972695</v>
          </cell>
          <cell r="G26" t="str">
            <v>PANEL    PANEL 429VU</v>
          </cell>
          <cell r="H26" t="str">
            <v>1</v>
          </cell>
          <cell r="I26" t="str">
            <v>1</v>
          </cell>
          <cell r="J26" t="str">
            <v>2019-10-15 23:59:59</v>
          </cell>
          <cell r="K26" t="str">
            <v>2019-10-15 23:59:59</v>
          </cell>
          <cell r="L26" t="str">
            <v>NEW ORDER PUBLISHED</v>
          </cell>
          <cell r="M26" t="str">
            <v>Pending for free issue parts</v>
          </cell>
          <cell r="N26" t="str">
            <v>SPARES, PROCUREMEN</v>
          </cell>
          <cell r="O26" t="str">
            <v/>
          </cell>
          <cell r="P26">
            <v>13676</v>
          </cell>
          <cell r="Q26">
            <v>13676</v>
          </cell>
          <cell r="R26" t="str">
            <v>USD</v>
          </cell>
          <cell r="S26" t="str">
            <v>2019-07-18 00:00:00</v>
          </cell>
        </row>
        <row r="27">
          <cell r="A27" t="str">
            <v>2822209410</v>
          </cell>
          <cell r="B27" t="str">
            <v>28222094</v>
          </cell>
          <cell r="C27" t="str">
            <v>0028222094</v>
          </cell>
          <cell r="D27" t="str">
            <v>00010</v>
          </cell>
          <cell r="E27" t="str">
            <v>RTN</v>
          </cell>
          <cell r="F27" t="str">
            <v>D9251074200200</v>
          </cell>
          <cell r="G27" t="str">
            <v>COVER    COVER ASSY</v>
          </cell>
          <cell r="H27" t="str">
            <v>1</v>
          </cell>
          <cell r="I27" t="str">
            <v>1</v>
          </cell>
          <cell r="J27" t="str">
            <v>2019-10-12 23:59:59</v>
          </cell>
          <cell r="K27" t="str">
            <v>2019-10-12 23:59:59</v>
          </cell>
          <cell r="L27" t="str">
            <v>OPEN</v>
          </cell>
          <cell r="M27" t="str">
            <v>Requested DD could be held</v>
          </cell>
          <cell r="N27" t="str">
            <v>SPARES, PROCUREMEN</v>
          </cell>
          <cell r="O27" t="str">
            <v>Supplier Accept</v>
          </cell>
          <cell r="P27">
            <v>0.01</v>
          </cell>
          <cell r="Q27">
            <v>0.01</v>
          </cell>
          <cell r="R27" t="str">
            <v>EUR</v>
          </cell>
          <cell r="S27" t="str">
            <v>2019-07-18 00:00:00</v>
          </cell>
        </row>
        <row r="28">
          <cell r="A28" t="str">
            <v>2822109630</v>
          </cell>
          <cell r="B28" t="str">
            <v>28221096</v>
          </cell>
          <cell r="C28" t="str">
            <v>0028221096</v>
          </cell>
          <cell r="D28" t="str">
            <v>00030</v>
          </cell>
          <cell r="E28" t="str">
            <v>RTN</v>
          </cell>
          <cell r="F28" t="str">
            <v>D9550010800996</v>
          </cell>
          <cell r="G28" t="str">
            <v>PANEL    PANEL 108VU</v>
          </cell>
          <cell r="H28" t="str">
            <v>1</v>
          </cell>
          <cell r="I28" t="str">
            <v>1</v>
          </cell>
          <cell r="J28" t="str">
            <v>2019-10-15 23:59:59</v>
          </cell>
          <cell r="K28" t="str">
            <v>2019-10-15 23:59:59</v>
          </cell>
          <cell r="L28" t="str">
            <v>NEW ORDER PUBLISHED</v>
          </cell>
          <cell r="M28" t="str">
            <v>Pending for free issue part 002045-01 (1 EA)</v>
          </cell>
          <cell r="N28" t="str">
            <v>MARX, JESSICA</v>
          </cell>
          <cell r="O28" t="str">
            <v/>
          </cell>
          <cell r="P28">
            <v>4194</v>
          </cell>
          <cell r="Q28">
            <v>4194</v>
          </cell>
          <cell r="R28" t="str">
            <v>USD</v>
          </cell>
          <cell r="S28" t="str">
            <v>2019-07-17 00:00:00</v>
          </cell>
        </row>
        <row r="29">
          <cell r="A29" t="str">
            <v>2822109620</v>
          </cell>
          <cell r="B29" t="str">
            <v>28221096</v>
          </cell>
          <cell r="C29" t="str">
            <v>0028221096</v>
          </cell>
          <cell r="D29" t="str">
            <v>00020</v>
          </cell>
          <cell r="E29" t="str">
            <v>RTN</v>
          </cell>
          <cell r="F29" t="str">
            <v>D9550010800996</v>
          </cell>
          <cell r="G29" t="str">
            <v>PANEL    PANEL 108VU</v>
          </cell>
          <cell r="H29" t="str">
            <v>1</v>
          </cell>
          <cell r="I29" t="str">
            <v>1</v>
          </cell>
          <cell r="J29" t="str">
            <v>2019-10-15 23:59:59</v>
          </cell>
          <cell r="K29" t="str">
            <v>2019-10-15 23:59:59</v>
          </cell>
          <cell r="L29" t="str">
            <v>NEW ORDER PUBLISHED</v>
          </cell>
          <cell r="M29" t="str">
            <v>Pending for free issue part 002045-01 (1 EA)</v>
          </cell>
          <cell r="N29" t="str">
            <v>MARX, JESSICA</v>
          </cell>
          <cell r="O29" t="str">
            <v/>
          </cell>
          <cell r="P29">
            <v>4194</v>
          </cell>
          <cell r="Q29">
            <v>4194</v>
          </cell>
          <cell r="R29" t="str">
            <v>USD</v>
          </cell>
          <cell r="S29" t="str">
            <v>2019-07-17 00:00:00</v>
          </cell>
        </row>
        <row r="30">
          <cell r="A30" t="str">
            <v>2822109610</v>
          </cell>
          <cell r="B30" t="str">
            <v>28221096</v>
          </cell>
          <cell r="C30" t="str">
            <v>0028221096</v>
          </cell>
          <cell r="D30" t="str">
            <v>00010</v>
          </cell>
          <cell r="E30" t="str">
            <v>RTN</v>
          </cell>
          <cell r="F30" t="str">
            <v>D9550010800996</v>
          </cell>
          <cell r="G30" t="str">
            <v>PANEL    PANEL 108VU</v>
          </cell>
          <cell r="H30" t="str">
            <v>1</v>
          </cell>
          <cell r="I30" t="str">
            <v>1</v>
          </cell>
          <cell r="J30" t="str">
            <v>2019-10-15 23:59:59</v>
          </cell>
          <cell r="K30" t="str">
            <v>2019-10-15 23:59:59</v>
          </cell>
          <cell r="L30" t="str">
            <v>NEW ORDER PUBLISHED</v>
          </cell>
          <cell r="M30" t="str">
            <v>Pending for free issue part 002045-01 (1 EA)</v>
          </cell>
          <cell r="N30" t="str">
            <v>MARX, JESSICA</v>
          </cell>
          <cell r="O30" t="str">
            <v/>
          </cell>
          <cell r="P30">
            <v>4194</v>
          </cell>
          <cell r="Q30">
            <v>4194</v>
          </cell>
          <cell r="R30" t="str">
            <v>USD</v>
          </cell>
          <cell r="S30" t="str">
            <v>2019-07-17 00:00:00</v>
          </cell>
        </row>
        <row r="31">
          <cell r="A31" t="str">
            <v>2796145240</v>
          </cell>
          <cell r="B31" t="str">
            <v>27961452</v>
          </cell>
          <cell r="C31" t="str">
            <v>0027961452</v>
          </cell>
          <cell r="D31" t="str">
            <v>00040</v>
          </cell>
          <cell r="E31" t="str">
            <v>RTN</v>
          </cell>
          <cell r="F31" t="str">
            <v>D9550010800996</v>
          </cell>
          <cell r="G31" t="str">
            <v>PANEL    PANEL 108VU</v>
          </cell>
          <cell r="H31" t="str">
            <v>1</v>
          </cell>
          <cell r="I31" t="str">
            <v>1</v>
          </cell>
          <cell r="J31" t="str">
            <v>2019-02-03 23:59:59</v>
          </cell>
          <cell r="K31" t="str">
            <v>2019-02-03 23:59:59</v>
          </cell>
          <cell r="L31" t="str">
            <v>NEW ORDER PUBLISHED</v>
          </cell>
          <cell r="M31" t="str">
            <v>Pending for free issue part 002045-01 (1 EA)</v>
          </cell>
          <cell r="N31" t="str">
            <v>ANTRAS, CLEMENT</v>
          </cell>
          <cell r="O31" t="str">
            <v/>
          </cell>
          <cell r="P31">
            <v>0.01</v>
          </cell>
          <cell r="Q31">
            <v>0.01</v>
          </cell>
          <cell r="R31" t="str">
            <v>USD</v>
          </cell>
          <cell r="S31" t="str">
            <v>2019-07-17 00:00:00</v>
          </cell>
        </row>
        <row r="32">
          <cell r="A32" t="str">
            <v>2796145230</v>
          </cell>
          <cell r="B32" t="str">
            <v>27961452</v>
          </cell>
          <cell r="C32" t="str">
            <v>0027961452</v>
          </cell>
          <cell r="D32" t="str">
            <v>00030</v>
          </cell>
          <cell r="E32" t="str">
            <v>RTN</v>
          </cell>
          <cell r="F32" t="str">
            <v>D9550010800996</v>
          </cell>
          <cell r="G32" t="str">
            <v>PANEL    PANEL 108VU</v>
          </cell>
          <cell r="H32" t="str">
            <v>1</v>
          </cell>
          <cell r="I32" t="str">
            <v>1</v>
          </cell>
          <cell r="J32" t="str">
            <v>2019-02-03 23:59:59</v>
          </cell>
          <cell r="K32" t="str">
            <v>2019-02-03 23:59:59</v>
          </cell>
          <cell r="L32" t="str">
            <v>NEW ORDER PUBLISHED</v>
          </cell>
          <cell r="M32" t="str">
            <v>Pending for free issue part 002045-01 (1 EA)</v>
          </cell>
          <cell r="N32" t="str">
            <v>ANTRAS, CLEMENT</v>
          </cell>
          <cell r="O32" t="str">
            <v/>
          </cell>
          <cell r="P32">
            <v>0.01</v>
          </cell>
          <cell r="Q32">
            <v>0.01</v>
          </cell>
          <cell r="R32" t="str">
            <v>USD</v>
          </cell>
          <cell r="S32" t="str">
            <v>2019-07-17 00:00:00</v>
          </cell>
        </row>
        <row r="33">
          <cell r="A33" t="str">
            <v>2796145220</v>
          </cell>
          <cell r="B33" t="str">
            <v>27961452</v>
          </cell>
          <cell r="C33" t="str">
            <v>0027961452</v>
          </cell>
          <cell r="D33" t="str">
            <v>00020</v>
          </cell>
          <cell r="E33" t="str">
            <v>RTN</v>
          </cell>
          <cell r="F33" t="str">
            <v>D9550010800996</v>
          </cell>
          <cell r="G33" t="str">
            <v>PANEL    PANEL 108VU</v>
          </cell>
          <cell r="H33" t="str">
            <v>1</v>
          </cell>
          <cell r="I33" t="str">
            <v>1</v>
          </cell>
          <cell r="J33" t="str">
            <v>2019-02-03 23:59:59</v>
          </cell>
          <cell r="K33" t="str">
            <v>2019-02-03 23:59:59</v>
          </cell>
          <cell r="L33" t="str">
            <v>NEW ORDER PUBLISHED</v>
          </cell>
          <cell r="M33" t="str">
            <v>Pending for free issue part 002045-01 (1 EA)</v>
          </cell>
          <cell r="N33" t="str">
            <v>ANTRAS, CLEMENT</v>
          </cell>
          <cell r="O33" t="str">
            <v/>
          </cell>
          <cell r="P33">
            <v>0.01</v>
          </cell>
          <cell r="Q33">
            <v>0.01</v>
          </cell>
          <cell r="R33" t="str">
            <v>USD</v>
          </cell>
          <cell r="S33" t="str">
            <v>2019-07-17 00:00:00</v>
          </cell>
        </row>
        <row r="34">
          <cell r="A34" t="str">
            <v>2822091040</v>
          </cell>
          <cell r="B34" t="str">
            <v>28220910</v>
          </cell>
          <cell r="C34" t="str">
            <v>0028220910</v>
          </cell>
          <cell r="D34" t="str">
            <v>00040</v>
          </cell>
          <cell r="E34" t="str">
            <v>RTN</v>
          </cell>
          <cell r="F34" t="str">
            <v>D9550011900195</v>
          </cell>
          <cell r="G34" t="str">
            <v>PANEL    PANEL 119 VU</v>
          </cell>
          <cell r="H34" t="str">
            <v>1</v>
          </cell>
          <cell r="I34" t="str">
            <v>1</v>
          </cell>
          <cell r="J34" t="str">
            <v>2019-07-23 23:59:59</v>
          </cell>
          <cell r="K34" t="str">
            <v>2019-07-23 23:59:59</v>
          </cell>
          <cell r="L34" t="str">
            <v>NEW ORDER PUBLISHED</v>
          </cell>
          <cell r="M34" t="str">
            <v>Pending for free issue part D33110232A00 (1 EA)</v>
          </cell>
          <cell r="N34" t="str">
            <v>MARX, JESSICA</v>
          </cell>
          <cell r="O34" t="str">
            <v/>
          </cell>
          <cell r="P34">
            <v>1173</v>
          </cell>
          <cell r="Q34">
            <v>1173</v>
          </cell>
          <cell r="R34" t="str">
            <v>USD</v>
          </cell>
          <cell r="S34" t="str">
            <v>2019-07-17 00:00:00</v>
          </cell>
        </row>
        <row r="35">
          <cell r="A35" t="str">
            <v>2822091030</v>
          </cell>
          <cell r="B35" t="str">
            <v>28220910</v>
          </cell>
          <cell r="C35" t="str">
            <v>0028220910</v>
          </cell>
          <cell r="D35" t="str">
            <v>00030</v>
          </cell>
          <cell r="E35" t="str">
            <v>RTN</v>
          </cell>
          <cell r="F35" t="str">
            <v>D9550011900195</v>
          </cell>
          <cell r="G35" t="str">
            <v>PANEL    PANEL 119 VU</v>
          </cell>
          <cell r="H35" t="str">
            <v>1</v>
          </cell>
          <cell r="I35" t="str">
            <v>1</v>
          </cell>
          <cell r="J35" t="str">
            <v>2019-07-23 23:59:59</v>
          </cell>
          <cell r="K35" t="str">
            <v>2019-07-23 23:59:59</v>
          </cell>
          <cell r="L35" t="str">
            <v>NEW ORDER PUBLISHED</v>
          </cell>
          <cell r="M35" t="str">
            <v>Pending for free issue part D33110232A00 (1 EA)</v>
          </cell>
          <cell r="N35" t="str">
            <v>MARX, JESSICA</v>
          </cell>
          <cell r="O35" t="str">
            <v/>
          </cell>
          <cell r="P35">
            <v>1173</v>
          </cell>
          <cell r="Q35">
            <v>1173</v>
          </cell>
          <cell r="R35" t="str">
            <v>USD</v>
          </cell>
          <cell r="S35" t="str">
            <v>2019-07-17 00:00:00</v>
          </cell>
        </row>
        <row r="36">
          <cell r="A36" t="str">
            <v>2822091020</v>
          </cell>
          <cell r="B36" t="str">
            <v>28220910</v>
          </cell>
          <cell r="C36" t="str">
            <v>0028220910</v>
          </cell>
          <cell r="D36" t="str">
            <v>00020</v>
          </cell>
          <cell r="E36" t="str">
            <v>RTN</v>
          </cell>
          <cell r="F36" t="str">
            <v>D9550011900195</v>
          </cell>
          <cell r="G36" t="str">
            <v>PANEL    PANEL 119 VU</v>
          </cell>
          <cell r="H36" t="str">
            <v>1</v>
          </cell>
          <cell r="I36" t="str">
            <v>1</v>
          </cell>
          <cell r="J36" t="str">
            <v>2019-07-23 23:59:59</v>
          </cell>
          <cell r="K36" t="str">
            <v>2019-07-23 23:59:59</v>
          </cell>
          <cell r="L36" t="str">
            <v>NEW ORDER PUBLISHED</v>
          </cell>
          <cell r="M36" t="str">
            <v>Pending for free issue part D33110232A00 (1 EA)</v>
          </cell>
          <cell r="N36" t="str">
            <v>MARX, JESSICA</v>
          </cell>
          <cell r="O36" t="str">
            <v/>
          </cell>
          <cell r="P36">
            <v>1173</v>
          </cell>
          <cell r="Q36">
            <v>1173</v>
          </cell>
          <cell r="R36" t="str">
            <v>USD</v>
          </cell>
          <cell r="S36" t="str">
            <v>2019-07-17 00:00:00</v>
          </cell>
        </row>
        <row r="37">
          <cell r="A37" t="str">
            <v>2822091010</v>
          </cell>
          <cell r="B37" t="str">
            <v>28220910</v>
          </cell>
          <cell r="C37" t="str">
            <v>0028220910</v>
          </cell>
          <cell r="D37" t="str">
            <v>00010</v>
          </cell>
          <cell r="E37" t="str">
            <v>RTN</v>
          </cell>
          <cell r="F37" t="str">
            <v>D9550011900195</v>
          </cell>
          <cell r="G37" t="str">
            <v>PANEL    PANEL 119 VU</v>
          </cell>
          <cell r="H37" t="str">
            <v>1</v>
          </cell>
          <cell r="I37" t="str">
            <v>1</v>
          </cell>
          <cell r="J37" t="str">
            <v>2019-07-23 23:59:59</v>
          </cell>
          <cell r="K37" t="str">
            <v>2019-07-23 23:59:59</v>
          </cell>
          <cell r="L37" t="str">
            <v>NEW ORDER PUBLISHED</v>
          </cell>
          <cell r="M37" t="str">
            <v>Pending for free issue part D33110232A00 (1 EA)</v>
          </cell>
          <cell r="N37" t="str">
            <v>MARX, JESSICA</v>
          </cell>
          <cell r="O37" t="str">
            <v/>
          </cell>
          <cell r="P37">
            <v>1173</v>
          </cell>
          <cell r="Q37">
            <v>1173</v>
          </cell>
          <cell r="R37" t="str">
            <v>USD</v>
          </cell>
          <cell r="S37" t="str">
            <v>2019-07-17 00:00:00</v>
          </cell>
        </row>
        <row r="38">
          <cell r="A38" t="str">
            <v>2815099710</v>
          </cell>
          <cell r="B38" t="str">
            <v>28150997</v>
          </cell>
          <cell r="C38" t="str">
            <v>0028150997</v>
          </cell>
          <cell r="D38" t="str">
            <v>00010</v>
          </cell>
          <cell r="E38" t="str">
            <v>AOG</v>
          </cell>
          <cell r="F38" t="str">
            <v>D9551002200895</v>
          </cell>
          <cell r="G38" t="str">
            <v>PANEL    PANEL 22VU</v>
          </cell>
          <cell r="H38" t="str">
            <v>1</v>
          </cell>
          <cell r="I38" t="str">
            <v>1</v>
          </cell>
          <cell r="J38" t="str">
            <v>2019-07-30 23:59:59</v>
          </cell>
          <cell r="K38" t="str">
            <v>2019-07-30 23:59:59</v>
          </cell>
          <cell r="L38" t="str">
            <v>OPEN</v>
          </cell>
          <cell r="M38" t="str">
            <v>New AOG DD proposed</v>
          </cell>
          <cell r="N38" t="str">
            <v>WIENBERG, JANA</v>
          </cell>
          <cell r="O38" t="str">
            <v>Customer Accept</v>
          </cell>
          <cell r="P38">
            <v>6738</v>
          </cell>
          <cell r="Q38">
            <v>6738</v>
          </cell>
          <cell r="R38" t="str">
            <v>USD</v>
          </cell>
          <cell r="S38" t="str">
            <v>2019-05-09 00:00:00</v>
          </cell>
        </row>
        <row r="39">
          <cell r="A39" t="str">
            <v>2796145420</v>
          </cell>
          <cell r="B39" t="str">
            <v>27961454</v>
          </cell>
          <cell r="C39" t="str">
            <v>0027961454</v>
          </cell>
          <cell r="D39" t="str">
            <v>00020</v>
          </cell>
          <cell r="E39" t="str">
            <v>RTN</v>
          </cell>
          <cell r="F39" t="str">
            <v>D9550010800996</v>
          </cell>
          <cell r="G39" t="str">
            <v>PANEL    PANEL 108VU</v>
          </cell>
          <cell r="H39" t="str">
            <v>1</v>
          </cell>
          <cell r="I39" t="str">
            <v>1</v>
          </cell>
          <cell r="J39" t="str">
            <v>2019-02-08 23:59:59</v>
          </cell>
          <cell r="K39" t="str">
            <v>2019-02-08 23:59:59</v>
          </cell>
          <cell r="L39" t="str">
            <v>NEW ORDER PUBLISHED</v>
          </cell>
          <cell r="M39" t="str">
            <v>Waiting for FIP</v>
          </cell>
          <cell r="N39" t="str">
            <v>ANTRAS, CLEMENT</v>
          </cell>
          <cell r="O39" t="str">
            <v/>
          </cell>
          <cell r="P39">
            <v>4194</v>
          </cell>
          <cell r="Q39">
            <v>4194</v>
          </cell>
          <cell r="R39" t="str">
            <v>USD</v>
          </cell>
          <cell r="S39" t="str">
            <v>2018-11-10 00:00:00</v>
          </cell>
        </row>
        <row r="40">
          <cell r="A40" t="str">
            <v>2796145410</v>
          </cell>
          <cell r="B40" t="str">
            <v>27961454</v>
          </cell>
          <cell r="C40" t="str">
            <v>0027961454</v>
          </cell>
          <cell r="D40" t="str">
            <v>00010</v>
          </cell>
          <cell r="E40" t="str">
            <v>RTN</v>
          </cell>
          <cell r="F40" t="str">
            <v>D9550010800996</v>
          </cell>
          <cell r="G40" t="str">
            <v>PANEL    PANEL 108VU</v>
          </cell>
          <cell r="H40" t="str">
            <v>1</v>
          </cell>
          <cell r="I40" t="str">
            <v>1</v>
          </cell>
          <cell r="J40" t="str">
            <v>2019-02-08 23:59:59</v>
          </cell>
          <cell r="K40" t="str">
            <v>2019-02-08 23:59:59</v>
          </cell>
          <cell r="L40" t="str">
            <v>NEW ORDER PUBLISHED</v>
          </cell>
          <cell r="M40" t="str">
            <v>Waiting for FIP</v>
          </cell>
          <cell r="N40" t="str">
            <v>ANTRAS, CLEMENT</v>
          </cell>
          <cell r="O40" t="str">
            <v/>
          </cell>
          <cell r="P40">
            <v>4194</v>
          </cell>
          <cell r="Q40">
            <v>4194</v>
          </cell>
          <cell r="R40" t="str">
            <v>USD</v>
          </cell>
          <cell r="S40" t="str">
            <v>2018-11-10 00:00:00</v>
          </cell>
        </row>
        <row r="41">
          <cell r="A41" t="str">
            <v>2814871910</v>
          </cell>
          <cell r="B41" t="str">
            <v>28148719</v>
          </cell>
          <cell r="C41" t="str">
            <v>0028148719</v>
          </cell>
          <cell r="D41" t="str">
            <v>00010</v>
          </cell>
          <cell r="E41" t="str">
            <v>EXP</v>
          </cell>
          <cell r="F41" t="str">
            <v>A27912401007C11</v>
          </cell>
          <cell r="G41" t="str">
            <v>CTLUNIT  CONTROL UNIT-HP FUEL</v>
          </cell>
          <cell r="H41" t="str">
            <v>1</v>
          </cell>
          <cell r="I41" t="str">
            <v>1</v>
          </cell>
          <cell r="J41" t="str">
            <v>2019-06-06 23:59:59</v>
          </cell>
          <cell r="K41" t="str">
            <v>2019-06-06 23:59:59</v>
          </cell>
          <cell r="L41" t="str">
            <v>NEW ORDER PUBLISHED</v>
          </cell>
          <cell r="M41" t="str">
            <v>Pending for FIP</v>
          </cell>
          <cell r="N41" t="str">
            <v>SPARES, PROCUREMEN</v>
          </cell>
          <cell r="O41" t="str">
            <v/>
          </cell>
          <cell r="P41">
            <v>5510</v>
          </cell>
          <cell r="Q41">
            <v>5510</v>
          </cell>
          <cell r="R41" t="str">
            <v>USD</v>
          </cell>
          <cell r="S41" t="str">
            <v>2019-05-07 00:00:00</v>
          </cell>
        </row>
        <row r="42">
          <cell r="A42" t="str">
            <v>2792645110</v>
          </cell>
          <cell r="B42" t="str">
            <v>27926451</v>
          </cell>
          <cell r="C42" t="str">
            <v>0027926451</v>
          </cell>
          <cell r="D42" t="str">
            <v>00010</v>
          </cell>
          <cell r="E42" t="str">
            <v>EXP</v>
          </cell>
          <cell r="F42" t="str">
            <v>D9550010800996</v>
          </cell>
          <cell r="G42" t="str">
            <v>PANEL    PANEL 108VU</v>
          </cell>
          <cell r="H42" t="str">
            <v>1</v>
          </cell>
          <cell r="I42" t="str">
            <v>1</v>
          </cell>
          <cell r="J42" t="str">
            <v>2018-11-02 23:59:59</v>
          </cell>
          <cell r="K42" t="str">
            <v>2018-11-02 23:59:59</v>
          </cell>
          <cell r="L42" t="str">
            <v>NEW ORDER PUBLISHED</v>
          </cell>
          <cell r="M42" t="str">
            <v>Waiting for FIP</v>
          </cell>
          <cell r="N42" t="str">
            <v>SPARES, PROCUREMEN</v>
          </cell>
          <cell r="O42" t="str">
            <v/>
          </cell>
          <cell r="P42">
            <v>4194</v>
          </cell>
          <cell r="Q42">
            <v>4194</v>
          </cell>
          <cell r="R42" t="str">
            <v>USD</v>
          </cell>
          <cell r="S42" t="str">
            <v>2018-10-03 00:00:00</v>
          </cell>
        </row>
        <row r="43">
          <cell r="A43" t="str">
            <v>2796145210</v>
          </cell>
          <cell r="B43" t="str">
            <v>27961452</v>
          </cell>
          <cell r="C43" t="str">
            <v>0027961452</v>
          </cell>
          <cell r="D43" t="str">
            <v>00010</v>
          </cell>
          <cell r="E43" t="str">
            <v>RTN</v>
          </cell>
          <cell r="F43" t="str">
            <v>D9550010800996</v>
          </cell>
          <cell r="G43" t="str">
            <v>PANEL    PANEL 108VU</v>
          </cell>
          <cell r="H43" t="str">
            <v>1</v>
          </cell>
          <cell r="I43" t="str">
            <v>1</v>
          </cell>
          <cell r="J43" t="str">
            <v>2019-02-03 23:59:59</v>
          </cell>
          <cell r="K43" t="str">
            <v>2019-02-03 23:59:59</v>
          </cell>
          <cell r="L43" t="str">
            <v>NEW ORDER PUBLISHED</v>
          </cell>
          <cell r="M43" t="str">
            <v>Waiting for FIP</v>
          </cell>
          <cell r="N43" t="str">
            <v>ANTRAS, CLEMENT</v>
          </cell>
          <cell r="O43" t="str">
            <v/>
          </cell>
          <cell r="P43">
            <v>4194</v>
          </cell>
          <cell r="Q43">
            <v>4194</v>
          </cell>
          <cell r="R43" t="str">
            <v>USD</v>
          </cell>
          <cell r="S43" t="str">
            <v>2018-11-10 00:00:00</v>
          </cell>
        </row>
        <row r="44">
          <cell r="A44" t="str">
            <v>2820355610</v>
          </cell>
          <cell r="B44" t="str">
            <v>28203556</v>
          </cell>
          <cell r="C44" t="str">
            <v>0028203556</v>
          </cell>
          <cell r="D44" t="str">
            <v>00010</v>
          </cell>
          <cell r="E44" t="str">
            <v>RTN</v>
          </cell>
          <cell r="F44" t="str">
            <v>D9550010800996</v>
          </cell>
          <cell r="G44" t="str">
            <v>PANEL    PANEL 108VU</v>
          </cell>
          <cell r="H44" t="str">
            <v>1</v>
          </cell>
          <cell r="I44" t="str">
            <v>1</v>
          </cell>
          <cell r="J44" t="str">
            <v>2019-09-29 23:59:59</v>
          </cell>
          <cell r="K44" t="str">
            <v>2019-09-29 23:59:59</v>
          </cell>
          <cell r="L44" t="str">
            <v>NEW ORDER PUBLISHED</v>
          </cell>
          <cell r="M44" t="str">
            <v>Pending for free issue part</v>
          </cell>
          <cell r="N44" t="str">
            <v>MARX, JESSICA</v>
          </cell>
          <cell r="O44" t="str">
            <v/>
          </cell>
          <cell r="P44">
            <v>4194</v>
          </cell>
          <cell r="Q44">
            <v>4194</v>
          </cell>
          <cell r="R44" t="str">
            <v>USD</v>
          </cell>
          <cell r="S44" t="str">
            <v>2019-07-01 00:00:00</v>
          </cell>
        </row>
        <row r="45">
          <cell r="A45" t="str">
            <v>2796146010</v>
          </cell>
          <cell r="B45" t="str">
            <v>27961460</v>
          </cell>
          <cell r="C45" t="str">
            <v>0027961460</v>
          </cell>
          <cell r="D45" t="str">
            <v>00010</v>
          </cell>
          <cell r="E45" t="str">
            <v>RTN</v>
          </cell>
          <cell r="F45" t="str">
            <v>D9550010800996</v>
          </cell>
          <cell r="G45" t="str">
            <v>PANEL    PANEL 108VU</v>
          </cell>
          <cell r="H45" t="str">
            <v>1</v>
          </cell>
          <cell r="I45" t="str">
            <v>1</v>
          </cell>
          <cell r="J45" t="str">
            <v>2018-12-01 23:59:59</v>
          </cell>
          <cell r="K45" t="str">
            <v>2018-12-01 23:59:59</v>
          </cell>
          <cell r="L45" t="str">
            <v>NEW ORDER PUBLISHED</v>
          </cell>
          <cell r="M45" t="str">
            <v>Waiting for FIP</v>
          </cell>
          <cell r="N45" t="str">
            <v>ANTRAS, CLEMENT</v>
          </cell>
          <cell r="O45" t="str">
            <v/>
          </cell>
          <cell r="P45">
            <v>4194</v>
          </cell>
          <cell r="Q45">
            <v>4194</v>
          </cell>
          <cell r="R45" t="str">
            <v>USD</v>
          </cell>
          <cell r="S45" t="str">
            <v>2018-11-10 00:00:00</v>
          </cell>
        </row>
        <row r="46">
          <cell r="A46" t="str">
            <v>2822091120</v>
          </cell>
          <cell r="B46" t="str">
            <v>28220911</v>
          </cell>
          <cell r="C46" t="str">
            <v>0028220911</v>
          </cell>
          <cell r="D46" t="str">
            <v>00020</v>
          </cell>
          <cell r="E46" t="str">
            <v>RTN</v>
          </cell>
          <cell r="F46" t="str">
            <v>D9550010800996</v>
          </cell>
          <cell r="G46" t="str">
            <v>PANEL    PANEL 108VU</v>
          </cell>
          <cell r="H46" t="str">
            <v>1</v>
          </cell>
          <cell r="I46" t="str">
            <v>1</v>
          </cell>
          <cell r="J46" t="str">
            <v>2019-10-14 23:59:59</v>
          </cell>
          <cell r="K46" t="str">
            <v>2019-10-14 23:59:59</v>
          </cell>
          <cell r="L46" t="str">
            <v>NEW ORDER PUBLISHED</v>
          </cell>
          <cell r="M46" t="str">
            <v>Pending for free issue part 002045-01 (1 EA)</v>
          </cell>
          <cell r="N46" t="str">
            <v>MARX, JESSICA</v>
          </cell>
          <cell r="O46" t="str">
            <v/>
          </cell>
          <cell r="P46">
            <v>4194</v>
          </cell>
          <cell r="Q46">
            <v>4194</v>
          </cell>
          <cell r="R46" t="str">
            <v>USD</v>
          </cell>
          <cell r="S46" t="str">
            <v>2019-07-17 00:00:00</v>
          </cell>
        </row>
        <row r="47">
          <cell r="A47" t="str">
            <v>2822091110</v>
          </cell>
          <cell r="B47" t="str">
            <v>28220911</v>
          </cell>
          <cell r="C47" t="str">
            <v>0028220911</v>
          </cell>
          <cell r="D47" t="str">
            <v>00010</v>
          </cell>
          <cell r="E47" t="str">
            <v>RTN</v>
          </cell>
          <cell r="F47" t="str">
            <v>D9550010800996</v>
          </cell>
          <cell r="G47" t="str">
            <v>PANEL    PANEL 108VU</v>
          </cell>
          <cell r="H47" t="str">
            <v>1</v>
          </cell>
          <cell r="I47" t="str">
            <v>1</v>
          </cell>
          <cell r="J47" t="str">
            <v>2019-10-14 23:59:59</v>
          </cell>
          <cell r="K47" t="str">
            <v>2019-10-14 23:59:59</v>
          </cell>
          <cell r="L47" t="str">
            <v>NEW ORDER PUBLISHED</v>
          </cell>
          <cell r="M47" t="str">
            <v>Pending for free issue part 002045-01 (1 EA)</v>
          </cell>
          <cell r="N47" t="str">
            <v>MARX, JESSICA</v>
          </cell>
          <cell r="O47" t="str">
            <v/>
          </cell>
          <cell r="P47">
            <v>4194</v>
          </cell>
          <cell r="Q47">
            <v>4194</v>
          </cell>
          <cell r="R47" t="str">
            <v>USD</v>
          </cell>
          <cell r="S47" t="str">
            <v>2019-07-17 00:00:00</v>
          </cell>
        </row>
        <row r="48">
          <cell r="A48" t="str">
            <v>2818100010</v>
          </cell>
          <cell r="B48" t="str">
            <v>28181000</v>
          </cell>
          <cell r="C48" t="str">
            <v>0028181000</v>
          </cell>
          <cell r="D48" t="str">
            <v>00010</v>
          </cell>
          <cell r="E48" t="str">
            <v>EXP</v>
          </cell>
          <cell r="F48" t="str">
            <v>A95500435000AA</v>
          </cell>
          <cell r="G48" t="str">
            <v>PANEL    PANEL ASSY</v>
          </cell>
          <cell r="H48" t="str">
            <v>1</v>
          </cell>
          <cell r="I48" t="str">
            <v>1</v>
          </cell>
          <cell r="J48" t="str">
            <v>2019-07-11 23:59:59</v>
          </cell>
          <cell r="K48" t="str">
            <v>2019-07-11 23:59:59</v>
          </cell>
          <cell r="L48" t="str">
            <v>NEW ORDER PUBLISHED</v>
          </cell>
          <cell r="M48" t="str">
            <v>Pending for free issue part</v>
          </cell>
          <cell r="N48" t="str">
            <v>MARX, JESSICA</v>
          </cell>
          <cell r="O48" t="str">
            <v/>
          </cell>
          <cell r="P48">
            <v>0.01</v>
          </cell>
          <cell r="Q48">
            <v>0.01</v>
          </cell>
          <cell r="R48" t="str">
            <v>EUR</v>
          </cell>
          <cell r="S48" t="str">
            <v>2019-06-11 00:00:00</v>
          </cell>
        </row>
        <row r="49">
          <cell r="A49" t="str">
            <v>2802674810</v>
          </cell>
          <cell r="B49" t="str">
            <v>28026748</v>
          </cell>
          <cell r="C49" t="str">
            <v>0028026748</v>
          </cell>
          <cell r="D49" t="str">
            <v>00010</v>
          </cell>
          <cell r="E49" t="str">
            <v>EXP</v>
          </cell>
          <cell r="F49" t="str">
            <v>A9550042972695</v>
          </cell>
          <cell r="G49" t="str">
            <v>PANEL    PANEL 429VU</v>
          </cell>
          <cell r="H49" t="str">
            <v>1</v>
          </cell>
          <cell r="I49" t="str">
            <v>1</v>
          </cell>
          <cell r="J49" t="str">
            <v>2019-02-08 23:59:59</v>
          </cell>
          <cell r="K49" t="str">
            <v>2019-02-08 23:59:59</v>
          </cell>
          <cell r="L49" t="str">
            <v>NEW ORDER PUBLISHED</v>
          </cell>
          <cell r="M49" t="str">
            <v>Waiting for FIP</v>
          </cell>
          <cell r="N49" t="str">
            <v>SPARES, PROCUREMEN</v>
          </cell>
          <cell r="O49" t="str">
            <v/>
          </cell>
          <cell r="P49">
            <v>13676</v>
          </cell>
          <cell r="Q49">
            <v>13676</v>
          </cell>
          <cell r="R49" t="str">
            <v>USD</v>
          </cell>
          <cell r="S49" t="str">
            <v>2019-01-09 00:00:00</v>
          </cell>
        </row>
        <row r="50">
          <cell r="A50" t="str">
            <v>2815217810</v>
          </cell>
          <cell r="B50" t="str">
            <v>28152178</v>
          </cell>
          <cell r="C50" t="str">
            <v>0028152178</v>
          </cell>
          <cell r="D50" t="str">
            <v>00010</v>
          </cell>
          <cell r="E50" t="str">
            <v>EXP</v>
          </cell>
          <cell r="F50" t="str">
            <v>A95500426000AB</v>
          </cell>
          <cell r="G50" t="str">
            <v>PANEL    PANEL 426VU</v>
          </cell>
          <cell r="H50" t="str">
            <v>1</v>
          </cell>
          <cell r="I50" t="str">
            <v>1</v>
          </cell>
          <cell r="J50" t="str">
            <v>2019-06-08 23:59:59</v>
          </cell>
          <cell r="K50" t="str">
            <v>2019-06-08 23:59:59</v>
          </cell>
          <cell r="L50" t="str">
            <v>NEW ORDER PUBLISHED</v>
          </cell>
          <cell r="M50" t="str">
            <v>Pending for FIP</v>
          </cell>
          <cell r="N50" t="str">
            <v>SPARES, PROCUREMEN</v>
          </cell>
          <cell r="O50" t="str">
            <v/>
          </cell>
          <cell r="P50">
            <v>9649</v>
          </cell>
          <cell r="Q50">
            <v>9649</v>
          </cell>
          <cell r="R50" t="str">
            <v>USD</v>
          </cell>
          <cell r="S50" t="str">
            <v>2019-05-09 00:00:00</v>
          </cell>
        </row>
        <row r="51">
          <cell r="A51" t="str">
            <v>2820520710</v>
          </cell>
          <cell r="B51" t="str">
            <v>28205207</v>
          </cell>
          <cell r="C51" t="str">
            <v>0028205207</v>
          </cell>
          <cell r="D51" t="str">
            <v>00010</v>
          </cell>
          <cell r="E51" t="str">
            <v>EXP</v>
          </cell>
          <cell r="F51" t="str">
            <v>A95500426000AB</v>
          </cell>
          <cell r="G51" t="str">
            <v>PANEL    PANEL 426VU</v>
          </cell>
          <cell r="H51" t="str">
            <v>1</v>
          </cell>
          <cell r="I51" t="str">
            <v>1</v>
          </cell>
          <cell r="J51" t="str">
            <v>2019-08-01 23:59:59</v>
          </cell>
          <cell r="K51" t="str">
            <v>2019-08-01 23:59:59</v>
          </cell>
          <cell r="L51" t="str">
            <v>NEW ORDER PUBLISHED</v>
          </cell>
          <cell r="M51" t="str">
            <v>Pending for free issue part</v>
          </cell>
          <cell r="N51" t="str">
            <v>SPARES, PROCUREMEN</v>
          </cell>
          <cell r="O51" t="str">
            <v/>
          </cell>
          <cell r="P51">
            <v>9649</v>
          </cell>
          <cell r="Q51">
            <v>9649</v>
          </cell>
          <cell r="R51" t="str">
            <v>USD</v>
          </cell>
          <cell r="S51" t="str">
            <v>2019-07-02 00:00:00</v>
          </cell>
        </row>
        <row r="52">
          <cell r="A52" t="str">
            <v>2818100010</v>
          </cell>
          <cell r="B52" t="str">
            <v>28181000</v>
          </cell>
          <cell r="C52" t="str">
            <v>0028181000</v>
          </cell>
          <cell r="D52" t="str">
            <v>00010</v>
          </cell>
          <cell r="E52" t="str">
            <v>EXP</v>
          </cell>
          <cell r="F52" t="str">
            <v>A95500435000AA</v>
          </cell>
          <cell r="G52" t="str">
            <v>PANEL    PANEL ASSY</v>
          </cell>
          <cell r="H52" t="str">
            <v>1</v>
          </cell>
          <cell r="I52" t="str">
            <v>1</v>
          </cell>
          <cell r="J52" t="str">
            <v>2019-07-11 23:59:59</v>
          </cell>
          <cell r="K52" t="str">
            <v>2019-07-11 23:59:59</v>
          </cell>
          <cell r="L52" t="str">
            <v>NEW ORDER PUBLISHED</v>
          </cell>
          <cell r="M52" t="str">
            <v>Pending for free issue part</v>
          </cell>
          <cell r="N52" t="str">
            <v>MARX, JESSICA</v>
          </cell>
          <cell r="O52" t="str">
            <v/>
          </cell>
          <cell r="P52">
            <v>0.01</v>
          </cell>
          <cell r="Q52">
            <v>0.01</v>
          </cell>
          <cell r="R52" t="str">
            <v>EUR</v>
          </cell>
          <cell r="S52" t="str">
            <v>2019-06-11 00:00:00</v>
          </cell>
        </row>
        <row r="53">
          <cell r="A53" t="str">
            <v>2802674810</v>
          </cell>
          <cell r="B53" t="str">
            <v>28026748</v>
          </cell>
          <cell r="C53" t="str">
            <v>0028026748</v>
          </cell>
          <cell r="D53" t="str">
            <v>00010</v>
          </cell>
          <cell r="E53" t="str">
            <v>EXP</v>
          </cell>
          <cell r="F53" t="str">
            <v>A9550042972695</v>
          </cell>
          <cell r="G53" t="str">
            <v>PANEL    PANEL 429VU</v>
          </cell>
          <cell r="H53" t="str">
            <v>1</v>
          </cell>
          <cell r="I53" t="str">
            <v>1</v>
          </cell>
          <cell r="J53" t="str">
            <v>2019-02-08 23:59:59</v>
          </cell>
          <cell r="K53" t="str">
            <v>2019-02-08 23:59:59</v>
          </cell>
          <cell r="L53" t="str">
            <v>NEW ORDER PUBLISHED</v>
          </cell>
          <cell r="M53" t="str">
            <v>Waiting for FIP</v>
          </cell>
          <cell r="N53" t="str">
            <v>SPARES, PROCUREMEN</v>
          </cell>
          <cell r="O53" t="str">
            <v/>
          </cell>
          <cell r="P53">
            <v>13676</v>
          </cell>
          <cell r="Q53">
            <v>13676</v>
          </cell>
          <cell r="R53" t="str">
            <v>USD</v>
          </cell>
          <cell r="S53" t="str">
            <v>2019-01-09 00:00:00</v>
          </cell>
        </row>
        <row r="54">
          <cell r="A54" t="str">
            <v>2815217810</v>
          </cell>
          <cell r="B54" t="str">
            <v>28152178</v>
          </cell>
          <cell r="C54" t="str">
            <v>0028152178</v>
          </cell>
          <cell r="D54" t="str">
            <v>00010</v>
          </cell>
          <cell r="E54" t="str">
            <v>EXP</v>
          </cell>
          <cell r="F54" t="str">
            <v>A95500426000AB</v>
          </cell>
          <cell r="G54" t="str">
            <v>PANEL    PANEL 426VU</v>
          </cell>
          <cell r="H54" t="str">
            <v>1</v>
          </cell>
          <cell r="I54" t="str">
            <v>1</v>
          </cell>
          <cell r="J54" t="str">
            <v>2019-06-08 23:59:59</v>
          </cell>
          <cell r="K54" t="str">
            <v>2019-06-08 23:59:59</v>
          </cell>
          <cell r="L54" t="str">
            <v>NEW ORDER PUBLISHED</v>
          </cell>
          <cell r="M54" t="str">
            <v>Pending for FIP</v>
          </cell>
          <cell r="N54" t="str">
            <v>SPARES, PROCUREMEN</v>
          </cell>
          <cell r="O54" t="str">
            <v/>
          </cell>
          <cell r="P54">
            <v>9649</v>
          </cell>
          <cell r="Q54">
            <v>9649</v>
          </cell>
          <cell r="R54" t="str">
            <v>USD</v>
          </cell>
          <cell r="S54" t="str">
            <v>2019-05-09 00:00:00</v>
          </cell>
        </row>
        <row r="55">
          <cell r="A55" t="str">
            <v>2820520710</v>
          </cell>
          <cell r="B55" t="str">
            <v>28205207</v>
          </cell>
          <cell r="C55" t="str">
            <v>0028205207</v>
          </cell>
          <cell r="D55" t="str">
            <v>00010</v>
          </cell>
          <cell r="E55" t="str">
            <v>EXP</v>
          </cell>
          <cell r="F55" t="str">
            <v>A95500426000AB</v>
          </cell>
          <cell r="G55" t="str">
            <v>PANEL    PANEL 426VU</v>
          </cell>
          <cell r="H55" t="str">
            <v>1</v>
          </cell>
          <cell r="I55" t="str">
            <v>1</v>
          </cell>
          <cell r="J55" t="str">
            <v>2019-08-01 23:59:59</v>
          </cell>
          <cell r="K55" t="str">
            <v>2019-08-01 23:59:59</v>
          </cell>
          <cell r="L55" t="str">
            <v>NEW ORDER PUBLISHED</v>
          </cell>
          <cell r="M55" t="str">
            <v>Pending for free issue part</v>
          </cell>
          <cell r="N55" t="str">
            <v>SPARES, PROCUREMEN</v>
          </cell>
          <cell r="O55" t="str">
            <v/>
          </cell>
          <cell r="P55">
            <v>9649</v>
          </cell>
          <cell r="Q55">
            <v>9649</v>
          </cell>
          <cell r="R55" t="str">
            <v>USD</v>
          </cell>
          <cell r="S55" t="str">
            <v>2019-07-02 00:00:00</v>
          </cell>
        </row>
        <row r="56">
          <cell r="A56" t="str">
            <v>2810408710</v>
          </cell>
          <cell r="B56" t="str">
            <v>28104087</v>
          </cell>
          <cell r="C56" t="str">
            <v>0028104087</v>
          </cell>
          <cell r="D56" t="str">
            <v>00010</v>
          </cell>
          <cell r="E56" t="str">
            <v>RTN</v>
          </cell>
          <cell r="F56" t="str">
            <v>A0041114100095</v>
          </cell>
          <cell r="G56" t="str">
            <v>EQUIPMNT EQUIPMENT ASSY</v>
          </cell>
          <cell r="H56" t="str">
            <v>2</v>
          </cell>
          <cell r="I56" t="str">
            <v>2</v>
          </cell>
          <cell r="J56" t="str">
            <v>2019-07-16 23:59:59</v>
          </cell>
          <cell r="K56" t="str">
            <v>2019-07-16 23:59:59</v>
          </cell>
          <cell r="L56" t="str">
            <v>OPEN</v>
          </cell>
          <cell r="M56" t="str">
            <v>Production delay</v>
          </cell>
          <cell r="N56" t="str">
            <v>SPARES, PROCUREMEN</v>
          </cell>
          <cell r="O56" t="str">
            <v>Customer Accept</v>
          </cell>
          <cell r="P56">
            <v>970</v>
          </cell>
          <cell r="Q56">
            <v>1940</v>
          </cell>
          <cell r="R56" t="str">
            <v>USD</v>
          </cell>
          <cell r="S56" t="str">
            <v>2019-03-20 00:00:00</v>
          </cell>
        </row>
        <row r="57">
          <cell r="A57" t="str">
            <v>2815361010</v>
          </cell>
          <cell r="B57" t="str">
            <v>28153610</v>
          </cell>
          <cell r="C57" t="str">
            <v>0028153610</v>
          </cell>
          <cell r="D57" t="str">
            <v>00010</v>
          </cell>
          <cell r="E57" t="str">
            <v>RTN</v>
          </cell>
          <cell r="F57" t="str">
            <v>L9251394100000</v>
          </cell>
          <cell r="G57" t="str">
            <v>COVER    COVER ASSY</v>
          </cell>
          <cell r="H57" t="str">
            <v>1</v>
          </cell>
          <cell r="I57" t="str">
            <v>1</v>
          </cell>
          <cell r="J57" t="str">
            <v>2019-07-29 23:59:59</v>
          </cell>
          <cell r="K57" t="str">
            <v>2019-07-29 23:59:59</v>
          </cell>
          <cell r="L57" t="str">
            <v>OPEN</v>
          </cell>
          <cell r="M57" t="str">
            <v>RDD can be held</v>
          </cell>
          <cell r="N57" t="str">
            <v>SPARES, PROCUREMEN</v>
          </cell>
          <cell r="O57" t="str">
            <v>Customer Accept</v>
          </cell>
          <cell r="P57">
            <v>200</v>
          </cell>
          <cell r="Q57">
            <v>200</v>
          </cell>
          <cell r="R57" t="str">
            <v>EUR</v>
          </cell>
          <cell r="S57" t="str">
            <v>2019-05-10 00:00:00</v>
          </cell>
        </row>
        <row r="58">
          <cell r="A58" t="str">
            <v>2820317610</v>
          </cell>
          <cell r="B58" t="str">
            <v>28203176</v>
          </cell>
          <cell r="C58" t="str">
            <v>0028203176</v>
          </cell>
          <cell r="D58" t="str">
            <v>00010</v>
          </cell>
          <cell r="E58" t="str">
            <v>AOG</v>
          </cell>
          <cell r="F58" t="str">
            <v>F9251367800000</v>
          </cell>
          <cell r="G58" t="str">
            <v>PLATE    PLATE ASSY</v>
          </cell>
          <cell r="H58" t="str">
            <v>1</v>
          </cell>
          <cell r="I58" t="str">
            <v>1</v>
          </cell>
          <cell r="J58" t="str">
            <v>2019-07-24 23:59:59</v>
          </cell>
          <cell r="K58" t="str">
            <v>2019-08-02 23:59:59</v>
          </cell>
          <cell r="L58" t="str">
            <v>OPEN</v>
          </cell>
          <cell r="M58" t="str">
            <v>Supplier delay</v>
          </cell>
          <cell r="N58" t="str">
            <v>WIENBERG, JANA</v>
          </cell>
          <cell r="O58" t="str">
            <v>Customer Penalise</v>
          </cell>
          <cell r="P58">
            <v>995</v>
          </cell>
          <cell r="Q58">
            <v>995</v>
          </cell>
          <cell r="R58" t="str">
            <v>USD</v>
          </cell>
          <cell r="S58" t="str">
            <v>2019-07-01 00:00:00</v>
          </cell>
        </row>
        <row r="59">
          <cell r="A59" t="str">
            <v>2819137510</v>
          </cell>
          <cell r="B59" t="str">
            <v>28191375</v>
          </cell>
          <cell r="C59" t="str">
            <v>0028191375</v>
          </cell>
          <cell r="D59" t="str">
            <v>00010</v>
          </cell>
          <cell r="E59" t="str">
            <v>RTN</v>
          </cell>
          <cell r="F59" t="str">
            <v>D9000095493095</v>
          </cell>
          <cell r="G59" t="str">
            <v>BUNDLE   BUNDLE</v>
          </cell>
          <cell r="H59" t="str">
            <v>2</v>
          </cell>
          <cell r="I59" t="str">
            <v>2</v>
          </cell>
          <cell r="J59" t="str">
            <v>2020-01-31 23:59:59</v>
          </cell>
          <cell r="K59" t="str">
            <v>2020-01-31 23:59:59</v>
          </cell>
          <cell r="L59" t="str">
            <v>OPEN</v>
          </cell>
          <cell r="M59" t="str">
            <v/>
          </cell>
          <cell r="N59" t="str">
            <v>WIENBERG, JANA</v>
          </cell>
          <cell r="O59" t="str">
            <v>Supplier Accept</v>
          </cell>
          <cell r="P59">
            <v>4521</v>
          </cell>
          <cell r="Q59">
            <v>9042</v>
          </cell>
          <cell r="R59" t="str">
            <v>USD</v>
          </cell>
          <cell r="S59" t="str">
            <v>2019-06-19 00:00:00</v>
          </cell>
        </row>
        <row r="60">
          <cell r="A60" t="str">
            <v>2821491210</v>
          </cell>
          <cell r="B60" t="str">
            <v>28214912</v>
          </cell>
          <cell r="C60" t="str">
            <v>0028214912</v>
          </cell>
          <cell r="D60" t="str">
            <v>00010</v>
          </cell>
          <cell r="E60" t="str">
            <v>AOG</v>
          </cell>
          <cell r="F60" t="str">
            <v>WF413SBAAAAA</v>
          </cell>
          <cell r="G60" t="str">
            <v>PANEL    PANEL ASSY 511VU1</v>
          </cell>
          <cell r="H60" t="str">
            <v>1</v>
          </cell>
          <cell r="I60" t="str">
            <v>1</v>
          </cell>
          <cell r="J60" t="str">
            <v>2019-07-18 23:59:59</v>
          </cell>
          <cell r="K60" t="str">
            <v>2019-07-18 23:59:59</v>
          </cell>
          <cell r="L60" t="str">
            <v>NEW ORDER PUBLISHED</v>
          </cell>
          <cell r="M60" t="str">
            <v/>
          </cell>
          <cell r="N60" t="str">
            <v>WIENBERG, JANA</v>
          </cell>
          <cell r="O60" t="str">
            <v/>
          </cell>
          <cell r="P60">
            <v>1258</v>
          </cell>
          <cell r="Q60">
            <v>1258</v>
          </cell>
          <cell r="R60" t="str">
            <v>USD</v>
          </cell>
          <cell r="S60" t="str">
            <v>2019-07-11 00:00:00</v>
          </cell>
        </row>
        <row r="61">
          <cell r="A61" t="str">
            <v>2821314610</v>
          </cell>
          <cell r="B61" t="str">
            <v>28213146</v>
          </cell>
          <cell r="C61" t="str">
            <v>0028213146</v>
          </cell>
          <cell r="D61" t="str">
            <v>00010</v>
          </cell>
          <cell r="E61" t="str">
            <v>CRIT</v>
          </cell>
          <cell r="F61" t="str">
            <v>A9551060000195</v>
          </cell>
          <cell r="G61" t="str">
            <v>PANEL    PANEL</v>
          </cell>
          <cell r="H61" t="str">
            <v>1</v>
          </cell>
          <cell r="I61" t="str">
            <v>1</v>
          </cell>
          <cell r="J61" t="str">
            <v>2019-08-19 23:59:59</v>
          </cell>
          <cell r="K61" t="str">
            <v>2019-08-19 23:59:59</v>
          </cell>
          <cell r="L61" t="str">
            <v>NEW ORDER PUBLISHED</v>
          </cell>
          <cell r="M61" t="str">
            <v/>
          </cell>
          <cell r="N61" t="str">
            <v>WIENBERG, JANA</v>
          </cell>
          <cell r="O61" t="str">
            <v/>
          </cell>
          <cell r="P61">
            <v>0.01</v>
          </cell>
          <cell r="Q61">
            <v>0.01</v>
          </cell>
          <cell r="R61" t="str">
            <v>EUR</v>
          </cell>
          <cell r="S61" t="str">
            <v>2019-07-10 00:00:00</v>
          </cell>
        </row>
        <row r="62">
          <cell r="A62" t="str">
            <v>2821301010</v>
          </cell>
          <cell r="B62" t="str">
            <v>28213010</v>
          </cell>
          <cell r="C62" t="str">
            <v>0028213010</v>
          </cell>
          <cell r="D62" t="str">
            <v>00010</v>
          </cell>
          <cell r="E62" t="str">
            <v>RTN</v>
          </cell>
          <cell r="F62" t="str">
            <v>D9251805700000</v>
          </cell>
          <cell r="G62" t="str">
            <v>PLATE    PLATE ASSY-FRONT</v>
          </cell>
          <cell r="H62" t="str">
            <v>1</v>
          </cell>
          <cell r="I62" t="str">
            <v>1</v>
          </cell>
          <cell r="J62" t="str">
            <v>2019-11-15 23:59:59</v>
          </cell>
          <cell r="K62" t="str">
            <v>2019-11-15 23:59:59</v>
          </cell>
          <cell r="L62" t="str">
            <v>OPEN</v>
          </cell>
          <cell r="M62" t="str">
            <v>Requested DD will be respected</v>
          </cell>
          <cell r="N62" t="str">
            <v>REUTER, DANIEL</v>
          </cell>
          <cell r="O62" t="str">
            <v>Supplier Accept</v>
          </cell>
          <cell r="P62">
            <v>387</v>
          </cell>
          <cell r="Q62">
            <v>387</v>
          </cell>
          <cell r="R62" t="str">
            <v>USD</v>
          </cell>
          <cell r="S62" t="str">
            <v>2019-07-10 00:00:00</v>
          </cell>
        </row>
        <row r="63">
          <cell r="A63" t="str">
            <v>2816177410</v>
          </cell>
          <cell r="B63" t="str">
            <v>28161774</v>
          </cell>
          <cell r="C63" t="str">
            <v>0028161774</v>
          </cell>
          <cell r="D63" t="str">
            <v>00010</v>
          </cell>
          <cell r="E63" t="str">
            <v>CRIT</v>
          </cell>
          <cell r="F63" t="str">
            <v>WF418AFACAAE</v>
          </cell>
          <cell r="G63" t="str">
            <v>PANEL    PANEL ASSY 518VU</v>
          </cell>
          <cell r="H63" t="str">
            <v>1</v>
          </cell>
          <cell r="I63" t="str">
            <v>1</v>
          </cell>
          <cell r="J63" t="str">
            <v>2019-05-25 23:59:59</v>
          </cell>
          <cell r="K63" t="str">
            <v>2019-05-25 23:59:59</v>
          </cell>
          <cell r="L63" t="str">
            <v>NEW ORDER PUBLISHED</v>
          </cell>
          <cell r="M63" t="str">
            <v>Pending for FIP</v>
          </cell>
          <cell r="N63" t="str">
            <v>SPARES, PROCUREMEN</v>
          </cell>
          <cell r="O63" t="str">
            <v/>
          </cell>
          <cell r="P63">
            <v>4294</v>
          </cell>
          <cell r="Q63">
            <v>4294</v>
          </cell>
          <cell r="R63" t="str">
            <v>USD</v>
          </cell>
          <cell r="S63" t="str">
            <v>2019-05-16 00:00:00</v>
          </cell>
        </row>
        <row r="64">
          <cell r="A64" t="str">
            <v>2820316510</v>
          </cell>
          <cell r="B64" t="str">
            <v>28203165</v>
          </cell>
          <cell r="C64" t="str">
            <v>0028203165</v>
          </cell>
          <cell r="D64" t="str">
            <v>00010</v>
          </cell>
          <cell r="E64" t="str">
            <v>EXP</v>
          </cell>
          <cell r="F64" t="str">
            <v>D9251095600000</v>
          </cell>
          <cell r="G64" t="str">
            <v>PLCRDSET PLACARD SET</v>
          </cell>
          <cell r="H64" t="str">
            <v>2</v>
          </cell>
          <cell r="I64" t="str">
            <v>2</v>
          </cell>
          <cell r="J64" t="str">
            <v>2019-07-28 23:59:59</v>
          </cell>
          <cell r="K64" t="str">
            <v>2019-07-28 23:59:59</v>
          </cell>
          <cell r="L64" t="str">
            <v>OPEN</v>
          </cell>
          <cell r="M64" t="str">
            <v>Requested DD could be respected</v>
          </cell>
          <cell r="N64" t="str">
            <v>MARX, JESSICA</v>
          </cell>
          <cell r="O64" t="str">
            <v>Supplier Accept</v>
          </cell>
          <cell r="P64">
            <v>68</v>
          </cell>
          <cell r="Q64">
            <v>136</v>
          </cell>
          <cell r="R64" t="str">
            <v>USD</v>
          </cell>
          <cell r="S64" t="str">
            <v>2019-07-01 00:00:00</v>
          </cell>
        </row>
        <row r="65">
          <cell r="A65" t="str">
            <v>2814857410</v>
          </cell>
          <cell r="B65" t="str">
            <v>28148574</v>
          </cell>
          <cell r="C65" t="str">
            <v>0028148574</v>
          </cell>
          <cell r="D65" t="str">
            <v>00010</v>
          </cell>
          <cell r="E65" t="str">
            <v>CRIT</v>
          </cell>
          <cell r="F65" t="str">
            <v>WF418AFACAAE</v>
          </cell>
          <cell r="G65" t="str">
            <v>PANEL    PANEL ASSY 518VU</v>
          </cell>
          <cell r="H65" t="str">
            <v>1</v>
          </cell>
          <cell r="I65" t="str">
            <v>1</v>
          </cell>
          <cell r="J65" t="str">
            <v>2019-08-05 23:59:59</v>
          </cell>
          <cell r="K65" t="str">
            <v>2019-08-05 23:59:59</v>
          </cell>
          <cell r="L65" t="str">
            <v>NEW ORDER PUBLISHED</v>
          </cell>
          <cell r="M65" t="str">
            <v>Pending for FIP</v>
          </cell>
          <cell r="N65" t="str">
            <v>SPARES, PROCUREMEN</v>
          </cell>
          <cell r="O65" t="str">
            <v/>
          </cell>
          <cell r="P65">
            <v>4294</v>
          </cell>
          <cell r="Q65">
            <v>4294</v>
          </cell>
          <cell r="R65" t="str">
            <v>USD</v>
          </cell>
          <cell r="S65" t="str">
            <v>2019-05-07 00:00:00</v>
          </cell>
        </row>
        <row r="66">
          <cell r="A66" t="str">
            <v>2815830810</v>
          </cell>
          <cell r="B66" t="str">
            <v>28158308</v>
          </cell>
          <cell r="C66" t="str">
            <v>0028158308</v>
          </cell>
          <cell r="D66" t="str">
            <v>00010</v>
          </cell>
          <cell r="E66" t="str">
            <v>RTN</v>
          </cell>
          <cell r="F66" t="str">
            <v>WF418AFACAAE</v>
          </cell>
          <cell r="G66" t="str">
            <v>PANEL    PANEL ASSY 518VU</v>
          </cell>
          <cell r="H66" t="str">
            <v>1</v>
          </cell>
          <cell r="I66" t="str">
            <v>1</v>
          </cell>
          <cell r="J66" t="str">
            <v>2019-08-12 23:59:59</v>
          </cell>
          <cell r="K66" t="str">
            <v>2019-08-12 23:59:59</v>
          </cell>
          <cell r="L66" t="str">
            <v>NEW ORDER PUBLISHED</v>
          </cell>
          <cell r="M66" t="str">
            <v>Pending for FIP</v>
          </cell>
          <cell r="N66" t="str">
            <v>SPARES, PROCUREMEN</v>
          </cell>
          <cell r="O66" t="str">
            <v/>
          </cell>
          <cell r="P66">
            <v>2429</v>
          </cell>
          <cell r="Q66">
            <v>2429</v>
          </cell>
          <cell r="R66" t="str">
            <v>USD</v>
          </cell>
          <cell r="S66" t="str">
            <v>2019-05-15 00:00:00</v>
          </cell>
        </row>
        <row r="67">
          <cell r="A67" t="str">
            <v>2794013010</v>
          </cell>
          <cell r="B67" t="str">
            <v>27940130</v>
          </cell>
          <cell r="C67" t="str">
            <v>0027940130</v>
          </cell>
          <cell r="D67" t="str">
            <v>00010</v>
          </cell>
          <cell r="E67" t="str">
            <v>RTN</v>
          </cell>
          <cell r="F67" t="str">
            <v>D9550011900195</v>
          </cell>
          <cell r="G67" t="str">
            <v>PANEL    PANEL 119 VU</v>
          </cell>
          <cell r="H67" t="str">
            <v>1</v>
          </cell>
          <cell r="I67" t="str">
            <v>1</v>
          </cell>
          <cell r="J67" t="str">
            <v>2018-12-05 23:59:59</v>
          </cell>
          <cell r="K67" t="str">
            <v>2018-12-05 23:59:59</v>
          </cell>
          <cell r="L67" t="str">
            <v>OPEN</v>
          </cell>
          <cell r="M67" t="str">
            <v/>
          </cell>
          <cell r="N67" t="str">
            <v>ENGEL, JAN</v>
          </cell>
          <cell r="O67" t="str">
            <v>Customer Accept</v>
          </cell>
          <cell r="P67">
            <v>1173</v>
          </cell>
          <cell r="Q67">
            <v>1173</v>
          </cell>
          <cell r="R67" t="str">
            <v>USD</v>
          </cell>
          <cell r="S67" t="str">
            <v>2018-10-18 00:00:00</v>
          </cell>
        </row>
        <row r="68">
          <cell r="A68" t="str">
            <v>2820491010</v>
          </cell>
          <cell r="B68" t="str">
            <v>28204910</v>
          </cell>
          <cell r="C68" t="str">
            <v>0028204910</v>
          </cell>
          <cell r="D68" t="str">
            <v>00010</v>
          </cell>
          <cell r="E68" t="str">
            <v>RTN</v>
          </cell>
          <cell r="F68" t="str">
            <v>A27912401007C11</v>
          </cell>
          <cell r="G68" t="str">
            <v>CTLUNIT  CONTROL UNIT-HP FUEL</v>
          </cell>
          <cell r="H68" t="str">
            <v>1</v>
          </cell>
          <cell r="I68" t="str">
            <v>1</v>
          </cell>
          <cell r="J68" t="str">
            <v>2019-09-30 23:59:59</v>
          </cell>
          <cell r="K68" t="str">
            <v>2019-09-30 23:59:59</v>
          </cell>
          <cell r="L68" t="str">
            <v>NEW ORDER PUBLISHED</v>
          </cell>
          <cell r="M68" t="str">
            <v>Pending for free issue part</v>
          </cell>
          <cell r="N68" t="str">
            <v>MARX, JESSICA</v>
          </cell>
          <cell r="O68" t="str">
            <v/>
          </cell>
          <cell r="P68">
            <v>5510</v>
          </cell>
          <cell r="Q68">
            <v>5510</v>
          </cell>
          <cell r="R68" t="str">
            <v>USD</v>
          </cell>
          <cell r="S68" t="str">
            <v>2019-07-02 00:00:00</v>
          </cell>
        </row>
        <row r="69">
          <cell r="A69" t="str">
            <v>2820478210</v>
          </cell>
          <cell r="B69" t="str">
            <v>28204782</v>
          </cell>
          <cell r="C69" t="str">
            <v>0028204782</v>
          </cell>
          <cell r="D69" t="str">
            <v>00010</v>
          </cell>
          <cell r="E69" t="str">
            <v>RTN</v>
          </cell>
          <cell r="F69" t="str">
            <v>A27912401007C11</v>
          </cell>
          <cell r="G69" t="str">
            <v>CTLUNIT  CONTROL UNIT-HP FUEL</v>
          </cell>
          <cell r="H69" t="str">
            <v>1</v>
          </cell>
          <cell r="I69" t="str">
            <v>1</v>
          </cell>
          <cell r="J69" t="str">
            <v>2019-09-30 23:59:59</v>
          </cell>
          <cell r="K69" t="str">
            <v>2019-09-30 23:59:59</v>
          </cell>
          <cell r="L69" t="str">
            <v>NEW ORDER PUBLISHED</v>
          </cell>
          <cell r="M69" t="str">
            <v>Pending for free issue part</v>
          </cell>
          <cell r="N69" t="str">
            <v>MARX, JESSICA</v>
          </cell>
          <cell r="O69" t="str">
            <v/>
          </cell>
          <cell r="P69">
            <v>5510</v>
          </cell>
          <cell r="Q69">
            <v>5510</v>
          </cell>
          <cell r="R69" t="str">
            <v>USD</v>
          </cell>
          <cell r="S69" t="str">
            <v>2019-07-02 00:00:00</v>
          </cell>
        </row>
        <row r="70">
          <cell r="A70" t="str">
            <v>2820470020</v>
          </cell>
          <cell r="B70" t="str">
            <v>28204700</v>
          </cell>
          <cell r="C70" t="str">
            <v>0028204700</v>
          </cell>
          <cell r="D70" t="str">
            <v>00020</v>
          </cell>
          <cell r="E70" t="str">
            <v>RTN</v>
          </cell>
          <cell r="F70" t="str">
            <v>A27912401007C11</v>
          </cell>
          <cell r="G70" t="str">
            <v>CTLUNIT  CONTROL UNIT-HP FUEL</v>
          </cell>
          <cell r="H70" t="str">
            <v>1</v>
          </cell>
          <cell r="I70" t="str">
            <v>1</v>
          </cell>
          <cell r="J70" t="str">
            <v>2019-09-30 23:59:59</v>
          </cell>
          <cell r="K70" t="str">
            <v>2019-09-30 23:59:59</v>
          </cell>
          <cell r="L70" t="str">
            <v>NEW ORDER PUBLISHED</v>
          </cell>
          <cell r="M70" t="str">
            <v>Pending for free issue part</v>
          </cell>
          <cell r="N70" t="str">
            <v>MARX, JESSICA</v>
          </cell>
          <cell r="O70" t="str">
            <v/>
          </cell>
          <cell r="P70">
            <v>5510</v>
          </cell>
          <cell r="Q70">
            <v>5510</v>
          </cell>
          <cell r="R70" t="str">
            <v>USD</v>
          </cell>
          <cell r="S70" t="str">
            <v>2019-07-02 00:00:00</v>
          </cell>
        </row>
        <row r="71">
          <cell r="A71" t="str">
            <v>2820470010</v>
          </cell>
          <cell r="B71" t="str">
            <v>28204700</v>
          </cell>
          <cell r="C71" t="str">
            <v>0028204700</v>
          </cell>
          <cell r="D71" t="str">
            <v>00010</v>
          </cell>
          <cell r="E71" t="str">
            <v>RTN</v>
          </cell>
          <cell r="F71" t="str">
            <v>A27912401007C11</v>
          </cell>
          <cell r="G71" t="str">
            <v>CTLUNIT  CONTROL UNIT-HP FUEL</v>
          </cell>
          <cell r="H71" t="str">
            <v>1</v>
          </cell>
          <cell r="I71" t="str">
            <v>1</v>
          </cell>
          <cell r="J71" t="str">
            <v>2019-09-30 23:59:59</v>
          </cell>
          <cell r="K71" t="str">
            <v>2019-09-30 23:59:59</v>
          </cell>
          <cell r="L71" t="str">
            <v>NEW ORDER PUBLISHED</v>
          </cell>
          <cell r="M71" t="str">
            <v>Pending for free issue part</v>
          </cell>
          <cell r="N71" t="str">
            <v>MARX, JESSICA</v>
          </cell>
          <cell r="O71" t="str">
            <v/>
          </cell>
          <cell r="P71">
            <v>5510</v>
          </cell>
          <cell r="Q71">
            <v>5510</v>
          </cell>
          <cell r="R71" t="str">
            <v>USD</v>
          </cell>
          <cell r="S71" t="str">
            <v>2019-07-02 00:00:00</v>
          </cell>
        </row>
        <row r="72">
          <cell r="A72" t="str">
            <v>2820143110</v>
          </cell>
          <cell r="B72" t="str">
            <v>28201431</v>
          </cell>
          <cell r="C72" t="str">
            <v>0028201431</v>
          </cell>
          <cell r="D72" t="str">
            <v>00010</v>
          </cell>
          <cell r="E72" t="str">
            <v>RTN</v>
          </cell>
          <cell r="F72" t="str">
            <v>A9252235700000</v>
          </cell>
          <cell r="G72" t="str">
            <v>PLATE    PLATE ASSY-BLANKING</v>
          </cell>
          <cell r="H72" t="str">
            <v>1</v>
          </cell>
          <cell r="I72" t="str">
            <v>1</v>
          </cell>
          <cell r="J72" t="str">
            <v>2019-08-26 23:59:59</v>
          </cell>
          <cell r="K72" t="str">
            <v>2019-08-26 23:59:59</v>
          </cell>
          <cell r="L72" t="str">
            <v>NEW ORDER PUBLISHED</v>
          </cell>
          <cell r="M72" t="str">
            <v/>
          </cell>
          <cell r="N72" t="str">
            <v>WIENBERG, JANA</v>
          </cell>
          <cell r="O72" t="str">
            <v/>
          </cell>
          <cell r="P72">
            <v>0.01</v>
          </cell>
          <cell r="Q72">
            <v>0.01</v>
          </cell>
          <cell r="R72" t="str">
            <v>EUR</v>
          </cell>
          <cell r="S72" t="str">
            <v>2019-06-28 00:00:00</v>
          </cell>
        </row>
        <row r="73">
          <cell r="A73" t="str">
            <v>2820142610</v>
          </cell>
          <cell r="B73" t="str">
            <v>28201426</v>
          </cell>
          <cell r="C73" t="str">
            <v>0028201426</v>
          </cell>
          <cell r="D73" t="str">
            <v>00010</v>
          </cell>
          <cell r="E73" t="str">
            <v>RTN</v>
          </cell>
          <cell r="F73" t="str">
            <v>A9251152500000</v>
          </cell>
          <cell r="G73" t="str">
            <v>PLATE    PLATE ASSY</v>
          </cell>
          <cell r="H73" t="str">
            <v>2</v>
          </cell>
          <cell r="I73" t="str">
            <v>2</v>
          </cell>
          <cell r="J73" t="str">
            <v>2019-08-26 23:59:59</v>
          </cell>
          <cell r="K73" t="str">
            <v>2019-08-26 23:59:59</v>
          </cell>
          <cell r="L73" t="str">
            <v>NEW ORDER PUBLISHED</v>
          </cell>
          <cell r="M73" t="str">
            <v/>
          </cell>
          <cell r="N73" t="str">
            <v>WIENBERG, JANA</v>
          </cell>
          <cell r="O73" t="str">
            <v/>
          </cell>
          <cell r="P73">
            <v>0.01</v>
          </cell>
          <cell r="Q73">
            <v>0.02</v>
          </cell>
          <cell r="R73" t="str">
            <v>EUR</v>
          </cell>
          <cell r="S73" t="str">
            <v>2019-06-28 00:00:00</v>
          </cell>
        </row>
        <row r="74">
          <cell r="A74" t="str">
            <v>2820050510</v>
          </cell>
          <cell r="B74" t="str">
            <v>28200505</v>
          </cell>
          <cell r="C74" t="str">
            <v>0028200505</v>
          </cell>
          <cell r="D74" t="str">
            <v>00010</v>
          </cell>
          <cell r="E74" t="str">
            <v>RTN</v>
          </cell>
          <cell r="F74" t="str">
            <v>D9251490100000</v>
          </cell>
          <cell r="G74" t="str">
            <v>PLATE    PLATE ASSY-FRONT</v>
          </cell>
          <cell r="H74" t="str">
            <v>2</v>
          </cell>
          <cell r="I74" t="str">
            <v>2</v>
          </cell>
          <cell r="J74" t="str">
            <v>2019-09-25 23:59:59</v>
          </cell>
          <cell r="K74" t="str">
            <v>2019-09-25 23:59:59</v>
          </cell>
          <cell r="L74" t="str">
            <v>OPEN</v>
          </cell>
          <cell r="M74" t="str">
            <v>Requested DD will be respected</v>
          </cell>
          <cell r="N74" t="str">
            <v>SPARES, PROCUREMEN</v>
          </cell>
          <cell r="O74" t="str">
            <v>Supplier Accept</v>
          </cell>
          <cell r="P74">
            <v>319</v>
          </cell>
          <cell r="Q74">
            <v>638</v>
          </cell>
          <cell r="R74" t="str">
            <v>USD</v>
          </cell>
          <cell r="S74" t="str">
            <v>2019-06-27 00:00:00</v>
          </cell>
        </row>
        <row r="75">
          <cell r="A75" t="str">
            <v>2818650110</v>
          </cell>
          <cell r="B75" t="str">
            <v>28186501</v>
          </cell>
          <cell r="C75" t="str">
            <v>0028186501</v>
          </cell>
          <cell r="D75" t="str">
            <v>00010</v>
          </cell>
          <cell r="E75" t="str">
            <v>EXP</v>
          </cell>
          <cell r="F75" t="str">
            <v>A0041114100095</v>
          </cell>
          <cell r="G75" t="str">
            <v>EQUIPMNT EQUIPMENT ASSY</v>
          </cell>
          <cell r="H75" t="str">
            <v>3</v>
          </cell>
          <cell r="I75" t="str">
            <v>3</v>
          </cell>
          <cell r="J75" t="str">
            <v>2019-08-01 23:59:59</v>
          </cell>
          <cell r="K75" t="str">
            <v>2019-08-01 23:59:59</v>
          </cell>
          <cell r="L75" t="str">
            <v>OPEN</v>
          </cell>
          <cell r="M75" t="str">
            <v>New DD proposed</v>
          </cell>
          <cell r="N75" t="str">
            <v>SPARES, PROCUREMEN</v>
          </cell>
          <cell r="O75" t="str">
            <v>Customer Accept</v>
          </cell>
          <cell r="P75">
            <v>970</v>
          </cell>
          <cell r="Q75">
            <v>2910</v>
          </cell>
          <cell r="R75" t="str">
            <v>USD</v>
          </cell>
          <cell r="S75" t="str">
            <v>2019-06-14 00:00:00</v>
          </cell>
        </row>
        <row r="76">
          <cell r="A76" t="str">
            <v>2816997410</v>
          </cell>
          <cell r="B76" t="str">
            <v>28169974</v>
          </cell>
          <cell r="C76" t="str">
            <v>0028169974</v>
          </cell>
          <cell r="D76" t="str">
            <v>00010</v>
          </cell>
          <cell r="E76" t="str">
            <v>RTN</v>
          </cell>
          <cell r="F76" t="str">
            <v>D9550011700295</v>
          </cell>
          <cell r="G76" t="str">
            <v>PANEL    PANEL 117 VU</v>
          </cell>
          <cell r="H76" t="str">
            <v>17</v>
          </cell>
          <cell r="I76" t="str">
            <v>17</v>
          </cell>
          <cell r="J76" t="str">
            <v>2019-11-15 23:59:59</v>
          </cell>
          <cell r="K76" t="str">
            <v>2019-11-15 23:59:59</v>
          </cell>
          <cell r="L76" t="str">
            <v>OPEN</v>
          </cell>
          <cell r="M76" t="str">
            <v>DD will be respected</v>
          </cell>
          <cell r="N76" t="str">
            <v>REUTER, DANIEL</v>
          </cell>
          <cell r="O76" t="str">
            <v>Supplier Accept</v>
          </cell>
          <cell r="P76">
            <v>1313.9</v>
          </cell>
          <cell r="Q76">
            <v>22336.3</v>
          </cell>
          <cell r="R76" t="str">
            <v>USD</v>
          </cell>
          <cell r="S76" t="str">
            <v>2019-05-27 00:00:00</v>
          </cell>
        </row>
        <row r="77">
          <cell r="A77" t="str">
            <v>2816808210</v>
          </cell>
          <cell r="B77" t="str">
            <v>28168082</v>
          </cell>
          <cell r="C77" t="str">
            <v>0028168082</v>
          </cell>
          <cell r="D77" t="str">
            <v>00010</v>
          </cell>
          <cell r="E77" t="str">
            <v>EXP</v>
          </cell>
          <cell r="F77" t="str">
            <v>A95500432000AB</v>
          </cell>
          <cell r="G77" t="str">
            <v>PANEL    PANEL ASSY.432VU</v>
          </cell>
          <cell r="H77" t="str">
            <v>1</v>
          </cell>
          <cell r="I77" t="str">
            <v>1</v>
          </cell>
          <cell r="J77" t="str">
            <v>2019-06-23 23:59:59</v>
          </cell>
          <cell r="K77" t="str">
            <v>2019-06-23 23:59:59</v>
          </cell>
          <cell r="L77" t="str">
            <v>NEW ORDER PUBLISHED</v>
          </cell>
          <cell r="M77" t="str">
            <v>Pending for FIP</v>
          </cell>
          <cell r="N77" t="str">
            <v>AKMANN, BJOERN</v>
          </cell>
          <cell r="O77" t="str">
            <v/>
          </cell>
          <cell r="P77">
            <v>0.01</v>
          </cell>
          <cell r="Q77">
            <v>0.01</v>
          </cell>
          <cell r="R77" t="str">
            <v>EUR</v>
          </cell>
          <cell r="S77" t="str">
            <v>2019-05-23 00:00:00</v>
          </cell>
        </row>
        <row r="78">
          <cell r="A78" t="str">
            <v>2816823610</v>
          </cell>
          <cell r="B78" t="str">
            <v>28168236</v>
          </cell>
          <cell r="C78" t="str">
            <v>0028168236</v>
          </cell>
          <cell r="D78" t="str">
            <v>00010</v>
          </cell>
          <cell r="E78" t="str">
            <v>RTN</v>
          </cell>
          <cell r="F78" t="str">
            <v>D9251095600000</v>
          </cell>
          <cell r="G78" t="str">
            <v>PLCRDSET PLACARD SET</v>
          </cell>
          <cell r="H78" t="str">
            <v>5</v>
          </cell>
          <cell r="I78" t="str">
            <v>5</v>
          </cell>
          <cell r="J78" t="str">
            <v>2019-08-28 23:59:59</v>
          </cell>
          <cell r="K78" t="str">
            <v>2019-08-28 23:59:59</v>
          </cell>
          <cell r="L78" t="str">
            <v>OPEN</v>
          </cell>
          <cell r="M78" t="str">
            <v>Requested DD could be held</v>
          </cell>
          <cell r="N78" t="str">
            <v>STIELER, Leon</v>
          </cell>
          <cell r="O78" t="str">
            <v>Supplier Accept</v>
          </cell>
          <cell r="P78">
            <v>68</v>
          </cell>
          <cell r="Q78">
            <v>340</v>
          </cell>
          <cell r="R78" t="str">
            <v>USD</v>
          </cell>
          <cell r="S78" t="str">
            <v>2019-05-23 00:00:00</v>
          </cell>
        </row>
        <row r="79">
          <cell r="A79" t="str">
            <v>2816823710</v>
          </cell>
          <cell r="B79" t="str">
            <v>28168237</v>
          </cell>
          <cell r="C79" t="str">
            <v>0028168237</v>
          </cell>
          <cell r="D79" t="str">
            <v>00010</v>
          </cell>
          <cell r="E79" t="str">
            <v>RTN</v>
          </cell>
          <cell r="F79" t="str">
            <v>D9251095400000</v>
          </cell>
          <cell r="G79" t="str">
            <v>PLCRDSET PLACARD SET</v>
          </cell>
          <cell r="H79" t="str">
            <v>4</v>
          </cell>
          <cell r="I79" t="str">
            <v>4</v>
          </cell>
          <cell r="J79" t="str">
            <v>2019-08-28 23:59:59</v>
          </cell>
          <cell r="K79" t="str">
            <v>2019-08-28 23:59:59</v>
          </cell>
          <cell r="L79" t="str">
            <v>OPEN</v>
          </cell>
          <cell r="M79" t="str">
            <v>Requested DD could be held</v>
          </cell>
          <cell r="N79" t="str">
            <v>STIELER, Leon</v>
          </cell>
          <cell r="O79" t="str">
            <v>Supplier Accept</v>
          </cell>
          <cell r="P79">
            <v>68</v>
          </cell>
          <cell r="Q79">
            <v>272</v>
          </cell>
          <cell r="R79" t="str">
            <v>USD</v>
          </cell>
          <cell r="S79" t="str">
            <v>2019-05-23 00:00:00</v>
          </cell>
        </row>
        <row r="80">
          <cell r="A80" t="str">
            <v>2818410810</v>
          </cell>
          <cell r="B80" t="str">
            <v>28184108</v>
          </cell>
          <cell r="C80" t="str">
            <v>0028184108</v>
          </cell>
          <cell r="D80" t="str">
            <v>00010</v>
          </cell>
          <cell r="E80" t="str">
            <v>RTN</v>
          </cell>
          <cell r="F80" t="str">
            <v>D9251095400000</v>
          </cell>
          <cell r="G80" t="str">
            <v>PLCRDSET PLACARD SET</v>
          </cell>
          <cell r="H80" t="str">
            <v>4</v>
          </cell>
          <cell r="I80" t="str">
            <v>4</v>
          </cell>
          <cell r="J80" t="str">
            <v>2019-08-28 23:59:59</v>
          </cell>
          <cell r="K80" t="str">
            <v>2019-08-28 23:59:59</v>
          </cell>
          <cell r="L80" t="str">
            <v>OPEN</v>
          </cell>
          <cell r="M80" t="str">
            <v>DD will be respected</v>
          </cell>
          <cell r="N80" t="str">
            <v>MARX, JESSICA</v>
          </cell>
          <cell r="O80" t="str">
            <v>Supplier Accept</v>
          </cell>
          <cell r="P80">
            <v>68</v>
          </cell>
          <cell r="Q80">
            <v>272</v>
          </cell>
          <cell r="R80" t="str">
            <v>USD</v>
          </cell>
          <cell r="S80" t="str">
            <v>2019-06-12 00:00:00</v>
          </cell>
        </row>
        <row r="81">
          <cell r="A81" t="str">
            <v>2818410910</v>
          </cell>
          <cell r="B81" t="str">
            <v>28184109</v>
          </cell>
          <cell r="C81" t="str">
            <v>0028184109</v>
          </cell>
          <cell r="D81" t="str">
            <v>00010</v>
          </cell>
          <cell r="E81" t="str">
            <v>RTN</v>
          </cell>
          <cell r="F81" t="str">
            <v>D9251095600000</v>
          </cell>
          <cell r="G81" t="str">
            <v>PLCRDSET PLACARD SET</v>
          </cell>
          <cell r="H81" t="str">
            <v>4</v>
          </cell>
          <cell r="I81" t="str">
            <v>4</v>
          </cell>
          <cell r="J81" t="str">
            <v>2019-09-05 23:59:59</v>
          </cell>
          <cell r="K81" t="str">
            <v>2019-09-05 23:59:59</v>
          </cell>
          <cell r="L81" t="str">
            <v>OPEN</v>
          </cell>
          <cell r="M81" t="str">
            <v>DD will be respected</v>
          </cell>
          <cell r="N81" t="str">
            <v>MARX, JESSICA</v>
          </cell>
          <cell r="O81" t="str">
            <v>Supplier Accept</v>
          </cell>
          <cell r="P81">
            <v>68</v>
          </cell>
          <cell r="Q81">
            <v>272</v>
          </cell>
          <cell r="R81" t="str">
            <v>USD</v>
          </cell>
          <cell r="S81" t="str">
            <v>2019-06-12 00:00:00</v>
          </cell>
        </row>
        <row r="82">
          <cell r="A82" t="str">
            <v>2819535010</v>
          </cell>
          <cell r="B82" t="str">
            <v>28195350</v>
          </cell>
          <cell r="C82" t="str">
            <v>0028195350</v>
          </cell>
          <cell r="D82" t="str">
            <v>00010</v>
          </cell>
          <cell r="E82" t="str">
            <v>RTN</v>
          </cell>
          <cell r="F82" t="str">
            <v>D9551004000395</v>
          </cell>
          <cell r="G82" t="str">
            <v>PANEL    PANEL 40 VU</v>
          </cell>
          <cell r="H82" t="str">
            <v>2</v>
          </cell>
          <cell r="I82" t="str">
            <v>2</v>
          </cell>
          <cell r="J82" t="str">
            <v>2020-03-02 23:59:59</v>
          </cell>
          <cell r="K82" t="str">
            <v>2020-03-02 23:59:59</v>
          </cell>
          <cell r="L82" t="str">
            <v>OPEN</v>
          </cell>
          <cell r="M82" t="str">
            <v>DD could be respected</v>
          </cell>
          <cell r="N82" t="str">
            <v>WIENBERG, JANA</v>
          </cell>
          <cell r="O82" t="str">
            <v>Supplier Accept</v>
          </cell>
          <cell r="P82">
            <v>4365</v>
          </cell>
          <cell r="Q82">
            <v>8730</v>
          </cell>
          <cell r="R82" t="str">
            <v>USD</v>
          </cell>
          <cell r="S82" t="str">
            <v>2019-06-24 00:00:00</v>
          </cell>
        </row>
        <row r="83">
          <cell r="A83" t="str">
            <v>2819474210</v>
          </cell>
          <cell r="B83" t="str">
            <v>28194742</v>
          </cell>
          <cell r="C83" t="str">
            <v>0028194742</v>
          </cell>
          <cell r="D83" t="str">
            <v>00010</v>
          </cell>
          <cell r="E83" t="str">
            <v>RTN</v>
          </cell>
          <cell r="F83" t="str">
            <v>D9551045300195</v>
          </cell>
          <cell r="G83" t="str">
            <v>PANEL    PANEL</v>
          </cell>
          <cell r="H83" t="str">
            <v>1</v>
          </cell>
          <cell r="I83" t="str">
            <v>1</v>
          </cell>
          <cell r="J83" t="str">
            <v>2020-01-17 23:59:59</v>
          </cell>
          <cell r="K83" t="str">
            <v>2020-01-17 23:59:59</v>
          </cell>
          <cell r="L83" t="str">
            <v>OPEN</v>
          </cell>
          <cell r="M83" t="str">
            <v>DD could be respected</v>
          </cell>
          <cell r="N83" t="str">
            <v>WIENBERG, JANA</v>
          </cell>
          <cell r="O83" t="str">
            <v>Supplier Accept</v>
          </cell>
          <cell r="P83">
            <v>2741</v>
          </cell>
          <cell r="Q83">
            <v>2741</v>
          </cell>
          <cell r="R83" t="str">
            <v>USD</v>
          </cell>
          <cell r="S83" t="str">
            <v>2019-06-21 00:00:00</v>
          </cell>
        </row>
        <row r="84">
          <cell r="A84" t="str">
            <v>2819138310</v>
          </cell>
          <cell r="B84" t="str">
            <v>28191383</v>
          </cell>
          <cell r="C84" t="str">
            <v>0028191383</v>
          </cell>
          <cell r="D84" t="str">
            <v>00010</v>
          </cell>
          <cell r="E84" t="str">
            <v>RTN</v>
          </cell>
          <cell r="F84" t="str">
            <v>F0003003000000</v>
          </cell>
          <cell r="G84" t="str">
            <v>CAP      PROTECTION CAP</v>
          </cell>
          <cell r="H84" t="str">
            <v>40</v>
          </cell>
          <cell r="I84" t="str">
            <v>40</v>
          </cell>
          <cell r="J84" t="str">
            <v>2020-06-01 23:59:59</v>
          </cell>
          <cell r="K84" t="str">
            <v>2020-06-01 23:59:59</v>
          </cell>
          <cell r="L84" t="str">
            <v>OPEN</v>
          </cell>
          <cell r="M84" t="str">
            <v>DD could be respected</v>
          </cell>
          <cell r="N84" t="str">
            <v>WIENBERG, JANA</v>
          </cell>
          <cell r="O84" t="str">
            <v>Supplier Accept</v>
          </cell>
          <cell r="P84">
            <v>134</v>
          </cell>
          <cell r="Q84">
            <v>5360</v>
          </cell>
          <cell r="R84" t="str">
            <v>EUR</v>
          </cell>
          <cell r="S84" t="str">
            <v>2019-06-19 00:00:00</v>
          </cell>
        </row>
        <row r="85">
          <cell r="A85" t="str">
            <v>2817851910</v>
          </cell>
          <cell r="B85" t="str">
            <v>28178519</v>
          </cell>
          <cell r="C85" t="str">
            <v>0028178519</v>
          </cell>
          <cell r="D85" t="str">
            <v>00010</v>
          </cell>
          <cell r="E85" t="str">
            <v>AOG</v>
          </cell>
          <cell r="F85" t="str">
            <v>A9550042872695</v>
          </cell>
          <cell r="G85" t="str">
            <v>PANEL    PANEL 428VU</v>
          </cell>
          <cell r="H85" t="str">
            <v>1</v>
          </cell>
          <cell r="I85" t="str">
            <v>1</v>
          </cell>
          <cell r="J85" t="str">
            <v>2019-06-06 23:59:59</v>
          </cell>
          <cell r="K85" t="str">
            <v>2019-06-06 23:59:59</v>
          </cell>
          <cell r="L85" t="str">
            <v>NEW ORDER PUBLISHED</v>
          </cell>
          <cell r="M85" t="str">
            <v>Pending for FIP (PNR C4E32201)</v>
          </cell>
          <cell r="N85" t="str">
            <v>MATHEW, BINOY</v>
          </cell>
          <cell r="O85" t="str">
            <v/>
          </cell>
          <cell r="P85">
            <v>0.01</v>
          </cell>
          <cell r="Q85">
            <v>0.01</v>
          </cell>
          <cell r="R85" t="str">
            <v>EUR</v>
          </cell>
          <cell r="S85" t="str">
            <v>2019-06-06 00:00:00</v>
          </cell>
        </row>
        <row r="86">
          <cell r="A86" t="str">
            <v>2817791610</v>
          </cell>
          <cell r="B86" t="str">
            <v>28177916</v>
          </cell>
          <cell r="C86" t="str">
            <v>0028177916</v>
          </cell>
          <cell r="D86" t="str">
            <v>00010</v>
          </cell>
          <cell r="E86" t="str">
            <v>EXP</v>
          </cell>
          <cell r="F86" t="str">
            <v>A9253171800100</v>
          </cell>
          <cell r="G86" t="str">
            <v>STRUCTUR STRUCTURE ASSY</v>
          </cell>
          <cell r="H86" t="str">
            <v>1</v>
          </cell>
          <cell r="I86" t="str">
            <v>1</v>
          </cell>
          <cell r="J86" t="str">
            <v>2019-07-05 23:59:59</v>
          </cell>
          <cell r="K86" t="str">
            <v>2019-07-05 23:59:59</v>
          </cell>
          <cell r="L86" t="str">
            <v>NEW ORDER PUBLISHED</v>
          </cell>
          <cell r="M86" t="str">
            <v>Pending for technical datas from SSD team</v>
          </cell>
          <cell r="N86" t="str">
            <v>SPARES, PROCUREMEN</v>
          </cell>
          <cell r="O86" t="str">
            <v/>
          </cell>
          <cell r="P86">
            <v>0.01</v>
          </cell>
          <cell r="Q86">
            <v>0.01</v>
          </cell>
          <cell r="R86" t="str">
            <v>EUR</v>
          </cell>
          <cell r="S86" t="str">
            <v>2019-06-05 00:00:00</v>
          </cell>
        </row>
        <row r="87">
          <cell r="A87" t="str">
            <v>2809790010</v>
          </cell>
          <cell r="B87" t="str">
            <v>28097900</v>
          </cell>
          <cell r="C87" t="str">
            <v>0028097900</v>
          </cell>
          <cell r="D87" t="str">
            <v>00010</v>
          </cell>
          <cell r="E87" t="str">
            <v>AOG</v>
          </cell>
          <cell r="F87" t="str">
            <v>D9000095493095</v>
          </cell>
          <cell r="G87" t="str">
            <v>BUNDLE   BUNDLE</v>
          </cell>
          <cell r="H87" t="str">
            <v>7</v>
          </cell>
          <cell r="I87" t="str">
            <v>7</v>
          </cell>
          <cell r="J87" t="str">
            <v>2019-06-20 23:59:59</v>
          </cell>
          <cell r="K87" t="str">
            <v>2019-06-20 23:59:59</v>
          </cell>
          <cell r="L87" t="str">
            <v>RECEIVED</v>
          </cell>
          <cell r="M87" t="str">
            <v>New requested DD accepted</v>
          </cell>
          <cell r="N87" t="str">
            <v>WIENBERG, JANA</v>
          </cell>
          <cell r="O87" t="str">
            <v>Supplier Accept</v>
          </cell>
          <cell r="P87">
            <v>4521</v>
          </cell>
          <cell r="Q87">
            <v>31647</v>
          </cell>
          <cell r="R87" t="str">
            <v>USD</v>
          </cell>
          <cell r="S87" t="str">
            <v>2019-03-13 00:00:00</v>
          </cell>
        </row>
        <row r="88">
          <cell r="A88" t="str">
            <v>2818503410</v>
          </cell>
          <cell r="B88" t="str">
            <v>28185034</v>
          </cell>
          <cell r="C88" t="str">
            <v>0028185034</v>
          </cell>
          <cell r="D88" t="str">
            <v>00010</v>
          </cell>
          <cell r="E88" t="str">
            <v>RTN</v>
          </cell>
          <cell r="F88" t="str">
            <v>F0003003000000</v>
          </cell>
          <cell r="G88" t="str">
            <v>CAP      PROTECTION CAP</v>
          </cell>
          <cell r="H88" t="str">
            <v>15</v>
          </cell>
          <cell r="I88" t="str">
            <v>15</v>
          </cell>
          <cell r="J88" t="str">
            <v>2020-05-04 23:59:59</v>
          </cell>
          <cell r="K88" t="str">
            <v>2020-05-04 23:59:59</v>
          </cell>
          <cell r="L88" t="str">
            <v>OPEN</v>
          </cell>
          <cell r="M88" t="str">
            <v>DD will be respected</v>
          </cell>
          <cell r="N88" t="str">
            <v>WIENBERG, JANA</v>
          </cell>
          <cell r="O88" t="str">
            <v>Supplier Accept</v>
          </cell>
          <cell r="P88">
            <v>134</v>
          </cell>
          <cell r="Q88">
            <v>2010</v>
          </cell>
          <cell r="R88" t="str">
            <v>EUR</v>
          </cell>
          <cell r="S88" t="str">
            <v>2019-06-13 00:00:00</v>
          </cell>
        </row>
        <row r="89">
          <cell r="A89" t="str">
            <v>2818205210</v>
          </cell>
          <cell r="B89" t="str">
            <v>28182052</v>
          </cell>
          <cell r="C89" t="str">
            <v>0028182052</v>
          </cell>
          <cell r="D89" t="str">
            <v>00010</v>
          </cell>
          <cell r="E89" t="str">
            <v>RTN</v>
          </cell>
          <cell r="F89" t="str">
            <v>D9251805800000</v>
          </cell>
          <cell r="G89" t="str">
            <v>PLATE    PLATE ASSY-FRONT</v>
          </cell>
          <cell r="H89" t="str">
            <v>1</v>
          </cell>
          <cell r="I89" t="str">
            <v>1</v>
          </cell>
          <cell r="J89" t="str">
            <v>2019-08-26 23:59:59</v>
          </cell>
          <cell r="K89" t="str">
            <v>2019-08-26 23:59:59</v>
          </cell>
          <cell r="L89" t="str">
            <v>OPEN</v>
          </cell>
          <cell r="M89" t="str">
            <v>New RTN delivery date proposed</v>
          </cell>
          <cell r="N89" t="str">
            <v>REUTER, DANIEL</v>
          </cell>
          <cell r="O89" t="str">
            <v>Customer Accept</v>
          </cell>
          <cell r="P89">
            <v>462</v>
          </cell>
          <cell r="Q89">
            <v>462</v>
          </cell>
          <cell r="R89" t="str">
            <v>USD</v>
          </cell>
          <cell r="S89" t="str">
            <v>2019-06-12 00:00:00</v>
          </cell>
        </row>
        <row r="90">
          <cell r="A90" t="str">
            <v>2813275710</v>
          </cell>
          <cell r="B90" t="str">
            <v>28132757</v>
          </cell>
          <cell r="C90" t="str">
            <v>0028132757</v>
          </cell>
          <cell r="D90" t="str">
            <v>00010</v>
          </cell>
          <cell r="E90" t="str">
            <v>RTN</v>
          </cell>
          <cell r="F90" t="str">
            <v>D9251490100000</v>
          </cell>
          <cell r="G90" t="str">
            <v>PLATE    PLATE ASSY-FRONT</v>
          </cell>
          <cell r="H90" t="str">
            <v>1</v>
          </cell>
          <cell r="I90" t="str">
            <v>1</v>
          </cell>
          <cell r="J90" t="str">
            <v>2019-07-30 23:59:59</v>
          </cell>
          <cell r="K90" t="str">
            <v>2019-07-30 23:59:59</v>
          </cell>
          <cell r="L90" t="str">
            <v>OPEN</v>
          </cell>
          <cell r="M90" t="str">
            <v>New reliable delivery date proposed</v>
          </cell>
          <cell r="N90" t="str">
            <v>SPARES, PROCUREMEN</v>
          </cell>
          <cell r="O90" t="str">
            <v>Customer Accept</v>
          </cell>
          <cell r="P90">
            <v>319</v>
          </cell>
          <cell r="Q90">
            <v>319</v>
          </cell>
          <cell r="R90" t="str">
            <v>USD</v>
          </cell>
          <cell r="S90" t="str">
            <v>2019-04-18 00:00:00</v>
          </cell>
        </row>
        <row r="91">
          <cell r="A91" t="str">
            <v>2766302210</v>
          </cell>
          <cell r="B91" t="str">
            <v>27663022</v>
          </cell>
          <cell r="C91" t="str">
            <v>0027663022</v>
          </cell>
          <cell r="D91" t="str">
            <v>00010</v>
          </cell>
          <cell r="E91" t="str">
            <v>EXP</v>
          </cell>
          <cell r="F91" t="str">
            <v>A9550051000196</v>
          </cell>
          <cell r="G91" t="str">
            <v>PANEL    PANEL 510VU1</v>
          </cell>
          <cell r="H91" t="str">
            <v>6</v>
          </cell>
          <cell r="I91" t="str">
            <v>6</v>
          </cell>
          <cell r="J91" t="str">
            <v>2018-02-21 23:59:59</v>
          </cell>
          <cell r="K91" t="str">
            <v>2018-10-25 23:59:59</v>
          </cell>
          <cell r="L91" t="str">
            <v>OPEN</v>
          </cell>
          <cell r="M91" t="str">
            <v/>
          </cell>
          <cell r="N91" t="str">
            <v>SPARES, PROCUREMEN</v>
          </cell>
          <cell r="O91" t="str">
            <v>Stock Movement</v>
          </cell>
          <cell r="P91">
            <v>1419</v>
          </cell>
          <cell r="Q91">
            <v>8514</v>
          </cell>
          <cell r="R91" t="str">
            <v>EUR</v>
          </cell>
          <cell r="S91" t="str">
            <v>2018-01-22 00:00:00</v>
          </cell>
        </row>
        <row r="92">
          <cell r="A92" t="str">
            <v>2809788910</v>
          </cell>
          <cell r="B92" t="str">
            <v>28097889</v>
          </cell>
          <cell r="C92" t="str">
            <v>0028097889</v>
          </cell>
          <cell r="D92" t="str">
            <v>00010</v>
          </cell>
          <cell r="E92" t="str">
            <v>RTN</v>
          </cell>
          <cell r="F92" t="str">
            <v>D9000095493095</v>
          </cell>
          <cell r="G92" t="str">
            <v>BUNDLE   BUNDLE</v>
          </cell>
          <cell r="H92" t="str">
            <v>6</v>
          </cell>
          <cell r="I92" t="str">
            <v>6</v>
          </cell>
          <cell r="J92" t="str">
            <v>2019-05-28 23:59:59</v>
          </cell>
          <cell r="K92" t="str">
            <v>2019-05-28 23:59:59</v>
          </cell>
          <cell r="L92" t="str">
            <v>RECEIVED</v>
          </cell>
          <cell r="M92" t="str">
            <v>Production delay</v>
          </cell>
          <cell r="N92" t="str">
            <v>WIENBERG, JANA</v>
          </cell>
          <cell r="O92" t="str">
            <v>Customer Accept</v>
          </cell>
          <cell r="P92">
            <v>4521</v>
          </cell>
          <cell r="Q92">
            <v>27126</v>
          </cell>
          <cell r="R92" t="str">
            <v>USD</v>
          </cell>
          <cell r="S92" t="str">
            <v>2019-03-13 00:00:00</v>
          </cell>
        </row>
        <row r="93">
          <cell r="A93" t="str">
            <v>2815288410</v>
          </cell>
          <cell r="B93" t="str">
            <v>28152884</v>
          </cell>
          <cell r="C93" t="str">
            <v>0028152884</v>
          </cell>
          <cell r="D93" t="str">
            <v>00010</v>
          </cell>
          <cell r="E93" t="str">
            <v>RTN</v>
          </cell>
          <cell r="F93" t="str">
            <v>F9249260410800</v>
          </cell>
          <cell r="G93" t="str">
            <v>CONDUIT  CONDUIT</v>
          </cell>
          <cell r="H93" t="str">
            <v>1</v>
          </cell>
          <cell r="I93" t="str">
            <v>1</v>
          </cell>
          <cell r="J93" t="str">
            <v>2019-08-02 23:59:59</v>
          </cell>
          <cell r="K93" t="str">
            <v>2019-08-02 23:59:59</v>
          </cell>
          <cell r="L93" t="str">
            <v>OPEN</v>
          </cell>
          <cell r="M93" t="str">
            <v>RDD will be held</v>
          </cell>
          <cell r="N93" t="str">
            <v>SPARES, PROCUREMEN</v>
          </cell>
          <cell r="O93" t="str">
            <v>Supplier Accept</v>
          </cell>
          <cell r="P93">
            <v>487.13</v>
          </cell>
          <cell r="Q93">
            <v>487.13</v>
          </cell>
          <cell r="R93" t="str">
            <v>USD</v>
          </cell>
          <cell r="S93" t="str">
            <v>2019-05-10 00:00:00</v>
          </cell>
        </row>
        <row r="94">
          <cell r="A94" t="str">
            <v>2793828610</v>
          </cell>
          <cell r="B94" t="str">
            <v>27938286</v>
          </cell>
          <cell r="C94" t="str">
            <v>0027938286</v>
          </cell>
          <cell r="D94" t="str">
            <v>00010</v>
          </cell>
          <cell r="E94" t="str">
            <v>RTN</v>
          </cell>
          <cell r="F94" t="str">
            <v>V9251155800000</v>
          </cell>
          <cell r="G94" t="str">
            <v>BAR      BAR ASSY-TORSION</v>
          </cell>
          <cell r="H94" t="str">
            <v>2</v>
          </cell>
          <cell r="I94" t="str">
            <v>2</v>
          </cell>
          <cell r="J94" t="str">
            <v>2019-07-26 23:59:59</v>
          </cell>
          <cell r="K94" t="str">
            <v>2019-07-26 23:59:59</v>
          </cell>
          <cell r="L94" t="str">
            <v>PARTIALLY RECEIVED</v>
          </cell>
          <cell r="M94" t="str">
            <v>Remains to be delivered (1 EA)</v>
          </cell>
          <cell r="N94" t="str">
            <v>WIENBERG, JANA</v>
          </cell>
          <cell r="O94" t="str">
            <v>Stock Movement</v>
          </cell>
          <cell r="P94">
            <v>477</v>
          </cell>
          <cell r="Q94">
            <v>954</v>
          </cell>
          <cell r="R94" t="str">
            <v>USD</v>
          </cell>
          <cell r="S94" t="str">
            <v>2018-10-17 00:00:00</v>
          </cell>
        </row>
        <row r="95">
          <cell r="A95" t="str">
            <v>2815867820</v>
          </cell>
          <cell r="B95" t="str">
            <v>28158678</v>
          </cell>
          <cell r="C95" t="str">
            <v>0028158678</v>
          </cell>
          <cell r="D95" t="str">
            <v>00020</v>
          </cell>
          <cell r="E95" t="str">
            <v>RTN</v>
          </cell>
          <cell r="F95" t="str">
            <v>A27912401007C11</v>
          </cell>
          <cell r="G95" t="str">
            <v>CTLUNIT  CONTROL UNIT-HP FUEL</v>
          </cell>
          <cell r="H95" t="str">
            <v>1</v>
          </cell>
          <cell r="I95" t="str">
            <v>1</v>
          </cell>
          <cell r="J95" t="str">
            <v>2019-08-31 23:59:59</v>
          </cell>
          <cell r="K95" t="str">
            <v>2019-08-31 23:59:59</v>
          </cell>
          <cell r="L95" t="str">
            <v>NEW ORDER PUBLISHED</v>
          </cell>
          <cell r="M95" t="str">
            <v>Pending for FIP</v>
          </cell>
          <cell r="N95" t="str">
            <v>STIELER, Leon</v>
          </cell>
          <cell r="O95" t="str">
            <v/>
          </cell>
          <cell r="P95">
            <v>5510</v>
          </cell>
          <cell r="Q95">
            <v>5510</v>
          </cell>
          <cell r="R95" t="str">
            <v>USD</v>
          </cell>
          <cell r="S95" t="str">
            <v>2019-05-15 00:00:00</v>
          </cell>
        </row>
        <row r="96">
          <cell r="A96" t="str">
            <v>2815867810</v>
          </cell>
          <cell r="B96" t="str">
            <v>28158678</v>
          </cell>
          <cell r="C96" t="str">
            <v>0028158678</v>
          </cell>
          <cell r="D96" t="str">
            <v>00010</v>
          </cell>
          <cell r="E96" t="str">
            <v>RTN</v>
          </cell>
          <cell r="F96" t="str">
            <v>A27912401007C11</v>
          </cell>
          <cell r="G96" t="str">
            <v>CTLUNIT  CONTROL UNIT-HP FUEL</v>
          </cell>
          <cell r="H96" t="str">
            <v>1</v>
          </cell>
          <cell r="I96" t="str">
            <v>1</v>
          </cell>
          <cell r="J96" t="str">
            <v>2019-08-31 23:59:59</v>
          </cell>
          <cell r="K96" t="str">
            <v>2019-08-31 23:59:59</v>
          </cell>
          <cell r="L96" t="str">
            <v>NEW ORDER PUBLISHED</v>
          </cell>
          <cell r="M96" t="str">
            <v>Pending for FIP</v>
          </cell>
          <cell r="N96" t="str">
            <v>STIELER, Leon</v>
          </cell>
          <cell r="O96" t="str">
            <v/>
          </cell>
          <cell r="P96">
            <v>5510</v>
          </cell>
          <cell r="Q96">
            <v>5510</v>
          </cell>
          <cell r="R96" t="str">
            <v>USD</v>
          </cell>
          <cell r="S96" t="str">
            <v>2019-05-15 00:00:00</v>
          </cell>
        </row>
        <row r="97">
          <cell r="A97" t="str">
            <v>2814046510</v>
          </cell>
          <cell r="B97" t="str">
            <v>28140465</v>
          </cell>
          <cell r="C97" t="str">
            <v>0028140465</v>
          </cell>
          <cell r="D97" t="str">
            <v>00010</v>
          </cell>
          <cell r="E97" t="str">
            <v>EXP</v>
          </cell>
          <cell r="F97" t="str">
            <v>A9550042572695</v>
          </cell>
          <cell r="G97" t="str">
            <v>PANEL    PANEL 425VU</v>
          </cell>
          <cell r="H97" t="str">
            <v>1</v>
          </cell>
          <cell r="I97" t="str">
            <v>1</v>
          </cell>
          <cell r="J97" t="str">
            <v>2019-05-26 23:59:59</v>
          </cell>
          <cell r="K97" t="str">
            <v>2019-05-26 23:59:59</v>
          </cell>
          <cell r="L97" t="str">
            <v>NEW ORDER PUBLISHED</v>
          </cell>
          <cell r="M97" t="str">
            <v>Pending for FranceSSD feedback (mail 07/05)</v>
          </cell>
          <cell r="N97" t="str">
            <v>SPARES, PROCUREMEN</v>
          </cell>
          <cell r="O97" t="str">
            <v/>
          </cell>
          <cell r="P97">
            <v>0.01</v>
          </cell>
          <cell r="Q97">
            <v>0.01</v>
          </cell>
          <cell r="R97" t="str">
            <v>EUR</v>
          </cell>
          <cell r="S97" t="str">
            <v>2019-04-26 00:00:00</v>
          </cell>
        </row>
        <row r="98">
          <cell r="A98" t="str">
            <v>2814141910</v>
          </cell>
          <cell r="B98" t="str">
            <v>28141419</v>
          </cell>
          <cell r="C98" t="str">
            <v>0028141419</v>
          </cell>
          <cell r="D98" t="str">
            <v>00010</v>
          </cell>
          <cell r="E98" t="str">
            <v>RTN</v>
          </cell>
          <cell r="F98" t="str">
            <v>F0003003000000</v>
          </cell>
          <cell r="G98" t="str">
            <v>CAP      PROTECTION CAP</v>
          </cell>
          <cell r="H98" t="str">
            <v>15</v>
          </cell>
          <cell r="I98" t="str">
            <v>15</v>
          </cell>
          <cell r="J98" t="str">
            <v>2020-03-23 23:59:59</v>
          </cell>
          <cell r="K98" t="str">
            <v>2020-03-23 23:59:59</v>
          </cell>
          <cell r="L98" t="str">
            <v>OPEN</v>
          </cell>
          <cell r="M98" t="str">
            <v>RDD can be respected</v>
          </cell>
          <cell r="N98" t="str">
            <v>WIENBERG, JANA</v>
          </cell>
          <cell r="O98" t="str">
            <v>Supplier Accept</v>
          </cell>
          <cell r="P98">
            <v>134</v>
          </cell>
          <cell r="Q98">
            <v>2010</v>
          </cell>
          <cell r="R98" t="str">
            <v>EUR</v>
          </cell>
          <cell r="S98" t="str">
            <v>2019-04-29 00:00:00</v>
          </cell>
        </row>
        <row r="99">
          <cell r="A99" t="str">
            <v>=SI(GAUCHE(C99;2)="00";DROITE(C99;NBCAR(C99)-2);C99)20</v>
          </cell>
          <cell r="B99" t="str">
            <v>=SI(GAUCHE(C99;2)="00";DROITE(C99;NBCAR(C99)-2);C99)</v>
          </cell>
          <cell r="C99" t="str">
            <v>0028097871</v>
          </cell>
          <cell r="D99" t="str">
            <v>00020</v>
          </cell>
          <cell r="E99" t="str">
            <v>RTN</v>
          </cell>
          <cell r="F99" t="str">
            <v>D9000095493095</v>
          </cell>
          <cell r="G99" t="str">
            <v>BUNDLE   BUNDLE</v>
          </cell>
          <cell r="H99" t="str">
            <v>5</v>
          </cell>
          <cell r="I99" t="str">
            <v>5</v>
          </cell>
          <cell r="J99" t="str">
            <v>2019-04-24 23:59:59</v>
          </cell>
          <cell r="K99" t="str">
            <v>2019-04-24 23:59:59</v>
          </cell>
          <cell r="L99" t="str">
            <v>RECEIVED</v>
          </cell>
          <cell r="M99" t="str">
            <v/>
          </cell>
          <cell r="N99" t="str">
            <v>WIENBERG, JANA</v>
          </cell>
          <cell r="O99" t="str">
            <v>Supplier Accept</v>
          </cell>
          <cell r="P99">
            <v>9368</v>
          </cell>
          <cell r="Q99">
            <v>46840</v>
          </cell>
          <cell r="R99" t="str">
            <v>USD</v>
          </cell>
          <cell r="S99" t="str">
            <v>2019-04-12 00:00:00</v>
          </cell>
        </row>
        <row r="100">
          <cell r="A100" t="str">
            <v>2812525410</v>
          </cell>
          <cell r="B100" t="str">
            <v>28125254</v>
          </cell>
          <cell r="C100" t="str">
            <v>0028125254</v>
          </cell>
          <cell r="D100" t="str">
            <v>00010</v>
          </cell>
          <cell r="E100" t="str">
            <v>RTN</v>
          </cell>
          <cell r="F100" t="str">
            <v>D9251101900000</v>
          </cell>
          <cell r="G100" t="str">
            <v>PLATE    PLATE ASSY</v>
          </cell>
          <cell r="H100" t="str">
            <v>20</v>
          </cell>
          <cell r="I100" t="str">
            <v>20</v>
          </cell>
          <cell r="J100" t="str">
            <v>2019-07-24 23:59:59</v>
          </cell>
          <cell r="K100" t="str">
            <v>2019-07-24 23:59:59</v>
          </cell>
          <cell r="L100" t="str">
            <v>OPEN</v>
          </cell>
          <cell r="M100" t="str">
            <v>RDD can be held</v>
          </cell>
          <cell r="N100" t="str">
            <v>SPARES, PROCUREMEN</v>
          </cell>
          <cell r="O100" t="str">
            <v>Supplier Accept</v>
          </cell>
          <cell r="P100">
            <v>117.6</v>
          </cell>
          <cell r="Q100">
            <v>2352</v>
          </cell>
          <cell r="R100" t="str">
            <v>USD</v>
          </cell>
          <cell r="S100" t="str">
            <v>2019-04-11 00:00:00</v>
          </cell>
        </row>
        <row r="101">
          <cell r="A101" t="str">
            <v>2809787110</v>
          </cell>
          <cell r="B101" t="str">
            <v>28097871</v>
          </cell>
          <cell r="C101" t="str">
            <v>0028097871</v>
          </cell>
          <cell r="D101" t="str">
            <v>00010</v>
          </cell>
          <cell r="E101" t="str">
            <v>CRIT</v>
          </cell>
          <cell r="F101" t="str">
            <v>D9000095493095</v>
          </cell>
          <cell r="G101" t="str">
            <v>BUNDLE   BUNDLE</v>
          </cell>
          <cell r="H101" t="str">
            <v>4</v>
          </cell>
          <cell r="I101" t="str">
            <v>4</v>
          </cell>
          <cell r="J101" t="str">
            <v>2019-04-24 23:59:59</v>
          </cell>
          <cell r="K101" t="str">
            <v>2019-04-24 23:59:59</v>
          </cell>
          <cell r="L101" t="str">
            <v>RECEIVED</v>
          </cell>
          <cell r="M101" t="str">
            <v>New CRIT DD proposed</v>
          </cell>
          <cell r="N101" t="str">
            <v>WIENBERG, JANA</v>
          </cell>
          <cell r="O101" t="str">
            <v>Supplier Accept</v>
          </cell>
          <cell r="P101">
            <v>9368</v>
          </cell>
          <cell r="Q101">
            <v>37472</v>
          </cell>
          <cell r="R101" t="str">
            <v>USD</v>
          </cell>
          <cell r="S101" t="str">
            <v>2019-03-13 00:00:00</v>
          </cell>
        </row>
        <row r="102">
          <cell r="A102" t="str">
            <v>2811785810</v>
          </cell>
          <cell r="B102" t="str">
            <v>28117858</v>
          </cell>
          <cell r="C102" t="str">
            <v>0028117858</v>
          </cell>
          <cell r="D102" t="str">
            <v>00010</v>
          </cell>
          <cell r="E102" t="str">
            <v>AOG</v>
          </cell>
          <cell r="F102" t="str">
            <v>A9252602600000</v>
          </cell>
          <cell r="G102" t="str">
            <v>BAR      BAR</v>
          </cell>
          <cell r="H102" t="str">
            <v>1</v>
          </cell>
          <cell r="I102" t="str">
            <v>1</v>
          </cell>
          <cell r="J102" t="str">
            <v>2019-04-05 23:59:59</v>
          </cell>
          <cell r="K102" t="str">
            <v>2019-04-05 23:59:59</v>
          </cell>
          <cell r="L102" t="str">
            <v>NEW ORDER PUBLISHED</v>
          </cell>
          <cell r="M102" t="str">
            <v>RDD can't be held =&gt; Pending for mechanical sub supplier LT</v>
          </cell>
          <cell r="N102" t="str">
            <v>GRANEIX, SAMUEL</v>
          </cell>
          <cell r="O102" t="str">
            <v/>
          </cell>
          <cell r="P102">
            <v>0.01</v>
          </cell>
          <cell r="Q102">
            <v>0.01</v>
          </cell>
          <cell r="R102" t="str">
            <v>EUR</v>
          </cell>
          <cell r="S102" t="str">
            <v>2019-04-04 00:00:00</v>
          </cell>
        </row>
        <row r="103">
          <cell r="A103" t="str">
            <v>2812313410</v>
          </cell>
          <cell r="B103" t="str">
            <v>28123134</v>
          </cell>
          <cell r="C103" t="str">
            <v>0028123134</v>
          </cell>
          <cell r="D103" t="str">
            <v>00010</v>
          </cell>
          <cell r="E103" t="str">
            <v>RTN</v>
          </cell>
          <cell r="F103" t="str">
            <v>D9551002700595</v>
          </cell>
          <cell r="G103" t="str">
            <v>PANEL    PANEL 27VU</v>
          </cell>
          <cell r="H103" t="str">
            <v>5</v>
          </cell>
          <cell r="I103" t="str">
            <v>5</v>
          </cell>
          <cell r="J103" t="str">
            <v>2019-09-04 23:59:59</v>
          </cell>
          <cell r="K103" t="str">
            <v>2019-09-04 23:59:59</v>
          </cell>
          <cell r="L103" t="str">
            <v>OPEN</v>
          </cell>
          <cell r="M103" t="str">
            <v>RDD can be held</v>
          </cell>
          <cell r="N103" t="str">
            <v>WIENBERG, JANA</v>
          </cell>
          <cell r="O103" t="str">
            <v>Supplier Accept</v>
          </cell>
          <cell r="P103">
            <v>1074</v>
          </cell>
          <cell r="Q103">
            <v>5370</v>
          </cell>
          <cell r="R103" t="str">
            <v>USD</v>
          </cell>
          <cell r="S103" t="str">
            <v>2019-04-10 00:00:00</v>
          </cell>
        </row>
        <row r="104">
          <cell r="A104" t="str">
            <v>2812312810</v>
          </cell>
          <cell r="B104" t="str">
            <v>28123128</v>
          </cell>
          <cell r="C104" t="str">
            <v>0028123128</v>
          </cell>
          <cell r="D104" t="str">
            <v>00010</v>
          </cell>
          <cell r="E104" t="str">
            <v>RTN</v>
          </cell>
          <cell r="F104" t="str">
            <v>D9550011700295</v>
          </cell>
          <cell r="G104" t="str">
            <v>PANEL    PANEL 117 VU</v>
          </cell>
          <cell r="H104" t="str">
            <v>1</v>
          </cell>
          <cell r="I104" t="str">
            <v>1</v>
          </cell>
          <cell r="J104" t="str">
            <v>2019-10-16 23:59:59</v>
          </cell>
          <cell r="K104" t="str">
            <v>2019-10-16 23:59:59</v>
          </cell>
          <cell r="L104" t="str">
            <v>OPEN</v>
          </cell>
          <cell r="M104" t="str">
            <v>RDD can be held</v>
          </cell>
          <cell r="N104" t="str">
            <v>REUTER, DANIEL</v>
          </cell>
          <cell r="O104" t="str">
            <v>Supplier Accept</v>
          </cell>
          <cell r="P104">
            <v>1313.9</v>
          </cell>
          <cell r="Q104">
            <v>1313.9</v>
          </cell>
          <cell r="R104" t="str">
            <v>USD</v>
          </cell>
          <cell r="S104" t="str">
            <v>2019-04-10 00:00:00</v>
          </cell>
        </row>
        <row r="105">
          <cell r="A105" t="str">
            <v>2812312710</v>
          </cell>
          <cell r="B105" t="str">
            <v>28123127</v>
          </cell>
          <cell r="C105" t="str">
            <v>0028123127</v>
          </cell>
          <cell r="D105" t="str">
            <v>00010</v>
          </cell>
          <cell r="E105" t="str">
            <v>RTN</v>
          </cell>
          <cell r="F105" t="str">
            <v>D9550011700295</v>
          </cell>
          <cell r="G105" t="str">
            <v>PANEL    PANEL 117 VU</v>
          </cell>
          <cell r="H105" t="str">
            <v>1</v>
          </cell>
          <cell r="I105" t="str">
            <v>1</v>
          </cell>
          <cell r="J105" t="str">
            <v>2019-10-15 23:59:59</v>
          </cell>
          <cell r="K105" t="str">
            <v>2019-10-15 23:59:59</v>
          </cell>
          <cell r="L105" t="str">
            <v>OPEN</v>
          </cell>
          <cell r="M105" t="str">
            <v>RDD can be held</v>
          </cell>
          <cell r="N105" t="str">
            <v>REUTER, DANIEL</v>
          </cell>
          <cell r="O105" t="str">
            <v>Supplier Accept</v>
          </cell>
          <cell r="P105">
            <v>1313.9</v>
          </cell>
          <cell r="Q105">
            <v>1313.9</v>
          </cell>
          <cell r="R105" t="str">
            <v>USD</v>
          </cell>
          <cell r="S105" t="str">
            <v>2019-04-10 00:00:00</v>
          </cell>
        </row>
        <row r="106">
          <cell r="A106" t="str">
            <v>2811409210</v>
          </cell>
          <cell r="B106" t="str">
            <v>28114092</v>
          </cell>
          <cell r="C106" t="str">
            <v>0028114092</v>
          </cell>
          <cell r="D106" t="str">
            <v>00010</v>
          </cell>
          <cell r="E106" t="str">
            <v>RTN</v>
          </cell>
          <cell r="F106" t="str">
            <v>A27912401007C11</v>
          </cell>
          <cell r="G106" t="str">
            <v>CTLUNIT  CONTROL UNIT-HP FUEL</v>
          </cell>
          <cell r="H106" t="str">
            <v>8</v>
          </cell>
          <cell r="I106" t="str">
            <v>8</v>
          </cell>
          <cell r="J106" t="str">
            <v>2019-06-30 23:59:59</v>
          </cell>
          <cell r="K106" t="str">
            <v>2019-06-30 23:59:59</v>
          </cell>
          <cell r="L106" t="str">
            <v>NEW ORDER PUBLISHED</v>
          </cell>
          <cell r="M106" t="str">
            <v>Pending for FIP</v>
          </cell>
          <cell r="N106" t="str">
            <v>SPARES, PROCUREMEN</v>
          </cell>
          <cell r="O106" t="str">
            <v/>
          </cell>
          <cell r="P106">
            <v>5510</v>
          </cell>
          <cell r="Q106">
            <v>44080</v>
          </cell>
          <cell r="R106" t="str">
            <v>USD</v>
          </cell>
          <cell r="S106" t="str">
            <v>2019-04-01 00:00:00</v>
          </cell>
        </row>
        <row r="107">
          <cell r="A107" t="str">
            <v>2809883210</v>
          </cell>
          <cell r="B107" t="str">
            <v>28098832</v>
          </cell>
          <cell r="C107" t="str">
            <v>0028098832</v>
          </cell>
          <cell r="D107" t="str">
            <v>00010</v>
          </cell>
          <cell r="E107" t="str">
            <v>RTN</v>
          </cell>
          <cell r="F107" t="str">
            <v>D9550011700295</v>
          </cell>
          <cell r="G107" t="str">
            <v>PANEL    PANEL 117 VU</v>
          </cell>
          <cell r="H107" t="str">
            <v>1</v>
          </cell>
          <cell r="I107" t="str">
            <v>1</v>
          </cell>
          <cell r="J107" t="str">
            <v>2019-10-14 23:59:59</v>
          </cell>
          <cell r="K107" t="str">
            <v>2019-10-14 23:59:59</v>
          </cell>
          <cell r="L107" t="str">
            <v>OPEN</v>
          </cell>
          <cell r="M107" t="str">
            <v>RDD will be held</v>
          </cell>
          <cell r="N107" t="str">
            <v>REUTER, DANIEL</v>
          </cell>
          <cell r="O107" t="str">
            <v>Supplier Accept</v>
          </cell>
          <cell r="P107">
            <v>1313.9</v>
          </cell>
          <cell r="Q107">
            <v>1313.9</v>
          </cell>
          <cell r="R107" t="str">
            <v>USD</v>
          </cell>
          <cell r="S107" t="str">
            <v>2019-03-14 00:00:00</v>
          </cell>
        </row>
        <row r="108">
          <cell r="A108" t="str">
            <v>2807359710</v>
          </cell>
          <cell r="B108" t="str">
            <v>28073597</v>
          </cell>
          <cell r="C108" t="str">
            <v>0028073597</v>
          </cell>
          <cell r="D108" t="str">
            <v>00010</v>
          </cell>
          <cell r="E108" t="str">
            <v>RTN</v>
          </cell>
          <cell r="F108" t="str">
            <v>D9550011700295</v>
          </cell>
          <cell r="G108" t="str">
            <v>PANEL    PANEL 117 VU</v>
          </cell>
          <cell r="H108" t="str">
            <v>1</v>
          </cell>
          <cell r="I108" t="str">
            <v>1</v>
          </cell>
          <cell r="J108" t="str">
            <v>2019-09-18 23:59:59</v>
          </cell>
          <cell r="K108" t="str">
            <v>2019-09-18 23:59:59</v>
          </cell>
          <cell r="L108" t="str">
            <v>OPEN</v>
          </cell>
          <cell r="M108" t="str">
            <v>RDD will be held</v>
          </cell>
          <cell r="N108" t="str">
            <v>REUTER, DANIEL</v>
          </cell>
          <cell r="O108" t="str">
            <v>Supplier Accept</v>
          </cell>
          <cell r="P108">
            <v>1313.9</v>
          </cell>
          <cell r="Q108">
            <v>1313.9</v>
          </cell>
          <cell r="R108" t="str">
            <v>USD</v>
          </cell>
          <cell r="S108" t="str">
            <v>2019-02-21 00:00:00</v>
          </cell>
        </row>
        <row r="109">
          <cell r="A109" t="str">
            <v>2807413110</v>
          </cell>
          <cell r="B109" t="str">
            <v>28074131</v>
          </cell>
          <cell r="C109" t="str">
            <v>0028074131</v>
          </cell>
          <cell r="D109" t="str">
            <v>00010</v>
          </cell>
          <cell r="E109" t="str">
            <v>RTN</v>
          </cell>
          <cell r="F109" t="str">
            <v>D9550011700295</v>
          </cell>
          <cell r="G109" t="str">
            <v>PANEL    PANEL 117 VU</v>
          </cell>
          <cell r="H109" t="str">
            <v>1</v>
          </cell>
          <cell r="I109" t="str">
            <v>1</v>
          </cell>
          <cell r="J109" t="str">
            <v>2019-09-16 23:59:59</v>
          </cell>
          <cell r="K109" t="str">
            <v>2019-09-16 23:59:59</v>
          </cell>
          <cell r="L109" t="str">
            <v>OPEN</v>
          </cell>
          <cell r="M109" t="str">
            <v>RDD will be held</v>
          </cell>
          <cell r="N109" t="str">
            <v>REUTER, DANIEL</v>
          </cell>
          <cell r="O109" t="str">
            <v>Supplier Accept</v>
          </cell>
          <cell r="P109">
            <v>1313.9</v>
          </cell>
          <cell r="Q109">
            <v>1313.9</v>
          </cell>
          <cell r="R109" t="str">
            <v>USD</v>
          </cell>
          <cell r="S109" t="str">
            <v>2019-02-21 00:00:00</v>
          </cell>
        </row>
        <row r="110">
          <cell r="A110" t="str">
            <v>2807413010</v>
          </cell>
          <cell r="B110" t="str">
            <v>28074130</v>
          </cell>
          <cell r="C110" t="str">
            <v>0028074130</v>
          </cell>
          <cell r="D110" t="str">
            <v>00010</v>
          </cell>
          <cell r="E110" t="str">
            <v>RTN</v>
          </cell>
          <cell r="F110" t="str">
            <v>D9550011700295</v>
          </cell>
          <cell r="G110" t="str">
            <v>PANEL    PANEL 117 VU</v>
          </cell>
          <cell r="H110" t="str">
            <v>1</v>
          </cell>
          <cell r="I110" t="str">
            <v>1</v>
          </cell>
          <cell r="J110" t="str">
            <v>2019-09-16 23:59:59</v>
          </cell>
          <cell r="K110" t="str">
            <v>2019-09-16 23:59:59</v>
          </cell>
          <cell r="L110" t="str">
            <v>OPEN</v>
          </cell>
          <cell r="M110" t="str">
            <v>RDD will be held</v>
          </cell>
          <cell r="N110" t="str">
            <v>REUTER, DANIEL</v>
          </cell>
          <cell r="O110" t="str">
            <v>Supplier Accept</v>
          </cell>
          <cell r="P110">
            <v>1313.9</v>
          </cell>
          <cell r="Q110">
            <v>1313.9</v>
          </cell>
          <cell r="R110" t="str">
            <v>USD</v>
          </cell>
          <cell r="S110" t="str">
            <v>2019-02-21 00:00:00</v>
          </cell>
        </row>
        <row r="111">
          <cell r="A111" t="str">
            <v>2807412610</v>
          </cell>
          <cell r="B111" t="str">
            <v>28074126</v>
          </cell>
          <cell r="C111" t="str">
            <v>0028074126</v>
          </cell>
          <cell r="D111" t="str">
            <v>00010</v>
          </cell>
          <cell r="E111" t="str">
            <v>RTN</v>
          </cell>
          <cell r="F111" t="str">
            <v>D9550011700295</v>
          </cell>
          <cell r="G111" t="str">
            <v>PANEL    PANEL 117 VU</v>
          </cell>
          <cell r="H111" t="str">
            <v>1</v>
          </cell>
          <cell r="I111" t="str">
            <v>1</v>
          </cell>
          <cell r="J111" t="str">
            <v>2019-09-09 23:59:59</v>
          </cell>
          <cell r="K111" t="str">
            <v>2019-09-09 23:59:59</v>
          </cell>
          <cell r="L111" t="str">
            <v>OPEN</v>
          </cell>
          <cell r="M111" t="str">
            <v>RDD will be held</v>
          </cell>
          <cell r="N111" t="str">
            <v>REUTER, DANIEL</v>
          </cell>
          <cell r="O111" t="str">
            <v>Supplier Accept</v>
          </cell>
          <cell r="P111">
            <v>1313.9</v>
          </cell>
          <cell r="Q111">
            <v>1313.9</v>
          </cell>
          <cell r="R111" t="str">
            <v>USD</v>
          </cell>
          <cell r="S111" t="str">
            <v>2019-02-21 00:00:00</v>
          </cell>
        </row>
        <row r="112">
          <cell r="A112" t="str">
            <v>2807359610</v>
          </cell>
          <cell r="B112" t="str">
            <v>28073596</v>
          </cell>
          <cell r="C112" t="str">
            <v>0028073596</v>
          </cell>
          <cell r="D112" t="str">
            <v>00010</v>
          </cell>
          <cell r="E112" t="str">
            <v>RTN</v>
          </cell>
          <cell r="F112" t="str">
            <v>D9550011700295</v>
          </cell>
          <cell r="G112" t="str">
            <v>PANEL    PANEL 117 VU</v>
          </cell>
          <cell r="H112" t="str">
            <v>1</v>
          </cell>
          <cell r="I112" t="str">
            <v>1</v>
          </cell>
          <cell r="J112" t="str">
            <v>2019-09-09 23:59:59</v>
          </cell>
          <cell r="K112" t="str">
            <v>2019-09-09 23:59:59</v>
          </cell>
          <cell r="L112" t="str">
            <v>OPEN</v>
          </cell>
          <cell r="M112" t="str">
            <v>RDD will be held</v>
          </cell>
          <cell r="N112" t="str">
            <v>REUTER, DANIEL</v>
          </cell>
          <cell r="O112" t="str">
            <v>Supplier Accept</v>
          </cell>
          <cell r="P112">
            <v>1313.9</v>
          </cell>
          <cell r="Q112">
            <v>1313.9</v>
          </cell>
          <cell r="R112" t="str">
            <v>USD</v>
          </cell>
          <cell r="S112" t="str">
            <v>2019-02-21 00:00:00</v>
          </cell>
        </row>
        <row r="113">
          <cell r="A113" t="str">
            <v>2807359510</v>
          </cell>
          <cell r="B113" t="str">
            <v>28073595</v>
          </cell>
          <cell r="C113" t="str">
            <v>0028073595</v>
          </cell>
          <cell r="D113" t="str">
            <v>00010</v>
          </cell>
          <cell r="E113" t="str">
            <v>RTN</v>
          </cell>
          <cell r="F113" t="str">
            <v>D9550011700295</v>
          </cell>
          <cell r="G113" t="str">
            <v>PANEL    PANEL 117 VU</v>
          </cell>
          <cell r="H113" t="str">
            <v>1</v>
          </cell>
          <cell r="I113" t="str">
            <v>1</v>
          </cell>
          <cell r="J113" t="str">
            <v>2019-09-09 23:59:59</v>
          </cell>
          <cell r="K113" t="str">
            <v>2019-09-09 23:59:59</v>
          </cell>
          <cell r="L113" t="str">
            <v>OPEN</v>
          </cell>
          <cell r="M113" t="str">
            <v>RDD will be held</v>
          </cell>
          <cell r="N113" t="str">
            <v>REUTER, DANIEL</v>
          </cell>
          <cell r="O113" t="str">
            <v>Supplier Accept</v>
          </cell>
          <cell r="P113">
            <v>1313.9</v>
          </cell>
          <cell r="Q113">
            <v>1313.9</v>
          </cell>
          <cell r="R113" t="str">
            <v>USD</v>
          </cell>
          <cell r="S113" t="str">
            <v>2019-02-21 00:00:00</v>
          </cell>
        </row>
        <row r="114">
          <cell r="A114" t="str">
            <v>2806047310</v>
          </cell>
          <cell r="B114" t="str">
            <v>28060473</v>
          </cell>
          <cell r="C114" t="str">
            <v>0028060473</v>
          </cell>
          <cell r="D114" t="str">
            <v>00010</v>
          </cell>
          <cell r="E114" t="str">
            <v>RTN</v>
          </cell>
          <cell r="F114" t="str">
            <v>D9550011700295</v>
          </cell>
          <cell r="G114" t="str">
            <v>PANEL    PANEL 117 VU</v>
          </cell>
          <cell r="H114" t="str">
            <v>1</v>
          </cell>
          <cell r="I114" t="str">
            <v>1</v>
          </cell>
          <cell r="J114" t="str">
            <v>2019-08-12 23:59:59</v>
          </cell>
          <cell r="K114" t="str">
            <v>2019-08-12 23:59:59</v>
          </cell>
          <cell r="L114" t="str">
            <v>OPEN</v>
          </cell>
          <cell r="M114" t="str">
            <v>RDD will be held</v>
          </cell>
          <cell r="N114" t="str">
            <v>REUTER, DANIEL</v>
          </cell>
          <cell r="O114" t="str">
            <v>Supplier Accept</v>
          </cell>
          <cell r="P114">
            <v>1313.9</v>
          </cell>
          <cell r="Q114">
            <v>1313.9</v>
          </cell>
          <cell r="R114" t="str">
            <v>USD</v>
          </cell>
          <cell r="S114" t="str">
            <v>2019-02-12 00:00:00</v>
          </cell>
        </row>
        <row r="115">
          <cell r="A115" t="str">
            <v>2806046110</v>
          </cell>
          <cell r="B115" t="str">
            <v>28060461</v>
          </cell>
          <cell r="C115" t="str">
            <v>0028060461</v>
          </cell>
          <cell r="D115" t="str">
            <v>00010</v>
          </cell>
          <cell r="E115" t="str">
            <v>RTN</v>
          </cell>
          <cell r="F115" t="str">
            <v>D9550011700295</v>
          </cell>
          <cell r="G115" t="str">
            <v>PANEL    PANEL 117 VU</v>
          </cell>
          <cell r="H115" t="str">
            <v>1</v>
          </cell>
          <cell r="I115" t="str">
            <v>1</v>
          </cell>
          <cell r="J115" t="str">
            <v>2019-08-12 23:59:59</v>
          </cell>
          <cell r="K115" t="str">
            <v>2019-08-12 23:59:59</v>
          </cell>
          <cell r="L115" t="str">
            <v>OPEN</v>
          </cell>
          <cell r="M115" t="str">
            <v>RDD will be held</v>
          </cell>
          <cell r="N115" t="str">
            <v>REUTER, DANIEL</v>
          </cell>
          <cell r="O115" t="str">
            <v>Supplier Accept</v>
          </cell>
          <cell r="P115">
            <v>1313.9</v>
          </cell>
          <cell r="Q115">
            <v>1313.9</v>
          </cell>
          <cell r="R115" t="str">
            <v>USD</v>
          </cell>
          <cell r="S115" t="str">
            <v>2019-02-12 00:00:00</v>
          </cell>
        </row>
        <row r="116">
          <cell r="A116" t="str">
            <v>2806045310</v>
          </cell>
          <cell r="B116" t="str">
            <v>28060453</v>
          </cell>
          <cell r="C116" t="str">
            <v>0028060453</v>
          </cell>
          <cell r="D116" t="str">
            <v>00010</v>
          </cell>
          <cell r="E116" t="str">
            <v>RTN</v>
          </cell>
          <cell r="F116" t="str">
            <v>D9550011700295</v>
          </cell>
          <cell r="G116" t="str">
            <v>PANEL    PANEL 117 VU</v>
          </cell>
          <cell r="H116" t="str">
            <v>1</v>
          </cell>
          <cell r="I116" t="str">
            <v>1</v>
          </cell>
          <cell r="J116" t="str">
            <v>2019-08-12 23:59:59</v>
          </cell>
          <cell r="K116" t="str">
            <v>2019-08-12 23:59:59</v>
          </cell>
          <cell r="L116" t="str">
            <v>OPEN</v>
          </cell>
          <cell r="M116" t="str">
            <v>RDD will be held</v>
          </cell>
          <cell r="N116" t="str">
            <v>REUTER, DANIEL</v>
          </cell>
          <cell r="O116" t="str">
            <v>Supplier Accept</v>
          </cell>
          <cell r="P116">
            <v>1313.9</v>
          </cell>
          <cell r="Q116">
            <v>1313.9</v>
          </cell>
          <cell r="R116" t="str">
            <v>USD</v>
          </cell>
          <cell r="S116" t="str">
            <v>2019-02-12 00:00:00</v>
          </cell>
        </row>
        <row r="117">
          <cell r="A117" t="str">
            <v>2806045110</v>
          </cell>
          <cell r="B117" t="str">
            <v>28060451</v>
          </cell>
          <cell r="C117" t="str">
            <v>0028060451</v>
          </cell>
          <cell r="D117" t="str">
            <v>00010</v>
          </cell>
          <cell r="E117" t="str">
            <v>RTN</v>
          </cell>
          <cell r="F117" t="str">
            <v>D9550011700295</v>
          </cell>
          <cell r="G117" t="str">
            <v>PANEL    PANEL 117 VU</v>
          </cell>
          <cell r="H117" t="str">
            <v>1</v>
          </cell>
          <cell r="I117" t="str">
            <v>1</v>
          </cell>
          <cell r="J117" t="str">
            <v>2019-07-10 23:59:59</v>
          </cell>
          <cell r="K117" t="str">
            <v>2019-07-10 23:59:59</v>
          </cell>
          <cell r="L117" t="str">
            <v>OPEN</v>
          </cell>
          <cell r="M117" t="str">
            <v>RDD will be held</v>
          </cell>
          <cell r="N117" t="str">
            <v>REUTER, DANIEL</v>
          </cell>
          <cell r="O117" t="str">
            <v>Supplier Accept</v>
          </cell>
          <cell r="P117">
            <v>1313.9</v>
          </cell>
          <cell r="Q117">
            <v>1313.9</v>
          </cell>
          <cell r="R117" t="str">
            <v>USD</v>
          </cell>
          <cell r="S117" t="str">
            <v>2019-02-12 00:00:00</v>
          </cell>
        </row>
        <row r="118">
          <cell r="A118" t="str">
            <v>2808066710</v>
          </cell>
          <cell r="B118" t="str">
            <v>28080667</v>
          </cell>
          <cell r="C118" t="str">
            <v>0028080667</v>
          </cell>
          <cell r="D118" t="str">
            <v>00010</v>
          </cell>
          <cell r="E118" t="str">
            <v>RTN</v>
          </cell>
          <cell r="F118" t="str">
            <v>D9550011700295</v>
          </cell>
          <cell r="G118" t="str">
            <v>PANEL    PANEL 117 VU</v>
          </cell>
          <cell r="H118" t="str">
            <v>1</v>
          </cell>
          <cell r="I118" t="str">
            <v>1</v>
          </cell>
          <cell r="J118" t="str">
            <v>2019-10-07 23:59:59</v>
          </cell>
          <cell r="K118" t="str">
            <v>2019-10-07 23:59:59</v>
          </cell>
          <cell r="L118" t="str">
            <v>OPEN</v>
          </cell>
          <cell r="M118" t="str">
            <v>RDD will be held</v>
          </cell>
          <cell r="N118" t="str">
            <v>REUTER, DANIEL</v>
          </cell>
          <cell r="O118" t="str">
            <v>Supplier Accept</v>
          </cell>
          <cell r="P118">
            <v>1313.9</v>
          </cell>
          <cell r="Q118">
            <v>1313.9</v>
          </cell>
          <cell r="R118" t="str">
            <v>USD</v>
          </cell>
          <cell r="S118" t="str">
            <v>2019-02-28 00:00:00</v>
          </cell>
        </row>
        <row r="119">
          <cell r="A119" t="str">
            <v>2807662310</v>
          </cell>
          <cell r="B119" t="str">
            <v>28076623</v>
          </cell>
          <cell r="C119" t="str">
            <v>0028076623</v>
          </cell>
          <cell r="D119" t="str">
            <v>00010</v>
          </cell>
          <cell r="E119" t="str">
            <v>RTN</v>
          </cell>
          <cell r="F119" t="str">
            <v>D9550011700295</v>
          </cell>
          <cell r="G119" t="str">
            <v>PANEL    PANEL 117 VU</v>
          </cell>
          <cell r="H119" t="str">
            <v>1</v>
          </cell>
          <cell r="I119" t="str">
            <v>1</v>
          </cell>
          <cell r="J119" t="str">
            <v>2019-10-04 23:59:59</v>
          </cell>
          <cell r="K119" t="str">
            <v>2019-10-04 23:59:59</v>
          </cell>
          <cell r="L119" t="str">
            <v>OPEN</v>
          </cell>
          <cell r="M119" t="str">
            <v>RDD will be held</v>
          </cell>
          <cell r="N119" t="str">
            <v>REUTER, DANIEL</v>
          </cell>
          <cell r="O119" t="str">
            <v>Supplier Accept</v>
          </cell>
          <cell r="P119">
            <v>1313.9</v>
          </cell>
          <cell r="Q119">
            <v>1313.9</v>
          </cell>
          <cell r="R119" t="str">
            <v>USD</v>
          </cell>
          <cell r="S119" t="str">
            <v>2019-02-25 00:00:00</v>
          </cell>
        </row>
        <row r="120">
          <cell r="A120" t="str">
            <v>2808066610</v>
          </cell>
          <cell r="B120" t="str">
            <v>28080666</v>
          </cell>
          <cell r="C120" t="str">
            <v>0028080666</v>
          </cell>
          <cell r="D120" t="str">
            <v>00010</v>
          </cell>
          <cell r="E120" t="str">
            <v>RTN</v>
          </cell>
          <cell r="F120" t="str">
            <v>D9550011700295</v>
          </cell>
          <cell r="G120" t="str">
            <v>PANEL    PANEL 117 VU</v>
          </cell>
          <cell r="H120" t="str">
            <v>1</v>
          </cell>
          <cell r="I120" t="str">
            <v>1</v>
          </cell>
          <cell r="J120" t="str">
            <v>2019-09-17 23:59:59</v>
          </cell>
          <cell r="K120" t="str">
            <v>2019-09-17 23:59:59</v>
          </cell>
          <cell r="L120" t="str">
            <v>OPEN</v>
          </cell>
          <cell r="M120" t="str">
            <v>RDD will be held</v>
          </cell>
          <cell r="N120" t="str">
            <v>REUTER, DANIEL</v>
          </cell>
          <cell r="O120" t="str">
            <v>Supplier Accept</v>
          </cell>
          <cell r="P120">
            <v>1313.9</v>
          </cell>
          <cell r="Q120">
            <v>1313.9</v>
          </cell>
          <cell r="R120" t="str">
            <v>USD</v>
          </cell>
          <cell r="S120" t="str">
            <v>2019-02-28 00:00:00</v>
          </cell>
        </row>
        <row r="121">
          <cell r="A121" t="str">
            <v>2808066510</v>
          </cell>
          <cell r="B121" t="str">
            <v>28080665</v>
          </cell>
          <cell r="C121" t="str">
            <v>0028080665</v>
          </cell>
          <cell r="D121" t="str">
            <v>00010</v>
          </cell>
          <cell r="E121" t="str">
            <v>RTN</v>
          </cell>
          <cell r="F121" t="str">
            <v>D9550011700295</v>
          </cell>
          <cell r="G121" t="str">
            <v>PANEL    PANEL 117 VU</v>
          </cell>
          <cell r="H121" t="str">
            <v>1</v>
          </cell>
          <cell r="I121" t="str">
            <v>1</v>
          </cell>
          <cell r="J121" t="str">
            <v>2019-09-16 23:59:59</v>
          </cell>
          <cell r="K121" t="str">
            <v>2019-09-16 23:59:59</v>
          </cell>
          <cell r="L121" t="str">
            <v>OPEN</v>
          </cell>
          <cell r="M121" t="str">
            <v>RDD will be held</v>
          </cell>
          <cell r="N121" t="str">
            <v>REUTER, DANIEL</v>
          </cell>
          <cell r="O121" t="str">
            <v>Supplier Accept</v>
          </cell>
          <cell r="P121">
            <v>1313.9</v>
          </cell>
          <cell r="Q121">
            <v>1313.9</v>
          </cell>
          <cell r="R121" t="str">
            <v>USD</v>
          </cell>
          <cell r="S121" t="str">
            <v>2019-02-28 00:00:00</v>
          </cell>
        </row>
        <row r="122">
          <cell r="A122" t="str">
            <v>2807662210</v>
          </cell>
          <cell r="B122" t="str">
            <v>28076622</v>
          </cell>
          <cell r="C122" t="str">
            <v>0028076622</v>
          </cell>
          <cell r="D122" t="str">
            <v>00010</v>
          </cell>
          <cell r="E122" t="str">
            <v>RTN</v>
          </cell>
          <cell r="F122" t="str">
            <v>D9550011700295</v>
          </cell>
          <cell r="G122" t="str">
            <v>PANEL    PANEL 117 VU</v>
          </cell>
          <cell r="H122" t="str">
            <v>1</v>
          </cell>
          <cell r="I122" t="str">
            <v>1</v>
          </cell>
          <cell r="J122" t="str">
            <v>2019-09-10 23:59:59</v>
          </cell>
          <cell r="K122" t="str">
            <v>2019-09-10 23:59:59</v>
          </cell>
          <cell r="L122" t="str">
            <v>OPEN</v>
          </cell>
          <cell r="M122" t="str">
            <v>RDD will be held</v>
          </cell>
          <cell r="N122" t="str">
            <v>REUTER, DANIEL</v>
          </cell>
          <cell r="O122" t="str">
            <v>Supplier Accept</v>
          </cell>
          <cell r="P122">
            <v>1313.9</v>
          </cell>
          <cell r="Q122">
            <v>1313.9</v>
          </cell>
          <cell r="R122" t="str">
            <v>USD</v>
          </cell>
          <cell r="S122" t="str">
            <v>2019-02-25 00:00:00</v>
          </cell>
        </row>
        <row r="123">
          <cell r="A123" t="str">
            <v>2809756810</v>
          </cell>
          <cell r="B123" t="str">
            <v>28097568</v>
          </cell>
          <cell r="C123" t="str">
            <v>0028097568</v>
          </cell>
          <cell r="D123" t="str">
            <v>00010</v>
          </cell>
          <cell r="E123" t="str">
            <v>RTN</v>
          </cell>
          <cell r="F123" t="str">
            <v>WF406ABAAAAB</v>
          </cell>
          <cell r="G123" t="str">
            <v>PANEL    PANEL ASSY 313VU</v>
          </cell>
          <cell r="H123" t="str">
            <v>1</v>
          </cell>
          <cell r="I123" t="str">
            <v>1</v>
          </cell>
          <cell r="J123" t="str">
            <v>2019-06-10 23:59:59</v>
          </cell>
          <cell r="K123" t="str">
            <v>2019-06-10 23:59:59</v>
          </cell>
          <cell r="L123" t="str">
            <v>NEW ORDER PUBLISHED</v>
          </cell>
          <cell r="M123" t="str">
            <v>Pending for FIP</v>
          </cell>
          <cell r="N123" t="str">
            <v>STIELER, Leon</v>
          </cell>
          <cell r="O123" t="str">
            <v/>
          </cell>
          <cell r="P123">
            <v>2339</v>
          </cell>
          <cell r="Q123">
            <v>2339</v>
          </cell>
          <cell r="R123" t="str">
            <v>USD</v>
          </cell>
          <cell r="S123" t="str">
            <v>2019-03-13 00:00:00</v>
          </cell>
        </row>
        <row r="124">
          <cell r="A124" t="str">
            <v>2796891210</v>
          </cell>
          <cell r="B124" t="str">
            <v>27968912</v>
          </cell>
          <cell r="C124" t="str">
            <v>0027968912</v>
          </cell>
          <cell r="D124" t="str">
            <v>00010</v>
          </cell>
          <cell r="E124" t="str">
            <v>RTN</v>
          </cell>
          <cell r="F124" t="str">
            <v>A9550042972695</v>
          </cell>
          <cell r="G124" t="str">
            <v>PANEL    PANEL 429VU</v>
          </cell>
          <cell r="H124" t="str">
            <v>7</v>
          </cell>
          <cell r="I124" t="str">
            <v>7</v>
          </cell>
          <cell r="J124" t="str">
            <v>2019-02-14 23:59:59</v>
          </cell>
          <cell r="K124" t="str">
            <v>2019-02-14 23:59:59</v>
          </cell>
          <cell r="L124" t="str">
            <v>NEW ORDER PUBLISHED</v>
          </cell>
          <cell r="M124" t="str">
            <v>Waiting for FIP</v>
          </cell>
          <cell r="N124" t="str">
            <v>ANTRAS, CLEMENT</v>
          </cell>
          <cell r="O124" t="str">
            <v/>
          </cell>
          <cell r="P124">
            <v>13676</v>
          </cell>
          <cell r="Q124">
            <v>95732</v>
          </cell>
          <cell r="R124" t="str">
            <v>USD</v>
          </cell>
          <cell r="S124" t="str">
            <v>2018-11-16 00:00:00</v>
          </cell>
        </row>
        <row r="125">
          <cell r="A125" t="str">
            <v>2801947910</v>
          </cell>
          <cell r="B125" t="str">
            <v>28019479</v>
          </cell>
          <cell r="C125" t="str">
            <v>0028019479</v>
          </cell>
          <cell r="D125" t="str">
            <v>00010</v>
          </cell>
          <cell r="E125" t="str">
            <v>RTN</v>
          </cell>
          <cell r="F125" t="str">
            <v>D9551045300195</v>
          </cell>
          <cell r="G125" t="str">
            <v>PANEL    PANEL</v>
          </cell>
          <cell r="H125" t="str">
            <v>2</v>
          </cell>
          <cell r="I125" t="str">
            <v>2</v>
          </cell>
          <cell r="J125" t="str">
            <v>2019-08-23 23:59:59</v>
          </cell>
          <cell r="K125" t="str">
            <v>2019-08-23 23:59:59</v>
          </cell>
          <cell r="L125" t="str">
            <v>OPEN</v>
          </cell>
          <cell r="M125" t="str">
            <v/>
          </cell>
          <cell r="N125" t="str">
            <v>WIENBERG, JANA</v>
          </cell>
          <cell r="O125" t="str">
            <v>Supplier Accept</v>
          </cell>
          <cell r="P125">
            <v>2741</v>
          </cell>
          <cell r="Q125">
            <v>5482</v>
          </cell>
          <cell r="R125" t="str">
            <v>USD</v>
          </cell>
          <cell r="S125" t="str">
            <v>2019-01-02 00:00:00</v>
          </cell>
        </row>
        <row r="126">
          <cell r="A126" t="str">
            <v>2801947810</v>
          </cell>
          <cell r="B126" t="str">
            <v>28019478</v>
          </cell>
          <cell r="C126" t="str">
            <v>0028019478</v>
          </cell>
          <cell r="D126" t="str">
            <v>00010</v>
          </cell>
          <cell r="E126" t="str">
            <v>RTN</v>
          </cell>
          <cell r="F126" t="str">
            <v>D9551045300195</v>
          </cell>
          <cell r="G126" t="str">
            <v>PANEL    PANEL</v>
          </cell>
          <cell r="H126" t="str">
            <v>3</v>
          </cell>
          <cell r="I126" t="str">
            <v>3</v>
          </cell>
          <cell r="J126" t="str">
            <v>2019-07-22 23:59:59</v>
          </cell>
          <cell r="K126" t="str">
            <v>2019-07-22 23:59:59</v>
          </cell>
          <cell r="L126" t="str">
            <v>OPEN</v>
          </cell>
          <cell r="M126" t="str">
            <v/>
          </cell>
          <cell r="N126" t="str">
            <v>WIENBERG, JANA</v>
          </cell>
          <cell r="O126" t="str">
            <v>Supplier Accept</v>
          </cell>
          <cell r="P126">
            <v>2741</v>
          </cell>
          <cell r="Q126">
            <v>8223</v>
          </cell>
          <cell r="R126" t="str">
            <v>USD</v>
          </cell>
          <cell r="S126" t="str">
            <v>2019-01-02 00:00:00</v>
          </cell>
        </row>
        <row r="127">
          <cell r="A127" t="str">
            <v>2803468610</v>
          </cell>
          <cell r="B127" t="str">
            <v>28034686</v>
          </cell>
          <cell r="C127" t="str">
            <v>0028034686</v>
          </cell>
          <cell r="D127" t="str">
            <v>00010</v>
          </cell>
          <cell r="E127" t="str">
            <v>EXP</v>
          </cell>
          <cell r="F127" t="str">
            <v>A95500419000AA</v>
          </cell>
          <cell r="G127" t="str">
            <v>PANEL    PANEL ASSY</v>
          </cell>
          <cell r="H127" t="str">
            <v>1</v>
          </cell>
          <cell r="I127" t="str">
            <v>1</v>
          </cell>
          <cell r="J127" t="str">
            <v>2019-02-13 23:59:59</v>
          </cell>
          <cell r="K127" t="str">
            <v>2019-02-13 23:59:59</v>
          </cell>
          <cell r="L127" t="str">
            <v>NEW ORDER PUBLISHED</v>
          </cell>
          <cell r="M127" t="str">
            <v>Pending for FIP</v>
          </cell>
          <cell r="N127" t="str">
            <v>ANTRAS, CLEMENT</v>
          </cell>
          <cell r="O127" t="str">
            <v/>
          </cell>
          <cell r="P127">
            <v>3533</v>
          </cell>
          <cell r="Q127">
            <v>3533</v>
          </cell>
          <cell r="R127" t="str">
            <v>USD</v>
          </cell>
          <cell r="S127" t="str">
            <v>2019-01-16 00:00:00</v>
          </cell>
        </row>
        <row r="128">
          <cell r="A128" t="str">
            <v>2807535910</v>
          </cell>
          <cell r="B128" t="str">
            <v>28075359</v>
          </cell>
          <cell r="C128" t="str">
            <v>0028075359</v>
          </cell>
          <cell r="D128" t="str">
            <v>00010</v>
          </cell>
          <cell r="E128" t="str">
            <v>RTN</v>
          </cell>
          <cell r="F128" t="str">
            <v>D9551045300195</v>
          </cell>
          <cell r="G128" t="str">
            <v>PANEL    PANEL</v>
          </cell>
          <cell r="H128" t="str">
            <v>1</v>
          </cell>
          <cell r="I128" t="str">
            <v>1</v>
          </cell>
          <cell r="J128" t="str">
            <v>2019-10-25 23:59:59</v>
          </cell>
          <cell r="K128" t="str">
            <v>2019-10-25 23:59:59</v>
          </cell>
          <cell r="L128" t="str">
            <v>OPEN</v>
          </cell>
          <cell r="M128" t="str">
            <v>RDD will be helded</v>
          </cell>
          <cell r="N128" t="str">
            <v>WIENBERG, JANA</v>
          </cell>
          <cell r="O128" t="str">
            <v>Supplier Accept</v>
          </cell>
          <cell r="P128">
            <v>2741</v>
          </cell>
          <cell r="Q128">
            <v>2741</v>
          </cell>
          <cell r="R128" t="str">
            <v>USD</v>
          </cell>
          <cell r="S128" t="str">
            <v>2019-02-22 00:00:00</v>
          </cell>
        </row>
        <row r="129">
          <cell r="A129" t="str">
            <v>2795065310</v>
          </cell>
          <cell r="B129" t="str">
            <v>27950653</v>
          </cell>
          <cell r="C129" t="str">
            <v>0027950653</v>
          </cell>
          <cell r="D129" t="str">
            <v>00010</v>
          </cell>
          <cell r="E129" t="str">
            <v>RTN</v>
          </cell>
          <cell r="F129" t="str">
            <v>D9251719400095</v>
          </cell>
          <cell r="G129" t="str">
            <v>PLATE    PLATE</v>
          </cell>
          <cell r="H129" t="str">
            <v>2</v>
          </cell>
          <cell r="I129" t="str">
            <v>2</v>
          </cell>
          <cell r="J129" t="str">
            <v>2019-03-05 23:59:59</v>
          </cell>
          <cell r="K129" t="str">
            <v>2019-10-16 23:59:59</v>
          </cell>
          <cell r="L129" t="str">
            <v>OPEN</v>
          </cell>
          <cell r="M129" t="str">
            <v>SUbparts SATAIR broken during final test =&gt; New DD proposed</v>
          </cell>
          <cell r="N129" t="str">
            <v>ENGEL, JAN</v>
          </cell>
          <cell r="O129" t="str">
            <v>Customer Penalise</v>
          </cell>
          <cell r="P129">
            <v>2380</v>
          </cell>
          <cell r="Q129">
            <v>4760</v>
          </cell>
          <cell r="R129" t="str">
            <v>USD</v>
          </cell>
          <cell r="S129" t="str">
            <v>2018-10-30 00:00:00</v>
          </cell>
        </row>
        <row r="130">
          <cell r="A130" t="str">
            <v>2795002310</v>
          </cell>
          <cell r="B130" t="str">
            <v>27950023</v>
          </cell>
          <cell r="C130" t="str">
            <v>0027950023</v>
          </cell>
          <cell r="D130" t="str">
            <v>00010</v>
          </cell>
          <cell r="E130" t="str">
            <v>CRIT</v>
          </cell>
          <cell r="F130" t="str">
            <v>A95500419000AA</v>
          </cell>
          <cell r="G130" t="str">
            <v>PANEL    PANEL ASSY</v>
          </cell>
          <cell r="H130" t="str">
            <v>1</v>
          </cell>
          <cell r="I130" t="str">
            <v>1</v>
          </cell>
          <cell r="J130" t="str">
            <v>2019-01-28 23:59:59</v>
          </cell>
          <cell r="K130" t="str">
            <v>2019-01-28 23:59:59</v>
          </cell>
          <cell r="L130" t="str">
            <v>NEW ORDER PUBLISHED</v>
          </cell>
          <cell r="M130" t="str">
            <v>Waiting for FIP</v>
          </cell>
          <cell r="N130" t="str">
            <v>ENGEL, JAN</v>
          </cell>
          <cell r="O130" t="str">
            <v/>
          </cell>
          <cell r="P130">
            <v>3533</v>
          </cell>
          <cell r="Q130">
            <v>3533</v>
          </cell>
          <cell r="R130" t="str">
            <v>USD</v>
          </cell>
          <cell r="S130" t="str">
            <v>2018-10-30 00:00:00</v>
          </cell>
        </row>
        <row r="131">
          <cell r="A131" t="str">
            <v>2807455910</v>
          </cell>
          <cell r="B131" t="str">
            <v>28074559</v>
          </cell>
          <cell r="C131" t="str">
            <v>0028074559</v>
          </cell>
          <cell r="D131" t="str">
            <v>00010</v>
          </cell>
          <cell r="E131" t="str">
            <v>RTN</v>
          </cell>
          <cell r="F131" t="str">
            <v>V9297470400000</v>
          </cell>
          <cell r="G131" t="str">
            <v>OFC      OPTICAL FIBER CABEL</v>
          </cell>
          <cell r="H131" t="str">
            <v>2</v>
          </cell>
          <cell r="I131" t="str">
            <v>2</v>
          </cell>
          <cell r="J131" t="str">
            <v>2019-05-21 23:59:59</v>
          </cell>
          <cell r="K131" t="str">
            <v>2019-05-21 23:59:59</v>
          </cell>
          <cell r="L131" t="str">
            <v>NEW ORDER PUBLISHED</v>
          </cell>
          <cell r="M131" t="str">
            <v>Pending for technical datas from SSD teams</v>
          </cell>
          <cell r="N131" t="str">
            <v>ATTERMEYER, KRISTI</v>
          </cell>
          <cell r="O131" t="str">
            <v/>
          </cell>
          <cell r="P131">
            <v>0.01</v>
          </cell>
          <cell r="Q131">
            <v>0.02</v>
          </cell>
          <cell r="R131" t="str">
            <v>EUR</v>
          </cell>
          <cell r="S131" t="str">
            <v>2019-02-21 00:00:00</v>
          </cell>
        </row>
        <row r="132">
          <cell r="A132" t="str">
            <v>2806854110</v>
          </cell>
          <cell r="B132" t="str">
            <v>28068541</v>
          </cell>
          <cell r="C132" t="str">
            <v>0028068541</v>
          </cell>
          <cell r="D132" t="str">
            <v>00010</v>
          </cell>
          <cell r="E132" t="str">
            <v>AOG</v>
          </cell>
          <cell r="F132" t="str">
            <v>E0165D16A40X:F6198</v>
          </cell>
          <cell r="G132" t="str">
            <v>CONNECTR CONNECTOR</v>
          </cell>
          <cell r="H132" t="str">
            <v>1</v>
          </cell>
          <cell r="I132" t="str">
            <v>1</v>
          </cell>
          <cell r="J132" t="str">
            <v>2019-02-19 23:59:59</v>
          </cell>
          <cell r="K132" t="str">
            <v>2019-02-19 23:59:59</v>
          </cell>
          <cell r="L132" t="str">
            <v>CANCELLATION REQUEST</v>
          </cell>
          <cell r="M132" t="str">
            <v/>
          </cell>
          <cell r="N132" t="str">
            <v>REINEHR, SUSAN</v>
          </cell>
          <cell r="O132" t="str">
            <v>Customer Accept</v>
          </cell>
          <cell r="P132">
            <v>0.01</v>
          </cell>
          <cell r="Q132">
            <v>0.01</v>
          </cell>
          <cell r="R132" t="str">
            <v>EUR</v>
          </cell>
          <cell r="S132" t="str">
            <v>2019-02-18 00:00:00</v>
          </cell>
        </row>
        <row r="133">
          <cell r="A133" t="str">
            <v>2770215210</v>
          </cell>
          <cell r="B133" t="str">
            <v>27702152</v>
          </cell>
          <cell r="C133" t="str">
            <v>0027702152</v>
          </cell>
          <cell r="D133" t="str">
            <v>00010</v>
          </cell>
          <cell r="E133" t="str">
            <v>RTN</v>
          </cell>
          <cell r="F133" t="str">
            <v>D9251719400095</v>
          </cell>
          <cell r="G133" t="str">
            <v>PLATE    PLATE ** FIP INCLUDED **</v>
          </cell>
          <cell r="H133" t="str">
            <v>25</v>
          </cell>
          <cell r="I133" t="str">
            <v>25</v>
          </cell>
          <cell r="J133" t="str">
            <v>2019-11-02 23:59:59</v>
          </cell>
          <cell r="K133" t="str">
            <v>2019-11-02 23:59:59</v>
          </cell>
          <cell r="L133" t="str">
            <v>OPEN</v>
          </cell>
          <cell r="M133" t="str">
            <v>Zodiac delivery date =&gt; 01/10/19</v>
          </cell>
          <cell r="N133" t="str">
            <v>CROCKIT, JOHN</v>
          </cell>
          <cell r="O133" t="str">
            <v>Customer Accept</v>
          </cell>
          <cell r="P133">
            <v>2380</v>
          </cell>
          <cell r="Q133">
            <v>59500</v>
          </cell>
          <cell r="R133" t="str">
            <v>USD</v>
          </cell>
          <cell r="S133" t="str">
            <v>2018-03-05 00:00:00</v>
          </cell>
        </row>
        <row r="134">
          <cell r="A134" t="str">
            <v>2770215110</v>
          </cell>
          <cell r="B134" t="str">
            <v>27702151</v>
          </cell>
          <cell r="C134" t="str">
            <v>0027702151</v>
          </cell>
          <cell r="D134" t="str">
            <v>00010</v>
          </cell>
          <cell r="E134" t="str">
            <v>RTN</v>
          </cell>
          <cell r="F134" t="str">
            <v>D9251719400095</v>
          </cell>
          <cell r="G134" t="str">
            <v>PLATE    PLATE ** FIP INCLUDED **</v>
          </cell>
          <cell r="H134" t="str">
            <v>25</v>
          </cell>
          <cell r="I134" t="str">
            <v>25</v>
          </cell>
          <cell r="J134" t="str">
            <v>2019-10-18 23:59:59</v>
          </cell>
          <cell r="K134" t="str">
            <v>2019-10-18 23:59:59</v>
          </cell>
          <cell r="L134" t="str">
            <v>OPEN</v>
          </cell>
          <cell r="M134" t="str">
            <v>Zodiac delivery date =&gt; 24/09/19</v>
          </cell>
          <cell r="N134" t="str">
            <v>CROCKIT, JOHN</v>
          </cell>
          <cell r="O134" t="str">
            <v>Customer Accept</v>
          </cell>
          <cell r="P134">
            <v>2380</v>
          </cell>
          <cell r="Q134">
            <v>59500</v>
          </cell>
          <cell r="R134" t="str">
            <v>USD</v>
          </cell>
          <cell r="S134" t="str">
            <v>2018-03-05 00:00:00</v>
          </cell>
        </row>
        <row r="135">
          <cell r="A135" t="str">
            <v>2799225910</v>
          </cell>
          <cell r="B135" t="str">
            <v>27992259</v>
          </cell>
          <cell r="C135" t="str">
            <v>0027992259</v>
          </cell>
          <cell r="D135" t="str">
            <v>00010</v>
          </cell>
          <cell r="E135" t="str">
            <v>EXP</v>
          </cell>
          <cell r="F135" t="str">
            <v>D9551002201695</v>
          </cell>
          <cell r="G135" t="str">
            <v>PANEL    PANEL</v>
          </cell>
          <cell r="H135" t="str">
            <v>2</v>
          </cell>
          <cell r="I135" t="str">
            <v>2</v>
          </cell>
          <cell r="J135" t="str">
            <v>2018-12-29 23:59:59</v>
          </cell>
          <cell r="K135" t="str">
            <v>2018-12-29 23:59:59</v>
          </cell>
          <cell r="L135" t="str">
            <v>NEW ORDER PUBLISHED</v>
          </cell>
          <cell r="M135" t="str">
            <v>Waiting for FIP</v>
          </cell>
          <cell r="N135" t="str">
            <v>ANTRAS, CLEMENT</v>
          </cell>
          <cell r="O135" t="str">
            <v/>
          </cell>
          <cell r="P135">
            <v>4106</v>
          </cell>
          <cell r="Q135">
            <v>8212</v>
          </cell>
          <cell r="R135" t="str">
            <v>USD</v>
          </cell>
          <cell r="S135" t="str">
            <v>2018-12-06 00:00:00</v>
          </cell>
        </row>
        <row r="136">
          <cell r="A136" t="str">
            <v>2794403810</v>
          </cell>
          <cell r="B136" t="str">
            <v>27944038</v>
          </cell>
          <cell r="C136" t="str">
            <v>0027944038</v>
          </cell>
          <cell r="D136" t="str">
            <v>00010</v>
          </cell>
          <cell r="E136" t="str">
            <v>RTN</v>
          </cell>
          <cell r="F136" t="str">
            <v>WF417AFACAAE</v>
          </cell>
          <cell r="G136" t="str">
            <v>PANEL    PANEL ASSY 517VU</v>
          </cell>
          <cell r="H136" t="str">
            <v>1</v>
          </cell>
          <cell r="I136" t="str">
            <v>1</v>
          </cell>
          <cell r="J136" t="str">
            <v>2019-01-21 23:59:59</v>
          </cell>
          <cell r="K136" t="str">
            <v>2019-01-21 23:59:59</v>
          </cell>
          <cell r="L136" t="str">
            <v>NEW ORDER PUBLISHED</v>
          </cell>
          <cell r="M136" t="str">
            <v>Waiting for FIP</v>
          </cell>
          <cell r="N136" t="str">
            <v>SPARES, PROCUREMEN</v>
          </cell>
          <cell r="O136" t="str">
            <v/>
          </cell>
          <cell r="P136">
            <v>1951</v>
          </cell>
          <cell r="Q136">
            <v>1951</v>
          </cell>
          <cell r="R136" t="str">
            <v>EUR</v>
          </cell>
          <cell r="S136" t="str">
            <v>2018-10-23 00:00:00</v>
          </cell>
        </row>
        <row r="137">
          <cell r="A137" t="str">
            <v>2784880120</v>
          </cell>
          <cell r="B137" t="str">
            <v>27848801</v>
          </cell>
          <cell r="C137" t="str">
            <v>0027848801</v>
          </cell>
          <cell r="D137" t="str">
            <v>00020</v>
          </cell>
          <cell r="E137" t="str">
            <v>RTN</v>
          </cell>
          <cell r="F137" t="str">
            <v>D9550011900195</v>
          </cell>
          <cell r="G137" t="str">
            <v>PANEL    PANEL 119 VU</v>
          </cell>
          <cell r="H137" t="str">
            <v>1</v>
          </cell>
          <cell r="I137" t="str">
            <v>1</v>
          </cell>
          <cell r="J137" t="str">
            <v>2018-09-27 23:59:59</v>
          </cell>
          <cell r="K137" t="str">
            <v>2018-09-27 23:59:59</v>
          </cell>
          <cell r="L137" t="str">
            <v>NEW ORDER PUBLISHED</v>
          </cell>
          <cell r="M137" t="str">
            <v>Waiting for FIP</v>
          </cell>
          <cell r="N137" t="str">
            <v>PETERS, JEAN-P</v>
          </cell>
          <cell r="O137" t="str">
            <v/>
          </cell>
          <cell r="P137">
            <v>1173</v>
          </cell>
          <cell r="Q137">
            <v>1173</v>
          </cell>
          <cell r="R137" t="str">
            <v>USD</v>
          </cell>
          <cell r="S137" t="str">
            <v>2018-10-19 00:00:00</v>
          </cell>
        </row>
        <row r="138">
          <cell r="A138" t="str">
            <v>2800709410</v>
          </cell>
          <cell r="B138" t="str">
            <v>28007094</v>
          </cell>
          <cell r="C138" t="str">
            <v>0028007094</v>
          </cell>
          <cell r="D138" t="str">
            <v>00010</v>
          </cell>
          <cell r="E138" t="str">
            <v>RTN</v>
          </cell>
          <cell r="F138" t="str">
            <v>F0003003000000</v>
          </cell>
          <cell r="G138" t="str">
            <v>CAP      PROTECTION CAP</v>
          </cell>
          <cell r="H138" t="str">
            <v>15</v>
          </cell>
          <cell r="I138" t="str">
            <v>15</v>
          </cell>
          <cell r="J138" t="str">
            <v>2019-10-17 23:59:59</v>
          </cell>
          <cell r="K138" t="str">
            <v>2019-10-17 23:59:59</v>
          </cell>
          <cell r="L138" t="str">
            <v>OPEN</v>
          </cell>
          <cell r="M138" t="str">
            <v/>
          </cell>
          <cell r="N138" t="str">
            <v>WIENBERG, JANA</v>
          </cell>
          <cell r="O138" t="str">
            <v>Supplier Accept</v>
          </cell>
          <cell r="P138">
            <v>134</v>
          </cell>
          <cell r="Q138">
            <v>2010</v>
          </cell>
          <cell r="R138" t="str">
            <v>EUR</v>
          </cell>
          <cell r="S138" t="str">
            <v>2018-12-14 00:00:00</v>
          </cell>
        </row>
        <row r="139">
          <cell r="A139" t="str">
            <v>2793585710</v>
          </cell>
          <cell r="B139" t="str">
            <v>27935857</v>
          </cell>
          <cell r="C139" t="str">
            <v>0027935857</v>
          </cell>
          <cell r="D139" t="str">
            <v>00010</v>
          </cell>
          <cell r="E139" t="str">
            <v>RTN</v>
          </cell>
          <cell r="F139" t="str">
            <v>F0003003000000</v>
          </cell>
          <cell r="G139" t="str">
            <v>CAP      PROTECTION CAP</v>
          </cell>
          <cell r="H139" t="str">
            <v>10</v>
          </cell>
          <cell r="I139" t="str">
            <v>10</v>
          </cell>
          <cell r="J139" t="str">
            <v>2019-10-01 23:59:59</v>
          </cell>
          <cell r="K139" t="str">
            <v>2019-10-01 23:59:59</v>
          </cell>
          <cell r="L139" t="str">
            <v>OPEN</v>
          </cell>
          <cell r="M139" t="str">
            <v/>
          </cell>
          <cell r="N139" t="str">
            <v>WIENBERG, JANA</v>
          </cell>
          <cell r="O139" t="str">
            <v>Supplier Accept</v>
          </cell>
          <cell r="P139">
            <v>134</v>
          </cell>
          <cell r="Q139">
            <v>1340</v>
          </cell>
          <cell r="R139" t="str">
            <v>EUR</v>
          </cell>
          <cell r="S139" t="str">
            <v>2018-10-15 00:00:00</v>
          </cell>
        </row>
        <row r="140">
          <cell r="A140" t="str">
            <v>2793585610</v>
          </cell>
          <cell r="B140" t="str">
            <v>27935856</v>
          </cell>
          <cell r="C140" t="str">
            <v>0027935856</v>
          </cell>
          <cell r="D140" t="str">
            <v>00010</v>
          </cell>
          <cell r="E140" t="str">
            <v>RTN</v>
          </cell>
          <cell r="F140" t="str">
            <v>F0003003000000</v>
          </cell>
          <cell r="G140" t="str">
            <v>CAP      PROTECTION CAP</v>
          </cell>
          <cell r="H140" t="str">
            <v>10</v>
          </cell>
          <cell r="I140" t="str">
            <v>10</v>
          </cell>
          <cell r="J140" t="str">
            <v>2019-08-08 23:59:59</v>
          </cell>
          <cell r="K140" t="str">
            <v>2019-08-08 23:59:59</v>
          </cell>
          <cell r="L140" t="str">
            <v>OPEN</v>
          </cell>
          <cell r="M140" t="str">
            <v/>
          </cell>
          <cell r="N140" t="str">
            <v>WIENBERG, JANA</v>
          </cell>
          <cell r="O140" t="str">
            <v>Supplier Accept</v>
          </cell>
          <cell r="P140">
            <v>134</v>
          </cell>
          <cell r="Q140">
            <v>1340</v>
          </cell>
          <cell r="R140" t="str">
            <v>EUR</v>
          </cell>
          <cell r="S140" t="str">
            <v>2018-10-15 00:00:00</v>
          </cell>
        </row>
        <row r="141">
          <cell r="A141" t="str">
            <v>2791106910</v>
          </cell>
          <cell r="B141" t="str">
            <v>27911069</v>
          </cell>
          <cell r="C141" t="str">
            <v>0027911069</v>
          </cell>
          <cell r="D141" t="str">
            <v>00010</v>
          </cell>
          <cell r="E141" t="str">
            <v>RTN</v>
          </cell>
          <cell r="F141" t="str">
            <v>F0003003000000</v>
          </cell>
          <cell r="G141" t="str">
            <v>CAP      PROTECTION CAP</v>
          </cell>
          <cell r="H141" t="str">
            <v>7</v>
          </cell>
          <cell r="I141" t="str">
            <v>7</v>
          </cell>
          <cell r="J141" t="str">
            <v>2019-08-05 23:59:59</v>
          </cell>
          <cell r="K141" t="str">
            <v>2019-08-05 23:59:59</v>
          </cell>
          <cell r="L141" t="str">
            <v>OPEN</v>
          </cell>
          <cell r="M141" t="str">
            <v/>
          </cell>
          <cell r="N141" t="str">
            <v>WIENBERG, JANA</v>
          </cell>
          <cell r="O141" t="str">
            <v>Supplier Accept</v>
          </cell>
          <cell r="P141">
            <v>134</v>
          </cell>
          <cell r="Q141">
            <v>938</v>
          </cell>
          <cell r="R141" t="str">
            <v>EUR</v>
          </cell>
          <cell r="S141" t="str">
            <v>2018-09-12 00:00:00</v>
          </cell>
        </row>
        <row r="142">
          <cell r="A142" t="str">
            <v>2782693110</v>
          </cell>
          <cell r="B142" t="str">
            <v>27826931</v>
          </cell>
          <cell r="C142" t="str">
            <v>0027826931</v>
          </cell>
          <cell r="D142" t="str">
            <v>00010</v>
          </cell>
          <cell r="E142" t="str">
            <v>RTN</v>
          </cell>
          <cell r="F142" t="str">
            <v>F7161001300001</v>
          </cell>
          <cell r="G142" t="str">
            <v>HARNESS  HARNESS-P20T20</v>
          </cell>
          <cell r="H142" t="str">
            <v>5</v>
          </cell>
          <cell r="I142" t="str">
            <v>5</v>
          </cell>
          <cell r="J142" t="str">
            <v>2018-09-27 23:59:59</v>
          </cell>
          <cell r="K142" t="str">
            <v>2018-09-27 23:59:59</v>
          </cell>
          <cell r="L142" t="str">
            <v>OPEN</v>
          </cell>
          <cell r="M142" t="str">
            <v/>
          </cell>
          <cell r="N142" t="str">
            <v>GABRISCH, NIKLAS</v>
          </cell>
          <cell r="O142" t="str">
            <v>Customer Accept</v>
          </cell>
          <cell r="P142">
            <v>608</v>
          </cell>
          <cell r="Q142">
            <v>3040</v>
          </cell>
          <cell r="R142" t="str">
            <v>USD</v>
          </cell>
          <cell r="S142" t="str">
            <v>2018-06-20 00:00:00</v>
          </cell>
        </row>
        <row r="143">
          <cell r="A143" t="str">
            <v>2760454710</v>
          </cell>
          <cell r="B143" t="str">
            <v>27604547</v>
          </cell>
          <cell r="C143" t="str">
            <v>0027604547</v>
          </cell>
          <cell r="D143" t="str">
            <v>00010</v>
          </cell>
          <cell r="E143" t="str">
            <v>EXP</v>
          </cell>
          <cell r="F143" t="str">
            <v>V9251111521200</v>
          </cell>
          <cell r="G143" t="str">
            <v>DIAPHRGM DIAPHRAGM</v>
          </cell>
          <cell r="H143" t="str">
            <v>8</v>
          </cell>
          <cell r="I143" t="str">
            <v>8</v>
          </cell>
          <cell r="J143" t="str">
            <v>2017-12-14 23:59:59</v>
          </cell>
          <cell r="K143" t="str">
            <v>2018-02-19 23:59:59</v>
          </cell>
          <cell r="L143" t="str">
            <v>OPEN</v>
          </cell>
          <cell r="M143" t="str">
            <v/>
          </cell>
          <cell r="N143" t="str">
            <v>SPARES, PROCUREMEN</v>
          </cell>
          <cell r="O143" t="str">
            <v>Stock Movement</v>
          </cell>
          <cell r="P143">
            <v>195</v>
          </cell>
          <cell r="Q143">
            <v>1560</v>
          </cell>
          <cell r="R143" t="str">
            <v>EUR</v>
          </cell>
          <cell r="S143" t="str">
            <v>2017-11-14 00:00:00</v>
          </cell>
        </row>
        <row r="144">
          <cell r="A144" t="str">
            <v>2763331210</v>
          </cell>
          <cell r="B144" t="str">
            <v>27633312</v>
          </cell>
          <cell r="C144" t="str">
            <v>0027633312</v>
          </cell>
          <cell r="D144" t="str">
            <v>00010</v>
          </cell>
          <cell r="E144" t="str">
            <v>AOG</v>
          </cell>
          <cell r="F144" t="str">
            <v>F9251259500100</v>
          </cell>
          <cell r="G144" t="str">
            <v>SUPPORT  SUPPORT ASSY</v>
          </cell>
          <cell r="H144" t="str">
            <v>3</v>
          </cell>
          <cell r="I144" t="str">
            <v>3</v>
          </cell>
          <cell r="J144" t="str">
            <v>2017-12-18 23:59:59</v>
          </cell>
          <cell r="K144" t="str">
            <v>2017-12-18 23:59:59</v>
          </cell>
          <cell r="L144" t="str">
            <v>OPEN</v>
          </cell>
          <cell r="M144" t="str">
            <v/>
          </cell>
          <cell r="N144" t="str">
            <v>ROUSSEAU, THOMAS</v>
          </cell>
          <cell r="O144" t="str">
            <v>Supplier Accept</v>
          </cell>
          <cell r="P144">
            <v>151</v>
          </cell>
          <cell r="Q144">
            <v>453</v>
          </cell>
          <cell r="R144" t="str">
            <v>EUR</v>
          </cell>
          <cell r="S144" t="str">
            <v>2017-12-13 00:00:00</v>
          </cell>
        </row>
        <row r="145">
          <cell r="A145" t="str">
            <v>0</v>
          </cell>
          <cell r="B145">
            <v>0</v>
          </cell>
          <cell r="C145"/>
          <cell r="D145"/>
          <cell r="E145"/>
          <cell r="F145"/>
          <cell r="G145"/>
          <cell r="H145"/>
          <cell r="I145"/>
          <cell r="J145"/>
          <cell r="K145"/>
          <cell r="L145"/>
          <cell r="M145"/>
          <cell r="N145"/>
          <cell r="O145"/>
          <cell r="P145"/>
          <cell r="Q145"/>
          <cell r="R145"/>
          <cell r="S145"/>
        </row>
        <row r="146">
          <cell r="A146" t="str">
            <v>0</v>
          </cell>
          <cell r="B146">
            <v>0</v>
          </cell>
          <cell r="C146"/>
          <cell r="D146"/>
          <cell r="E146"/>
          <cell r="F146"/>
          <cell r="G146"/>
          <cell r="H146"/>
          <cell r="I146"/>
          <cell r="J146"/>
          <cell r="K146"/>
          <cell r="L146"/>
          <cell r="M146"/>
          <cell r="N146"/>
          <cell r="O146"/>
          <cell r="P146"/>
          <cell r="Q146"/>
          <cell r="R146"/>
          <cell r="S146"/>
        </row>
        <row r="147">
          <cell r="A147" t="str">
            <v>0</v>
          </cell>
          <cell r="B147">
            <v>0</v>
          </cell>
          <cell r="C147"/>
          <cell r="D147"/>
          <cell r="E147"/>
          <cell r="F147"/>
          <cell r="G147"/>
          <cell r="H147"/>
          <cell r="I147"/>
          <cell r="J147"/>
          <cell r="K147"/>
          <cell r="L147"/>
          <cell r="M147"/>
          <cell r="N147"/>
          <cell r="O147"/>
          <cell r="P147"/>
          <cell r="Q147"/>
          <cell r="R147"/>
          <cell r="S147"/>
        </row>
        <row r="148">
          <cell r="A148" t="str">
            <v>0</v>
          </cell>
          <cell r="B148">
            <v>0</v>
          </cell>
          <cell r="C148"/>
          <cell r="D148"/>
          <cell r="E148"/>
          <cell r="F148"/>
          <cell r="G148"/>
          <cell r="H148"/>
          <cell r="I148"/>
          <cell r="J148"/>
          <cell r="K148"/>
          <cell r="L148"/>
          <cell r="M148"/>
          <cell r="N148"/>
          <cell r="O148"/>
          <cell r="P148"/>
          <cell r="Q148"/>
          <cell r="R148"/>
          <cell r="S148"/>
        </row>
        <row r="149">
          <cell r="A149" t="str">
            <v>0</v>
          </cell>
          <cell r="B149">
            <v>0</v>
          </cell>
          <cell r="C149"/>
          <cell r="D149"/>
          <cell r="E149"/>
          <cell r="F149"/>
          <cell r="G149"/>
          <cell r="H149"/>
          <cell r="I149"/>
          <cell r="J149"/>
          <cell r="K149"/>
          <cell r="L149"/>
          <cell r="M149"/>
          <cell r="N149"/>
          <cell r="O149"/>
          <cell r="P149"/>
          <cell r="Q149"/>
          <cell r="R149"/>
          <cell r="S149"/>
        </row>
        <row r="150">
          <cell r="A150" t="str">
            <v>0</v>
          </cell>
          <cell r="B150">
            <v>0</v>
          </cell>
          <cell r="C150"/>
          <cell r="D150"/>
          <cell r="E150"/>
          <cell r="F150"/>
          <cell r="G150"/>
          <cell r="H150"/>
          <cell r="I150"/>
          <cell r="J150"/>
          <cell r="K150"/>
          <cell r="L150"/>
          <cell r="M150"/>
          <cell r="N150"/>
          <cell r="O150"/>
          <cell r="P150"/>
          <cell r="Q150"/>
          <cell r="R150"/>
          <cell r="S150"/>
        </row>
        <row r="151">
          <cell r="A151" t="str">
            <v>0</v>
          </cell>
          <cell r="B151">
            <v>0</v>
          </cell>
          <cell r="C151"/>
          <cell r="D151"/>
          <cell r="E151"/>
          <cell r="F151"/>
          <cell r="G151"/>
          <cell r="H151"/>
          <cell r="I151"/>
          <cell r="J151"/>
          <cell r="K151"/>
          <cell r="L151"/>
          <cell r="M151"/>
          <cell r="N151"/>
          <cell r="O151"/>
          <cell r="P151"/>
          <cell r="Q151"/>
          <cell r="R151"/>
          <cell r="S151"/>
        </row>
        <row r="152">
          <cell r="A152" t="str">
            <v>0</v>
          </cell>
          <cell r="B152">
            <v>0</v>
          </cell>
          <cell r="C152"/>
          <cell r="D152"/>
          <cell r="E152"/>
          <cell r="F152"/>
          <cell r="G152"/>
          <cell r="H152"/>
          <cell r="I152"/>
          <cell r="J152"/>
          <cell r="K152"/>
          <cell r="L152"/>
          <cell r="M152"/>
          <cell r="N152"/>
          <cell r="O152"/>
          <cell r="P152"/>
          <cell r="Q152"/>
          <cell r="R152"/>
          <cell r="S152"/>
        </row>
        <row r="153">
          <cell r="A153" t="str">
            <v>0</v>
          </cell>
          <cell r="B153">
            <v>0</v>
          </cell>
          <cell r="C153"/>
          <cell r="D153"/>
          <cell r="E153"/>
          <cell r="F153"/>
          <cell r="G153"/>
          <cell r="H153"/>
          <cell r="I153"/>
          <cell r="J153"/>
          <cell r="K153"/>
          <cell r="L153"/>
          <cell r="M153"/>
          <cell r="N153"/>
          <cell r="O153"/>
          <cell r="P153"/>
          <cell r="Q153"/>
          <cell r="R153"/>
          <cell r="S153"/>
        </row>
        <row r="154">
          <cell r="A154" t="str">
            <v>0</v>
          </cell>
          <cell r="B154">
            <v>0</v>
          </cell>
          <cell r="C154"/>
          <cell r="D154"/>
          <cell r="E154"/>
          <cell r="F154"/>
          <cell r="G154"/>
          <cell r="H154"/>
          <cell r="I154"/>
          <cell r="J154"/>
          <cell r="K154"/>
          <cell r="L154"/>
          <cell r="M154"/>
          <cell r="N154"/>
          <cell r="O154"/>
          <cell r="P154"/>
          <cell r="Q154"/>
          <cell r="R154"/>
          <cell r="S154"/>
        </row>
        <row r="155">
          <cell r="A155" t="str">
            <v>0</v>
          </cell>
          <cell r="B155">
            <v>0</v>
          </cell>
          <cell r="C155"/>
          <cell r="D155"/>
          <cell r="E155"/>
          <cell r="F155"/>
          <cell r="G155"/>
          <cell r="H155"/>
          <cell r="I155"/>
          <cell r="J155"/>
          <cell r="K155"/>
          <cell r="L155"/>
          <cell r="M155"/>
          <cell r="N155"/>
          <cell r="O155"/>
          <cell r="P155"/>
          <cell r="Q155"/>
          <cell r="R155"/>
          <cell r="S155"/>
        </row>
        <row r="156">
          <cell r="A156" t="str">
            <v>0</v>
          </cell>
          <cell r="B156">
            <v>0</v>
          </cell>
          <cell r="C156"/>
          <cell r="D156"/>
          <cell r="E156"/>
          <cell r="F156"/>
          <cell r="G156"/>
          <cell r="H156"/>
          <cell r="I156"/>
          <cell r="J156"/>
          <cell r="K156"/>
          <cell r="L156"/>
          <cell r="M156"/>
          <cell r="N156"/>
          <cell r="O156"/>
          <cell r="P156"/>
          <cell r="Q156"/>
          <cell r="R156"/>
          <cell r="S156"/>
        </row>
        <row r="157">
          <cell r="A157" t="str">
            <v>0</v>
          </cell>
          <cell r="B157">
            <v>0</v>
          </cell>
          <cell r="C157"/>
          <cell r="D157"/>
          <cell r="E157"/>
          <cell r="F157"/>
          <cell r="G157"/>
          <cell r="H157"/>
          <cell r="I157"/>
          <cell r="J157"/>
          <cell r="K157"/>
          <cell r="L157"/>
          <cell r="M157"/>
          <cell r="N157"/>
          <cell r="O157"/>
          <cell r="P157"/>
          <cell r="Q157"/>
          <cell r="R157"/>
          <cell r="S157"/>
        </row>
        <row r="158">
          <cell r="A158" t="str">
            <v>0</v>
          </cell>
          <cell r="B158">
            <v>0</v>
          </cell>
          <cell r="C158"/>
          <cell r="D158"/>
          <cell r="E158"/>
          <cell r="F158"/>
          <cell r="G158"/>
          <cell r="H158"/>
          <cell r="I158"/>
          <cell r="J158"/>
          <cell r="K158"/>
          <cell r="L158"/>
          <cell r="M158"/>
          <cell r="N158"/>
          <cell r="O158"/>
          <cell r="P158"/>
          <cell r="Q158"/>
          <cell r="R158"/>
          <cell r="S158"/>
        </row>
        <row r="159">
          <cell r="A159" t="str">
            <v>0</v>
          </cell>
          <cell r="B159">
            <v>0</v>
          </cell>
          <cell r="C159"/>
          <cell r="D159"/>
          <cell r="E159"/>
          <cell r="F159"/>
          <cell r="G159"/>
          <cell r="H159"/>
          <cell r="I159"/>
          <cell r="J159"/>
          <cell r="K159"/>
          <cell r="L159"/>
          <cell r="M159"/>
          <cell r="N159"/>
          <cell r="O159"/>
          <cell r="P159"/>
          <cell r="Q159"/>
          <cell r="R159"/>
          <cell r="S159"/>
        </row>
        <row r="160">
          <cell r="A160" t="str">
            <v>0</v>
          </cell>
          <cell r="B160">
            <v>0</v>
          </cell>
          <cell r="C160"/>
          <cell r="D160"/>
          <cell r="E160"/>
          <cell r="F160"/>
          <cell r="G160"/>
          <cell r="H160"/>
          <cell r="I160"/>
          <cell r="J160"/>
          <cell r="K160"/>
          <cell r="L160"/>
          <cell r="M160"/>
          <cell r="N160"/>
          <cell r="O160"/>
          <cell r="P160"/>
          <cell r="Q160"/>
          <cell r="R160"/>
          <cell r="S160"/>
        </row>
        <row r="161">
          <cell r="A161" t="str">
            <v>0</v>
          </cell>
          <cell r="B161">
            <v>0</v>
          </cell>
          <cell r="C161"/>
          <cell r="D161"/>
          <cell r="E161"/>
          <cell r="F161"/>
          <cell r="G161"/>
          <cell r="H161"/>
          <cell r="I161"/>
          <cell r="J161"/>
          <cell r="K161"/>
          <cell r="L161"/>
          <cell r="M161"/>
          <cell r="N161"/>
          <cell r="O161"/>
          <cell r="P161"/>
          <cell r="Q161"/>
          <cell r="R161"/>
          <cell r="S161"/>
        </row>
        <row r="162">
          <cell r="A162" t="str">
            <v>0</v>
          </cell>
          <cell r="B162">
            <v>0</v>
          </cell>
          <cell r="C162"/>
          <cell r="D162"/>
          <cell r="E162"/>
          <cell r="F162"/>
          <cell r="G162"/>
          <cell r="H162"/>
          <cell r="I162"/>
          <cell r="J162"/>
          <cell r="K162"/>
          <cell r="L162"/>
          <cell r="M162"/>
          <cell r="N162"/>
          <cell r="O162"/>
          <cell r="P162"/>
          <cell r="Q162"/>
          <cell r="R162"/>
          <cell r="S162"/>
        </row>
        <row r="163">
          <cell r="A163" t="str">
            <v>0</v>
          </cell>
          <cell r="B163">
            <v>0</v>
          </cell>
          <cell r="C163"/>
          <cell r="D163"/>
          <cell r="E163"/>
          <cell r="F163"/>
          <cell r="G163"/>
          <cell r="H163"/>
          <cell r="I163"/>
          <cell r="J163"/>
          <cell r="K163"/>
          <cell r="L163"/>
          <cell r="M163"/>
          <cell r="N163"/>
          <cell r="O163"/>
          <cell r="P163"/>
          <cell r="Q163"/>
          <cell r="R163"/>
          <cell r="S163"/>
        </row>
        <row r="164">
          <cell r="A164" t="str">
            <v>0</v>
          </cell>
          <cell r="B164">
            <v>0</v>
          </cell>
          <cell r="C164"/>
          <cell r="D164"/>
          <cell r="E164"/>
          <cell r="F164"/>
          <cell r="G164"/>
          <cell r="H164"/>
          <cell r="I164"/>
          <cell r="J164"/>
          <cell r="K164"/>
          <cell r="L164"/>
          <cell r="M164"/>
          <cell r="N164"/>
          <cell r="O164"/>
          <cell r="P164"/>
          <cell r="Q164"/>
          <cell r="R164"/>
          <cell r="S164"/>
        </row>
        <row r="165">
          <cell r="A165" t="str">
            <v>0</v>
          </cell>
          <cell r="B165">
            <v>0</v>
          </cell>
          <cell r="C165"/>
          <cell r="D165"/>
          <cell r="E165"/>
          <cell r="F165"/>
          <cell r="G165"/>
          <cell r="H165"/>
          <cell r="I165"/>
          <cell r="J165"/>
          <cell r="K165"/>
          <cell r="L165"/>
          <cell r="M165"/>
          <cell r="N165"/>
          <cell r="O165"/>
          <cell r="P165"/>
          <cell r="Q165"/>
          <cell r="R165"/>
          <cell r="S165"/>
        </row>
        <row r="166">
          <cell r="A166" t="str">
            <v>0</v>
          </cell>
          <cell r="B166">
            <v>0</v>
          </cell>
          <cell r="C166"/>
          <cell r="D166"/>
          <cell r="E166"/>
          <cell r="F166"/>
          <cell r="G166"/>
          <cell r="H166"/>
          <cell r="I166"/>
          <cell r="J166"/>
          <cell r="K166"/>
          <cell r="L166"/>
          <cell r="M166"/>
          <cell r="N166"/>
          <cell r="O166"/>
          <cell r="P166"/>
          <cell r="Q166"/>
          <cell r="R166"/>
          <cell r="S166"/>
        </row>
        <row r="167">
          <cell r="A167" t="str">
            <v>0</v>
          </cell>
          <cell r="B167">
            <v>0</v>
          </cell>
          <cell r="C167"/>
          <cell r="D167"/>
          <cell r="E167"/>
          <cell r="F167"/>
          <cell r="G167"/>
          <cell r="H167"/>
          <cell r="I167"/>
          <cell r="J167"/>
          <cell r="K167"/>
          <cell r="L167"/>
          <cell r="M167"/>
          <cell r="N167"/>
          <cell r="O167"/>
          <cell r="P167"/>
          <cell r="Q167"/>
          <cell r="R167"/>
          <cell r="S167"/>
        </row>
        <row r="168">
          <cell r="A168" t="str">
            <v>0</v>
          </cell>
          <cell r="B168">
            <v>0</v>
          </cell>
          <cell r="C168"/>
          <cell r="D168"/>
          <cell r="E168"/>
          <cell r="F168"/>
          <cell r="G168"/>
          <cell r="H168"/>
          <cell r="I168"/>
          <cell r="J168"/>
          <cell r="K168"/>
          <cell r="L168"/>
          <cell r="M168"/>
          <cell r="N168"/>
          <cell r="O168"/>
          <cell r="P168"/>
          <cell r="Q168"/>
          <cell r="R168"/>
          <cell r="S168"/>
        </row>
        <row r="169">
          <cell r="A169" t="str">
            <v>0</v>
          </cell>
          <cell r="B169">
            <v>0</v>
          </cell>
          <cell r="C169"/>
          <cell r="D169"/>
          <cell r="E169"/>
          <cell r="F169"/>
          <cell r="G169"/>
          <cell r="H169"/>
          <cell r="I169"/>
          <cell r="J169"/>
          <cell r="K169"/>
          <cell r="L169"/>
          <cell r="M169"/>
          <cell r="N169"/>
          <cell r="O169"/>
          <cell r="P169"/>
          <cell r="Q169"/>
          <cell r="R169"/>
          <cell r="S169"/>
        </row>
        <row r="170">
          <cell r="A170" t="str">
            <v>0</v>
          </cell>
          <cell r="B170">
            <v>0</v>
          </cell>
          <cell r="C170"/>
          <cell r="D170"/>
          <cell r="E170"/>
          <cell r="F170"/>
          <cell r="G170"/>
          <cell r="H170"/>
          <cell r="I170"/>
          <cell r="J170"/>
          <cell r="K170"/>
          <cell r="L170"/>
          <cell r="M170"/>
          <cell r="N170"/>
          <cell r="O170"/>
          <cell r="P170"/>
          <cell r="Q170"/>
          <cell r="R170"/>
          <cell r="S170"/>
        </row>
        <row r="171">
          <cell r="A171" t="str">
            <v>0</v>
          </cell>
          <cell r="B171">
            <v>0</v>
          </cell>
          <cell r="C171"/>
          <cell r="D171"/>
          <cell r="E171"/>
          <cell r="F171"/>
          <cell r="G171"/>
          <cell r="H171"/>
          <cell r="I171"/>
          <cell r="J171"/>
          <cell r="K171"/>
          <cell r="L171"/>
          <cell r="M171"/>
          <cell r="N171"/>
          <cell r="O171"/>
          <cell r="P171"/>
          <cell r="Q171"/>
          <cell r="R171"/>
          <cell r="S171"/>
        </row>
        <row r="172">
          <cell r="A172" t="str">
            <v>0</v>
          </cell>
          <cell r="B172">
            <v>0</v>
          </cell>
          <cell r="C172"/>
          <cell r="D172"/>
          <cell r="E172"/>
          <cell r="F172"/>
          <cell r="G172"/>
          <cell r="H172"/>
          <cell r="I172"/>
          <cell r="J172"/>
          <cell r="K172"/>
          <cell r="L172"/>
          <cell r="M172"/>
          <cell r="N172"/>
          <cell r="O172"/>
          <cell r="P172"/>
          <cell r="Q172"/>
          <cell r="R172"/>
          <cell r="S172"/>
        </row>
        <row r="173">
          <cell r="A173" t="str">
            <v>0</v>
          </cell>
          <cell r="B173">
            <v>0</v>
          </cell>
          <cell r="C173"/>
          <cell r="D173"/>
          <cell r="E173"/>
          <cell r="F173"/>
          <cell r="G173"/>
          <cell r="H173"/>
          <cell r="I173"/>
          <cell r="J173"/>
          <cell r="K173"/>
          <cell r="L173"/>
          <cell r="M173"/>
          <cell r="N173"/>
          <cell r="O173"/>
          <cell r="P173"/>
          <cell r="Q173"/>
          <cell r="R173"/>
          <cell r="S173"/>
        </row>
        <row r="174">
          <cell r="A174" t="str">
            <v>0</v>
          </cell>
          <cell r="B174">
            <v>0</v>
          </cell>
          <cell r="C174"/>
          <cell r="D174"/>
          <cell r="E174"/>
          <cell r="F174"/>
          <cell r="G174"/>
          <cell r="H174"/>
          <cell r="I174"/>
          <cell r="J174"/>
          <cell r="K174"/>
          <cell r="L174"/>
          <cell r="M174"/>
          <cell r="N174"/>
          <cell r="O174"/>
          <cell r="P174"/>
          <cell r="Q174"/>
          <cell r="R174"/>
          <cell r="S174"/>
        </row>
        <row r="175">
          <cell r="A175" t="str">
            <v>0</v>
          </cell>
          <cell r="B175">
            <v>0</v>
          </cell>
          <cell r="C175"/>
          <cell r="D175"/>
          <cell r="E175"/>
          <cell r="F175"/>
          <cell r="G175"/>
          <cell r="H175"/>
          <cell r="I175"/>
          <cell r="J175"/>
          <cell r="K175"/>
          <cell r="L175"/>
          <cell r="M175"/>
          <cell r="N175"/>
          <cell r="O175"/>
          <cell r="P175"/>
          <cell r="Q175"/>
          <cell r="R175"/>
          <cell r="S175"/>
        </row>
        <row r="176">
          <cell r="A176" t="str">
            <v>0</v>
          </cell>
          <cell r="B176">
            <v>0</v>
          </cell>
          <cell r="C176"/>
          <cell r="D176"/>
          <cell r="E176"/>
          <cell r="F176"/>
          <cell r="G176"/>
          <cell r="H176"/>
          <cell r="I176"/>
          <cell r="J176"/>
          <cell r="K176"/>
          <cell r="L176"/>
          <cell r="M176"/>
          <cell r="N176"/>
          <cell r="O176"/>
          <cell r="P176"/>
          <cell r="Q176"/>
          <cell r="R176"/>
          <cell r="S176"/>
        </row>
        <row r="177">
          <cell r="A177" t="str">
            <v>0</v>
          </cell>
          <cell r="B177">
            <v>0</v>
          </cell>
          <cell r="C177"/>
          <cell r="D177"/>
          <cell r="E177"/>
          <cell r="F177"/>
          <cell r="G177"/>
          <cell r="H177"/>
          <cell r="I177"/>
          <cell r="J177"/>
          <cell r="K177"/>
          <cell r="L177"/>
          <cell r="M177"/>
          <cell r="N177"/>
          <cell r="O177"/>
          <cell r="P177"/>
          <cell r="Q177"/>
          <cell r="R177"/>
          <cell r="S177"/>
        </row>
        <row r="178">
          <cell r="A178" t="str">
            <v>0</v>
          </cell>
          <cell r="B178">
            <v>0</v>
          </cell>
          <cell r="C178"/>
          <cell r="D178"/>
          <cell r="E178"/>
          <cell r="F178"/>
          <cell r="G178"/>
          <cell r="H178"/>
          <cell r="I178"/>
          <cell r="J178"/>
          <cell r="K178"/>
          <cell r="L178"/>
          <cell r="M178"/>
          <cell r="N178"/>
          <cell r="O178"/>
          <cell r="P178"/>
          <cell r="Q178"/>
          <cell r="R178"/>
          <cell r="S178"/>
        </row>
        <row r="179">
          <cell r="A179" t="str">
            <v>0</v>
          </cell>
          <cell r="B179">
            <v>0</v>
          </cell>
          <cell r="C179"/>
          <cell r="D179"/>
          <cell r="E179"/>
          <cell r="F179"/>
          <cell r="G179"/>
          <cell r="H179"/>
          <cell r="I179"/>
          <cell r="J179"/>
          <cell r="K179"/>
          <cell r="L179"/>
          <cell r="M179"/>
          <cell r="N179"/>
          <cell r="O179"/>
          <cell r="P179"/>
          <cell r="Q179"/>
          <cell r="R179"/>
          <cell r="S179"/>
        </row>
        <row r="180">
          <cell r="A180" t="str">
            <v>0</v>
          </cell>
          <cell r="B180">
            <v>0</v>
          </cell>
          <cell r="C180"/>
          <cell r="D180"/>
          <cell r="E180"/>
          <cell r="F180"/>
          <cell r="G180"/>
          <cell r="H180"/>
          <cell r="I180"/>
          <cell r="J180"/>
          <cell r="K180"/>
          <cell r="L180"/>
          <cell r="M180"/>
          <cell r="N180"/>
          <cell r="O180"/>
          <cell r="P180"/>
          <cell r="Q180"/>
          <cell r="R180"/>
          <cell r="S180"/>
        </row>
        <row r="181">
          <cell r="A181" t="str">
            <v>0</v>
          </cell>
          <cell r="B181">
            <v>0</v>
          </cell>
          <cell r="C181"/>
          <cell r="D181"/>
          <cell r="E181"/>
          <cell r="F181"/>
          <cell r="G181"/>
          <cell r="H181"/>
          <cell r="I181"/>
          <cell r="J181"/>
          <cell r="K181"/>
          <cell r="L181"/>
          <cell r="M181"/>
          <cell r="N181"/>
          <cell r="O181"/>
          <cell r="P181"/>
          <cell r="Q181"/>
          <cell r="R181"/>
          <cell r="S181"/>
        </row>
        <row r="182">
          <cell r="A182" t="str">
            <v>0</v>
          </cell>
          <cell r="B182">
            <v>0</v>
          </cell>
          <cell r="C182"/>
          <cell r="D182"/>
          <cell r="E182"/>
          <cell r="F182"/>
          <cell r="G182"/>
          <cell r="H182"/>
          <cell r="I182"/>
          <cell r="J182"/>
          <cell r="K182"/>
          <cell r="L182"/>
          <cell r="M182"/>
          <cell r="N182"/>
          <cell r="O182"/>
          <cell r="P182"/>
          <cell r="Q182"/>
          <cell r="R182"/>
          <cell r="S182"/>
        </row>
        <row r="183">
          <cell r="A183" t="str">
            <v>0</v>
          </cell>
          <cell r="B183">
            <v>0</v>
          </cell>
          <cell r="C183"/>
          <cell r="D183"/>
          <cell r="E183"/>
          <cell r="F183"/>
          <cell r="G183"/>
          <cell r="H183"/>
          <cell r="I183"/>
          <cell r="J183"/>
          <cell r="K183"/>
          <cell r="L183"/>
          <cell r="M183"/>
          <cell r="N183"/>
          <cell r="O183"/>
          <cell r="P183"/>
          <cell r="Q183"/>
          <cell r="R183"/>
          <cell r="S183"/>
        </row>
        <row r="184">
          <cell r="A184" t="str">
            <v>0</v>
          </cell>
          <cell r="B184">
            <v>0</v>
          </cell>
          <cell r="C184"/>
          <cell r="D184"/>
          <cell r="E184"/>
          <cell r="F184"/>
          <cell r="G184"/>
          <cell r="H184"/>
          <cell r="I184"/>
          <cell r="J184"/>
          <cell r="K184"/>
          <cell r="L184"/>
          <cell r="M184"/>
          <cell r="N184"/>
          <cell r="O184"/>
          <cell r="P184"/>
          <cell r="Q184"/>
          <cell r="R184"/>
          <cell r="S184"/>
        </row>
        <row r="185">
          <cell r="A185" t="str">
            <v>0</v>
          </cell>
          <cell r="B185">
            <v>0</v>
          </cell>
          <cell r="C185"/>
          <cell r="D185"/>
          <cell r="E185"/>
          <cell r="F185"/>
          <cell r="G185"/>
          <cell r="H185"/>
          <cell r="I185"/>
          <cell r="J185"/>
          <cell r="K185"/>
          <cell r="L185"/>
          <cell r="M185"/>
          <cell r="N185"/>
          <cell r="O185"/>
          <cell r="P185"/>
          <cell r="Q185"/>
          <cell r="R185"/>
          <cell r="S185"/>
        </row>
        <row r="186">
          <cell r="A186" t="str">
            <v>0</v>
          </cell>
          <cell r="B186">
            <v>0</v>
          </cell>
          <cell r="C186"/>
          <cell r="D186"/>
          <cell r="E186"/>
          <cell r="F186"/>
          <cell r="G186"/>
          <cell r="H186"/>
          <cell r="I186"/>
          <cell r="J186"/>
          <cell r="K186"/>
          <cell r="L186"/>
          <cell r="M186"/>
          <cell r="N186"/>
          <cell r="O186"/>
          <cell r="P186"/>
          <cell r="Q186"/>
          <cell r="R186"/>
          <cell r="S186"/>
        </row>
        <row r="187">
          <cell r="A187" t="str">
            <v>0</v>
          </cell>
          <cell r="B187">
            <v>0</v>
          </cell>
          <cell r="C187"/>
          <cell r="D187"/>
          <cell r="E187"/>
          <cell r="F187"/>
          <cell r="G187"/>
          <cell r="H187"/>
          <cell r="I187"/>
          <cell r="J187"/>
          <cell r="K187"/>
          <cell r="L187"/>
          <cell r="M187"/>
          <cell r="N187"/>
          <cell r="O187"/>
          <cell r="P187"/>
          <cell r="Q187"/>
          <cell r="R187"/>
          <cell r="S187"/>
        </row>
        <row r="188">
          <cell r="A188" t="str">
            <v>0</v>
          </cell>
          <cell r="B188">
            <v>0</v>
          </cell>
          <cell r="C188"/>
          <cell r="D188"/>
          <cell r="E188"/>
          <cell r="F188"/>
          <cell r="G188"/>
          <cell r="H188"/>
          <cell r="I188"/>
          <cell r="J188"/>
          <cell r="K188"/>
          <cell r="L188"/>
          <cell r="M188"/>
          <cell r="N188"/>
          <cell r="O188"/>
          <cell r="P188"/>
          <cell r="Q188"/>
          <cell r="R188"/>
          <cell r="S188"/>
        </row>
        <row r="189">
          <cell r="A189" t="str">
            <v>0</v>
          </cell>
          <cell r="B189">
            <v>0</v>
          </cell>
          <cell r="C189"/>
          <cell r="D189"/>
          <cell r="E189"/>
          <cell r="F189"/>
          <cell r="G189"/>
          <cell r="H189"/>
          <cell r="I189"/>
          <cell r="J189"/>
          <cell r="K189"/>
          <cell r="L189"/>
          <cell r="M189"/>
          <cell r="N189"/>
          <cell r="O189"/>
          <cell r="P189"/>
          <cell r="Q189"/>
          <cell r="R189"/>
          <cell r="S189"/>
        </row>
        <row r="190">
          <cell r="A190" t="str">
            <v>0</v>
          </cell>
          <cell r="B190">
            <v>0</v>
          </cell>
          <cell r="C190"/>
          <cell r="D190"/>
          <cell r="E190"/>
          <cell r="F190"/>
          <cell r="G190"/>
          <cell r="H190"/>
          <cell r="I190"/>
          <cell r="J190"/>
          <cell r="K190"/>
          <cell r="L190"/>
          <cell r="M190"/>
          <cell r="N190"/>
          <cell r="O190"/>
          <cell r="P190"/>
          <cell r="Q190"/>
          <cell r="R190"/>
          <cell r="S190"/>
        </row>
        <row r="191">
          <cell r="A191" t="str">
            <v>0</v>
          </cell>
          <cell r="B191">
            <v>0</v>
          </cell>
          <cell r="C191"/>
          <cell r="D191"/>
          <cell r="E191"/>
          <cell r="F191"/>
          <cell r="G191"/>
          <cell r="H191"/>
          <cell r="I191"/>
          <cell r="J191"/>
          <cell r="K191"/>
          <cell r="L191"/>
          <cell r="M191"/>
          <cell r="N191"/>
          <cell r="O191"/>
          <cell r="P191"/>
          <cell r="Q191"/>
          <cell r="R191"/>
          <cell r="S191"/>
        </row>
        <row r="192">
          <cell r="A192" t="str">
            <v>0</v>
          </cell>
          <cell r="B192">
            <v>0</v>
          </cell>
          <cell r="C192"/>
          <cell r="D192"/>
          <cell r="E192"/>
          <cell r="F192"/>
          <cell r="G192"/>
          <cell r="H192"/>
          <cell r="I192"/>
          <cell r="J192"/>
          <cell r="K192"/>
          <cell r="L192"/>
          <cell r="M192"/>
          <cell r="N192"/>
          <cell r="O192"/>
          <cell r="P192"/>
          <cell r="Q192"/>
          <cell r="R192"/>
          <cell r="S192"/>
        </row>
        <row r="193">
          <cell r="A193" t="str">
            <v>0</v>
          </cell>
          <cell r="B193">
            <v>0</v>
          </cell>
          <cell r="C193"/>
          <cell r="D193"/>
          <cell r="E193"/>
          <cell r="F193"/>
          <cell r="G193"/>
          <cell r="H193"/>
          <cell r="I193"/>
          <cell r="J193"/>
          <cell r="K193"/>
          <cell r="L193"/>
          <cell r="M193"/>
          <cell r="N193"/>
          <cell r="O193"/>
          <cell r="P193"/>
          <cell r="Q193"/>
          <cell r="R193"/>
          <cell r="S193"/>
        </row>
        <row r="194">
          <cell r="A194" t="str">
            <v>0</v>
          </cell>
          <cell r="B194">
            <v>0</v>
          </cell>
          <cell r="C194"/>
          <cell r="D194"/>
          <cell r="E194"/>
          <cell r="F194"/>
          <cell r="G194"/>
          <cell r="H194"/>
          <cell r="I194"/>
          <cell r="J194"/>
          <cell r="K194"/>
          <cell r="L194"/>
          <cell r="M194"/>
          <cell r="N194"/>
          <cell r="O194"/>
          <cell r="P194"/>
          <cell r="Q194"/>
          <cell r="R194"/>
          <cell r="S194"/>
        </row>
        <row r="195">
          <cell r="A195" t="str">
            <v>0</v>
          </cell>
          <cell r="B195">
            <v>0</v>
          </cell>
          <cell r="C195"/>
          <cell r="D195"/>
          <cell r="E195"/>
          <cell r="F195"/>
          <cell r="G195"/>
          <cell r="H195"/>
          <cell r="I195"/>
          <cell r="J195"/>
          <cell r="K195"/>
          <cell r="L195"/>
          <cell r="M195"/>
          <cell r="N195"/>
          <cell r="O195"/>
          <cell r="P195"/>
          <cell r="Q195"/>
          <cell r="R195"/>
          <cell r="S195"/>
        </row>
        <row r="196">
          <cell r="A196" t="str">
            <v>0</v>
          </cell>
          <cell r="B196">
            <v>0</v>
          </cell>
          <cell r="C196"/>
          <cell r="D196"/>
          <cell r="E196"/>
          <cell r="F196"/>
          <cell r="G196"/>
          <cell r="H196"/>
          <cell r="I196"/>
          <cell r="J196"/>
          <cell r="K196"/>
          <cell r="L196"/>
          <cell r="M196"/>
          <cell r="N196"/>
          <cell r="O196"/>
          <cell r="P196"/>
          <cell r="Q196"/>
          <cell r="R196"/>
          <cell r="S196"/>
        </row>
        <row r="197">
          <cell r="A197" t="str">
            <v>0</v>
          </cell>
          <cell r="B197">
            <v>0</v>
          </cell>
          <cell r="C197"/>
          <cell r="D197"/>
          <cell r="E197"/>
          <cell r="F197"/>
          <cell r="G197"/>
          <cell r="H197"/>
          <cell r="I197"/>
          <cell r="J197"/>
          <cell r="K197"/>
          <cell r="L197"/>
          <cell r="M197"/>
          <cell r="N197"/>
          <cell r="O197"/>
          <cell r="P197"/>
          <cell r="Q197"/>
          <cell r="R197"/>
          <cell r="S197"/>
        </row>
        <row r="198">
          <cell r="A198" t="str">
            <v>0</v>
          </cell>
          <cell r="B198">
            <v>0</v>
          </cell>
          <cell r="C198"/>
          <cell r="D198"/>
          <cell r="E198"/>
          <cell r="F198"/>
          <cell r="G198"/>
          <cell r="H198"/>
          <cell r="I198"/>
          <cell r="J198"/>
          <cell r="K198"/>
          <cell r="L198"/>
          <cell r="M198"/>
          <cell r="N198"/>
          <cell r="O198"/>
          <cell r="P198"/>
          <cell r="Q198"/>
          <cell r="R198"/>
          <cell r="S198"/>
        </row>
        <row r="199">
          <cell r="A199" t="str">
            <v>0</v>
          </cell>
          <cell r="B199">
            <v>0</v>
          </cell>
          <cell r="C199"/>
          <cell r="D199"/>
          <cell r="E199"/>
          <cell r="F199"/>
          <cell r="G199"/>
          <cell r="H199"/>
          <cell r="I199"/>
          <cell r="J199"/>
          <cell r="K199"/>
          <cell r="L199"/>
          <cell r="M199"/>
          <cell r="N199"/>
          <cell r="O199"/>
          <cell r="P199"/>
          <cell r="Q199"/>
          <cell r="R199"/>
          <cell r="S199"/>
        </row>
        <row r="200">
          <cell r="A200" t="str">
            <v>0</v>
          </cell>
          <cell r="B200">
            <v>0</v>
          </cell>
          <cell r="C200"/>
          <cell r="D200"/>
          <cell r="E200"/>
          <cell r="F200"/>
          <cell r="G200"/>
          <cell r="H200"/>
          <cell r="I200"/>
          <cell r="J200"/>
          <cell r="K200"/>
          <cell r="L200"/>
          <cell r="M200"/>
          <cell r="N200"/>
          <cell r="O200"/>
          <cell r="P200"/>
          <cell r="Q200"/>
          <cell r="R200"/>
          <cell r="S200"/>
        </row>
        <row r="201">
          <cell r="A201" t="str">
            <v>0</v>
          </cell>
          <cell r="B201">
            <v>0</v>
          </cell>
          <cell r="C201"/>
          <cell r="D201"/>
          <cell r="E201"/>
          <cell r="F201"/>
          <cell r="G201"/>
          <cell r="H201"/>
          <cell r="I201"/>
          <cell r="J201"/>
          <cell r="K201"/>
          <cell r="L201"/>
          <cell r="M201"/>
          <cell r="N201"/>
          <cell r="O201"/>
          <cell r="P201"/>
          <cell r="Q201"/>
          <cell r="R201"/>
          <cell r="S201"/>
        </row>
        <row r="202">
          <cell r="A202" t="str">
            <v>0</v>
          </cell>
          <cell r="B202">
            <v>0</v>
          </cell>
          <cell r="C202"/>
          <cell r="D202"/>
          <cell r="E202"/>
          <cell r="F202"/>
          <cell r="G202"/>
          <cell r="H202"/>
          <cell r="I202"/>
          <cell r="J202"/>
          <cell r="K202"/>
          <cell r="L202"/>
          <cell r="M202"/>
          <cell r="N202"/>
          <cell r="O202"/>
          <cell r="P202"/>
          <cell r="Q202"/>
          <cell r="R202"/>
          <cell r="S202"/>
        </row>
        <row r="203">
          <cell r="A203" t="str">
            <v>0</v>
          </cell>
          <cell r="B203">
            <v>0</v>
          </cell>
          <cell r="C203"/>
          <cell r="D203"/>
          <cell r="E203"/>
          <cell r="F203"/>
          <cell r="G203"/>
          <cell r="H203"/>
          <cell r="I203"/>
          <cell r="J203"/>
          <cell r="K203"/>
          <cell r="L203"/>
          <cell r="M203"/>
          <cell r="N203"/>
          <cell r="O203"/>
          <cell r="P203"/>
          <cell r="Q203"/>
          <cell r="R203"/>
          <cell r="S203"/>
        </row>
        <row r="204">
          <cell r="A204" t="str">
            <v>0</v>
          </cell>
          <cell r="B204">
            <v>0</v>
          </cell>
          <cell r="C204"/>
          <cell r="D204"/>
          <cell r="E204"/>
          <cell r="F204"/>
          <cell r="G204"/>
          <cell r="H204"/>
          <cell r="I204"/>
          <cell r="J204"/>
          <cell r="K204"/>
          <cell r="L204"/>
          <cell r="M204"/>
          <cell r="N204"/>
          <cell r="O204"/>
          <cell r="P204"/>
          <cell r="Q204"/>
          <cell r="R204"/>
          <cell r="S204"/>
        </row>
        <row r="205">
          <cell r="A205" t="str">
            <v>0</v>
          </cell>
          <cell r="B205">
            <v>0</v>
          </cell>
          <cell r="C205"/>
          <cell r="D205"/>
          <cell r="E205"/>
          <cell r="F205"/>
          <cell r="G205"/>
          <cell r="H205"/>
          <cell r="I205"/>
          <cell r="J205"/>
          <cell r="K205"/>
          <cell r="L205"/>
          <cell r="M205"/>
          <cell r="N205"/>
          <cell r="O205"/>
          <cell r="P205"/>
          <cell r="Q205"/>
          <cell r="R205"/>
          <cell r="S205"/>
        </row>
        <row r="206">
          <cell r="A206" t="str">
            <v>0</v>
          </cell>
          <cell r="B206">
            <v>0</v>
          </cell>
          <cell r="C206"/>
          <cell r="D206"/>
          <cell r="E206"/>
          <cell r="F206"/>
          <cell r="G206"/>
          <cell r="H206"/>
          <cell r="I206"/>
          <cell r="J206"/>
          <cell r="K206"/>
          <cell r="L206"/>
          <cell r="M206"/>
          <cell r="N206"/>
          <cell r="O206"/>
          <cell r="P206"/>
          <cell r="Q206"/>
          <cell r="R206"/>
          <cell r="S206"/>
        </row>
        <row r="207">
          <cell r="A207" t="str">
            <v>0</v>
          </cell>
          <cell r="B207">
            <v>0</v>
          </cell>
          <cell r="C207"/>
          <cell r="D207"/>
          <cell r="E207"/>
          <cell r="F207"/>
          <cell r="G207"/>
          <cell r="H207"/>
          <cell r="I207"/>
          <cell r="J207"/>
          <cell r="K207"/>
          <cell r="L207"/>
          <cell r="M207"/>
          <cell r="N207"/>
          <cell r="O207"/>
          <cell r="P207"/>
          <cell r="Q207"/>
          <cell r="R207"/>
          <cell r="S207"/>
        </row>
        <row r="208">
          <cell r="A208" t="str">
            <v>0</v>
          </cell>
          <cell r="B208">
            <v>0</v>
          </cell>
          <cell r="C208"/>
          <cell r="D208"/>
          <cell r="E208"/>
          <cell r="F208"/>
          <cell r="G208"/>
          <cell r="H208"/>
          <cell r="I208"/>
          <cell r="J208"/>
          <cell r="K208"/>
          <cell r="L208"/>
          <cell r="M208"/>
          <cell r="N208"/>
          <cell r="O208"/>
          <cell r="P208"/>
          <cell r="Q208"/>
          <cell r="R208"/>
          <cell r="S208"/>
        </row>
        <row r="209">
          <cell r="A209" t="str">
            <v>0</v>
          </cell>
          <cell r="B209">
            <v>0</v>
          </cell>
          <cell r="C209"/>
          <cell r="D209"/>
          <cell r="E209"/>
          <cell r="F209"/>
          <cell r="G209"/>
          <cell r="H209"/>
          <cell r="I209"/>
          <cell r="J209"/>
          <cell r="K209"/>
          <cell r="L209"/>
          <cell r="M209"/>
          <cell r="N209"/>
          <cell r="O209"/>
          <cell r="P209"/>
          <cell r="Q209"/>
          <cell r="R209"/>
          <cell r="S209"/>
        </row>
        <row r="210">
          <cell r="A210" t="str">
            <v>0</v>
          </cell>
          <cell r="B210">
            <v>0</v>
          </cell>
          <cell r="C210"/>
          <cell r="D210"/>
          <cell r="E210"/>
          <cell r="F210"/>
          <cell r="G210"/>
          <cell r="H210"/>
          <cell r="I210"/>
          <cell r="J210"/>
          <cell r="K210"/>
          <cell r="L210"/>
          <cell r="M210"/>
          <cell r="N210"/>
          <cell r="O210"/>
          <cell r="P210"/>
          <cell r="Q210"/>
          <cell r="R210"/>
          <cell r="S210"/>
        </row>
        <row r="211">
          <cell r="A211" t="str">
            <v>0</v>
          </cell>
          <cell r="B211">
            <v>0</v>
          </cell>
          <cell r="C211"/>
          <cell r="D211"/>
          <cell r="E211"/>
          <cell r="F211"/>
          <cell r="G211"/>
          <cell r="H211"/>
          <cell r="I211"/>
          <cell r="J211"/>
          <cell r="K211"/>
          <cell r="L211"/>
          <cell r="M211"/>
          <cell r="N211"/>
          <cell r="O211"/>
          <cell r="P211"/>
          <cell r="Q211"/>
          <cell r="R211"/>
          <cell r="S211"/>
        </row>
        <row r="212">
          <cell r="A212" t="str">
            <v>0</v>
          </cell>
          <cell r="B212">
            <v>0</v>
          </cell>
          <cell r="C212"/>
          <cell r="D212"/>
          <cell r="E212"/>
          <cell r="F212"/>
          <cell r="G212"/>
          <cell r="H212"/>
          <cell r="I212"/>
          <cell r="J212"/>
          <cell r="K212"/>
          <cell r="L212"/>
          <cell r="M212"/>
          <cell r="N212"/>
          <cell r="O212"/>
          <cell r="P212"/>
          <cell r="Q212"/>
          <cell r="R212"/>
          <cell r="S212"/>
        </row>
        <row r="213">
          <cell r="A213" t="str">
            <v>0</v>
          </cell>
          <cell r="B213">
            <v>0</v>
          </cell>
          <cell r="C213"/>
          <cell r="D213"/>
          <cell r="E213"/>
          <cell r="F213"/>
          <cell r="G213"/>
          <cell r="H213"/>
          <cell r="I213"/>
          <cell r="J213"/>
          <cell r="K213"/>
          <cell r="L213"/>
          <cell r="M213"/>
          <cell r="N213"/>
          <cell r="O213"/>
          <cell r="P213"/>
          <cell r="Q213"/>
          <cell r="R213"/>
          <cell r="S213"/>
        </row>
        <row r="214">
          <cell r="A214" t="str">
            <v>0</v>
          </cell>
          <cell r="B214">
            <v>0</v>
          </cell>
          <cell r="C214"/>
          <cell r="D214"/>
          <cell r="E214"/>
          <cell r="F214"/>
          <cell r="G214"/>
          <cell r="H214"/>
          <cell r="I214"/>
          <cell r="J214"/>
          <cell r="K214"/>
          <cell r="L214"/>
          <cell r="M214"/>
          <cell r="N214"/>
          <cell r="O214"/>
          <cell r="P214"/>
          <cell r="Q214"/>
          <cell r="R214"/>
          <cell r="S214"/>
        </row>
        <row r="215">
          <cell r="A215" t="str">
            <v>0</v>
          </cell>
          <cell r="B215">
            <v>0</v>
          </cell>
          <cell r="C215"/>
          <cell r="D215"/>
          <cell r="E215"/>
          <cell r="F215"/>
          <cell r="G215"/>
          <cell r="H215"/>
          <cell r="I215"/>
          <cell r="J215"/>
          <cell r="K215"/>
          <cell r="L215"/>
          <cell r="M215"/>
          <cell r="N215"/>
          <cell r="O215"/>
          <cell r="P215"/>
          <cell r="Q215"/>
          <cell r="R215"/>
          <cell r="S215"/>
        </row>
        <row r="216">
          <cell r="A216" t="str">
            <v>0</v>
          </cell>
          <cell r="B216">
            <v>0</v>
          </cell>
          <cell r="C216"/>
          <cell r="D216"/>
          <cell r="E216"/>
          <cell r="F216"/>
          <cell r="G216"/>
          <cell r="H216"/>
          <cell r="I216"/>
          <cell r="J216"/>
          <cell r="K216"/>
          <cell r="L216"/>
          <cell r="M216"/>
          <cell r="N216"/>
          <cell r="O216"/>
          <cell r="P216"/>
          <cell r="Q216"/>
          <cell r="R216"/>
          <cell r="S216"/>
        </row>
        <row r="217">
          <cell r="A217" t="str">
            <v>0</v>
          </cell>
          <cell r="B217">
            <v>0</v>
          </cell>
          <cell r="C217"/>
          <cell r="D217"/>
          <cell r="E217"/>
          <cell r="F217"/>
          <cell r="G217"/>
          <cell r="H217"/>
          <cell r="I217"/>
          <cell r="J217"/>
          <cell r="K217"/>
          <cell r="L217"/>
          <cell r="M217"/>
          <cell r="N217"/>
          <cell r="O217"/>
          <cell r="P217"/>
          <cell r="Q217"/>
          <cell r="R217"/>
          <cell r="S217"/>
        </row>
        <row r="218">
          <cell r="A218" t="str">
            <v>0</v>
          </cell>
          <cell r="B218">
            <v>0</v>
          </cell>
          <cell r="C218"/>
          <cell r="D218"/>
          <cell r="E218"/>
          <cell r="F218"/>
          <cell r="G218"/>
          <cell r="H218"/>
          <cell r="I218"/>
          <cell r="J218"/>
          <cell r="K218"/>
          <cell r="L218"/>
          <cell r="M218"/>
          <cell r="N218"/>
          <cell r="O218"/>
          <cell r="P218"/>
          <cell r="Q218"/>
          <cell r="R218"/>
          <cell r="S218"/>
        </row>
        <row r="219">
          <cell r="A219" t="str">
            <v>0</v>
          </cell>
          <cell r="B219">
            <v>0</v>
          </cell>
          <cell r="C219"/>
          <cell r="D219"/>
          <cell r="E219"/>
          <cell r="F219"/>
          <cell r="G219"/>
          <cell r="H219"/>
          <cell r="I219"/>
          <cell r="J219"/>
          <cell r="K219"/>
          <cell r="L219"/>
          <cell r="M219"/>
          <cell r="N219"/>
          <cell r="O219"/>
          <cell r="P219"/>
          <cell r="Q219"/>
          <cell r="R219"/>
          <cell r="S219"/>
        </row>
        <row r="220">
          <cell r="A220" t="str">
            <v>0</v>
          </cell>
          <cell r="B220">
            <v>0</v>
          </cell>
          <cell r="C220"/>
          <cell r="D220"/>
          <cell r="E220"/>
          <cell r="F220"/>
          <cell r="G220"/>
          <cell r="H220"/>
          <cell r="I220"/>
          <cell r="J220"/>
          <cell r="K220"/>
          <cell r="L220"/>
          <cell r="M220"/>
          <cell r="N220"/>
          <cell r="O220"/>
          <cell r="P220"/>
          <cell r="Q220"/>
          <cell r="R220"/>
          <cell r="S220"/>
        </row>
        <row r="221">
          <cell r="A221" t="str">
            <v>0</v>
          </cell>
          <cell r="B221">
            <v>0</v>
          </cell>
          <cell r="C221"/>
          <cell r="D221"/>
          <cell r="E221"/>
          <cell r="F221"/>
          <cell r="G221"/>
          <cell r="H221"/>
          <cell r="I221"/>
          <cell r="J221"/>
          <cell r="K221"/>
          <cell r="L221"/>
          <cell r="M221"/>
          <cell r="N221"/>
          <cell r="O221"/>
          <cell r="P221"/>
          <cell r="Q221"/>
          <cell r="R221"/>
          <cell r="S221"/>
        </row>
        <row r="222">
          <cell r="A222" t="str">
            <v>0</v>
          </cell>
          <cell r="B222">
            <v>0</v>
          </cell>
          <cell r="C222"/>
          <cell r="D222"/>
          <cell r="E222"/>
          <cell r="F222"/>
          <cell r="G222"/>
          <cell r="H222"/>
          <cell r="I222"/>
          <cell r="J222"/>
          <cell r="K222"/>
          <cell r="L222"/>
          <cell r="M222"/>
          <cell r="N222"/>
          <cell r="O222"/>
          <cell r="P222"/>
          <cell r="Q222"/>
          <cell r="R222"/>
          <cell r="S222"/>
        </row>
        <row r="223">
          <cell r="A223" t="str">
            <v>0</v>
          </cell>
          <cell r="B223">
            <v>0</v>
          </cell>
          <cell r="C223"/>
          <cell r="D223"/>
          <cell r="E223"/>
          <cell r="F223"/>
          <cell r="G223"/>
          <cell r="H223"/>
          <cell r="I223"/>
          <cell r="J223"/>
          <cell r="K223"/>
          <cell r="L223"/>
          <cell r="M223"/>
          <cell r="N223"/>
          <cell r="O223"/>
          <cell r="P223"/>
          <cell r="Q223"/>
          <cell r="R223"/>
          <cell r="S223"/>
        </row>
        <row r="224">
          <cell r="A224" t="str">
            <v>0</v>
          </cell>
          <cell r="B224">
            <v>0</v>
          </cell>
          <cell r="C224"/>
          <cell r="D224"/>
          <cell r="E224"/>
          <cell r="F224"/>
          <cell r="G224"/>
          <cell r="H224"/>
          <cell r="I224"/>
          <cell r="J224"/>
          <cell r="K224"/>
          <cell r="L224"/>
          <cell r="M224"/>
          <cell r="N224"/>
          <cell r="O224"/>
          <cell r="P224"/>
          <cell r="Q224"/>
          <cell r="R224"/>
          <cell r="S224"/>
        </row>
        <row r="225">
          <cell r="A225" t="str">
            <v>0</v>
          </cell>
          <cell r="B225">
            <v>0</v>
          </cell>
          <cell r="C225"/>
          <cell r="D225"/>
          <cell r="E225"/>
          <cell r="F225"/>
          <cell r="G225"/>
          <cell r="H225"/>
          <cell r="I225"/>
          <cell r="J225"/>
          <cell r="K225"/>
          <cell r="L225"/>
          <cell r="M225"/>
          <cell r="N225"/>
          <cell r="O225"/>
          <cell r="P225"/>
          <cell r="Q225"/>
          <cell r="R225"/>
          <cell r="S225"/>
        </row>
        <row r="226">
          <cell r="A226" t="str">
            <v>0</v>
          </cell>
          <cell r="B226">
            <v>0</v>
          </cell>
          <cell r="C226"/>
          <cell r="D226"/>
          <cell r="E226"/>
          <cell r="F226"/>
          <cell r="G226"/>
          <cell r="H226"/>
          <cell r="I226"/>
          <cell r="J226"/>
          <cell r="K226"/>
          <cell r="L226"/>
          <cell r="M226"/>
          <cell r="N226"/>
          <cell r="O226"/>
          <cell r="P226"/>
          <cell r="Q226"/>
          <cell r="R226"/>
          <cell r="S226"/>
        </row>
        <row r="227">
          <cell r="A227" t="str">
            <v>0</v>
          </cell>
          <cell r="B227">
            <v>0</v>
          </cell>
          <cell r="C227"/>
          <cell r="D227"/>
          <cell r="E227"/>
          <cell r="F227"/>
          <cell r="G227"/>
          <cell r="H227"/>
          <cell r="I227"/>
          <cell r="J227"/>
          <cell r="K227"/>
          <cell r="L227"/>
          <cell r="M227"/>
          <cell r="N227"/>
          <cell r="O227"/>
          <cell r="P227"/>
          <cell r="Q227"/>
          <cell r="R227"/>
          <cell r="S227"/>
        </row>
        <row r="228">
          <cell r="A228" t="str">
            <v>0</v>
          </cell>
          <cell r="B228">
            <v>0</v>
          </cell>
          <cell r="C228"/>
          <cell r="D228"/>
          <cell r="E228"/>
          <cell r="F228"/>
          <cell r="G228"/>
          <cell r="H228"/>
          <cell r="I228"/>
          <cell r="J228"/>
          <cell r="K228"/>
          <cell r="L228"/>
          <cell r="M228"/>
          <cell r="N228"/>
          <cell r="O228"/>
          <cell r="P228"/>
          <cell r="Q228"/>
          <cell r="R228"/>
          <cell r="S228"/>
        </row>
        <row r="229">
          <cell r="A229" t="str">
            <v>0</v>
          </cell>
          <cell r="B229">
            <v>0</v>
          </cell>
          <cell r="C229"/>
          <cell r="D229"/>
          <cell r="E229"/>
          <cell r="F229"/>
          <cell r="G229"/>
          <cell r="H229"/>
          <cell r="I229"/>
          <cell r="J229"/>
          <cell r="K229"/>
          <cell r="L229"/>
          <cell r="M229"/>
          <cell r="N229"/>
          <cell r="O229"/>
          <cell r="P229"/>
          <cell r="Q229"/>
          <cell r="R229"/>
          <cell r="S229"/>
        </row>
        <row r="230">
          <cell r="A230" t="str">
            <v>0</v>
          </cell>
          <cell r="B230">
            <v>0</v>
          </cell>
          <cell r="C230"/>
          <cell r="D230"/>
          <cell r="E230"/>
          <cell r="F230"/>
          <cell r="G230"/>
          <cell r="H230"/>
          <cell r="I230"/>
          <cell r="J230"/>
          <cell r="K230"/>
          <cell r="L230"/>
          <cell r="M230"/>
          <cell r="N230"/>
          <cell r="O230"/>
          <cell r="P230"/>
          <cell r="Q230"/>
          <cell r="R230"/>
          <cell r="S230"/>
        </row>
        <row r="231">
          <cell r="A231" t="str">
            <v>0</v>
          </cell>
          <cell r="B231">
            <v>0</v>
          </cell>
          <cell r="C231"/>
          <cell r="D231"/>
          <cell r="E231"/>
          <cell r="F231"/>
          <cell r="G231"/>
          <cell r="H231"/>
          <cell r="I231"/>
          <cell r="J231"/>
          <cell r="K231"/>
          <cell r="L231"/>
          <cell r="M231"/>
          <cell r="N231"/>
          <cell r="O231"/>
          <cell r="P231"/>
          <cell r="Q231"/>
          <cell r="R231"/>
          <cell r="S231"/>
        </row>
        <row r="232">
          <cell r="A232" t="str">
            <v>0</v>
          </cell>
          <cell r="B232">
            <v>0</v>
          </cell>
          <cell r="C232"/>
          <cell r="D232"/>
          <cell r="E232"/>
          <cell r="F232"/>
          <cell r="G232"/>
          <cell r="H232"/>
          <cell r="I232"/>
          <cell r="J232"/>
          <cell r="K232"/>
          <cell r="L232"/>
          <cell r="M232"/>
          <cell r="N232"/>
          <cell r="O232"/>
          <cell r="P232"/>
          <cell r="Q232"/>
          <cell r="R232"/>
          <cell r="S232"/>
        </row>
        <row r="233">
          <cell r="A233" t="str">
            <v>0</v>
          </cell>
          <cell r="B233">
            <v>0</v>
          </cell>
          <cell r="C233"/>
          <cell r="D233"/>
          <cell r="E233"/>
          <cell r="F233"/>
          <cell r="G233"/>
          <cell r="H233"/>
          <cell r="I233"/>
          <cell r="J233"/>
          <cell r="K233"/>
          <cell r="L233"/>
          <cell r="M233"/>
          <cell r="N233"/>
          <cell r="O233"/>
          <cell r="P233"/>
          <cell r="Q233"/>
          <cell r="R233"/>
          <cell r="S233"/>
        </row>
        <row r="234">
          <cell r="A234" t="str">
            <v>0</v>
          </cell>
          <cell r="B234">
            <v>0</v>
          </cell>
          <cell r="C234"/>
          <cell r="D234"/>
          <cell r="E234"/>
          <cell r="F234"/>
          <cell r="G234"/>
          <cell r="H234"/>
          <cell r="I234"/>
          <cell r="J234"/>
          <cell r="K234"/>
          <cell r="L234"/>
          <cell r="M234"/>
          <cell r="N234"/>
          <cell r="O234"/>
          <cell r="P234"/>
          <cell r="Q234"/>
          <cell r="R234"/>
          <cell r="S234"/>
        </row>
        <row r="235">
          <cell r="A235" t="str">
            <v>0</v>
          </cell>
          <cell r="B235">
            <v>0</v>
          </cell>
          <cell r="C235"/>
          <cell r="D235"/>
          <cell r="E235"/>
          <cell r="F235"/>
          <cell r="G235"/>
          <cell r="H235"/>
          <cell r="I235"/>
          <cell r="J235"/>
          <cell r="K235"/>
          <cell r="L235"/>
          <cell r="M235"/>
          <cell r="N235"/>
          <cell r="O235"/>
          <cell r="P235"/>
          <cell r="Q235"/>
          <cell r="R235"/>
          <cell r="S235"/>
        </row>
        <row r="236">
          <cell r="A236" t="str">
            <v>0</v>
          </cell>
          <cell r="B236">
            <v>0</v>
          </cell>
          <cell r="C236"/>
          <cell r="D236"/>
          <cell r="E236"/>
          <cell r="F236"/>
          <cell r="G236"/>
          <cell r="H236"/>
          <cell r="I236"/>
          <cell r="J236"/>
          <cell r="K236"/>
          <cell r="L236"/>
          <cell r="M236"/>
          <cell r="N236"/>
          <cell r="O236"/>
          <cell r="P236"/>
          <cell r="Q236"/>
          <cell r="R236"/>
          <cell r="S236"/>
        </row>
        <row r="237">
          <cell r="A237" t="str">
            <v>0</v>
          </cell>
          <cell r="B237">
            <v>0</v>
          </cell>
          <cell r="C237"/>
          <cell r="D237"/>
          <cell r="E237"/>
          <cell r="F237"/>
          <cell r="G237"/>
          <cell r="H237"/>
          <cell r="I237"/>
          <cell r="J237"/>
          <cell r="K237"/>
          <cell r="L237"/>
          <cell r="M237"/>
          <cell r="N237"/>
          <cell r="O237"/>
          <cell r="P237"/>
          <cell r="Q237"/>
          <cell r="R237"/>
          <cell r="S237"/>
        </row>
        <row r="238">
          <cell r="A238" t="str">
            <v>0</v>
          </cell>
          <cell r="B238">
            <v>0</v>
          </cell>
          <cell r="C238"/>
          <cell r="D238"/>
          <cell r="E238"/>
          <cell r="F238"/>
          <cell r="G238"/>
          <cell r="H238"/>
          <cell r="I238"/>
          <cell r="J238"/>
          <cell r="K238"/>
          <cell r="L238"/>
          <cell r="M238"/>
          <cell r="N238"/>
          <cell r="O238"/>
          <cell r="P238"/>
          <cell r="Q238"/>
          <cell r="R238"/>
          <cell r="S238"/>
        </row>
        <row r="239">
          <cell r="A239" t="str">
            <v>0</v>
          </cell>
          <cell r="B239">
            <v>0</v>
          </cell>
          <cell r="C239"/>
          <cell r="D239"/>
          <cell r="E239"/>
          <cell r="F239"/>
          <cell r="G239"/>
          <cell r="H239"/>
          <cell r="I239"/>
          <cell r="J239"/>
          <cell r="K239"/>
          <cell r="L239"/>
          <cell r="M239"/>
          <cell r="N239"/>
          <cell r="O239"/>
          <cell r="P239"/>
          <cell r="Q239"/>
          <cell r="R239"/>
          <cell r="S239"/>
        </row>
        <row r="240">
          <cell r="A240" t="str">
            <v>0</v>
          </cell>
          <cell r="B240">
            <v>0</v>
          </cell>
          <cell r="C240"/>
          <cell r="D240"/>
          <cell r="E240"/>
          <cell r="F240"/>
          <cell r="G240"/>
          <cell r="H240"/>
          <cell r="I240"/>
          <cell r="J240"/>
          <cell r="K240"/>
          <cell r="L240"/>
          <cell r="M240"/>
          <cell r="N240"/>
          <cell r="O240"/>
          <cell r="P240"/>
          <cell r="Q240"/>
          <cell r="R240"/>
          <cell r="S240"/>
        </row>
        <row r="241">
          <cell r="A241" t="str">
            <v>0</v>
          </cell>
          <cell r="B241">
            <v>0</v>
          </cell>
          <cell r="C241"/>
          <cell r="D241"/>
          <cell r="E241"/>
          <cell r="F241"/>
          <cell r="G241"/>
          <cell r="H241"/>
          <cell r="I241"/>
          <cell r="J241"/>
          <cell r="K241"/>
          <cell r="L241"/>
          <cell r="M241"/>
          <cell r="N241"/>
          <cell r="O241"/>
          <cell r="P241"/>
          <cell r="Q241"/>
          <cell r="R241"/>
          <cell r="S241"/>
        </row>
        <row r="242">
          <cell r="A242" t="str">
            <v>0</v>
          </cell>
          <cell r="B242">
            <v>0</v>
          </cell>
          <cell r="C242"/>
          <cell r="D242"/>
          <cell r="E242"/>
          <cell r="F242"/>
          <cell r="G242"/>
          <cell r="H242"/>
          <cell r="I242"/>
          <cell r="J242"/>
          <cell r="K242"/>
          <cell r="L242"/>
          <cell r="M242"/>
          <cell r="N242"/>
          <cell r="O242"/>
          <cell r="P242"/>
          <cell r="Q242"/>
          <cell r="R242"/>
          <cell r="S242"/>
        </row>
        <row r="243">
          <cell r="A243" t="str">
            <v>0</v>
          </cell>
          <cell r="B243">
            <v>0</v>
          </cell>
          <cell r="C243"/>
          <cell r="D243"/>
          <cell r="E243"/>
          <cell r="F243"/>
          <cell r="G243"/>
          <cell r="H243"/>
          <cell r="I243"/>
          <cell r="J243"/>
          <cell r="K243"/>
          <cell r="L243"/>
          <cell r="M243"/>
          <cell r="N243"/>
          <cell r="O243"/>
          <cell r="P243"/>
          <cell r="Q243"/>
          <cell r="R243"/>
          <cell r="S243"/>
        </row>
        <row r="244">
          <cell r="A244" t="str">
            <v>0</v>
          </cell>
          <cell r="B244">
            <v>0</v>
          </cell>
          <cell r="C244"/>
          <cell r="D244"/>
          <cell r="E244"/>
          <cell r="F244"/>
          <cell r="G244"/>
          <cell r="H244"/>
          <cell r="I244"/>
          <cell r="J244"/>
          <cell r="K244"/>
          <cell r="L244"/>
          <cell r="M244"/>
          <cell r="N244"/>
          <cell r="O244"/>
          <cell r="P244"/>
          <cell r="Q244"/>
          <cell r="R244"/>
          <cell r="S244"/>
        </row>
        <row r="245">
          <cell r="A245" t="str">
            <v>0</v>
          </cell>
          <cell r="B245">
            <v>0</v>
          </cell>
          <cell r="C245"/>
          <cell r="D245"/>
          <cell r="E245"/>
          <cell r="F245"/>
          <cell r="G245"/>
          <cell r="H245"/>
          <cell r="I245"/>
          <cell r="J245"/>
          <cell r="K245"/>
          <cell r="L245"/>
          <cell r="M245"/>
          <cell r="N245"/>
          <cell r="O245"/>
          <cell r="P245"/>
          <cell r="Q245"/>
          <cell r="R245"/>
          <cell r="S245"/>
        </row>
        <row r="246">
          <cell r="A246" t="str">
            <v>0</v>
          </cell>
          <cell r="B246">
            <v>0</v>
          </cell>
          <cell r="C246"/>
          <cell r="D246"/>
          <cell r="E246"/>
          <cell r="F246"/>
          <cell r="G246"/>
          <cell r="H246"/>
          <cell r="I246"/>
          <cell r="J246"/>
          <cell r="K246"/>
          <cell r="L246"/>
          <cell r="M246"/>
          <cell r="N246"/>
          <cell r="O246"/>
          <cell r="P246"/>
          <cell r="Q246"/>
          <cell r="R246"/>
          <cell r="S246"/>
        </row>
        <row r="247">
          <cell r="A247" t="str">
            <v>0</v>
          </cell>
          <cell r="B247">
            <v>0</v>
          </cell>
          <cell r="C247"/>
          <cell r="D247"/>
          <cell r="E247"/>
          <cell r="F247"/>
          <cell r="G247"/>
          <cell r="H247"/>
          <cell r="I247"/>
          <cell r="J247"/>
          <cell r="K247"/>
          <cell r="L247"/>
          <cell r="M247"/>
          <cell r="N247"/>
          <cell r="O247"/>
          <cell r="P247"/>
          <cell r="Q247"/>
          <cell r="R247"/>
          <cell r="S247"/>
        </row>
        <row r="248">
          <cell r="A248" t="str">
            <v>0</v>
          </cell>
          <cell r="B248">
            <v>0</v>
          </cell>
          <cell r="C248"/>
          <cell r="D248"/>
          <cell r="E248"/>
          <cell r="F248"/>
          <cell r="G248"/>
          <cell r="H248"/>
          <cell r="I248"/>
          <cell r="J248"/>
          <cell r="K248"/>
          <cell r="L248"/>
          <cell r="M248"/>
          <cell r="N248"/>
          <cell r="O248"/>
          <cell r="P248"/>
          <cell r="Q248"/>
          <cell r="R248"/>
          <cell r="S248"/>
        </row>
        <row r="249">
          <cell r="A249" t="str">
            <v>0</v>
          </cell>
          <cell r="B249">
            <v>0</v>
          </cell>
          <cell r="C249"/>
          <cell r="D249"/>
          <cell r="E249"/>
          <cell r="F249"/>
          <cell r="G249"/>
          <cell r="H249"/>
          <cell r="I249"/>
          <cell r="J249"/>
          <cell r="K249"/>
          <cell r="L249"/>
          <cell r="M249"/>
          <cell r="N249"/>
          <cell r="O249"/>
          <cell r="P249"/>
          <cell r="Q249"/>
          <cell r="R249"/>
          <cell r="S249"/>
        </row>
        <row r="250">
          <cell r="A250" t="str">
            <v>0</v>
          </cell>
          <cell r="B250">
            <v>0</v>
          </cell>
          <cell r="C250"/>
          <cell r="D250"/>
          <cell r="E250"/>
          <cell r="F250"/>
          <cell r="G250"/>
          <cell r="H250"/>
          <cell r="I250"/>
          <cell r="J250"/>
          <cell r="K250"/>
          <cell r="L250"/>
          <cell r="M250"/>
          <cell r="N250"/>
          <cell r="O250"/>
          <cell r="P250"/>
          <cell r="Q250"/>
          <cell r="R250"/>
          <cell r="S250"/>
        </row>
        <row r="251">
          <cell r="A251" t="str">
            <v>0</v>
          </cell>
          <cell r="B251">
            <v>0</v>
          </cell>
          <cell r="C251"/>
          <cell r="D251"/>
          <cell r="E251"/>
          <cell r="F251"/>
          <cell r="G251"/>
          <cell r="H251"/>
          <cell r="I251"/>
          <cell r="J251"/>
          <cell r="K251"/>
          <cell r="L251"/>
          <cell r="M251"/>
          <cell r="N251"/>
          <cell r="O251"/>
          <cell r="P251"/>
          <cell r="Q251"/>
          <cell r="R251"/>
          <cell r="S251"/>
        </row>
        <row r="252">
          <cell r="A252" t="str">
            <v>0</v>
          </cell>
          <cell r="B252">
            <v>0</v>
          </cell>
          <cell r="C252"/>
          <cell r="D252"/>
          <cell r="E252"/>
          <cell r="F252"/>
          <cell r="G252"/>
          <cell r="H252"/>
          <cell r="I252"/>
          <cell r="J252"/>
          <cell r="K252"/>
          <cell r="L252"/>
          <cell r="M252"/>
          <cell r="N252"/>
          <cell r="O252"/>
          <cell r="P252"/>
          <cell r="Q252"/>
          <cell r="R252"/>
          <cell r="S252"/>
        </row>
        <row r="253">
          <cell r="A253" t="str">
            <v>0</v>
          </cell>
          <cell r="B253">
            <v>0</v>
          </cell>
          <cell r="C253"/>
          <cell r="D253"/>
          <cell r="E253"/>
          <cell r="F253"/>
          <cell r="G253"/>
          <cell r="H253"/>
          <cell r="I253"/>
          <cell r="J253"/>
          <cell r="K253"/>
          <cell r="L253"/>
          <cell r="M253"/>
          <cell r="N253"/>
          <cell r="O253"/>
          <cell r="P253"/>
          <cell r="Q253"/>
          <cell r="R253"/>
          <cell r="S253"/>
        </row>
        <row r="254">
          <cell r="A254" t="str">
            <v>0</v>
          </cell>
          <cell r="B254">
            <v>0</v>
          </cell>
          <cell r="C254"/>
          <cell r="D254"/>
          <cell r="E254"/>
          <cell r="F254"/>
          <cell r="G254"/>
          <cell r="H254"/>
          <cell r="I254"/>
          <cell r="J254"/>
          <cell r="K254"/>
          <cell r="L254"/>
          <cell r="M254"/>
          <cell r="N254"/>
          <cell r="O254"/>
          <cell r="P254"/>
          <cell r="Q254"/>
          <cell r="R254"/>
          <cell r="S254"/>
        </row>
        <row r="255">
          <cell r="A255" t="str">
            <v>0</v>
          </cell>
          <cell r="B255">
            <v>0</v>
          </cell>
          <cell r="C255"/>
          <cell r="D255"/>
          <cell r="E255"/>
          <cell r="F255"/>
          <cell r="G255"/>
          <cell r="H255"/>
          <cell r="I255"/>
          <cell r="J255"/>
          <cell r="K255"/>
          <cell r="L255"/>
          <cell r="M255"/>
          <cell r="N255"/>
          <cell r="O255"/>
          <cell r="P255"/>
          <cell r="Q255"/>
          <cell r="R255"/>
          <cell r="S255"/>
        </row>
        <row r="256">
          <cell r="A256" t="str">
            <v>0</v>
          </cell>
          <cell r="B256">
            <v>0</v>
          </cell>
          <cell r="C256"/>
          <cell r="D256"/>
          <cell r="E256"/>
          <cell r="F256"/>
          <cell r="G256"/>
          <cell r="H256"/>
          <cell r="I256"/>
          <cell r="J256"/>
          <cell r="K256"/>
          <cell r="L256"/>
          <cell r="M256"/>
          <cell r="N256"/>
          <cell r="O256"/>
          <cell r="P256"/>
          <cell r="Q256"/>
          <cell r="R256"/>
          <cell r="S256"/>
        </row>
        <row r="257">
          <cell r="A257" t="str">
            <v>0</v>
          </cell>
          <cell r="B257">
            <v>0</v>
          </cell>
          <cell r="C257"/>
          <cell r="D257"/>
          <cell r="E257"/>
          <cell r="F257"/>
          <cell r="G257"/>
          <cell r="H257"/>
          <cell r="I257"/>
          <cell r="J257"/>
          <cell r="K257"/>
          <cell r="L257"/>
          <cell r="M257"/>
          <cell r="N257"/>
          <cell r="O257"/>
          <cell r="P257"/>
          <cell r="Q257"/>
          <cell r="R257"/>
          <cell r="S257"/>
        </row>
        <row r="258">
          <cell r="A258" t="str">
            <v>0</v>
          </cell>
          <cell r="B258">
            <v>0</v>
          </cell>
          <cell r="C258"/>
          <cell r="D258"/>
          <cell r="E258"/>
          <cell r="F258"/>
          <cell r="G258"/>
          <cell r="H258"/>
          <cell r="I258"/>
          <cell r="J258"/>
          <cell r="K258"/>
          <cell r="L258"/>
          <cell r="M258"/>
          <cell r="N258"/>
          <cell r="O258"/>
          <cell r="P258"/>
          <cell r="Q258"/>
          <cell r="R258"/>
          <cell r="S258"/>
        </row>
        <row r="259">
          <cell r="A259" t="str">
            <v>0</v>
          </cell>
          <cell r="B259">
            <v>0</v>
          </cell>
          <cell r="C259"/>
          <cell r="D259"/>
          <cell r="E259"/>
          <cell r="F259"/>
          <cell r="G259"/>
          <cell r="H259"/>
          <cell r="I259"/>
          <cell r="J259"/>
          <cell r="K259"/>
          <cell r="L259"/>
          <cell r="M259"/>
          <cell r="N259"/>
          <cell r="O259"/>
          <cell r="P259"/>
          <cell r="Q259"/>
          <cell r="R259"/>
          <cell r="S259"/>
        </row>
        <row r="260">
          <cell r="A260" t="str">
            <v>0</v>
          </cell>
          <cell r="B260">
            <v>0</v>
          </cell>
          <cell r="C260"/>
          <cell r="D260"/>
          <cell r="E260"/>
          <cell r="F260"/>
          <cell r="G260"/>
          <cell r="H260"/>
          <cell r="I260"/>
          <cell r="J260"/>
          <cell r="K260"/>
          <cell r="L260"/>
          <cell r="M260"/>
          <cell r="N260"/>
          <cell r="O260"/>
          <cell r="P260"/>
          <cell r="Q260"/>
          <cell r="R260"/>
          <cell r="S260"/>
        </row>
        <row r="261">
          <cell r="A261" t="str">
            <v>0</v>
          </cell>
          <cell r="B261">
            <v>0</v>
          </cell>
          <cell r="C261"/>
          <cell r="D261"/>
          <cell r="E261"/>
          <cell r="F261"/>
          <cell r="G261"/>
          <cell r="H261"/>
          <cell r="I261"/>
          <cell r="J261"/>
          <cell r="K261"/>
          <cell r="L261"/>
          <cell r="M261"/>
          <cell r="N261"/>
          <cell r="O261"/>
          <cell r="P261"/>
          <cell r="Q261"/>
          <cell r="R261"/>
          <cell r="S261"/>
        </row>
        <row r="262">
          <cell r="A262" t="str">
            <v>0</v>
          </cell>
          <cell r="B262">
            <v>0</v>
          </cell>
          <cell r="C262"/>
          <cell r="D262"/>
          <cell r="E262"/>
          <cell r="F262"/>
          <cell r="G262"/>
          <cell r="H262"/>
          <cell r="I262"/>
          <cell r="J262"/>
          <cell r="K262"/>
          <cell r="L262"/>
          <cell r="M262"/>
          <cell r="N262"/>
          <cell r="O262"/>
          <cell r="P262"/>
          <cell r="Q262"/>
          <cell r="R262"/>
          <cell r="S262"/>
        </row>
        <row r="263">
          <cell r="A263" t="str">
            <v>0</v>
          </cell>
          <cell r="B263">
            <v>0</v>
          </cell>
          <cell r="C263"/>
          <cell r="D263"/>
          <cell r="E263"/>
          <cell r="F263"/>
          <cell r="G263"/>
          <cell r="H263"/>
          <cell r="I263"/>
          <cell r="J263"/>
          <cell r="K263"/>
          <cell r="L263"/>
          <cell r="M263"/>
          <cell r="N263"/>
          <cell r="O263"/>
          <cell r="P263"/>
          <cell r="Q263"/>
          <cell r="R263"/>
          <cell r="S263"/>
        </row>
        <row r="264">
          <cell r="A264" t="str">
            <v>0</v>
          </cell>
          <cell r="B264">
            <v>0</v>
          </cell>
          <cell r="C264"/>
          <cell r="D264"/>
          <cell r="E264"/>
          <cell r="F264"/>
          <cell r="G264"/>
          <cell r="H264"/>
          <cell r="I264"/>
          <cell r="J264"/>
          <cell r="K264"/>
          <cell r="L264"/>
          <cell r="M264"/>
          <cell r="N264"/>
          <cell r="O264"/>
          <cell r="P264"/>
          <cell r="Q264"/>
          <cell r="R264"/>
          <cell r="S264"/>
        </row>
        <row r="265">
          <cell r="A265" t="str">
            <v>0</v>
          </cell>
          <cell r="B265">
            <v>0</v>
          </cell>
          <cell r="C265"/>
          <cell r="D265"/>
          <cell r="E265"/>
          <cell r="F265"/>
          <cell r="G265"/>
          <cell r="H265"/>
          <cell r="I265"/>
          <cell r="J265"/>
          <cell r="K265"/>
          <cell r="L265"/>
          <cell r="M265"/>
          <cell r="N265"/>
          <cell r="O265"/>
          <cell r="P265"/>
          <cell r="Q265"/>
          <cell r="R265"/>
          <cell r="S265"/>
        </row>
        <row r="266">
          <cell r="A266" t="str">
            <v>0</v>
          </cell>
          <cell r="B266">
            <v>0</v>
          </cell>
          <cell r="C266"/>
          <cell r="D266"/>
          <cell r="E266"/>
          <cell r="F266"/>
          <cell r="G266"/>
          <cell r="H266"/>
          <cell r="I266"/>
          <cell r="J266"/>
          <cell r="K266"/>
          <cell r="L266"/>
          <cell r="M266"/>
          <cell r="N266"/>
          <cell r="O266"/>
          <cell r="P266"/>
          <cell r="Q266"/>
          <cell r="R266"/>
          <cell r="S266"/>
        </row>
        <row r="267">
          <cell r="A267" t="str">
            <v>0</v>
          </cell>
          <cell r="B267">
            <v>0</v>
          </cell>
          <cell r="C267"/>
          <cell r="D267"/>
          <cell r="E267"/>
          <cell r="F267"/>
          <cell r="G267"/>
          <cell r="H267"/>
          <cell r="I267"/>
          <cell r="J267"/>
          <cell r="K267"/>
          <cell r="L267"/>
          <cell r="M267"/>
          <cell r="N267"/>
          <cell r="O267"/>
          <cell r="P267"/>
          <cell r="Q267"/>
          <cell r="R267"/>
          <cell r="S267"/>
        </row>
        <row r="268">
          <cell r="A268" t="str">
            <v>0</v>
          </cell>
          <cell r="B268">
            <v>0</v>
          </cell>
          <cell r="C268"/>
          <cell r="D268"/>
          <cell r="E268"/>
          <cell r="F268"/>
          <cell r="G268"/>
          <cell r="H268"/>
          <cell r="I268"/>
          <cell r="J268"/>
          <cell r="K268"/>
          <cell r="L268"/>
          <cell r="M268"/>
          <cell r="N268"/>
          <cell r="O268"/>
          <cell r="P268"/>
          <cell r="Q268"/>
          <cell r="R268"/>
          <cell r="S268"/>
        </row>
        <row r="269">
          <cell r="A269" t="str">
            <v>0</v>
          </cell>
          <cell r="B269">
            <v>0</v>
          </cell>
          <cell r="C269"/>
          <cell r="D269"/>
          <cell r="E269"/>
          <cell r="F269"/>
          <cell r="G269"/>
          <cell r="H269"/>
          <cell r="I269"/>
          <cell r="J269"/>
          <cell r="K269"/>
          <cell r="L269"/>
          <cell r="M269"/>
          <cell r="N269"/>
          <cell r="O269"/>
          <cell r="P269"/>
          <cell r="Q269"/>
          <cell r="R269"/>
          <cell r="S269"/>
        </row>
        <row r="270">
          <cell r="A270" t="str">
            <v>0</v>
          </cell>
          <cell r="B270">
            <v>0</v>
          </cell>
          <cell r="C270"/>
          <cell r="D270"/>
          <cell r="E270"/>
          <cell r="F270"/>
          <cell r="G270"/>
          <cell r="H270"/>
          <cell r="I270"/>
          <cell r="J270"/>
          <cell r="K270"/>
          <cell r="L270"/>
          <cell r="M270"/>
          <cell r="N270"/>
          <cell r="O270"/>
          <cell r="P270"/>
          <cell r="Q270"/>
          <cell r="R270"/>
          <cell r="S270"/>
        </row>
        <row r="271">
          <cell r="A271" t="str">
            <v>0</v>
          </cell>
          <cell r="B271">
            <v>0</v>
          </cell>
          <cell r="C271"/>
          <cell r="D271"/>
          <cell r="E271"/>
          <cell r="F271"/>
          <cell r="G271"/>
          <cell r="H271"/>
          <cell r="I271"/>
          <cell r="J271"/>
          <cell r="K271"/>
          <cell r="L271"/>
          <cell r="M271"/>
          <cell r="N271"/>
          <cell r="O271"/>
          <cell r="P271"/>
          <cell r="Q271"/>
          <cell r="R271"/>
          <cell r="S271"/>
        </row>
        <row r="272">
          <cell r="A272" t="str">
            <v>0</v>
          </cell>
          <cell r="B272">
            <v>0</v>
          </cell>
          <cell r="C272"/>
          <cell r="D272"/>
          <cell r="E272"/>
          <cell r="F272"/>
          <cell r="G272"/>
          <cell r="H272"/>
          <cell r="I272"/>
          <cell r="J272"/>
          <cell r="K272"/>
          <cell r="L272"/>
          <cell r="M272"/>
          <cell r="N272"/>
          <cell r="O272"/>
          <cell r="P272"/>
          <cell r="Q272"/>
          <cell r="R272"/>
          <cell r="S272"/>
        </row>
        <row r="273">
          <cell r="A273" t="str">
            <v>0</v>
          </cell>
          <cell r="B273">
            <v>0</v>
          </cell>
          <cell r="C273"/>
          <cell r="D273"/>
          <cell r="E273"/>
          <cell r="F273"/>
          <cell r="G273"/>
          <cell r="H273"/>
          <cell r="I273"/>
          <cell r="J273"/>
          <cell r="K273"/>
          <cell r="L273"/>
          <cell r="M273"/>
          <cell r="N273"/>
          <cell r="O273"/>
          <cell r="P273"/>
          <cell r="Q273"/>
          <cell r="R273"/>
          <cell r="S273"/>
        </row>
        <row r="274">
          <cell r="A274" t="str">
            <v>0</v>
          </cell>
          <cell r="B274">
            <v>0</v>
          </cell>
          <cell r="C274"/>
          <cell r="D274"/>
          <cell r="E274"/>
          <cell r="F274"/>
          <cell r="G274"/>
          <cell r="H274"/>
          <cell r="I274"/>
          <cell r="J274"/>
          <cell r="K274"/>
          <cell r="L274"/>
          <cell r="M274"/>
          <cell r="N274"/>
          <cell r="O274"/>
          <cell r="P274"/>
          <cell r="Q274"/>
          <cell r="R274"/>
          <cell r="S274"/>
        </row>
        <row r="275">
          <cell r="A275" t="str">
            <v>0</v>
          </cell>
          <cell r="B275">
            <v>0</v>
          </cell>
          <cell r="C275"/>
          <cell r="D275"/>
          <cell r="E275"/>
          <cell r="F275"/>
          <cell r="G275"/>
          <cell r="H275"/>
          <cell r="I275"/>
          <cell r="J275"/>
          <cell r="K275"/>
          <cell r="L275"/>
          <cell r="M275"/>
          <cell r="N275"/>
          <cell r="O275"/>
          <cell r="P275"/>
          <cell r="Q275"/>
          <cell r="R275"/>
          <cell r="S275"/>
        </row>
        <row r="276">
          <cell r="A276" t="str">
            <v>0</v>
          </cell>
          <cell r="B276">
            <v>0</v>
          </cell>
          <cell r="C276"/>
          <cell r="D276"/>
          <cell r="E276"/>
          <cell r="F276"/>
          <cell r="G276"/>
          <cell r="H276"/>
          <cell r="I276"/>
          <cell r="J276"/>
          <cell r="K276"/>
          <cell r="L276"/>
          <cell r="M276"/>
          <cell r="N276"/>
          <cell r="O276"/>
          <cell r="P276"/>
          <cell r="Q276"/>
          <cell r="R276"/>
          <cell r="S276"/>
        </row>
        <row r="277">
          <cell r="A277" t="str">
            <v>0</v>
          </cell>
          <cell r="B277">
            <v>0</v>
          </cell>
          <cell r="C277"/>
          <cell r="D277"/>
          <cell r="E277"/>
          <cell r="F277"/>
          <cell r="G277"/>
          <cell r="H277"/>
          <cell r="I277"/>
          <cell r="J277"/>
          <cell r="K277"/>
          <cell r="L277"/>
          <cell r="M277"/>
          <cell r="N277"/>
          <cell r="O277"/>
          <cell r="P277"/>
          <cell r="Q277"/>
          <cell r="R277"/>
          <cell r="S277"/>
        </row>
        <row r="278">
          <cell r="A278" t="str">
            <v>0</v>
          </cell>
          <cell r="B278">
            <v>0</v>
          </cell>
          <cell r="C278"/>
          <cell r="D278"/>
          <cell r="E278"/>
          <cell r="F278"/>
          <cell r="G278"/>
          <cell r="H278"/>
          <cell r="I278"/>
          <cell r="J278"/>
          <cell r="K278"/>
          <cell r="L278"/>
          <cell r="M278"/>
          <cell r="N278"/>
          <cell r="O278"/>
          <cell r="P278"/>
          <cell r="Q278"/>
          <cell r="R278"/>
          <cell r="S278"/>
        </row>
        <row r="279">
          <cell r="A279" t="str">
            <v>0</v>
          </cell>
          <cell r="B279">
            <v>0</v>
          </cell>
          <cell r="C279"/>
          <cell r="D279"/>
          <cell r="E279"/>
          <cell r="F279"/>
          <cell r="G279"/>
          <cell r="H279"/>
          <cell r="I279"/>
          <cell r="J279"/>
          <cell r="K279"/>
          <cell r="L279"/>
          <cell r="M279"/>
          <cell r="N279"/>
          <cell r="O279"/>
          <cell r="P279"/>
          <cell r="Q279"/>
          <cell r="R279"/>
          <cell r="S279"/>
        </row>
        <row r="280">
          <cell r="A280" t="str">
            <v>0</v>
          </cell>
          <cell r="B280">
            <v>0</v>
          </cell>
          <cell r="C280"/>
          <cell r="D280"/>
          <cell r="E280"/>
          <cell r="F280"/>
          <cell r="G280"/>
          <cell r="H280"/>
          <cell r="I280"/>
          <cell r="J280"/>
          <cell r="K280"/>
          <cell r="L280"/>
          <cell r="M280"/>
          <cell r="N280"/>
          <cell r="O280"/>
          <cell r="P280"/>
          <cell r="Q280"/>
          <cell r="R280"/>
          <cell r="S280"/>
        </row>
        <row r="281">
          <cell r="A281" t="str">
            <v>0</v>
          </cell>
          <cell r="B281">
            <v>0</v>
          </cell>
          <cell r="C281"/>
          <cell r="D281"/>
          <cell r="E281"/>
          <cell r="F281"/>
          <cell r="G281"/>
          <cell r="H281"/>
          <cell r="I281"/>
          <cell r="J281"/>
          <cell r="K281"/>
          <cell r="L281"/>
          <cell r="M281"/>
          <cell r="N281"/>
          <cell r="O281"/>
          <cell r="P281"/>
          <cell r="Q281"/>
          <cell r="R281"/>
          <cell r="S281"/>
        </row>
        <row r="282">
          <cell r="A282" t="str">
            <v>0</v>
          </cell>
          <cell r="B282">
            <v>0</v>
          </cell>
          <cell r="C282"/>
          <cell r="D282"/>
          <cell r="E282"/>
          <cell r="F282"/>
          <cell r="G282"/>
          <cell r="H282"/>
          <cell r="I282"/>
          <cell r="J282"/>
          <cell r="K282"/>
          <cell r="L282"/>
          <cell r="M282"/>
          <cell r="N282"/>
          <cell r="O282"/>
          <cell r="P282"/>
          <cell r="Q282"/>
          <cell r="R282"/>
          <cell r="S282"/>
        </row>
        <row r="283">
          <cell r="A283" t="str">
            <v>0</v>
          </cell>
          <cell r="B283">
            <v>0</v>
          </cell>
          <cell r="C283"/>
          <cell r="D283"/>
          <cell r="E283"/>
          <cell r="F283"/>
          <cell r="G283"/>
          <cell r="H283"/>
          <cell r="I283"/>
          <cell r="J283"/>
          <cell r="K283"/>
          <cell r="L283"/>
          <cell r="M283"/>
          <cell r="N283"/>
          <cell r="O283"/>
          <cell r="P283"/>
          <cell r="Q283"/>
          <cell r="R283"/>
          <cell r="S283"/>
        </row>
        <row r="284">
          <cell r="A284" t="str">
            <v>0</v>
          </cell>
          <cell r="B284">
            <v>0</v>
          </cell>
          <cell r="C284"/>
          <cell r="D284"/>
          <cell r="E284"/>
          <cell r="F284"/>
          <cell r="G284"/>
          <cell r="H284"/>
          <cell r="I284"/>
          <cell r="J284"/>
          <cell r="K284"/>
          <cell r="L284"/>
          <cell r="M284"/>
          <cell r="N284"/>
          <cell r="O284"/>
          <cell r="P284"/>
          <cell r="Q284"/>
          <cell r="R284"/>
          <cell r="S284"/>
        </row>
        <row r="285">
          <cell r="A285" t="str">
            <v>0</v>
          </cell>
          <cell r="B285">
            <v>0</v>
          </cell>
          <cell r="C285"/>
          <cell r="D285"/>
          <cell r="E285"/>
          <cell r="F285"/>
          <cell r="G285"/>
          <cell r="H285"/>
          <cell r="I285"/>
          <cell r="J285"/>
          <cell r="K285"/>
          <cell r="L285"/>
          <cell r="M285"/>
          <cell r="N285"/>
          <cell r="O285"/>
          <cell r="P285"/>
          <cell r="Q285"/>
          <cell r="R285"/>
          <cell r="S285"/>
        </row>
        <row r="286">
          <cell r="A286" t="str">
            <v>0</v>
          </cell>
          <cell r="B286">
            <v>0</v>
          </cell>
          <cell r="C286"/>
          <cell r="D286"/>
          <cell r="E286"/>
          <cell r="F286"/>
          <cell r="G286"/>
          <cell r="H286"/>
          <cell r="I286"/>
          <cell r="J286"/>
          <cell r="K286"/>
          <cell r="L286"/>
          <cell r="M286"/>
          <cell r="N286"/>
          <cell r="O286"/>
          <cell r="P286"/>
          <cell r="Q286"/>
          <cell r="R286"/>
          <cell r="S286"/>
        </row>
        <row r="287">
          <cell r="A287" t="str">
            <v>0</v>
          </cell>
          <cell r="B287">
            <v>0</v>
          </cell>
          <cell r="C287"/>
          <cell r="D287"/>
          <cell r="E287"/>
          <cell r="F287"/>
          <cell r="G287"/>
          <cell r="H287"/>
          <cell r="I287"/>
          <cell r="J287"/>
          <cell r="K287"/>
          <cell r="L287"/>
          <cell r="M287"/>
          <cell r="N287"/>
          <cell r="O287"/>
          <cell r="P287"/>
          <cell r="Q287"/>
          <cell r="R287"/>
          <cell r="S287"/>
        </row>
        <row r="288">
          <cell r="A288" t="str">
            <v>0</v>
          </cell>
          <cell r="B288">
            <v>0</v>
          </cell>
          <cell r="C288"/>
          <cell r="D288"/>
          <cell r="E288"/>
          <cell r="F288"/>
          <cell r="G288"/>
          <cell r="H288"/>
          <cell r="I288"/>
          <cell r="J288"/>
          <cell r="K288"/>
          <cell r="L288"/>
          <cell r="M288"/>
          <cell r="N288"/>
          <cell r="O288"/>
          <cell r="P288"/>
          <cell r="Q288"/>
          <cell r="R288"/>
          <cell r="S288"/>
        </row>
        <row r="289">
          <cell r="A289" t="str">
            <v>0</v>
          </cell>
          <cell r="B289">
            <v>0</v>
          </cell>
          <cell r="C289"/>
          <cell r="D289"/>
          <cell r="E289"/>
          <cell r="F289"/>
          <cell r="G289"/>
          <cell r="H289"/>
          <cell r="I289"/>
          <cell r="J289"/>
          <cell r="K289"/>
          <cell r="L289"/>
          <cell r="M289"/>
          <cell r="N289"/>
          <cell r="O289"/>
          <cell r="P289"/>
          <cell r="Q289"/>
          <cell r="R289"/>
          <cell r="S289"/>
        </row>
        <row r="290">
          <cell r="A290" t="str">
            <v>0</v>
          </cell>
          <cell r="B290">
            <v>0</v>
          </cell>
          <cell r="C290"/>
          <cell r="D290"/>
          <cell r="E290"/>
          <cell r="F290"/>
          <cell r="G290"/>
          <cell r="H290"/>
          <cell r="I290"/>
          <cell r="J290"/>
          <cell r="K290"/>
          <cell r="L290"/>
          <cell r="M290"/>
          <cell r="N290"/>
          <cell r="O290"/>
          <cell r="P290"/>
          <cell r="Q290"/>
          <cell r="R290"/>
          <cell r="S290"/>
        </row>
        <row r="291">
          <cell r="A291" t="str">
            <v>0</v>
          </cell>
          <cell r="B291">
            <v>0</v>
          </cell>
          <cell r="C291"/>
          <cell r="D291"/>
          <cell r="E291"/>
          <cell r="F291"/>
          <cell r="G291"/>
          <cell r="H291"/>
          <cell r="I291"/>
          <cell r="J291"/>
          <cell r="K291"/>
          <cell r="L291"/>
          <cell r="M291"/>
          <cell r="N291"/>
          <cell r="O291"/>
          <cell r="P291"/>
          <cell r="Q291"/>
          <cell r="R291"/>
          <cell r="S291"/>
        </row>
        <row r="292">
          <cell r="A292" t="str">
            <v>0</v>
          </cell>
          <cell r="B292">
            <v>0</v>
          </cell>
          <cell r="C292"/>
          <cell r="D292"/>
          <cell r="E292"/>
          <cell r="F292"/>
          <cell r="G292"/>
          <cell r="H292"/>
          <cell r="I292"/>
          <cell r="J292"/>
          <cell r="K292"/>
          <cell r="L292"/>
          <cell r="M292"/>
          <cell r="N292"/>
          <cell r="O292"/>
          <cell r="P292"/>
          <cell r="Q292"/>
          <cell r="R292"/>
          <cell r="S292"/>
        </row>
        <row r="293">
          <cell r="A293" t="str">
            <v>0</v>
          </cell>
          <cell r="B293">
            <v>0</v>
          </cell>
          <cell r="C293"/>
          <cell r="D293"/>
          <cell r="E293"/>
          <cell r="F293"/>
          <cell r="G293"/>
          <cell r="H293"/>
          <cell r="I293"/>
          <cell r="J293"/>
          <cell r="K293"/>
          <cell r="L293"/>
          <cell r="M293"/>
          <cell r="N293"/>
          <cell r="O293"/>
          <cell r="P293"/>
          <cell r="Q293"/>
          <cell r="R293"/>
          <cell r="S293"/>
        </row>
        <row r="294">
          <cell r="B294"/>
          <cell r="C294"/>
          <cell r="D294"/>
          <cell r="E294"/>
          <cell r="F294"/>
          <cell r="G294"/>
          <cell r="H294"/>
          <cell r="I294"/>
          <cell r="J294"/>
          <cell r="K294"/>
          <cell r="L294"/>
          <cell r="M294"/>
          <cell r="N294"/>
          <cell r="O294"/>
          <cell r="P294"/>
          <cell r="Q294"/>
          <cell r="R294"/>
          <cell r="S294"/>
        </row>
        <row r="295">
          <cell r="B295"/>
          <cell r="C295"/>
          <cell r="D295"/>
          <cell r="E295"/>
          <cell r="F295"/>
          <cell r="G295"/>
          <cell r="H295"/>
          <cell r="I295"/>
          <cell r="J295"/>
          <cell r="K295"/>
          <cell r="L295"/>
          <cell r="M295"/>
          <cell r="N295"/>
          <cell r="O295"/>
          <cell r="P295"/>
          <cell r="Q295"/>
          <cell r="R295"/>
          <cell r="S295"/>
        </row>
        <row r="296">
          <cell r="B296"/>
          <cell r="C296"/>
          <cell r="D296"/>
          <cell r="E296"/>
          <cell r="F296"/>
          <cell r="G296"/>
          <cell r="H296"/>
          <cell r="I296"/>
          <cell r="J296"/>
          <cell r="K296"/>
          <cell r="L296"/>
          <cell r="M296"/>
          <cell r="N296"/>
          <cell r="O296"/>
          <cell r="P296"/>
          <cell r="Q296"/>
          <cell r="R296"/>
          <cell r="S296"/>
        </row>
        <row r="297">
          <cell r="B297"/>
          <cell r="C297"/>
          <cell r="D297"/>
          <cell r="E297"/>
          <cell r="F297"/>
          <cell r="G297"/>
          <cell r="H297"/>
          <cell r="I297"/>
          <cell r="J297"/>
          <cell r="K297"/>
          <cell r="L297"/>
          <cell r="M297"/>
          <cell r="N297"/>
          <cell r="O297"/>
          <cell r="P297"/>
          <cell r="Q297"/>
          <cell r="R297"/>
          <cell r="S297"/>
        </row>
        <row r="298">
          <cell r="B298"/>
          <cell r="C298"/>
          <cell r="D298"/>
          <cell r="E298"/>
          <cell r="F298"/>
          <cell r="G298"/>
          <cell r="H298"/>
          <cell r="I298"/>
          <cell r="J298"/>
          <cell r="K298"/>
          <cell r="L298"/>
          <cell r="M298"/>
          <cell r="N298"/>
          <cell r="O298"/>
          <cell r="P298"/>
          <cell r="Q298"/>
          <cell r="R298"/>
          <cell r="S298"/>
        </row>
        <row r="299">
          <cell r="B299"/>
          <cell r="C299"/>
          <cell r="D299"/>
          <cell r="E299"/>
          <cell r="F299"/>
          <cell r="G299"/>
          <cell r="H299"/>
          <cell r="I299"/>
          <cell r="J299"/>
          <cell r="K299"/>
          <cell r="L299"/>
          <cell r="M299"/>
          <cell r="N299"/>
          <cell r="O299"/>
          <cell r="P299"/>
          <cell r="Q299"/>
          <cell r="R299"/>
          <cell r="S299"/>
        </row>
        <row r="300">
          <cell r="B300"/>
          <cell r="C300"/>
          <cell r="D300"/>
          <cell r="E300"/>
          <cell r="F300"/>
          <cell r="G300"/>
          <cell r="H300"/>
          <cell r="I300"/>
          <cell r="J300"/>
          <cell r="K300"/>
          <cell r="L300"/>
          <cell r="M300"/>
          <cell r="N300"/>
          <cell r="O300"/>
          <cell r="P300"/>
          <cell r="Q300"/>
          <cell r="R300"/>
          <cell r="S300"/>
        </row>
        <row r="301">
          <cell r="B301"/>
          <cell r="C301"/>
          <cell r="D301"/>
          <cell r="E301"/>
          <cell r="F301"/>
          <cell r="G301"/>
          <cell r="H301"/>
          <cell r="I301"/>
          <cell r="J301"/>
          <cell r="K301"/>
          <cell r="L301"/>
          <cell r="M301"/>
          <cell r="N301"/>
          <cell r="O301"/>
          <cell r="P301"/>
          <cell r="Q301"/>
          <cell r="R301"/>
          <cell r="S301"/>
        </row>
        <row r="302">
          <cell r="B302"/>
          <cell r="C302"/>
          <cell r="D302"/>
          <cell r="E302"/>
          <cell r="F302"/>
          <cell r="G302"/>
          <cell r="H302"/>
          <cell r="I302"/>
          <cell r="J302"/>
          <cell r="K302"/>
          <cell r="L302"/>
          <cell r="M302"/>
          <cell r="N302"/>
          <cell r="O302"/>
          <cell r="P302"/>
          <cell r="Q302"/>
          <cell r="R302"/>
          <cell r="S302"/>
        </row>
        <row r="303">
          <cell r="B303"/>
          <cell r="C303"/>
          <cell r="D303"/>
          <cell r="E303"/>
          <cell r="F303"/>
          <cell r="G303"/>
          <cell r="H303"/>
          <cell r="I303"/>
          <cell r="J303"/>
          <cell r="K303"/>
          <cell r="L303"/>
          <cell r="M303"/>
          <cell r="N303"/>
          <cell r="O303"/>
          <cell r="P303"/>
          <cell r="Q303"/>
          <cell r="R303"/>
          <cell r="S303"/>
        </row>
        <row r="304">
          <cell r="B304"/>
          <cell r="C304"/>
          <cell r="D304"/>
          <cell r="E304"/>
          <cell r="F304"/>
          <cell r="G304"/>
          <cell r="H304"/>
          <cell r="I304"/>
          <cell r="J304"/>
          <cell r="K304"/>
          <cell r="L304"/>
          <cell r="M304"/>
          <cell r="N304"/>
          <cell r="O304"/>
          <cell r="P304"/>
          <cell r="Q304"/>
          <cell r="R304"/>
          <cell r="S304"/>
        </row>
        <row r="305">
          <cell r="B305"/>
          <cell r="C305"/>
          <cell r="D305"/>
          <cell r="E305"/>
          <cell r="F305"/>
          <cell r="G305"/>
          <cell r="H305"/>
          <cell r="I305"/>
          <cell r="J305"/>
          <cell r="K305"/>
          <cell r="L305"/>
          <cell r="M305"/>
          <cell r="N305"/>
          <cell r="O305"/>
          <cell r="P305"/>
          <cell r="Q305"/>
          <cell r="R305"/>
          <cell r="S305"/>
        </row>
        <row r="306">
          <cell r="B306"/>
          <cell r="C306"/>
          <cell r="D306"/>
          <cell r="E306"/>
          <cell r="F306"/>
          <cell r="G306"/>
          <cell r="H306"/>
          <cell r="I306"/>
          <cell r="J306"/>
          <cell r="K306"/>
          <cell r="L306"/>
          <cell r="M306"/>
          <cell r="N306"/>
          <cell r="O306"/>
          <cell r="P306"/>
          <cell r="Q306"/>
          <cell r="R306"/>
          <cell r="S306"/>
        </row>
        <row r="307">
          <cell r="B307"/>
          <cell r="C307"/>
          <cell r="D307"/>
          <cell r="E307"/>
          <cell r="F307"/>
          <cell r="G307"/>
          <cell r="H307"/>
          <cell r="I307"/>
          <cell r="J307"/>
          <cell r="K307"/>
          <cell r="L307"/>
          <cell r="M307"/>
          <cell r="N307"/>
          <cell r="O307"/>
          <cell r="P307"/>
          <cell r="Q307"/>
          <cell r="R307"/>
          <cell r="S307"/>
        </row>
        <row r="308">
          <cell r="B308"/>
          <cell r="C308"/>
          <cell r="D308"/>
          <cell r="E308"/>
          <cell r="F308"/>
          <cell r="G308"/>
          <cell r="H308"/>
          <cell r="I308"/>
          <cell r="J308"/>
          <cell r="K308"/>
          <cell r="L308"/>
          <cell r="M308"/>
          <cell r="N308"/>
          <cell r="O308"/>
          <cell r="P308"/>
          <cell r="Q308"/>
          <cell r="R308"/>
          <cell r="S308"/>
        </row>
        <row r="309">
          <cell r="B309"/>
          <cell r="C309"/>
          <cell r="D309"/>
          <cell r="E309"/>
          <cell r="F309"/>
          <cell r="G309"/>
          <cell r="H309"/>
          <cell r="I309"/>
          <cell r="J309"/>
          <cell r="K309"/>
          <cell r="L309"/>
          <cell r="M309"/>
          <cell r="N309"/>
          <cell r="O309"/>
          <cell r="P309"/>
          <cell r="Q309"/>
          <cell r="R309"/>
          <cell r="S309"/>
        </row>
        <row r="310">
          <cell r="B310"/>
          <cell r="C310"/>
          <cell r="D310"/>
          <cell r="E310"/>
          <cell r="F310"/>
          <cell r="G310"/>
          <cell r="H310"/>
          <cell r="I310"/>
          <cell r="J310"/>
          <cell r="K310"/>
          <cell r="L310"/>
          <cell r="M310"/>
          <cell r="N310"/>
          <cell r="O310"/>
          <cell r="P310"/>
          <cell r="Q310"/>
          <cell r="R310"/>
          <cell r="S310"/>
        </row>
        <row r="311">
          <cell r="B311"/>
          <cell r="C311"/>
          <cell r="D311"/>
          <cell r="E311"/>
          <cell r="F311"/>
          <cell r="G311"/>
          <cell r="H311"/>
          <cell r="I311"/>
          <cell r="J311"/>
          <cell r="K311"/>
          <cell r="L311"/>
          <cell r="M311"/>
          <cell r="N311"/>
          <cell r="O311"/>
          <cell r="P311"/>
          <cell r="Q311"/>
          <cell r="R311"/>
          <cell r="S311"/>
        </row>
        <row r="312">
          <cell r="B312"/>
          <cell r="C312"/>
          <cell r="D312"/>
          <cell r="E312"/>
          <cell r="F312"/>
          <cell r="G312"/>
          <cell r="H312"/>
          <cell r="I312"/>
          <cell r="J312"/>
          <cell r="K312"/>
          <cell r="L312"/>
          <cell r="M312"/>
          <cell r="N312"/>
          <cell r="O312"/>
          <cell r="P312"/>
          <cell r="Q312"/>
          <cell r="R312"/>
          <cell r="S312"/>
        </row>
        <row r="313">
          <cell r="B313"/>
          <cell r="C313"/>
          <cell r="D313"/>
          <cell r="E313"/>
          <cell r="F313"/>
          <cell r="G313"/>
          <cell r="H313"/>
          <cell r="I313"/>
          <cell r="J313"/>
          <cell r="K313"/>
          <cell r="L313"/>
          <cell r="M313"/>
          <cell r="N313"/>
          <cell r="O313"/>
          <cell r="P313"/>
          <cell r="Q313"/>
          <cell r="R313"/>
          <cell r="S313"/>
        </row>
        <row r="314">
          <cell r="B314"/>
          <cell r="C314"/>
          <cell r="D314"/>
          <cell r="E314"/>
          <cell r="F314"/>
          <cell r="G314"/>
          <cell r="H314"/>
          <cell r="I314"/>
          <cell r="J314"/>
          <cell r="K314"/>
          <cell r="L314"/>
          <cell r="M314"/>
          <cell r="N314"/>
          <cell r="O314"/>
          <cell r="P314"/>
          <cell r="Q314"/>
          <cell r="R314"/>
          <cell r="S314"/>
        </row>
        <row r="315">
          <cell r="B315"/>
          <cell r="C315"/>
          <cell r="D315"/>
          <cell r="E315"/>
          <cell r="F315"/>
          <cell r="G315"/>
          <cell r="H315"/>
          <cell r="I315"/>
          <cell r="J315"/>
          <cell r="K315"/>
          <cell r="L315"/>
          <cell r="M315"/>
          <cell r="N315"/>
          <cell r="O315"/>
          <cell r="P315"/>
          <cell r="Q315"/>
          <cell r="R315"/>
          <cell r="S315"/>
        </row>
        <row r="316">
          <cell r="B316"/>
          <cell r="C316"/>
          <cell r="D316"/>
          <cell r="E316"/>
          <cell r="F316"/>
          <cell r="G316"/>
          <cell r="H316"/>
          <cell r="I316"/>
          <cell r="J316"/>
          <cell r="K316"/>
          <cell r="L316"/>
          <cell r="M316"/>
          <cell r="N316"/>
          <cell r="O316"/>
          <cell r="P316"/>
          <cell r="Q316"/>
          <cell r="R316"/>
          <cell r="S316"/>
        </row>
        <row r="317">
          <cell r="B317"/>
          <cell r="C317"/>
          <cell r="D317"/>
          <cell r="E317"/>
          <cell r="F317"/>
          <cell r="G317"/>
          <cell r="H317"/>
          <cell r="I317"/>
          <cell r="J317"/>
          <cell r="K317"/>
          <cell r="L317"/>
          <cell r="M317"/>
          <cell r="N317"/>
          <cell r="O317"/>
          <cell r="P317"/>
          <cell r="Q317"/>
          <cell r="R317"/>
          <cell r="S317"/>
        </row>
        <row r="318">
          <cell r="B318"/>
          <cell r="C318"/>
          <cell r="D318"/>
          <cell r="E318"/>
          <cell r="F318"/>
          <cell r="G318"/>
          <cell r="H318"/>
          <cell r="I318"/>
          <cell r="J318"/>
          <cell r="K318"/>
          <cell r="L318"/>
          <cell r="M318"/>
          <cell r="N318"/>
          <cell r="O318"/>
          <cell r="P318"/>
          <cell r="Q318"/>
          <cell r="R318"/>
          <cell r="S318"/>
        </row>
        <row r="319">
          <cell r="B319"/>
          <cell r="C319"/>
          <cell r="D319"/>
          <cell r="E319"/>
          <cell r="F319"/>
          <cell r="G319"/>
          <cell r="H319"/>
          <cell r="I319"/>
          <cell r="J319"/>
          <cell r="K319"/>
          <cell r="L319"/>
          <cell r="M319"/>
          <cell r="N319"/>
          <cell r="O319"/>
          <cell r="P319"/>
          <cell r="Q319"/>
          <cell r="R319"/>
          <cell r="S319"/>
        </row>
        <row r="320">
          <cell r="B320"/>
          <cell r="C320"/>
          <cell r="D320"/>
          <cell r="E320"/>
          <cell r="F320"/>
          <cell r="G320"/>
          <cell r="H320"/>
          <cell r="I320"/>
          <cell r="J320"/>
          <cell r="K320"/>
          <cell r="L320"/>
          <cell r="M320"/>
          <cell r="N320"/>
          <cell r="O320"/>
          <cell r="P320"/>
          <cell r="Q320"/>
          <cell r="R320"/>
          <cell r="S320"/>
        </row>
        <row r="321">
          <cell r="B321"/>
          <cell r="C321"/>
          <cell r="D321"/>
          <cell r="E321"/>
          <cell r="F321"/>
          <cell r="G321"/>
          <cell r="H321"/>
          <cell r="I321"/>
          <cell r="J321"/>
          <cell r="K321"/>
          <cell r="L321"/>
          <cell r="M321"/>
          <cell r="N321"/>
          <cell r="O321"/>
          <cell r="P321"/>
          <cell r="Q321"/>
          <cell r="R321"/>
          <cell r="S321"/>
        </row>
        <row r="322">
          <cell r="B322"/>
          <cell r="C322"/>
          <cell r="D322"/>
          <cell r="E322"/>
          <cell r="F322"/>
          <cell r="G322"/>
          <cell r="H322"/>
          <cell r="I322"/>
          <cell r="J322"/>
          <cell r="K322"/>
          <cell r="L322"/>
          <cell r="M322"/>
          <cell r="N322"/>
          <cell r="O322"/>
          <cell r="P322"/>
          <cell r="Q322"/>
          <cell r="R322"/>
          <cell r="S322"/>
        </row>
        <row r="323">
          <cell r="B323"/>
          <cell r="C323"/>
          <cell r="D323"/>
          <cell r="E323"/>
          <cell r="F323"/>
          <cell r="G323"/>
          <cell r="H323"/>
          <cell r="I323"/>
          <cell r="J323"/>
          <cell r="K323"/>
          <cell r="L323"/>
          <cell r="M323"/>
          <cell r="N323"/>
          <cell r="O323"/>
          <cell r="P323"/>
          <cell r="Q323"/>
          <cell r="R323"/>
          <cell r="S323"/>
        </row>
        <row r="324">
          <cell r="B324"/>
          <cell r="C324"/>
          <cell r="D324"/>
          <cell r="E324"/>
          <cell r="F324"/>
          <cell r="G324"/>
          <cell r="H324"/>
          <cell r="I324"/>
          <cell r="J324"/>
          <cell r="K324"/>
          <cell r="L324"/>
          <cell r="M324"/>
          <cell r="N324"/>
          <cell r="O324"/>
          <cell r="P324"/>
          <cell r="Q324"/>
          <cell r="R324"/>
          <cell r="S324"/>
        </row>
        <row r="325">
          <cell r="B325"/>
          <cell r="C325"/>
          <cell r="D325"/>
          <cell r="E325"/>
          <cell r="F325"/>
          <cell r="G325"/>
          <cell r="H325"/>
          <cell r="I325"/>
          <cell r="J325"/>
          <cell r="K325"/>
          <cell r="L325"/>
          <cell r="M325"/>
          <cell r="N325"/>
          <cell r="O325"/>
          <cell r="P325"/>
          <cell r="Q325"/>
          <cell r="R325"/>
          <cell r="S325"/>
        </row>
        <row r="326">
          <cell r="B326"/>
          <cell r="C326"/>
          <cell r="D326"/>
          <cell r="E326"/>
          <cell r="F326"/>
          <cell r="G326"/>
          <cell r="H326"/>
          <cell r="I326"/>
          <cell r="J326"/>
          <cell r="K326"/>
          <cell r="L326"/>
          <cell r="M326"/>
          <cell r="N326"/>
          <cell r="O326"/>
          <cell r="P326"/>
          <cell r="Q326"/>
          <cell r="R326"/>
          <cell r="S326"/>
        </row>
        <row r="327">
          <cell r="B327"/>
          <cell r="C327"/>
          <cell r="D327"/>
          <cell r="E327"/>
          <cell r="F327"/>
          <cell r="G327"/>
          <cell r="H327"/>
          <cell r="I327"/>
          <cell r="J327"/>
          <cell r="K327"/>
          <cell r="L327"/>
          <cell r="M327"/>
          <cell r="N327"/>
          <cell r="O327"/>
          <cell r="P327"/>
          <cell r="Q327"/>
          <cell r="R327"/>
          <cell r="S327"/>
        </row>
        <row r="328">
          <cell r="B328"/>
          <cell r="C328"/>
          <cell r="D328"/>
          <cell r="E328"/>
          <cell r="F328"/>
          <cell r="G328"/>
          <cell r="H328"/>
          <cell r="I328"/>
          <cell r="J328"/>
          <cell r="K328"/>
          <cell r="L328"/>
          <cell r="M328"/>
          <cell r="N328"/>
          <cell r="O328"/>
          <cell r="P328"/>
          <cell r="Q328"/>
          <cell r="R328"/>
          <cell r="S328"/>
        </row>
        <row r="329">
          <cell r="B329"/>
          <cell r="C329"/>
          <cell r="D329"/>
          <cell r="E329"/>
          <cell r="F329"/>
          <cell r="G329"/>
          <cell r="H329"/>
          <cell r="I329"/>
          <cell r="J329"/>
          <cell r="K329"/>
          <cell r="L329"/>
          <cell r="M329"/>
          <cell r="N329"/>
          <cell r="O329"/>
          <cell r="P329"/>
          <cell r="Q329"/>
          <cell r="R329"/>
          <cell r="S329"/>
        </row>
        <row r="330">
          <cell r="B330"/>
          <cell r="C330"/>
          <cell r="D330"/>
          <cell r="E330"/>
          <cell r="F330"/>
          <cell r="G330"/>
          <cell r="H330"/>
          <cell r="I330"/>
          <cell r="J330"/>
          <cell r="K330"/>
          <cell r="L330"/>
          <cell r="M330"/>
          <cell r="N330"/>
          <cell r="O330"/>
          <cell r="P330"/>
          <cell r="Q330"/>
          <cell r="R330"/>
          <cell r="S330"/>
        </row>
        <row r="331">
          <cell r="B331"/>
          <cell r="C331"/>
          <cell r="D331"/>
          <cell r="E331"/>
          <cell r="F331"/>
          <cell r="G331"/>
          <cell r="H331"/>
          <cell r="I331"/>
          <cell r="J331"/>
          <cell r="K331"/>
          <cell r="L331"/>
          <cell r="M331"/>
          <cell r="N331"/>
          <cell r="O331"/>
          <cell r="P331"/>
          <cell r="Q331"/>
          <cell r="R331"/>
          <cell r="S331"/>
        </row>
        <row r="332">
          <cell r="B332"/>
          <cell r="C332"/>
          <cell r="D332"/>
          <cell r="E332"/>
          <cell r="F332"/>
          <cell r="G332"/>
          <cell r="H332"/>
          <cell r="I332"/>
          <cell r="J332"/>
          <cell r="K332"/>
          <cell r="L332"/>
          <cell r="M332"/>
          <cell r="N332"/>
          <cell r="O332"/>
          <cell r="P332"/>
          <cell r="Q332"/>
          <cell r="R332"/>
          <cell r="S332"/>
        </row>
        <row r="333">
          <cell r="B333"/>
          <cell r="C333"/>
          <cell r="D333"/>
          <cell r="E333"/>
          <cell r="F333"/>
          <cell r="G333"/>
          <cell r="H333"/>
          <cell r="I333"/>
          <cell r="J333"/>
          <cell r="K333"/>
          <cell r="L333"/>
          <cell r="M333"/>
          <cell r="N333"/>
          <cell r="O333"/>
          <cell r="P333"/>
          <cell r="Q333"/>
          <cell r="R333"/>
          <cell r="S333"/>
        </row>
        <row r="334">
          <cell r="B334"/>
          <cell r="C334"/>
          <cell r="D334"/>
          <cell r="E334"/>
          <cell r="F334"/>
          <cell r="G334"/>
          <cell r="H334"/>
          <cell r="I334"/>
          <cell r="J334"/>
          <cell r="K334"/>
          <cell r="L334"/>
          <cell r="M334"/>
          <cell r="N334"/>
          <cell r="O334"/>
          <cell r="P334"/>
          <cell r="Q334"/>
          <cell r="R334"/>
          <cell r="S334"/>
        </row>
        <row r="335">
          <cell r="B335"/>
          <cell r="C335"/>
          <cell r="D335"/>
          <cell r="E335"/>
          <cell r="F335"/>
          <cell r="G335"/>
          <cell r="H335"/>
          <cell r="I335"/>
          <cell r="J335"/>
          <cell r="K335"/>
          <cell r="L335"/>
          <cell r="M335"/>
          <cell r="N335"/>
          <cell r="O335"/>
          <cell r="P335"/>
          <cell r="Q335"/>
          <cell r="R335"/>
          <cell r="S335"/>
        </row>
        <row r="336">
          <cell r="B336"/>
          <cell r="C336"/>
          <cell r="D336"/>
          <cell r="E336"/>
          <cell r="F336"/>
          <cell r="G336"/>
          <cell r="H336"/>
          <cell r="I336"/>
          <cell r="J336"/>
          <cell r="K336"/>
          <cell r="L336"/>
          <cell r="M336"/>
          <cell r="N336"/>
          <cell r="O336"/>
          <cell r="P336"/>
          <cell r="Q336"/>
          <cell r="R336"/>
          <cell r="S336"/>
        </row>
        <row r="337">
          <cell r="B337"/>
          <cell r="C337"/>
          <cell r="D337"/>
          <cell r="E337"/>
          <cell r="F337"/>
          <cell r="G337"/>
          <cell r="H337"/>
          <cell r="I337"/>
          <cell r="J337"/>
          <cell r="K337"/>
          <cell r="L337"/>
          <cell r="M337"/>
          <cell r="N337"/>
          <cell r="O337"/>
          <cell r="P337"/>
          <cell r="Q337"/>
          <cell r="R337"/>
          <cell r="S337"/>
        </row>
        <row r="338">
          <cell r="B338"/>
          <cell r="C338"/>
          <cell r="D338"/>
          <cell r="E338"/>
          <cell r="F338"/>
          <cell r="G338"/>
          <cell r="H338"/>
          <cell r="I338"/>
          <cell r="J338"/>
          <cell r="K338"/>
          <cell r="L338"/>
          <cell r="M338"/>
          <cell r="N338"/>
          <cell r="O338"/>
          <cell r="P338"/>
          <cell r="Q338"/>
          <cell r="R338"/>
          <cell r="S338"/>
        </row>
        <row r="339">
          <cell r="B339"/>
          <cell r="C339"/>
          <cell r="D339"/>
          <cell r="E339"/>
          <cell r="F339"/>
          <cell r="G339"/>
          <cell r="H339"/>
          <cell r="I339"/>
          <cell r="J339"/>
          <cell r="K339"/>
          <cell r="L339"/>
          <cell r="M339"/>
          <cell r="N339"/>
          <cell r="O339"/>
          <cell r="P339"/>
          <cell r="Q339"/>
          <cell r="R339"/>
          <cell r="S339"/>
        </row>
        <row r="340">
          <cell r="B340"/>
          <cell r="C340"/>
          <cell r="D340"/>
          <cell r="E340"/>
          <cell r="F340"/>
          <cell r="G340"/>
          <cell r="H340"/>
          <cell r="I340"/>
          <cell r="J340"/>
          <cell r="K340"/>
          <cell r="L340"/>
          <cell r="M340"/>
          <cell r="N340"/>
          <cell r="O340"/>
          <cell r="P340"/>
          <cell r="Q340"/>
          <cell r="R340"/>
          <cell r="S340"/>
        </row>
        <row r="341">
          <cell r="B341"/>
          <cell r="C341"/>
          <cell r="D341"/>
          <cell r="E341"/>
          <cell r="F341"/>
          <cell r="G341"/>
          <cell r="H341"/>
          <cell r="I341"/>
          <cell r="J341"/>
          <cell r="K341"/>
          <cell r="L341"/>
          <cell r="M341"/>
          <cell r="N341"/>
          <cell r="O341"/>
          <cell r="P341"/>
          <cell r="Q341"/>
          <cell r="R341"/>
          <cell r="S341"/>
        </row>
        <row r="342">
          <cell r="B342"/>
          <cell r="C342"/>
          <cell r="D342"/>
          <cell r="E342"/>
          <cell r="F342"/>
          <cell r="G342"/>
          <cell r="H342"/>
          <cell r="I342"/>
          <cell r="J342"/>
          <cell r="K342"/>
          <cell r="L342"/>
          <cell r="M342"/>
          <cell r="N342"/>
          <cell r="O342"/>
          <cell r="P342"/>
          <cell r="Q342"/>
          <cell r="R342"/>
          <cell r="S342"/>
        </row>
        <row r="343">
          <cell r="B343"/>
          <cell r="C343"/>
          <cell r="D343"/>
          <cell r="E343"/>
          <cell r="F343"/>
          <cell r="G343"/>
          <cell r="H343"/>
          <cell r="I343"/>
          <cell r="J343"/>
          <cell r="K343"/>
          <cell r="L343"/>
          <cell r="M343"/>
          <cell r="N343"/>
          <cell r="O343"/>
          <cell r="P343"/>
          <cell r="Q343"/>
          <cell r="R343"/>
          <cell r="S343"/>
        </row>
        <row r="344">
          <cell r="B344"/>
          <cell r="C344"/>
          <cell r="D344"/>
          <cell r="E344"/>
          <cell r="F344"/>
          <cell r="G344"/>
          <cell r="H344"/>
          <cell r="I344"/>
          <cell r="J344"/>
          <cell r="K344"/>
          <cell r="L344"/>
          <cell r="M344"/>
          <cell r="N344"/>
          <cell r="O344"/>
          <cell r="P344"/>
          <cell r="Q344"/>
          <cell r="R344"/>
          <cell r="S344"/>
        </row>
        <row r="345">
          <cell r="B345"/>
          <cell r="C345"/>
          <cell r="D345"/>
          <cell r="E345"/>
          <cell r="F345"/>
          <cell r="G345"/>
          <cell r="H345"/>
          <cell r="I345"/>
          <cell r="J345"/>
          <cell r="K345"/>
          <cell r="L345"/>
          <cell r="M345"/>
          <cell r="N345"/>
          <cell r="O345"/>
          <cell r="P345"/>
          <cell r="Q345"/>
          <cell r="R345"/>
          <cell r="S345"/>
        </row>
        <row r="346">
          <cell r="B346"/>
          <cell r="C346"/>
          <cell r="D346"/>
          <cell r="E346"/>
          <cell r="F346"/>
          <cell r="G346"/>
          <cell r="H346"/>
          <cell r="I346"/>
          <cell r="J346"/>
          <cell r="K346"/>
          <cell r="L346"/>
          <cell r="M346"/>
          <cell r="N346"/>
          <cell r="O346"/>
          <cell r="P346"/>
          <cell r="Q346"/>
          <cell r="R346"/>
          <cell r="S346"/>
        </row>
        <row r="347">
          <cell r="B347"/>
          <cell r="C347"/>
          <cell r="D347"/>
          <cell r="E347"/>
          <cell r="F347"/>
          <cell r="G347"/>
          <cell r="H347"/>
          <cell r="I347"/>
          <cell r="J347"/>
          <cell r="K347"/>
          <cell r="L347"/>
          <cell r="M347"/>
          <cell r="N347"/>
          <cell r="O347"/>
          <cell r="P347"/>
          <cell r="Q347"/>
          <cell r="R347"/>
          <cell r="S347"/>
        </row>
        <row r="348">
          <cell r="B348"/>
          <cell r="C348"/>
          <cell r="D348"/>
          <cell r="E348"/>
          <cell r="F348"/>
          <cell r="G348"/>
          <cell r="H348"/>
          <cell r="I348"/>
          <cell r="J348"/>
          <cell r="K348"/>
          <cell r="L348"/>
          <cell r="M348"/>
          <cell r="N348"/>
          <cell r="O348"/>
          <cell r="P348"/>
          <cell r="Q348"/>
          <cell r="R348"/>
          <cell r="S348"/>
        </row>
        <row r="349">
          <cell r="B349"/>
          <cell r="C349"/>
          <cell r="D349"/>
          <cell r="E349"/>
          <cell r="F349"/>
          <cell r="G349"/>
          <cell r="H349"/>
          <cell r="I349"/>
          <cell r="J349"/>
          <cell r="K349"/>
          <cell r="L349"/>
          <cell r="M349"/>
          <cell r="N349"/>
          <cell r="O349"/>
          <cell r="P349"/>
          <cell r="Q349"/>
          <cell r="R349"/>
          <cell r="S349"/>
        </row>
        <row r="350">
          <cell r="B350"/>
          <cell r="C350"/>
          <cell r="D350"/>
          <cell r="E350"/>
          <cell r="F350"/>
          <cell r="G350"/>
          <cell r="H350"/>
          <cell r="I350"/>
          <cell r="J350"/>
          <cell r="K350"/>
          <cell r="L350"/>
          <cell r="M350"/>
          <cell r="N350"/>
          <cell r="O350"/>
          <cell r="P350"/>
          <cell r="Q350"/>
          <cell r="R350"/>
          <cell r="S350"/>
        </row>
        <row r="351">
          <cell r="B351"/>
          <cell r="C351"/>
          <cell r="D351"/>
          <cell r="E351"/>
          <cell r="F351"/>
          <cell r="G351"/>
          <cell r="H351"/>
          <cell r="I351"/>
          <cell r="J351"/>
          <cell r="K351"/>
          <cell r="L351"/>
          <cell r="M351"/>
          <cell r="N351"/>
          <cell r="O351"/>
          <cell r="P351"/>
          <cell r="Q351"/>
          <cell r="R351"/>
          <cell r="S351"/>
        </row>
        <row r="352">
          <cell r="B352"/>
          <cell r="C352"/>
          <cell r="D352"/>
          <cell r="E352"/>
          <cell r="F352"/>
          <cell r="G352"/>
          <cell r="H352"/>
          <cell r="I352"/>
          <cell r="J352"/>
          <cell r="K352"/>
          <cell r="L352"/>
          <cell r="M352"/>
          <cell r="N352"/>
          <cell r="O352"/>
          <cell r="P352"/>
          <cell r="Q352"/>
          <cell r="R352"/>
          <cell r="S352"/>
        </row>
        <row r="353">
          <cell r="B353"/>
          <cell r="C353"/>
          <cell r="D353"/>
          <cell r="E353"/>
          <cell r="F353"/>
          <cell r="G353"/>
          <cell r="H353"/>
          <cell r="I353"/>
          <cell r="J353"/>
          <cell r="K353"/>
          <cell r="L353"/>
          <cell r="M353"/>
          <cell r="N353"/>
          <cell r="O353"/>
          <cell r="P353"/>
          <cell r="Q353"/>
          <cell r="R353"/>
          <cell r="S353"/>
        </row>
        <row r="354">
          <cell r="B354"/>
          <cell r="C354"/>
          <cell r="D354"/>
          <cell r="E354"/>
          <cell r="F354"/>
          <cell r="G354"/>
          <cell r="H354"/>
          <cell r="I354"/>
          <cell r="J354"/>
          <cell r="K354"/>
          <cell r="L354"/>
          <cell r="M354"/>
          <cell r="N354"/>
          <cell r="O354"/>
          <cell r="P354"/>
          <cell r="Q354"/>
          <cell r="R354"/>
          <cell r="S354"/>
        </row>
        <row r="355">
          <cell r="B355"/>
          <cell r="C355"/>
          <cell r="D355"/>
          <cell r="E355"/>
          <cell r="F355"/>
          <cell r="G355"/>
          <cell r="H355"/>
          <cell r="I355"/>
          <cell r="J355"/>
          <cell r="K355"/>
          <cell r="L355"/>
          <cell r="M355"/>
          <cell r="N355"/>
          <cell r="O355"/>
          <cell r="P355"/>
          <cell r="Q355"/>
          <cell r="R355"/>
          <cell r="S355"/>
        </row>
        <row r="356">
          <cell r="B356"/>
          <cell r="C356"/>
          <cell r="D356"/>
          <cell r="E356"/>
          <cell r="F356"/>
          <cell r="G356"/>
          <cell r="H356"/>
          <cell r="I356"/>
          <cell r="J356"/>
          <cell r="K356"/>
          <cell r="L356"/>
          <cell r="M356"/>
          <cell r="N356"/>
          <cell r="O356"/>
          <cell r="P356"/>
          <cell r="Q356"/>
          <cell r="R356"/>
          <cell r="S356"/>
        </row>
        <row r="357">
          <cell r="B357"/>
          <cell r="C357"/>
          <cell r="D357"/>
          <cell r="E357"/>
          <cell r="F357"/>
          <cell r="G357"/>
          <cell r="H357"/>
          <cell r="I357"/>
          <cell r="J357"/>
          <cell r="K357"/>
          <cell r="L357"/>
          <cell r="M357"/>
          <cell r="N357"/>
          <cell r="O357"/>
          <cell r="P357"/>
          <cell r="Q357"/>
          <cell r="R357"/>
          <cell r="S357"/>
        </row>
        <row r="358">
          <cell r="B358"/>
          <cell r="C358"/>
          <cell r="D358"/>
          <cell r="E358"/>
          <cell r="F358"/>
          <cell r="G358"/>
          <cell r="H358"/>
          <cell r="I358"/>
          <cell r="J358"/>
          <cell r="K358"/>
          <cell r="L358"/>
          <cell r="M358"/>
          <cell r="N358"/>
          <cell r="O358"/>
          <cell r="P358"/>
          <cell r="Q358"/>
          <cell r="R358"/>
          <cell r="S358"/>
        </row>
        <row r="359">
          <cell r="B359"/>
          <cell r="C359"/>
          <cell r="D359"/>
          <cell r="E359"/>
          <cell r="F359"/>
          <cell r="G359"/>
          <cell r="H359"/>
          <cell r="I359"/>
          <cell r="J359"/>
          <cell r="K359"/>
          <cell r="L359"/>
          <cell r="M359"/>
          <cell r="N359"/>
          <cell r="O359"/>
          <cell r="P359"/>
          <cell r="Q359"/>
          <cell r="R359"/>
          <cell r="S359"/>
        </row>
        <row r="360">
          <cell r="B360"/>
          <cell r="C360"/>
          <cell r="D360"/>
          <cell r="E360"/>
          <cell r="F360"/>
          <cell r="G360"/>
          <cell r="H360"/>
          <cell r="I360"/>
          <cell r="J360"/>
          <cell r="K360"/>
          <cell r="L360"/>
          <cell r="M360"/>
          <cell r="N360"/>
          <cell r="O360"/>
          <cell r="P360"/>
          <cell r="Q360"/>
          <cell r="R360"/>
          <cell r="S360"/>
        </row>
        <row r="361">
          <cell r="B361"/>
          <cell r="C361"/>
          <cell r="D361"/>
          <cell r="E361"/>
          <cell r="F361"/>
          <cell r="G361"/>
          <cell r="H361"/>
          <cell r="I361"/>
          <cell r="J361"/>
          <cell r="K361"/>
          <cell r="L361"/>
          <cell r="M361"/>
          <cell r="N361"/>
          <cell r="O361"/>
          <cell r="P361"/>
          <cell r="Q361"/>
          <cell r="R361"/>
          <cell r="S361"/>
        </row>
        <row r="362">
          <cell r="B362"/>
          <cell r="C362"/>
          <cell r="D362"/>
          <cell r="E362"/>
          <cell r="F362"/>
          <cell r="G362"/>
          <cell r="H362"/>
          <cell r="I362"/>
          <cell r="J362"/>
          <cell r="K362"/>
          <cell r="L362"/>
          <cell r="M362"/>
          <cell r="N362"/>
          <cell r="O362"/>
          <cell r="P362"/>
          <cell r="Q362"/>
          <cell r="R362"/>
          <cell r="S362"/>
        </row>
        <row r="363">
          <cell r="B363"/>
          <cell r="C363"/>
          <cell r="D363"/>
          <cell r="E363"/>
          <cell r="F363"/>
          <cell r="G363"/>
          <cell r="H363"/>
          <cell r="I363"/>
          <cell r="J363"/>
          <cell r="K363"/>
          <cell r="L363"/>
          <cell r="M363"/>
          <cell r="N363"/>
          <cell r="O363"/>
          <cell r="P363"/>
          <cell r="Q363"/>
          <cell r="R363"/>
          <cell r="S363"/>
        </row>
        <row r="364">
          <cell r="B364"/>
          <cell r="C364"/>
          <cell r="D364"/>
          <cell r="E364"/>
          <cell r="F364"/>
          <cell r="G364"/>
          <cell r="H364"/>
          <cell r="I364"/>
          <cell r="J364"/>
          <cell r="K364"/>
          <cell r="L364"/>
          <cell r="M364"/>
          <cell r="N364"/>
          <cell r="O364"/>
          <cell r="P364"/>
          <cell r="Q364"/>
          <cell r="R364"/>
          <cell r="S364"/>
        </row>
        <row r="365">
          <cell r="B365"/>
          <cell r="C365"/>
          <cell r="D365"/>
          <cell r="E365"/>
          <cell r="F365"/>
          <cell r="G365"/>
          <cell r="H365"/>
          <cell r="I365"/>
          <cell r="J365"/>
          <cell r="K365"/>
          <cell r="L365"/>
          <cell r="M365"/>
          <cell r="N365"/>
          <cell r="O365"/>
          <cell r="P365"/>
          <cell r="Q365"/>
          <cell r="R365"/>
          <cell r="S365"/>
        </row>
        <row r="366">
          <cell r="B366"/>
          <cell r="C366"/>
          <cell r="D366"/>
          <cell r="E366"/>
          <cell r="F366"/>
          <cell r="G366"/>
          <cell r="H366"/>
          <cell r="I366"/>
          <cell r="J366"/>
          <cell r="K366"/>
          <cell r="L366"/>
          <cell r="M366"/>
          <cell r="N366"/>
          <cell r="O366"/>
          <cell r="P366"/>
          <cell r="Q366"/>
          <cell r="R366"/>
          <cell r="S366"/>
        </row>
        <row r="367">
          <cell r="B367"/>
          <cell r="C367"/>
          <cell r="D367"/>
          <cell r="E367"/>
          <cell r="F367"/>
          <cell r="G367"/>
          <cell r="H367"/>
          <cell r="I367"/>
          <cell r="J367"/>
          <cell r="K367"/>
          <cell r="L367"/>
          <cell r="M367"/>
          <cell r="N367"/>
          <cell r="O367"/>
          <cell r="P367"/>
          <cell r="Q367"/>
          <cell r="R367"/>
          <cell r="S367"/>
        </row>
        <row r="368">
          <cell r="B368"/>
          <cell r="C368"/>
          <cell r="D368"/>
          <cell r="E368"/>
          <cell r="F368"/>
          <cell r="G368"/>
          <cell r="H368"/>
          <cell r="I368"/>
          <cell r="J368"/>
          <cell r="K368"/>
          <cell r="L368"/>
          <cell r="M368"/>
          <cell r="N368"/>
          <cell r="O368"/>
          <cell r="P368"/>
          <cell r="Q368"/>
          <cell r="R368"/>
          <cell r="S368"/>
        </row>
        <row r="369">
          <cell r="B369"/>
          <cell r="C369"/>
          <cell r="D369"/>
          <cell r="E369"/>
          <cell r="F369"/>
          <cell r="G369"/>
          <cell r="H369"/>
          <cell r="I369"/>
          <cell r="J369"/>
          <cell r="K369"/>
          <cell r="L369"/>
          <cell r="M369"/>
          <cell r="N369"/>
          <cell r="O369"/>
          <cell r="P369"/>
          <cell r="Q369"/>
          <cell r="R369"/>
          <cell r="S369"/>
        </row>
        <row r="370">
          <cell r="B370"/>
          <cell r="C370"/>
          <cell r="D370"/>
          <cell r="E370"/>
          <cell r="F370"/>
          <cell r="G370"/>
          <cell r="H370"/>
          <cell r="I370"/>
          <cell r="J370"/>
          <cell r="K370"/>
          <cell r="L370"/>
          <cell r="M370"/>
          <cell r="N370"/>
          <cell r="O370"/>
          <cell r="P370"/>
          <cell r="Q370"/>
          <cell r="R370"/>
          <cell r="S370"/>
        </row>
        <row r="371">
          <cell r="B371"/>
          <cell r="C371"/>
          <cell r="D371"/>
          <cell r="E371"/>
          <cell r="F371"/>
          <cell r="G371"/>
          <cell r="H371"/>
          <cell r="I371"/>
          <cell r="J371"/>
          <cell r="K371"/>
          <cell r="L371"/>
          <cell r="M371"/>
          <cell r="N371"/>
          <cell r="O371"/>
          <cell r="P371"/>
          <cell r="Q371"/>
          <cell r="R371"/>
          <cell r="S371"/>
        </row>
        <row r="372">
          <cell r="B372"/>
          <cell r="C372"/>
          <cell r="D372"/>
          <cell r="E372"/>
          <cell r="F372"/>
          <cell r="G372"/>
          <cell r="H372"/>
          <cell r="I372"/>
          <cell r="J372"/>
          <cell r="K372"/>
          <cell r="L372"/>
          <cell r="M372"/>
          <cell r="N372"/>
          <cell r="O372"/>
          <cell r="P372"/>
          <cell r="Q372"/>
          <cell r="R372"/>
          <cell r="S372"/>
        </row>
        <row r="373">
          <cell r="B373"/>
          <cell r="C373"/>
          <cell r="D373"/>
          <cell r="E373"/>
          <cell r="F373"/>
          <cell r="G373"/>
          <cell r="H373"/>
          <cell r="I373"/>
          <cell r="J373"/>
          <cell r="K373"/>
          <cell r="L373"/>
          <cell r="M373"/>
          <cell r="N373"/>
          <cell r="O373"/>
          <cell r="P373"/>
          <cell r="Q373"/>
          <cell r="R373"/>
          <cell r="S373"/>
        </row>
        <row r="374">
          <cell r="B374"/>
          <cell r="C374"/>
          <cell r="D374"/>
          <cell r="E374"/>
          <cell r="F374"/>
          <cell r="G374"/>
          <cell r="H374"/>
          <cell r="I374"/>
          <cell r="J374"/>
          <cell r="K374"/>
          <cell r="L374"/>
          <cell r="M374"/>
          <cell r="N374"/>
          <cell r="O374"/>
          <cell r="P374"/>
          <cell r="Q374"/>
          <cell r="R374"/>
          <cell r="S374"/>
        </row>
        <row r="375">
          <cell r="B375"/>
          <cell r="C375"/>
          <cell r="D375"/>
          <cell r="E375"/>
          <cell r="F375"/>
          <cell r="G375"/>
          <cell r="H375"/>
          <cell r="I375"/>
          <cell r="J375"/>
          <cell r="K375"/>
          <cell r="L375"/>
          <cell r="M375"/>
          <cell r="N375"/>
          <cell r="O375"/>
          <cell r="P375"/>
          <cell r="Q375"/>
          <cell r="R375"/>
          <cell r="S375"/>
        </row>
        <row r="376">
          <cell r="B376"/>
          <cell r="C376"/>
          <cell r="D376"/>
          <cell r="E376"/>
          <cell r="F376"/>
          <cell r="G376"/>
          <cell r="H376"/>
          <cell r="I376"/>
          <cell r="J376"/>
          <cell r="K376"/>
          <cell r="L376"/>
          <cell r="M376"/>
          <cell r="N376"/>
          <cell r="O376"/>
          <cell r="P376"/>
          <cell r="Q376"/>
          <cell r="R376"/>
          <cell r="S376"/>
        </row>
        <row r="377">
          <cell r="B377"/>
          <cell r="C377"/>
          <cell r="D377"/>
          <cell r="E377"/>
          <cell r="F377"/>
          <cell r="G377"/>
          <cell r="H377"/>
          <cell r="I377"/>
          <cell r="J377"/>
          <cell r="K377"/>
          <cell r="L377"/>
          <cell r="M377"/>
          <cell r="N377"/>
          <cell r="O377"/>
          <cell r="P377"/>
          <cell r="Q377"/>
          <cell r="R377"/>
          <cell r="S377"/>
        </row>
        <row r="378">
          <cell r="B378"/>
          <cell r="C378"/>
          <cell r="D378"/>
          <cell r="E378"/>
          <cell r="F378"/>
          <cell r="G378"/>
          <cell r="H378"/>
          <cell r="I378"/>
          <cell r="J378"/>
          <cell r="K378"/>
          <cell r="L378"/>
          <cell r="M378"/>
          <cell r="N378"/>
          <cell r="O378"/>
          <cell r="P378"/>
          <cell r="Q378"/>
          <cell r="R378"/>
          <cell r="S378"/>
        </row>
        <row r="379">
          <cell r="B379"/>
          <cell r="C379"/>
          <cell r="D379"/>
          <cell r="E379"/>
          <cell r="F379"/>
          <cell r="G379"/>
          <cell r="H379"/>
          <cell r="I379"/>
          <cell r="J379"/>
          <cell r="K379"/>
          <cell r="L379"/>
          <cell r="M379"/>
          <cell r="N379"/>
          <cell r="O379"/>
          <cell r="P379"/>
          <cell r="Q379"/>
          <cell r="R379"/>
          <cell r="S379"/>
        </row>
        <row r="380">
          <cell r="B380"/>
          <cell r="C380"/>
          <cell r="D380"/>
          <cell r="E380"/>
          <cell r="F380"/>
          <cell r="G380"/>
          <cell r="H380"/>
          <cell r="I380"/>
          <cell r="J380"/>
          <cell r="K380"/>
          <cell r="L380"/>
          <cell r="M380"/>
          <cell r="N380"/>
          <cell r="O380"/>
          <cell r="P380"/>
          <cell r="Q380"/>
          <cell r="R380"/>
          <cell r="S380"/>
        </row>
        <row r="381">
          <cell r="B381"/>
          <cell r="C381"/>
          <cell r="D381"/>
          <cell r="E381"/>
          <cell r="F381"/>
          <cell r="G381"/>
          <cell r="H381"/>
          <cell r="I381"/>
          <cell r="J381"/>
          <cell r="K381"/>
          <cell r="L381"/>
          <cell r="M381"/>
          <cell r="N381"/>
          <cell r="O381"/>
          <cell r="P381"/>
          <cell r="Q381"/>
          <cell r="R381"/>
          <cell r="S381"/>
        </row>
        <row r="382">
          <cell r="B382"/>
          <cell r="C382"/>
          <cell r="D382"/>
          <cell r="E382"/>
          <cell r="F382"/>
          <cell r="G382"/>
          <cell r="H382"/>
          <cell r="I382"/>
          <cell r="J382"/>
          <cell r="K382"/>
          <cell r="L382"/>
          <cell r="M382"/>
          <cell r="N382"/>
          <cell r="O382"/>
          <cell r="P382"/>
          <cell r="Q382"/>
          <cell r="R382"/>
          <cell r="S382"/>
        </row>
        <row r="383">
          <cell r="B383"/>
          <cell r="C383"/>
          <cell r="D383"/>
          <cell r="E383"/>
          <cell r="F383"/>
          <cell r="G383"/>
          <cell r="H383"/>
          <cell r="I383"/>
          <cell r="J383"/>
          <cell r="K383"/>
          <cell r="L383"/>
          <cell r="M383"/>
          <cell r="N383"/>
          <cell r="O383"/>
          <cell r="P383"/>
          <cell r="Q383"/>
          <cell r="R383"/>
          <cell r="S383"/>
        </row>
        <row r="384">
          <cell r="B384"/>
          <cell r="C384"/>
          <cell r="D384"/>
          <cell r="E384"/>
          <cell r="F384"/>
          <cell r="G384"/>
          <cell r="H384"/>
          <cell r="I384"/>
          <cell r="J384"/>
          <cell r="K384"/>
          <cell r="L384"/>
          <cell r="M384"/>
          <cell r="N384"/>
          <cell r="O384"/>
          <cell r="P384"/>
          <cell r="Q384"/>
          <cell r="R384"/>
          <cell r="S384"/>
        </row>
        <row r="385">
          <cell r="B385"/>
          <cell r="C385"/>
          <cell r="D385"/>
          <cell r="E385"/>
          <cell r="F385"/>
          <cell r="G385"/>
          <cell r="H385"/>
          <cell r="I385"/>
          <cell r="J385"/>
          <cell r="K385"/>
          <cell r="L385"/>
          <cell r="M385"/>
          <cell r="N385"/>
          <cell r="O385"/>
          <cell r="P385"/>
          <cell r="Q385"/>
          <cell r="R385"/>
          <cell r="S385"/>
        </row>
        <row r="386">
          <cell r="B386"/>
          <cell r="C386"/>
          <cell r="D386"/>
          <cell r="E386"/>
          <cell r="F386"/>
          <cell r="G386"/>
          <cell r="H386"/>
          <cell r="I386"/>
          <cell r="J386"/>
          <cell r="K386"/>
          <cell r="L386"/>
          <cell r="M386"/>
          <cell r="N386"/>
          <cell r="O386"/>
          <cell r="P386"/>
          <cell r="Q386"/>
          <cell r="R386"/>
          <cell r="S386"/>
        </row>
        <row r="387">
          <cell r="B387"/>
          <cell r="C387"/>
          <cell r="D387"/>
          <cell r="E387"/>
          <cell r="F387"/>
          <cell r="G387"/>
          <cell r="H387"/>
          <cell r="I387"/>
          <cell r="J387"/>
          <cell r="K387"/>
          <cell r="L387"/>
          <cell r="M387"/>
          <cell r="N387"/>
          <cell r="O387"/>
          <cell r="P387"/>
          <cell r="Q387"/>
          <cell r="R387"/>
          <cell r="S387"/>
        </row>
        <row r="388">
          <cell r="B388"/>
          <cell r="C388"/>
          <cell r="D388"/>
          <cell r="E388"/>
          <cell r="F388"/>
          <cell r="G388"/>
          <cell r="H388"/>
          <cell r="I388"/>
          <cell r="J388"/>
          <cell r="K388"/>
          <cell r="L388"/>
          <cell r="M388"/>
          <cell r="N388"/>
          <cell r="O388"/>
          <cell r="P388"/>
          <cell r="Q388"/>
          <cell r="R388"/>
          <cell r="S388"/>
        </row>
        <row r="389">
          <cell r="B389"/>
          <cell r="C389"/>
          <cell r="D389"/>
          <cell r="E389"/>
          <cell r="F389"/>
          <cell r="G389"/>
          <cell r="H389"/>
          <cell r="I389"/>
          <cell r="J389"/>
          <cell r="K389"/>
          <cell r="L389"/>
          <cell r="M389"/>
          <cell r="N389"/>
          <cell r="O389"/>
          <cell r="P389"/>
          <cell r="Q389"/>
          <cell r="R389"/>
          <cell r="S389"/>
        </row>
        <row r="390">
          <cell r="B390"/>
          <cell r="C390"/>
          <cell r="D390"/>
          <cell r="E390"/>
          <cell r="F390"/>
          <cell r="G390"/>
          <cell r="H390"/>
          <cell r="I390"/>
          <cell r="J390"/>
          <cell r="K390"/>
          <cell r="L390"/>
          <cell r="M390"/>
          <cell r="N390"/>
          <cell r="O390"/>
          <cell r="P390"/>
          <cell r="Q390"/>
          <cell r="R390"/>
          <cell r="S390"/>
        </row>
        <row r="391">
          <cell r="B391"/>
          <cell r="C391"/>
          <cell r="D391"/>
          <cell r="E391"/>
          <cell r="F391"/>
          <cell r="G391"/>
          <cell r="H391"/>
          <cell r="I391"/>
          <cell r="J391"/>
          <cell r="K391"/>
          <cell r="L391"/>
          <cell r="M391"/>
          <cell r="N391"/>
          <cell r="O391"/>
          <cell r="P391"/>
          <cell r="Q391"/>
          <cell r="R391"/>
          <cell r="S391"/>
        </row>
        <row r="392">
          <cell r="B392"/>
          <cell r="C392"/>
          <cell r="D392"/>
          <cell r="E392"/>
          <cell r="F392"/>
          <cell r="G392"/>
          <cell r="H392"/>
          <cell r="I392"/>
          <cell r="J392"/>
          <cell r="K392"/>
          <cell r="L392"/>
          <cell r="M392"/>
          <cell r="N392"/>
          <cell r="O392"/>
          <cell r="P392"/>
          <cell r="Q392"/>
          <cell r="R392"/>
          <cell r="S392"/>
        </row>
        <row r="393">
          <cell r="B393"/>
          <cell r="C393"/>
          <cell r="D393"/>
          <cell r="E393"/>
          <cell r="F393"/>
          <cell r="G393"/>
          <cell r="H393"/>
          <cell r="I393"/>
          <cell r="J393"/>
          <cell r="K393"/>
          <cell r="L393"/>
          <cell r="M393"/>
          <cell r="N393"/>
          <cell r="O393"/>
          <cell r="P393"/>
          <cell r="Q393"/>
          <cell r="R393"/>
          <cell r="S393"/>
        </row>
        <row r="394">
          <cell r="B394"/>
          <cell r="C394"/>
          <cell r="D394"/>
          <cell r="E394"/>
          <cell r="F394"/>
          <cell r="G394"/>
          <cell r="H394"/>
          <cell r="I394"/>
          <cell r="J394"/>
          <cell r="K394"/>
          <cell r="L394"/>
          <cell r="M394"/>
          <cell r="N394"/>
          <cell r="O394"/>
          <cell r="P394"/>
          <cell r="Q394"/>
          <cell r="R394"/>
          <cell r="S394"/>
        </row>
        <row r="395">
          <cell r="B395"/>
          <cell r="C395"/>
          <cell r="D395"/>
          <cell r="E395"/>
          <cell r="F395"/>
          <cell r="G395"/>
          <cell r="H395"/>
          <cell r="I395"/>
          <cell r="J395"/>
          <cell r="K395"/>
          <cell r="L395"/>
          <cell r="M395"/>
          <cell r="N395"/>
          <cell r="O395"/>
          <cell r="P395"/>
          <cell r="Q395"/>
          <cell r="R395"/>
          <cell r="S395"/>
        </row>
        <row r="396">
          <cell r="B396"/>
          <cell r="C396"/>
          <cell r="D396"/>
          <cell r="E396"/>
          <cell r="F396"/>
          <cell r="G396"/>
          <cell r="H396"/>
          <cell r="I396"/>
          <cell r="J396"/>
          <cell r="K396"/>
          <cell r="L396"/>
          <cell r="M396"/>
          <cell r="N396"/>
          <cell r="O396"/>
          <cell r="P396"/>
          <cell r="Q396"/>
          <cell r="R396"/>
          <cell r="S396"/>
        </row>
        <row r="397">
          <cell r="B397"/>
          <cell r="C397"/>
          <cell r="D397"/>
          <cell r="E397"/>
          <cell r="F397"/>
          <cell r="G397"/>
          <cell r="H397"/>
          <cell r="I397"/>
          <cell r="J397"/>
          <cell r="K397"/>
          <cell r="L397"/>
          <cell r="M397"/>
          <cell r="N397"/>
          <cell r="O397"/>
          <cell r="P397"/>
          <cell r="Q397"/>
          <cell r="R397"/>
          <cell r="S397"/>
        </row>
        <row r="398">
          <cell r="B398"/>
          <cell r="C398"/>
          <cell r="D398"/>
          <cell r="E398"/>
          <cell r="F398"/>
          <cell r="G398"/>
          <cell r="H398"/>
          <cell r="I398"/>
          <cell r="J398"/>
          <cell r="K398"/>
          <cell r="L398"/>
          <cell r="M398"/>
          <cell r="N398"/>
          <cell r="O398"/>
          <cell r="P398"/>
          <cell r="Q398"/>
          <cell r="R398"/>
          <cell r="S398"/>
        </row>
        <row r="399">
          <cell r="B399"/>
          <cell r="C399"/>
          <cell r="D399"/>
          <cell r="E399"/>
          <cell r="F399"/>
          <cell r="G399"/>
          <cell r="H399"/>
          <cell r="I399"/>
          <cell r="J399"/>
          <cell r="K399"/>
          <cell r="L399"/>
          <cell r="M399"/>
          <cell r="N399"/>
          <cell r="O399"/>
          <cell r="P399"/>
          <cell r="Q399"/>
          <cell r="R399"/>
          <cell r="S399"/>
        </row>
        <row r="400">
          <cell r="B400"/>
          <cell r="C400"/>
          <cell r="D400"/>
          <cell r="E400"/>
          <cell r="F400"/>
          <cell r="G400"/>
          <cell r="H400"/>
          <cell r="I400"/>
          <cell r="J400"/>
          <cell r="K400"/>
          <cell r="L400"/>
          <cell r="M400"/>
          <cell r="N400"/>
          <cell r="O400"/>
          <cell r="P400"/>
          <cell r="Q400"/>
          <cell r="R400"/>
          <cell r="S400"/>
        </row>
        <row r="401">
          <cell r="B401"/>
          <cell r="C401"/>
          <cell r="D401"/>
          <cell r="E401"/>
          <cell r="F401"/>
          <cell r="G401"/>
          <cell r="H401"/>
          <cell r="I401"/>
          <cell r="J401"/>
          <cell r="K401"/>
          <cell r="L401"/>
          <cell r="M401"/>
          <cell r="N401"/>
          <cell r="O401"/>
          <cell r="P401"/>
          <cell r="Q401"/>
          <cell r="R401"/>
          <cell r="S401"/>
        </row>
        <row r="402">
          <cell r="B402"/>
          <cell r="C402"/>
          <cell r="D402"/>
          <cell r="E402"/>
          <cell r="F402"/>
          <cell r="G402"/>
          <cell r="H402"/>
          <cell r="I402"/>
          <cell r="J402"/>
          <cell r="K402"/>
          <cell r="L402"/>
          <cell r="M402"/>
          <cell r="N402"/>
          <cell r="O402"/>
          <cell r="P402"/>
          <cell r="Q402"/>
          <cell r="R402"/>
          <cell r="S402"/>
        </row>
        <row r="403">
          <cell r="B403"/>
          <cell r="C403"/>
          <cell r="D403"/>
          <cell r="E403"/>
          <cell r="F403"/>
          <cell r="G403"/>
          <cell r="H403"/>
          <cell r="I403"/>
          <cell r="J403"/>
          <cell r="K403"/>
          <cell r="L403"/>
          <cell r="M403"/>
          <cell r="N403"/>
          <cell r="O403"/>
          <cell r="P403"/>
          <cell r="Q403"/>
          <cell r="R403"/>
          <cell r="S403"/>
        </row>
        <row r="404">
          <cell r="B404"/>
          <cell r="C404"/>
          <cell r="D404"/>
          <cell r="E404"/>
          <cell r="F404"/>
          <cell r="G404"/>
          <cell r="H404"/>
          <cell r="I404"/>
          <cell r="J404"/>
          <cell r="K404"/>
          <cell r="L404"/>
          <cell r="M404"/>
          <cell r="N404"/>
          <cell r="O404"/>
          <cell r="P404"/>
          <cell r="Q404"/>
          <cell r="R404"/>
          <cell r="S404"/>
        </row>
        <row r="405">
          <cell r="B405"/>
          <cell r="C405"/>
          <cell r="D405"/>
          <cell r="E405"/>
          <cell r="F405"/>
          <cell r="G405"/>
          <cell r="H405"/>
          <cell r="I405"/>
          <cell r="J405"/>
          <cell r="K405"/>
          <cell r="L405"/>
          <cell r="M405"/>
          <cell r="N405"/>
          <cell r="O405"/>
          <cell r="P405"/>
          <cell r="Q405"/>
          <cell r="R405"/>
          <cell r="S405"/>
        </row>
        <row r="406">
          <cell r="B406"/>
          <cell r="C406"/>
          <cell r="D406"/>
          <cell r="E406"/>
          <cell r="F406"/>
          <cell r="G406"/>
          <cell r="H406"/>
          <cell r="I406"/>
          <cell r="J406"/>
          <cell r="K406"/>
          <cell r="L406"/>
          <cell r="M406"/>
          <cell r="N406"/>
          <cell r="O406"/>
          <cell r="P406"/>
          <cell r="Q406"/>
          <cell r="R406"/>
          <cell r="S406"/>
        </row>
        <row r="407">
          <cell r="B407"/>
          <cell r="C407"/>
          <cell r="D407"/>
          <cell r="E407"/>
          <cell r="F407"/>
          <cell r="G407"/>
          <cell r="H407"/>
          <cell r="I407"/>
          <cell r="J407"/>
          <cell r="K407"/>
          <cell r="L407"/>
          <cell r="M407"/>
          <cell r="N407"/>
          <cell r="O407"/>
          <cell r="P407"/>
          <cell r="Q407"/>
          <cell r="R407"/>
          <cell r="S407"/>
        </row>
        <row r="408">
          <cell r="B408"/>
          <cell r="C408"/>
          <cell r="D408"/>
          <cell r="E408"/>
          <cell r="F408"/>
          <cell r="G408"/>
          <cell r="H408"/>
          <cell r="I408"/>
          <cell r="J408"/>
          <cell r="K408"/>
          <cell r="L408"/>
          <cell r="M408"/>
          <cell r="N408"/>
          <cell r="O408"/>
          <cell r="P408"/>
          <cell r="Q408"/>
          <cell r="R408"/>
          <cell r="S408"/>
        </row>
        <row r="409">
          <cell r="B409"/>
          <cell r="C409"/>
          <cell r="D409"/>
          <cell r="E409"/>
          <cell r="F409"/>
          <cell r="G409"/>
          <cell r="H409"/>
          <cell r="I409"/>
          <cell r="J409"/>
          <cell r="K409"/>
          <cell r="L409"/>
          <cell r="M409"/>
          <cell r="N409"/>
          <cell r="O409"/>
          <cell r="P409"/>
          <cell r="Q409"/>
          <cell r="R409"/>
          <cell r="S409"/>
        </row>
        <row r="410">
          <cell r="B410"/>
          <cell r="C410"/>
          <cell r="D410"/>
          <cell r="E410"/>
          <cell r="F410"/>
          <cell r="G410"/>
          <cell r="H410"/>
          <cell r="I410"/>
          <cell r="J410"/>
          <cell r="K410"/>
          <cell r="L410"/>
          <cell r="M410"/>
          <cell r="N410"/>
          <cell r="O410"/>
          <cell r="P410"/>
          <cell r="Q410"/>
          <cell r="R410"/>
          <cell r="S410"/>
        </row>
        <row r="411">
          <cell r="B411"/>
          <cell r="C411"/>
          <cell r="D411"/>
          <cell r="E411"/>
          <cell r="F411"/>
          <cell r="G411"/>
          <cell r="H411"/>
          <cell r="I411"/>
          <cell r="J411"/>
          <cell r="K411"/>
          <cell r="L411"/>
          <cell r="M411"/>
          <cell r="N411"/>
          <cell r="O411"/>
          <cell r="P411"/>
          <cell r="Q411"/>
          <cell r="R411"/>
          <cell r="S411"/>
        </row>
        <row r="412">
          <cell r="B412"/>
          <cell r="C412"/>
          <cell r="D412"/>
          <cell r="E412"/>
          <cell r="F412"/>
          <cell r="G412"/>
          <cell r="H412"/>
          <cell r="I412"/>
          <cell r="J412"/>
          <cell r="K412"/>
          <cell r="L412"/>
          <cell r="M412"/>
          <cell r="N412"/>
          <cell r="O412"/>
          <cell r="P412"/>
          <cell r="Q412"/>
          <cell r="R412"/>
          <cell r="S412"/>
        </row>
        <row r="413">
          <cell r="B413"/>
          <cell r="C413"/>
          <cell r="D413"/>
          <cell r="E413"/>
          <cell r="F413"/>
          <cell r="G413"/>
          <cell r="H413"/>
          <cell r="I413"/>
          <cell r="J413"/>
          <cell r="K413"/>
          <cell r="L413"/>
          <cell r="M413"/>
          <cell r="N413"/>
          <cell r="O413"/>
          <cell r="P413"/>
          <cell r="Q413"/>
          <cell r="R413"/>
          <cell r="S413"/>
        </row>
        <row r="414">
          <cell r="B414"/>
          <cell r="C414"/>
          <cell r="D414"/>
          <cell r="E414"/>
          <cell r="F414"/>
          <cell r="G414"/>
          <cell r="H414"/>
          <cell r="I414"/>
          <cell r="J414"/>
          <cell r="K414"/>
          <cell r="L414"/>
          <cell r="M414"/>
          <cell r="N414"/>
          <cell r="O414"/>
          <cell r="P414"/>
          <cell r="Q414"/>
          <cell r="R414"/>
          <cell r="S414"/>
        </row>
        <row r="415">
          <cell r="B415"/>
          <cell r="C415"/>
          <cell r="D415"/>
          <cell r="E415"/>
          <cell r="F415"/>
          <cell r="G415"/>
          <cell r="H415"/>
          <cell r="I415"/>
          <cell r="J415"/>
          <cell r="K415"/>
          <cell r="L415"/>
          <cell r="M415"/>
          <cell r="N415"/>
          <cell r="O415"/>
          <cell r="P415"/>
          <cell r="Q415"/>
          <cell r="R415"/>
          <cell r="S415"/>
        </row>
        <row r="416">
          <cell r="B416"/>
          <cell r="C416"/>
          <cell r="D416"/>
          <cell r="E416"/>
          <cell r="F416"/>
          <cell r="G416"/>
          <cell r="H416"/>
          <cell r="I416"/>
          <cell r="J416"/>
          <cell r="K416"/>
          <cell r="L416"/>
          <cell r="M416"/>
          <cell r="N416"/>
          <cell r="O416"/>
          <cell r="P416"/>
          <cell r="Q416"/>
          <cell r="R416"/>
          <cell r="S416"/>
        </row>
        <row r="417">
          <cell r="B417"/>
          <cell r="C417"/>
          <cell r="D417"/>
          <cell r="E417"/>
          <cell r="F417"/>
          <cell r="G417"/>
          <cell r="H417"/>
          <cell r="I417"/>
          <cell r="J417"/>
          <cell r="K417"/>
          <cell r="L417"/>
          <cell r="M417"/>
          <cell r="N417"/>
          <cell r="O417"/>
          <cell r="P417"/>
          <cell r="Q417"/>
          <cell r="R417"/>
          <cell r="S417"/>
        </row>
        <row r="418">
          <cell r="B418"/>
          <cell r="C418"/>
          <cell r="D418"/>
          <cell r="E418"/>
          <cell r="F418"/>
          <cell r="G418"/>
          <cell r="H418"/>
          <cell r="I418"/>
          <cell r="J418"/>
          <cell r="K418"/>
          <cell r="L418"/>
          <cell r="M418"/>
          <cell r="N418"/>
          <cell r="O418"/>
          <cell r="P418"/>
          <cell r="Q418"/>
          <cell r="R418"/>
          <cell r="S418"/>
        </row>
        <row r="419">
          <cell r="B419"/>
          <cell r="C419"/>
          <cell r="D419"/>
          <cell r="E419"/>
          <cell r="F419"/>
          <cell r="G419"/>
          <cell r="H419"/>
          <cell r="I419"/>
          <cell r="J419"/>
          <cell r="K419"/>
          <cell r="L419"/>
          <cell r="M419"/>
          <cell r="N419"/>
          <cell r="O419"/>
          <cell r="P419"/>
          <cell r="Q419"/>
          <cell r="R419"/>
          <cell r="S419"/>
        </row>
        <row r="420">
          <cell r="B420"/>
          <cell r="C420"/>
          <cell r="D420"/>
          <cell r="E420"/>
          <cell r="F420"/>
          <cell r="G420"/>
          <cell r="H420"/>
          <cell r="I420"/>
          <cell r="J420"/>
          <cell r="K420"/>
          <cell r="L420"/>
          <cell r="M420"/>
          <cell r="N420"/>
          <cell r="O420"/>
          <cell r="P420"/>
          <cell r="Q420"/>
          <cell r="R420"/>
          <cell r="S420"/>
        </row>
        <row r="421">
          <cell r="B421"/>
          <cell r="C421"/>
          <cell r="D421"/>
          <cell r="E421"/>
          <cell r="F421"/>
          <cell r="G421"/>
          <cell r="H421"/>
          <cell r="I421"/>
          <cell r="J421"/>
          <cell r="K421"/>
          <cell r="L421"/>
          <cell r="M421"/>
          <cell r="N421"/>
          <cell r="O421"/>
          <cell r="P421"/>
          <cell r="Q421"/>
          <cell r="R421"/>
          <cell r="S421"/>
        </row>
        <row r="422">
          <cell r="B422"/>
          <cell r="C422"/>
          <cell r="D422"/>
          <cell r="E422"/>
          <cell r="F422"/>
          <cell r="G422"/>
          <cell r="H422"/>
          <cell r="I422"/>
          <cell r="J422"/>
          <cell r="K422"/>
          <cell r="L422"/>
          <cell r="M422"/>
          <cell r="N422"/>
          <cell r="O422"/>
          <cell r="P422"/>
          <cell r="Q422"/>
          <cell r="R422"/>
          <cell r="S422"/>
        </row>
        <row r="423">
          <cell r="B423"/>
          <cell r="C423"/>
          <cell r="D423"/>
          <cell r="E423"/>
          <cell r="F423"/>
          <cell r="G423"/>
          <cell r="H423"/>
          <cell r="I423"/>
          <cell r="J423"/>
          <cell r="K423"/>
          <cell r="L423"/>
          <cell r="M423"/>
          <cell r="N423"/>
          <cell r="O423"/>
          <cell r="P423"/>
          <cell r="Q423"/>
          <cell r="R423"/>
          <cell r="S423"/>
        </row>
        <row r="424">
          <cell r="B424"/>
          <cell r="C424"/>
          <cell r="D424"/>
          <cell r="E424"/>
          <cell r="F424"/>
          <cell r="G424"/>
          <cell r="H424"/>
          <cell r="I424"/>
          <cell r="J424"/>
          <cell r="K424"/>
          <cell r="L424"/>
          <cell r="M424"/>
          <cell r="N424"/>
          <cell r="O424"/>
          <cell r="P424"/>
          <cell r="Q424"/>
          <cell r="R424"/>
          <cell r="S424"/>
        </row>
        <row r="425">
          <cell r="B425"/>
          <cell r="C425"/>
          <cell r="D425"/>
          <cell r="E425"/>
          <cell r="F425"/>
          <cell r="G425"/>
          <cell r="H425"/>
          <cell r="I425"/>
          <cell r="J425"/>
          <cell r="K425"/>
          <cell r="L425"/>
          <cell r="M425"/>
          <cell r="N425"/>
          <cell r="O425"/>
          <cell r="P425"/>
          <cell r="Q425"/>
          <cell r="R425"/>
          <cell r="S425"/>
        </row>
        <row r="426">
          <cell r="B426"/>
          <cell r="C426"/>
          <cell r="D426"/>
          <cell r="E426"/>
          <cell r="F426"/>
          <cell r="G426"/>
          <cell r="H426"/>
          <cell r="I426"/>
          <cell r="J426"/>
          <cell r="K426"/>
          <cell r="L426"/>
          <cell r="M426"/>
          <cell r="N426"/>
          <cell r="O426"/>
          <cell r="P426"/>
          <cell r="Q426"/>
          <cell r="R426"/>
          <cell r="S426"/>
        </row>
        <row r="427">
          <cell r="B427"/>
          <cell r="C427"/>
          <cell r="D427"/>
          <cell r="E427"/>
          <cell r="F427"/>
          <cell r="G427"/>
          <cell r="H427"/>
          <cell r="I427"/>
          <cell r="J427"/>
          <cell r="K427"/>
          <cell r="L427"/>
          <cell r="M427"/>
          <cell r="N427"/>
          <cell r="O427"/>
          <cell r="P427"/>
          <cell r="Q427"/>
          <cell r="R427"/>
          <cell r="S427"/>
        </row>
        <row r="428">
          <cell r="B428"/>
          <cell r="C428"/>
          <cell r="D428"/>
          <cell r="E428"/>
          <cell r="F428"/>
          <cell r="G428"/>
          <cell r="H428"/>
          <cell r="I428"/>
          <cell r="J428"/>
          <cell r="K428"/>
          <cell r="L428"/>
          <cell r="M428"/>
          <cell r="N428"/>
          <cell r="O428"/>
          <cell r="P428"/>
          <cell r="Q428"/>
          <cell r="R428"/>
          <cell r="S428"/>
        </row>
        <row r="429">
          <cell r="B429"/>
          <cell r="C429"/>
          <cell r="D429"/>
          <cell r="E429"/>
          <cell r="F429"/>
          <cell r="G429"/>
          <cell r="H429"/>
          <cell r="I429"/>
          <cell r="J429"/>
          <cell r="K429"/>
          <cell r="L429"/>
          <cell r="M429"/>
          <cell r="N429"/>
          <cell r="O429"/>
          <cell r="P429"/>
          <cell r="Q429"/>
          <cell r="R429"/>
          <cell r="S429"/>
        </row>
        <row r="430">
          <cell r="B430"/>
          <cell r="C430"/>
          <cell r="D430"/>
          <cell r="E430"/>
          <cell r="F430"/>
          <cell r="G430"/>
          <cell r="H430"/>
          <cell r="I430"/>
          <cell r="J430"/>
          <cell r="K430"/>
          <cell r="L430"/>
          <cell r="M430"/>
          <cell r="N430"/>
          <cell r="O430"/>
          <cell r="P430"/>
          <cell r="Q430"/>
          <cell r="R430"/>
          <cell r="S430"/>
        </row>
        <row r="431">
          <cell r="B431"/>
          <cell r="C431"/>
          <cell r="D431"/>
          <cell r="E431"/>
          <cell r="F431"/>
          <cell r="G431"/>
          <cell r="H431"/>
          <cell r="I431"/>
          <cell r="J431"/>
          <cell r="K431"/>
          <cell r="L431"/>
          <cell r="M431"/>
          <cell r="N431"/>
          <cell r="O431"/>
          <cell r="P431"/>
          <cell r="Q431"/>
          <cell r="R431"/>
          <cell r="S431"/>
        </row>
        <row r="432">
          <cell r="B432"/>
          <cell r="C432"/>
          <cell r="D432"/>
          <cell r="E432"/>
          <cell r="F432"/>
          <cell r="G432"/>
          <cell r="H432"/>
          <cell r="I432"/>
          <cell r="J432"/>
          <cell r="K432"/>
          <cell r="L432"/>
          <cell r="M432"/>
          <cell r="N432"/>
          <cell r="O432"/>
          <cell r="P432"/>
          <cell r="Q432"/>
          <cell r="R432"/>
          <cell r="S432"/>
        </row>
        <row r="433">
          <cell r="B433"/>
          <cell r="C433"/>
          <cell r="D433"/>
          <cell r="E433"/>
          <cell r="F433"/>
          <cell r="G433"/>
          <cell r="H433"/>
          <cell r="I433"/>
          <cell r="J433"/>
          <cell r="K433"/>
          <cell r="L433"/>
          <cell r="M433"/>
          <cell r="N433"/>
          <cell r="O433"/>
          <cell r="P433"/>
          <cell r="Q433"/>
          <cell r="R433"/>
          <cell r="S433"/>
        </row>
        <row r="434">
          <cell r="B434"/>
          <cell r="C434"/>
          <cell r="D434"/>
          <cell r="E434"/>
          <cell r="F434"/>
          <cell r="G434"/>
          <cell r="H434"/>
          <cell r="I434"/>
          <cell r="J434"/>
          <cell r="K434"/>
          <cell r="L434"/>
          <cell r="M434"/>
          <cell r="N434"/>
          <cell r="O434"/>
          <cell r="P434"/>
          <cell r="Q434"/>
          <cell r="R434"/>
          <cell r="S434"/>
        </row>
        <row r="435">
          <cell r="B435"/>
          <cell r="C435"/>
          <cell r="D435"/>
          <cell r="E435"/>
          <cell r="F435"/>
          <cell r="G435"/>
          <cell r="H435"/>
          <cell r="I435"/>
          <cell r="J435"/>
          <cell r="K435"/>
          <cell r="L435"/>
          <cell r="M435"/>
          <cell r="N435"/>
          <cell r="O435"/>
          <cell r="P435"/>
          <cell r="Q435"/>
          <cell r="R435"/>
          <cell r="S435"/>
        </row>
        <row r="436">
          <cell r="B436"/>
          <cell r="C436"/>
          <cell r="D436"/>
          <cell r="E436"/>
          <cell r="F436"/>
          <cell r="G436"/>
          <cell r="H436"/>
          <cell r="I436"/>
          <cell r="J436"/>
          <cell r="K436"/>
          <cell r="L436"/>
          <cell r="M436"/>
          <cell r="N436"/>
          <cell r="O436"/>
          <cell r="P436"/>
          <cell r="Q436"/>
          <cell r="R436"/>
          <cell r="S436"/>
        </row>
        <row r="437">
          <cell r="B437"/>
          <cell r="C437"/>
          <cell r="D437"/>
          <cell r="E437"/>
          <cell r="F437"/>
          <cell r="G437"/>
          <cell r="H437"/>
          <cell r="I437"/>
          <cell r="J437"/>
          <cell r="K437"/>
          <cell r="L437"/>
          <cell r="M437"/>
          <cell r="N437"/>
          <cell r="O437"/>
          <cell r="P437"/>
          <cell r="Q437"/>
          <cell r="R437"/>
          <cell r="S437"/>
        </row>
        <row r="438">
          <cell r="B438"/>
          <cell r="C438"/>
          <cell r="D438"/>
          <cell r="E438"/>
          <cell r="F438"/>
          <cell r="G438"/>
          <cell r="H438"/>
          <cell r="I438"/>
          <cell r="J438"/>
          <cell r="K438"/>
          <cell r="L438"/>
          <cell r="M438"/>
          <cell r="N438"/>
          <cell r="O438"/>
          <cell r="P438"/>
          <cell r="Q438"/>
          <cell r="R438"/>
          <cell r="S438"/>
        </row>
        <row r="439">
          <cell r="B439"/>
          <cell r="C439"/>
          <cell r="D439"/>
          <cell r="E439"/>
          <cell r="F439"/>
          <cell r="G439"/>
          <cell r="H439"/>
          <cell r="I439"/>
          <cell r="J439"/>
          <cell r="K439"/>
          <cell r="L439"/>
          <cell r="M439"/>
          <cell r="N439"/>
          <cell r="O439"/>
          <cell r="P439"/>
          <cell r="Q439"/>
          <cell r="R439"/>
          <cell r="S439"/>
        </row>
        <row r="440">
          <cell r="B440"/>
          <cell r="C440"/>
          <cell r="D440"/>
          <cell r="E440"/>
          <cell r="F440"/>
          <cell r="G440"/>
          <cell r="H440"/>
          <cell r="I440"/>
          <cell r="J440"/>
          <cell r="K440"/>
          <cell r="L440"/>
          <cell r="M440"/>
          <cell r="N440"/>
          <cell r="O440"/>
          <cell r="P440"/>
          <cell r="Q440"/>
          <cell r="R440"/>
          <cell r="S440"/>
        </row>
        <row r="441">
          <cell r="B441"/>
          <cell r="C441"/>
          <cell r="D441"/>
          <cell r="E441"/>
          <cell r="F441"/>
          <cell r="G441"/>
          <cell r="H441"/>
          <cell r="I441"/>
          <cell r="J441"/>
          <cell r="K441"/>
          <cell r="L441"/>
          <cell r="M441"/>
          <cell r="N441"/>
          <cell r="O441"/>
          <cell r="P441"/>
          <cell r="Q441"/>
          <cell r="R441"/>
          <cell r="S441"/>
        </row>
        <row r="442">
          <cell r="B442"/>
          <cell r="C442"/>
          <cell r="D442"/>
          <cell r="E442"/>
          <cell r="F442"/>
          <cell r="G442"/>
          <cell r="H442"/>
          <cell r="I442"/>
          <cell r="J442"/>
          <cell r="K442"/>
          <cell r="L442"/>
          <cell r="M442"/>
          <cell r="N442"/>
          <cell r="O442"/>
          <cell r="P442"/>
          <cell r="Q442"/>
          <cell r="R442"/>
          <cell r="S442"/>
        </row>
        <row r="443">
          <cell r="B443"/>
          <cell r="C443"/>
          <cell r="D443"/>
          <cell r="E443"/>
          <cell r="F443"/>
          <cell r="G443"/>
          <cell r="H443"/>
          <cell r="I443"/>
          <cell r="J443"/>
          <cell r="K443"/>
          <cell r="L443"/>
          <cell r="M443"/>
          <cell r="N443"/>
          <cell r="O443"/>
          <cell r="P443"/>
          <cell r="Q443"/>
          <cell r="R443"/>
          <cell r="S443"/>
        </row>
        <row r="444">
          <cell r="B444"/>
          <cell r="C444"/>
          <cell r="D444"/>
          <cell r="E444"/>
          <cell r="F444"/>
          <cell r="G444"/>
          <cell r="H444"/>
          <cell r="I444"/>
          <cell r="J444"/>
          <cell r="K444"/>
          <cell r="L444"/>
          <cell r="M444"/>
          <cell r="N444"/>
          <cell r="O444"/>
          <cell r="P444"/>
          <cell r="Q444"/>
          <cell r="R444"/>
          <cell r="S444"/>
        </row>
        <row r="445">
          <cell r="B445"/>
          <cell r="C445"/>
          <cell r="D445"/>
          <cell r="E445"/>
          <cell r="F445"/>
          <cell r="G445"/>
          <cell r="H445"/>
          <cell r="I445"/>
          <cell r="J445"/>
          <cell r="K445"/>
          <cell r="L445"/>
          <cell r="M445"/>
          <cell r="N445"/>
          <cell r="O445"/>
          <cell r="P445"/>
          <cell r="Q445"/>
          <cell r="R445"/>
          <cell r="S445"/>
        </row>
        <row r="446">
          <cell r="B446"/>
          <cell r="C446"/>
          <cell r="D446"/>
          <cell r="E446"/>
          <cell r="F446"/>
          <cell r="G446"/>
          <cell r="H446"/>
          <cell r="I446"/>
          <cell r="J446"/>
          <cell r="K446"/>
          <cell r="L446"/>
          <cell r="M446"/>
          <cell r="N446"/>
          <cell r="O446"/>
          <cell r="P446"/>
          <cell r="Q446"/>
          <cell r="R446"/>
          <cell r="S446"/>
        </row>
        <row r="447">
          <cell r="B447"/>
          <cell r="C447"/>
          <cell r="D447"/>
          <cell r="E447"/>
          <cell r="F447"/>
          <cell r="G447"/>
          <cell r="H447"/>
          <cell r="I447"/>
          <cell r="J447"/>
          <cell r="K447"/>
          <cell r="L447"/>
          <cell r="M447"/>
          <cell r="N447"/>
          <cell r="O447"/>
          <cell r="P447"/>
          <cell r="Q447"/>
          <cell r="R447"/>
          <cell r="S447"/>
        </row>
        <row r="448">
          <cell r="B448"/>
          <cell r="C448"/>
          <cell r="D448"/>
          <cell r="E448"/>
          <cell r="F448"/>
          <cell r="G448"/>
          <cell r="H448"/>
          <cell r="I448"/>
          <cell r="J448"/>
          <cell r="K448"/>
          <cell r="L448"/>
          <cell r="M448"/>
          <cell r="N448"/>
          <cell r="O448"/>
          <cell r="P448"/>
          <cell r="Q448"/>
          <cell r="R448"/>
          <cell r="S448"/>
        </row>
        <row r="449">
          <cell r="B449"/>
          <cell r="C449"/>
          <cell r="D449"/>
          <cell r="E449"/>
          <cell r="F449"/>
          <cell r="G449"/>
          <cell r="H449"/>
          <cell r="I449"/>
          <cell r="J449"/>
          <cell r="K449"/>
          <cell r="L449"/>
          <cell r="M449"/>
          <cell r="N449"/>
          <cell r="O449"/>
          <cell r="P449"/>
          <cell r="Q449"/>
          <cell r="R449"/>
          <cell r="S449"/>
        </row>
        <row r="450">
          <cell r="B450"/>
          <cell r="C450"/>
          <cell r="D450"/>
          <cell r="E450"/>
          <cell r="F450"/>
          <cell r="G450"/>
          <cell r="H450"/>
          <cell r="I450"/>
          <cell r="J450"/>
          <cell r="K450"/>
          <cell r="L450"/>
          <cell r="M450"/>
          <cell r="N450"/>
          <cell r="O450"/>
          <cell r="P450"/>
          <cell r="Q450"/>
          <cell r="R450"/>
          <cell r="S450"/>
        </row>
        <row r="451">
          <cell r="B451"/>
          <cell r="C451"/>
          <cell r="D451"/>
          <cell r="E451"/>
          <cell r="F451"/>
          <cell r="G451"/>
          <cell r="H451"/>
          <cell r="I451"/>
          <cell r="J451"/>
          <cell r="K451"/>
          <cell r="L451"/>
          <cell r="M451"/>
          <cell r="N451"/>
          <cell r="O451"/>
          <cell r="P451"/>
          <cell r="Q451"/>
          <cell r="R451"/>
          <cell r="S451"/>
        </row>
        <row r="452">
          <cell r="B452"/>
          <cell r="C452"/>
          <cell r="D452"/>
          <cell r="E452"/>
          <cell r="F452"/>
          <cell r="G452"/>
          <cell r="H452"/>
          <cell r="I452"/>
          <cell r="J452"/>
          <cell r="K452"/>
          <cell r="L452"/>
          <cell r="M452"/>
          <cell r="N452"/>
          <cell r="O452"/>
          <cell r="P452"/>
          <cell r="Q452"/>
          <cell r="R452"/>
          <cell r="S452"/>
        </row>
        <row r="453">
          <cell r="B453"/>
          <cell r="C453"/>
          <cell r="D453"/>
          <cell r="E453"/>
          <cell r="F453"/>
          <cell r="G453"/>
          <cell r="H453"/>
          <cell r="I453"/>
          <cell r="J453"/>
          <cell r="K453"/>
          <cell r="L453"/>
          <cell r="M453"/>
          <cell r="N453"/>
          <cell r="O453"/>
          <cell r="P453"/>
          <cell r="Q453"/>
          <cell r="R453"/>
          <cell r="S453"/>
        </row>
        <row r="454">
          <cell r="B454"/>
          <cell r="C454"/>
          <cell r="D454"/>
          <cell r="E454"/>
          <cell r="F454"/>
          <cell r="G454"/>
          <cell r="H454"/>
          <cell r="I454"/>
          <cell r="J454"/>
          <cell r="K454"/>
          <cell r="L454"/>
          <cell r="M454"/>
          <cell r="N454"/>
          <cell r="O454"/>
          <cell r="P454"/>
          <cell r="Q454"/>
          <cell r="R454"/>
          <cell r="S454"/>
        </row>
        <row r="455">
          <cell r="B455"/>
          <cell r="C455"/>
          <cell r="D455"/>
          <cell r="E455"/>
          <cell r="F455"/>
          <cell r="G455"/>
          <cell r="H455"/>
          <cell r="I455"/>
          <cell r="J455"/>
          <cell r="K455"/>
          <cell r="L455"/>
          <cell r="M455"/>
          <cell r="N455"/>
          <cell r="O455"/>
          <cell r="P455"/>
          <cell r="Q455"/>
          <cell r="R455"/>
          <cell r="S455"/>
        </row>
        <row r="456">
          <cell r="B456"/>
          <cell r="C456"/>
          <cell r="D456"/>
          <cell r="E456"/>
          <cell r="F456"/>
          <cell r="G456"/>
          <cell r="H456"/>
          <cell r="I456"/>
          <cell r="J456"/>
          <cell r="K456"/>
          <cell r="L456"/>
          <cell r="M456"/>
          <cell r="N456"/>
          <cell r="O456"/>
          <cell r="P456"/>
          <cell r="Q456"/>
          <cell r="R456"/>
          <cell r="S456"/>
        </row>
        <row r="457">
          <cell r="B457"/>
          <cell r="C457"/>
          <cell r="D457"/>
          <cell r="E457"/>
          <cell r="F457"/>
          <cell r="G457"/>
          <cell r="H457"/>
          <cell r="I457"/>
          <cell r="J457"/>
          <cell r="K457"/>
          <cell r="L457"/>
          <cell r="M457"/>
          <cell r="N457"/>
          <cell r="O457"/>
          <cell r="P457"/>
          <cell r="Q457"/>
          <cell r="R457"/>
          <cell r="S457"/>
        </row>
        <row r="458">
          <cell r="B458"/>
          <cell r="C458"/>
          <cell r="D458"/>
          <cell r="E458"/>
          <cell r="F458"/>
          <cell r="G458"/>
          <cell r="H458"/>
          <cell r="I458"/>
          <cell r="J458"/>
          <cell r="K458"/>
          <cell r="L458"/>
          <cell r="M458"/>
          <cell r="N458"/>
          <cell r="O458"/>
          <cell r="P458"/>
          <cell r="Q458"/>
          <cell r="R458"/>
          <cell r="S458"/>
        </row>
        <row r="459">
          <cell r="B459"/>
          <cell r="C459"/>
          <cell r="D459"/>
          <cell r="E459"/>
          <cell r="F459"/>
          <cell r="G459"/>
          <cell r="H459"/>
          <cell r="I459"/>
          <cell r="J459"/>
          <cell r="K459"/>
          <cell r="L459"/>
          <cell r="M459"/>
          <cell r="N459"/>
          <cell r="O459"/>
          <cell r="P459"/>
          <cell r="Q459"/>
          <cell r="R459"/>
          <cell r="S459"/>
        </row>
        <row r="460">
          <cell r="B460"/>
          <cell r="C460"/>
          <cell r="D460"/>
          <cell r="E460"/>
          <cell r="F460"/>
          <cell r="G460"/>
          <cell r="H460"/>
          <cell r="I460"/>
          <cell r="J460"/>
          <cell r="K460"/>
          <cell r="L460"/>
          <cell r="M460"/>
          <cell r="N460"/>
          <cell r="O460"/>
          <cell r="P460"/>
          <cell r="Q460"/>
          <cell r="R460"/>
          <cell r="S460"/>
        </row>
        <row r="461">
          <cell r="B461"/>
          <cell r="C461"/>
          <cell r="D461"/>
          <cell r="E461"/>
          <cell r="F461"/>
          <cell r="G461"/>
          <cell r="H461"/>
          <cell r="I461"/>
          <cell r="J461"/>
          <cell r="K461"/>
          <cell r="L461"/>
          <cell r="M461"/>
          <cell r="N461"/>
          <cell r="O461"/>
          <cell r="P461"/>
          <cell r="Q461"/>
          <cell r="R461"/>
          <cell r="S461"/>
        </row>
        <row r="462">
          <cell r="B462"/>
          <cell r="C462"/>
          <cell r="D462"/>
          <cell r="E462"/>
          <cell r="F462"/>
          <cell r="G462"/>
          <cell r="H462"/>
          <cell r="I462"/>
          <cell r="J462"/>
          <cell r="K462"/>
          <cell r="L462"/>
          <cell r="M462"/>
          <cell r="N462"/>
          <cell r="O462"/>
          <cell r="P462"/>
          <cell r="Q462"/>
          <cell r="R462"/>
          <cell r="S462"/>
        </row>
        <row r="463">
          <cell r="B463"/>
          <cell r="C463"/>
          <cell r="D463"/>
          <cell r="E463"/>
          <cell r="F463"/>
          <cell r="G463"/>
          <cell r="H463"/>
          <cell r="I463"/>
          <cell r="J463"/>
          <cell r="K463"/>
          <cell r="L463"/>
          <cell r="M463"/>
          <cell r="N463"/>
          <cell r="O463"/>
          <cell r="P463"/>
          <cell r="Q463"/>
          <cell r="R463"/>
          <cell r="S463"/>
        </row>
        <row r="464">
          <cell r="B464"/>
          <cell r="C464"/>
          <cell r="D464"/>
          <cell r="E464"/>
          <cell r="F464"/>
          <cell r="G464"/>
          <cell r="H464"/>
          <cell r="I464"/>
          <cell r="J464"/>
          <cell r="K464"/>
          <cell r="L464"/>
          <cell r="M464"/>
          <cell r="N464"/>
          <cell r="O464"/>
          <cell r="P464"/>
          <cell r="Q464"/>
          <cell r="R464"/>
          <cell r="S464"/>
        </row>
        <row r="465">
          <cell r="B465"/>
          <cell r="C465"/>
          <cell r="D465"/>
          <cell r="E465"/>
          <cell r="F465"/>
          <cell r="G465"/>
          <cell r="H465"/>
          <cell r="I465"/>
          <cell r="J465"/>
          <cell r="K465"/>
          <cell r="L465"/>
          <cell r="M465"/>
          <cell r="N465"/>
          <cell r="O465"/>
          <cell r="P465"/>
          <cell r="Q465"/>
          <cell r="R465"/>
          <cell r="S465"/>
        </row>
        <row r="466">
          <cell r="B466"/>
          <cell r="C466"/>
          <cell r="D466"/>
          <cell r="E466"/>
          <cell r="F466"/>
          <cell r="G466"/>
          <cell r="H466"/>
          <cell r="I466"/>
          <cell r="J466"/>
          <cell r="K466"/>
          <cell r="L466"/>
          <cell r="M466"/>
          <cell r="N466"/>
          <cell r="O466"/>
          <cell r="P466"/>
          <cell r="Q466"/>
          <cell r="R466"/>
          <cell r="S466"/>
        </row>
        <row r="467">
          <cell r="B467"/>
          <cell r="C467"/>
          <cell r="D467"/>
          <cell r="E467"/>
          <cell r="F467"/>
          <cell r="G467"/>
          <cell r="H467"/>
          <cell r="I467"/>
          <cell r="J467"/>
          <cell r="K467"/>
          <cell r="L467"/>
          <cell r="M467"/>
          <cell r="N467"/>
          <cell r="O467"/>
          <cell r="P467"/>
          <cell r="Q467"/>
          <cell r="R467"/>
          <cell r="S467"/>
        </row>
        <row r="468">
          <cell r="B468"/>
          <cell r="C468"/>
          <cell r="D468"/>
          <cell r="E468"/>
          <cell r="F468"/>
          <cell r="G468"/>
          <cell r="H468"/>
          <cell r="I468"/>
          <cell r="J468"/>
          <cell r="K468"/>
          <cell r="L468"/>
          <cell r="M468"/>
          <cell r="N468"/>
          <cell r="O468"/>
          <cell r="P468"/>
          <cell r="Q468"/>
          <cell r="R468"/>
          <cell r="S468"/>
        </row>
        <row r="469">
          <cell r="B469"/>
          <cell r="C469"/>
          <cell r="D469"/>
          <cell r="E469"/>
          <cell r="F469"/>
          <cell r="G469"/>
          <cell r="H469"/>
          <cell r="I469"/>
          <cell r="J469"/>
          <cell r="K469"/>
          <cell r="L469"/>
          <cell r="M469"/>
          <cell r="N469"/>
          <cell r="O469"/>
          <cell r="P469"/>
          <cell r="Q469"/>
          <cell r="R469"/>
          <cell r="S469"/>
        </row>
        <row r="470">
          <cell r="B470"/>
          <cell r="C470"/>
          <cell r="D470"/>
          <cell r="E470"/>
          <cell r="F470"/>
          <cell r="G470"/>
          <cell r="H470"/>
          <cell r="I470"/>
          <cell r="J470"/>
          <cell r="K470"/>
          <cell r="L470"/>
          <cell r="M470"/>
          <cell r="N470"/>
          <cell r="O470"/>
          <cell r="P470"/>
          <cell r="Q470"/>
          <cell r="R470"/>
          <cell r="S470"/>
        </row>
        <row r="471">
          <cell r="B471"/>
          <cell r="C471"/>
          <cell r="D471"/>
          <cell r="E471"/>
          <cell r="F471"/>
          <cell r="G471"/>
          <cell r="H471"/>
          <cell r="I471"/>
          <cell r="J471"/>
          <cell r="K471"/>
          <cell r="L471"/>
          <cell r="M471"/>
          <cell r="N471"/>
          <cell r="O471"/>
          <cell r="P471"/>
          <cell r="Q471"/>
          <cell r="R471"/>
          <cell r="S471"/>
        </row>
        <row r="472">
          <cell r="B472"/>
          <cell r="C472"/>
          <cell r="D472"/>
          <cell r="E472"/>
          <cell r="F472"/>
          <cell r="G472"/>
          <cell r="H472"/>
          <cell r="I472"/>
          <cell r="J472"/>
          <cell r="K472"/>
          <cell r="L472"/>
          <cell r="M472"/>
          <cell r="N472"/>
          <cell r="O472"/>
          <cell r="P472"/>
          <cell r="Q472"/>
          <cell r="R472"/>
          <cell r="S472"/>
        </row>
        <row r="473">
          <cell r="B473"/>
          <cell r="C473"/>
          <cell r="D473"/>
          <cell r="E473"/>
          <cell r="F473"/>
          <cell r="G473"/>
          <cell r="H473"/>
          <cell r="I473"/>
          <cell r="J473"/>
          <cell r="K473"/>
          <cell r="L473"/>
          <cell r="M473"/>
          <cell r="N473"/>
          <cell r="O473"/>
          <cell r="P473"/>
          <cell r="Q473"/>
          <cell r="R473"/>
          <cell r="S473"/>
        </row>
        <row r="474">
          <cell r="B474"/>
          <cell r="C474"/>
          <cell r="D474"/>
          <cell r="E474"/>
          <cell r="F474"/>
          <cell r="G474"/>
          <cell r="H474"/>
          <cell r="I474"/>
          <cell r="J474"/>
          <cell r="K474"/>
          <cell r="L474"/>
          <cell r="M474"/>
          <cell r="N474"/>
          <cell r="O474"/>
          <cell r="P474"/>
          <cell r="Q474"/>
          <cell r="R474"/>
          <cell r="S474"/>
        </row>
        <row r="475">
          <cell r="B475"/>
          <cell r="C475"/>
          <cell r="D475"/>
          <cell r="E475"/>
          <cell r="F475"/>
          <cell r="G475"/>
          <cell r="H475"/>
          <cell r="I475"/>
          <cell r="J475"/>
          <cell r="K475"/>
          <cell r="L475"/>
          <cell r="M475"/>
          <cell r="N475"/>
          <cell r="O475"/>
          <cell r="P475"/>
          <cell r="Q475"/>
          <cell r="R475"/>
          <cell r="S475"/>
        </row>
        <row r="476">
          <cell r="B476"/>
          <cell r="C476"/>
          <cell r="D476"/>
          <cell r="E476"/>
          <cell r="F476"/>
          <cell r="G476"/>
          <cell r="H476"/>
          <cell r="I476"/>
          <cell r="J476"/>
          <cell r="K476"/>
          <cell r="L476"/>
          <cell r="M476"/>
          <cell r="N476"/>
          <cell r="O476"/>
          <cell r="P476"/>
          <cell r="Q476"/>
          <cell r="R476"/>
          <cell r="S476"/>
        </row>
        <row r="477">
          <cell r="B477"/>
          <cell r="C477"/>
          <cell r="D477"/>
          <cell r="E477"/>
          <cell r="F477"/>
          <cell r="G477"/>
          <cell r="H477"/>
          <cell r="I477"/>
          <cell r="J477"/>
          <cell r="K477"/>
          <cell r="L477"/>
          <cell r="M477"/>
          <cell r="N477"/>
          <cell r="O477"/>
          <cell r="P477"/>
          <cell r="Q477"/>
          <cell r="R477"/>
          <cell r="S477"/>
        </row>
        <row r="478">
          <cell r="B478"/>
          <cell r="C478"/>
          <cell r="D478"/>
          <cell r="E478"/>
          <cell r="F478"/>
          <cell r="G478"/>
          <cell r="H478"/>
          <cell r="I478"/>
          <cell r="J478"/>
          <cell r="K478"/>
          <cell r="L478"/>
          <cell r="M478"/>
          <cell r="N478"/>
          <cell r="O478"/>
          <cell r="P478"/>
          <cell r="Q478"/>
          <cell r="R478"/>
          <cell r="S478"/>
        </row>
        <row r="479">
          <cell r="B479"/>
          <cell r="C479"/>
          <cell r="D479"/>
          <cell r="E479"/>
          <cell r="F479"/>
          <cell r="G479"/>
          <cell r="H479"/>
          <cell r="I479"/>
          <cell r="J479"/>
          <cell r="K479"/>
          <cell r="L479"/>
          <cell r="M479"/>
          <cell r="N479"/>
          <cell r="O479"/>
          <cell r="P479"/>
          <cell r="Q479"/>
          <cell r="R479"/>
          <cell r="S479"/>
        </row>
        <row r="480">
          <cell r="B480"/>
          <cell r="C480"/>
          <cell r="D480"/>
          <cell r="E480"/>
          <cell r="F480"/>
          <cell r="G480"/>
          <cell r="H480"/>
          <cell r="I480"/>
          <cell r="J480"/>
          <cell r="K480"/>
          <cell r="L480"/>
          <cell r="M480"/>
          <cell r="N480"/>
          <cell r="O480"/>
          <cell r="P480"/>
          <cell r="Q480"/>
          <cell r="R480"/>
          <cell r="S480"/>
        </row>
        <row r="481">
          <cell r="B481"/>
          <cell r="C481"/>
          <cell r="D481"/>
          <cell r="E481"/>
          <cell r="F481"/>
          <cell r="G481"/>
          <cell r="H481"/>
          <cell r="I481"/>
          <cell r="J481"/>
          <cell r="K481"/>
          <cell r="L481"/>
          <cell r="M481"/>
          <cell r="N481"/>
          <cell r="O481"/>
          <cell r="P481"/>
          <cell r="Q481"/>
          <cell r="R481"/>
          <cell r="S481"/>
        </row>
        <row r="482">
          <cell r="B482"/>
          <cell r="C482"/>
          <cell r="D482"/>
          <cell r="E482"/>
          <cell r="F482"/>
          <cell r="G482"/>
          <cell r="H482"/>
          <cell r="I482"/>
          <cell r="J482"/>
          <cell r="K482"/>
          <cell r="L482"/>
          <cell r="M482"/>
          <cell r="N482"/>
          <cell r="O482"/>
          <cell r="P482"/>
          <cell r="Q482"/>
          <cell r="R482"/>
          <cell r="S482"/>
        </row>
        <row r="483">
          <cell r="B483"/>
          <cell r="C483"/>
          <cell r="D483"/>
          <cell r="E483"/>
          <cell r="F483"/>
          <cell r="G483"/>
          <cell r="H483"/>
          <cell r="I483"/>
          <cell r="J483"/>
          <cell r="K483"/>
          <cell r="L483"/>
          <cell r="M483"/>
          <cell r="N483"/>
          <cell r="O483"/>
          <cell r="P483"/>
          <cell r="Q483"/>
          <cell r="R483"/>
          <cell r="S483"/>
        </row>
        <row r="484">
          <cell r="B484"/>
          <cell r="C484"/>
          <cell r="D484"/>
          <cell r="E484"/>
          <cell r="F484"/>
          <cell r="G484"/>
          <cell r="H484"/>
          <cell r="I484"/>
          <cell r="J484"/>
          <cell r="K484"/>
          <cell r="L484"/>
          <cell r="M484"/>
          <cell r="N484"/>
          <cell r="O484"/>
          <cell r="P484"/>
          <cell r="Q484"/>
          <cell r="R484"/>
          <cell r="S484"/>
        </row>
        <row r="485">
          <cell r="B485"/>
          <cell r="C485"/>
          <cell r="D485"/>
          <cell r="E485"/>
          <cell r="F485"/>
          <cell r="G485"/>
          <cell r="H485"/>
          <cell r="I485"/>
          <cell r="J485"/>
          <cell r="K485"/>
          <cell r="L485"/>
          <cell r="M485"/>
          <cell r="N485"/>
          <cell r="O485"/>
          <cell r="P485"/>
          <cell r="Q485"/>
          <cell r="R485"/>
          <cell r="S485"/>
        </row>
        <row r="486">
          <cell r="B486"/>
          <cell r="C486"/>
          <cell r="D486"/>
          <cell r="E486"/>
          <cell r="F486"/>
          <cell r="G486"/>
          <cell r="H486"/>
          <cell r="I486"/>
          <cell r="J486"/>
          <cell r="K486"/>
          <cell r="L486"/>
          <cell r="M486"/>
          <cell r="N486"/>
          <cell r="O486"/>
          <cell r="P486"/>
          <cell r="Q486"/>
          <cell r="R486"/>
          <cell r="S486"/>
        </row>
        <row r="487">
          <cell r="B487"/>
          <cell r="C487"/>
          <cell r="D487"/>
          <cell r="E487"/>
          <cell r="F487"/>
          <cell r="G487"/>
          <cell r="H487"/>
          <cell r="I487"/>
          <cell r="J487"/>
          <cell r="K487"/>
          <cell r="L487"/>
          <cell r="M487"/>
          <cell r="N487"/>
          <cell r="O487"/>
          <cell r="P487"/>
          <cell r="Q487"/>
          <cell r="R487"/>
          <cell r="S487"/>
        </row>
        <row r="488">
          <cell r="B488"/>
          <cell r="C488"/>
          <cell r="D488"/>
          <cell r="E488"/>
          <cell r="F488"/>
          <cell r="G488"/>
          <cell r="H488"/>
          <cell r="I488"/>
          <cell r="J488"/>
          <cell r="K488"/>
          <cell r="L488"/>
          <cell r="M488"/>
          <cell r="N488"/>
          <cell r="O488"/>
          <cell r="P488"/>
          <cell r="Q488"/>
          <cell r="R488"/>
          <cell r="S488"/>
        </row>
        <row r="489">
          <cell r="B489"/>
          <cell r="C489"/>
          <cell r="D489"/>
          <cell r="E489"/>
          <cell r="F489"/>
          <cell r="G489"/>
          <cell r="H489"/>
          <cell r="I489"/>
          <cell r="J489"/>
          <cell r="K489"/>
          <cell r="L489"/>
          <cell r="M489"/>
          <cell r="N489"/>
          <cell r="O489"/>
          <cell r="P489"/>
          <cell r="Q489"/>
          <cell r="R489"/>
          <cell r="S489"/>
        </row>
        <row r="490">
          <cell r="B490"/>
          <cell r="C490"/>
          <cell r="D490"/>
          <cell r="E490"/>
          <cell r="F490"/>
          <cell r="G490"/>
          <cell r="H490"/>
          <cell r="I490"/>
          <cell r="J490"/>
          <cell r="K490"/>
          <cell r="L490"/>
          <cell r="M490"/>
          <cell r="N490"/>
          <cell r="O490"/>
          <cell r="P490"/>
          <cell r="Q490"/>
          <cell r="R490"/>
          <cell r="S490"/>
        </row>
        <row r="491">
          <cell r="B491"/>
          <cell r="C491"/>
          <cell r="D491"/>
          <cell r="E491"/>
          <cell r="F491"/>
          <cell r="G491"/>
          <cell r="H491"/>
          <cell r="I491"/>
          <cell r="J491"/>
          <cell r="K491"/>
          <cell r="L491"/>
          <cell r="M491"/>
          <cell r="N491"/>
          <cell r="O491"/>
          <cell r="P491"/>
          <cell r="Q491"/>
          <cell r="R491"/>
          <cell r="S491"/>
        </row>
        <row r="492">
          <cell r="B492"/>
          <cell r="C492"/>
          <cell r="D492"/>
          <cell r="E492"/>
          <cell r="F492"/>
          <cell r="G492"/>
          <cell r="H492"/>
          <cell r="I492"/>
          <cell r="J492"/>
          <cell r="K492"/>
          <cell r="L492"/>
          <cell r="M492"/>
          <cell r="N492"/>
          <cell r="O492"/>
          <cell r="P492"/>
          <cell r="Q492"/>
          <cell r="R492"/>
          <cell r="S492"/>
        </row>
        <row r="493">
          <cell r="B493"/>
          <cell r="C493"/>
          <cell r="D493"/>
          <cell r="E493"/>
          <cell r="F493"/>
          <cell r="G493"/>
          <cell r="H493"/>
          <cell r="I493"/>
          <cell r="J493"/>
          <cell r="K493"/>
          <cell r="L493"/>
          <cell r="M493"/>
          <cell r="N493"/>
          <cell r="O493"/>
          <cell r="P493"/>
          <cell r="Q493"/>
          <cell r="R493"/>
          <cell r="S493"/>
        </row>
        <row r="494">
          <cell r="B494"/>
          <cell r="C494"/>
          <cell r="D494"/>
          <cell r="E494"/>
          <cell r="F494"/>
          <cell r="G494"/>
          <cell r="H494"/>
          <cell r="I494"/>
          <cell r="J494"/>
          <cell r="K494"/>
          <cell r="L494"/>
          <cell r="M494"/>
          <cell r="N494"/>
          <cell r="O494"/>
          <cell r="P494"/>
          <cell r="Q494"/>
          <cell r="R494"/>
          <cell r="S494"/>
        </row>
        <row r="495">
          <cell r="B495"/>
          <cell r="C495"/>
          <cell r="D495"/>
          <cell r="E495"/>
          <cell r="F495"/>
          <cell r="G495"/>
          <cell r="H495"/>
          <cell r="I495"/>
          <cell r="J495"/>
          <cell r="K495"/>
          <cell r="L495"/>
          <cell r="M495"/>
          <cell r="N495"/>
          <cell r="O495"/>
          <cell r="P495"/>
          <cell r="Q495"/>
          <cell r="R495"/>
          <cell r="S495"/>
        </row>
        <row r="496">
          <cell r="B496"/>
          <cell r="C496"/>
          <cell r="D496"/>
          <cell r="E496"/>
          <cell r="F496"/>
          <cell r="G496"/>
          <cell r="H496"/>
          <cell r="I496"/>
          <cell r="J496"/>
          <cell r="K496"/>
          <cell r="L496"/>
          <cell r="M496"/>
          <cell r="N496"/>
          <cell r="O496"/>
          <cell r="P496"/>
          <cell r="Q496"/>
          <cell r="R496"/>
          <cell r="S496"/>
        </row>
        <row r="497">
          <cell r="B497"/>
          <cell r="C497"/>
          <cell r="D497"/>
          <cell r="E497"/>
          <cell r="F497"/>
          <cell r="G497"/>
          <cell r="H497"/>
          <cell r="I497"/>
          <cell r="J497"/>
          <cell r="K497"/>
          <cell r="L497"/>
          <cell r="M497"/>
          <cell r="N497"/>
          <cell r="O497"/>
          <cell r="P497"/>
          <cell r="Q497"/>
          <cell r="R497"/>
          <cell r="S497"/>
        </row>
        <row r="498">
          <cell r="B498"/>
          <cell r="C498"/>
          <cell r="D498"/>
          <cell r="E498"/>
          <cell r="F498"/>
          <cell r="G498"/>
          <cell r="H498"/>
          <cell r="I498"/>
          <cell r="J498"/>
          <cell r="K498"/>
          <cell r="L498"/>
          <cell r="M498"/>
          <cell r="N498"/>
          <cell r="O498"/>
          <cell r="P498"/>
          <cell r="Q498"/>
          <cell r="R498"/>
          <cell r="S498"/>
        </row>
        <row r="499">
          <cell r="B499"/>
          <cell r="C499"/>
          <cell r="D499"/>
          <cell r="E499"/>
          <cell r="F499"/>
          <cell r="G499"/>
          <cell r="H499"/>
          <cell r="I499"/>
          <cell r="J499"/>
          <cell r="K499"/>
          <cell r="L499"/>
          <cell r="M499"/>
          <cell r="N499"/>
          <cell r="O499"/>
          <cell r="P499"/>
          <cell r="Q499"/>
          <cell r="R499"/>
          <cell r="S499"/>
        </row>
        <row r="500">
          <cell r="B500"/>
          <cell r="C500"/>
          <cell r="D500"/>
          <cell r="E500"/>
          <cell r="F500"/>
          <cell r="G500"/>
          <cell r="H500"/>
          <cell r="I500"/>
          <cell r="J500"/>
          <cell r="K500"/>
          <cell r="L500"/>
          <cell r="M500"/>
          <cell r="N500"/>
          <cell r="O500"/>
          <cell r="P500"/>
          <cell r="Q500"/>
          <cell r="R500"/>
          <cell r="S500"/>
        </row>
        <row r="501">
          <cell r="B501"/>
          <cell r="C501"/>
          <cell r="D501"/>
          <cell r="E501"/>
          <cell r="F501"/>
          <cell r="G501"/>
          <cell r="H501"/>
          <cell r="I501"/>
          <cell r="J501"/>
          <cell r="K501"/>
          <cell r="L501"/>
          <cell r="M501"/>
          <cell r="N501"/>
          <cell r="O501"/>
          <cell r="P501"/>
          <cell r="Q501"/>
          <cell r="R501"/>
          <cell r="S501"/>
        </row>
        <row r="502">
          <cell r="B502"/>
          <cell r="C502"/>
          <cell r="D502"/>
          <cell r="E502"/>
          <cell r="F502"/>
          <cell r="G502"/>
          <cell r="H502"/>
          <cell r="I502"/>
          <cell r="J502"/>
          <cell r="K502"/>
          <cell r="L502"/>
          <cell r="M502"/>
          <cell r="N502"/>
          <cell r="O502"/>
          <cell r="P502"/>
          <cell r="Q502"/>
          <cell r="R502"/>
          <cell r="S502"/>
        </row>
        <row r="503">
          <cell r="B503"/>
          <cell r="C503"/>
          <cell r="D503"/>
          <cell r="E503"/>
          <cell r="F503"/>
          <cell r="G503"/>
          <cell r="H503"/>
          <cell r="I503"/>
          <cell r="J503"/>
          <cell r="K503"/>
          <cell r="L503"/>
          <cell r="M503"/>
          <cell r="N503"/>
          <cell r="O503"/>
          <cell r="P503"/>
          <cell r="Q503"/>
          <cell r="R503"/>
          <cell r="S503"/>
        </row>
        <row r="504">
          <cell r="B504"/>
          <cell r="C504"/>
          <cell r="D504"/>
          <cell r="E504"/>
          <cell r="F504"/>
          <cell r="G504"/>
          <cell r="H504"/>
          <cell r="I504"/>
          <cell r="J504"/>
          <cell r="K504"/>
          <cell r="L504"/>
          <cell r="M504"/>
          <cell r="N504"/>
          <cell r="O504"/>
          <cell r="P504"/>
          <cell r="Q504"/>
          <cell r="R504"/>
          <cell r="S504"/>
        </row>
        <row r="505">
          <cell r="B505"/>
          <cell r="C505"/>
          <cell r="D505"/>
          <cell r="E505"/>
          <cell r="F505"/>
          <cell r="G505"/>
          <cell r="H505"/>
          <cell r="I505"/>
          <cell r="J505"/>
          <cell r="K505"/>
          <cell r="L505"/>
          <cell r="M505"/>
          <cell r="N505"/>
          <cell r="O505"/>
          <cell r="P505"/>
          <cell r="Q505"/>
          <cell r="R505"/>
          <cell r="S505"/>
        </row>
        <row r="506">
          <cell r="B506"/>
          <cell r="C506"/>
          <cell r="D506"/>
          <cell r="E506"/>
          <cell r="F506"/>
          <cell r="G506"/>
          <cell r="H506"/>
          <cell r="I506"/>
          <cell r="J506"/>
          <cell r="K506"/>
          <cell r="L506"/>
          <cell r="M506"/>
          <cell r="N506"/>
          <cell r="O506"/>
          <cell r="P506"/>
          <cell r="Q506"/>
          <cell r="R506"/>
          <cell r="S506"/>
        </row>
        <row r="507">
          <cell r="B507"/>
          <cell r="C507"/>
          <cell r="D507"/>
          <cell r="E507"/>
          <cell r="F507"/>
          <cell r="G507"/>
          <cell r="H507"/>
          <cell r="I507"/>
          <cell r="J507"/>
          <cell r="K507"/>
          <cell r="L507"/>
          <cell r="M507"/>
          <cell r="N507"/>
          <cell r="O507"/>
          <cell r="P507"/>
          <cell r="Q507"/>
          <cell r="R507"/>
          <cell r="S507"/>
        </row>
        <row r="508">
          <cell r="B508"/>
          <cell r="C508"/>
          <cell r="D508"/>
          <cell r="E508"/>
          <cell r="F508"/>
          <cell r="G508"/>
          <cell r="H508"/>
          <cell r="I508"/>
          <cell r="J508"/>
          <cell r="K508"/>
          <cell r="L508"/>
          <cell r="M508"/>
          <cell r="N508"/>
          <cell r="O508"/>
          <cell r="P508"/>
          <cell r="Q508"/>
          <cell r="R508"/>
          <cell r="S508"/>
        </row>
        <row r="509">
          <cell r="B509"/>
          <cell r="C509"/>
          <cell r="D509"/>
          <cell r="E509"/>
          <cell r="F509"/>
          <cell r="G509"/>
          <cell r="H509"/>
          <cell r="I509"/>
          <cell r="J509"/>
          <cell r="K509"/>
          <cell r="L509"/>
          <cell r="M509"/>
          <cell r="N509"/>
          <cell r="O509"/>
          <cell r="P509"/>
          <cell r="Q509"/>
          <cell r="R509"/>
          <cell r="S509"/>
        </row>
        <row r="510">
          <cell r="B510"/>
          <cell r="C510"/>
          <cell r="D510"/>
          <cell r="E510"/>
          <cell r="F510"/>
          <cell r="G510"/>
          <cell r="H510"/>
          <cell r="I510"/>
          <cell r="J510"/>
          <cell r="K510"/>
          <cell r="L510"/>
          <cell r="M510"/>
          <cell r="N510"/>
          <cell r="O510"/>
          <cell r="P510"/>
          <cell r="Q510"/>
          <cell r="R510"/>
          <cell r="S510"/>
        </row>
        <row r="511">
          <cell r="B511"/>
          <cell r="C511"/>
          <cell r="D511"/>
          <cell r="E511"/>
          <cell r="F511"/>
          <cell r="G511"/>
          <cell r="H511"/>
          <cell r="I511"/>
          <cell r="J511"/>
          <cell r="K511"/>
          <cell r="L511"/>
          <cell r="M511"/>
          <cell r="N511"/>
          <cell r="O511"/>
          <cell r="P511"/>
          <cell r="Q511"/>
          <cell r="R511"/>
          <cell r="S511"/>
        </row>
        <row r="512">
          <cell r="B512"/>
          <cell r="C512"/>
          <cell r="D512"/>
          <cell r="E512"/>
          <cell r="F512"/>
          <cell r="G512"/>
          <cell r="H512"/>
          <cell r="I512"/>
          <cell r="J512"/>
          <cell r="K512"/>
          <cell r="L512"/>
          <cell r="M512"/>
          <cell r="N512"/>
          <cell r="O512"/>
          <cell r="P512"/>
          <cell r="Q512"/>
          <cell r="R512"/>
          <cell r="S512"/>
        </row>
        <row r="513">
          <cell r="B513"/>
          <cell r="C513"/>
          <cell r="D513"/>
          <cell r="E513"/>
          <cell r="F513"/>
          <cell r="G513"/>
          <cell r="H513"/>
          <cell r="I513"/>
          <cell r="J513"/>
          <cell r="K513"/>
          <cell r="L513"/>
          <cell r="M513"/>
          <cell r="N513"/>
          <cell r="O513"/>
          <cell r="P513"/>
          <cell r="Q513"/>
          <cell r="R513"/>
          <cell r="S513"/>
        </row>
        <row r="514">
          <cell r="B514"/>
          <cell r="C514"/>
          <cell r="D514"/>
          <cell r="E514"/>
          <cell r="F514"/>
          <cell r="G514"/>
          <cell r="H514"/>
          <cell r="I514"/>
          <cell r="J514"/>
          <cell r="K514"/>
          <cell r="L514"/>
          <cell r="M514"/>
          <cell r="N514"/>
          <cell r="O514"/>
          <cell r="P514"/>
          <cell r="Q514"/>
          <cell r="R514"/>
          <cell r="S514"/>
        </row>
        <row r="515">
          <cell r="B515"/>
          <cell r="C515"/>
          <cell r="D515"/>
          <cell r="E515"/>
          <cell r="F515"/>
          <cell r="G515"/>
          <cell r="H515"/>
          <cell r="I515"/>
          <cell r="J515"/>
          <cell r="K515"/>
          <cell r="L515"/>
          <cell r="M515"/>
          <cell r="N515"/>
          <cell r="O515"/>
          <cell r="P515"/>
          <cell r="Q515"/>
          <cell r="R515"/>
          <cell r="S515"/>
        </row>
        <row r="516">
          <cell r="B516"/>
          <cell r="C516"/>
          <cell r="D516"/>
          <cell r="E516"/>
          <cell r="F516"/>
          <cell r="G516"/>
          <cell r="H516"/>
          <cell r="I516"/>
          <cell r="J516"/>
          <cell r="K516"/>
          <cell r="L516"/>
          <cell r="M516"/>
          <cell r="N516"/>
          <cell r="O516"/>
          <cell r="P516"/>
          <cell r="Q516"/>
          <cell r="R516"/>
          <cell r="S516"/>
        </row>
        <row r="517">
          <cell r="B517"/>
          <cell r="C517"/>
          <cell r="D517"/>
          <cell r="E517"/>
          <cell r="F517"/>
          <cell r="G517"/>
          <cell r="H517"/>
          <cell r="I517"/>
          <cell r="J517"/>
          <cell r="K517"/>
          <cell r="L517"/>
          <cell r="M517"/>
          <cell r="N517"/>
          <cell r="O517"/>
          <cell r="P517"/>
          <cell r="Q517"/>
          <cell r="R517"/>
          <cell r="S517"/>
        </row>
        <row r="518">
          <cell r="B518"/>
          <cell r="C518"/>
          <cell r="D518"/>
          <cell r="E518"/>
          <cell r="F518"/>
          <cell r="G518"/>
          <cell r="H518"/>
          <cell r="I518"/>
          <cell r="J518"/>
          <cell r="K518"/>
          <cell r="L518"/>
          <cell r="M518"/>
          <cell r="N518"/>
          <cell r="O518"/>
          <cell r="P518"/>
          <cell r="Q518"/>
          <cell r="R518"/>
          <cell r="S518"/>
        </row>
        <row r="519">
          <cell r="B519"/>
          <cell r="C519"/>
          <cell r="D519"/>
          <cell r="E519"/>
          <cell r="F519"/>
          <cell r="G519"/>
          <cell r="H519"/>
          <cell r="I519"/>
          <cell r="J519"/>
          <cell r="K519"/>
          <cell r="L519"/>
          <cell r="M519"/>
          <cell r="N519"/>
          <cell r="O519"/>
          <cell r="P519"/>
          <cell r="Q519"/>
          <cell r="R519"/>
          <cell r="S519"/>
        </row>
        <row r="520">
          <cell r="B520"/>
          <cell r="C520"/>
          <cell r="D520"/>
          <cell r="E520"/>
          <cell r="F520"/>
          <cell r="G520"/>
          <cell r="H520"/>
          <cell r="I520"/>
          <cell r="J520"/>
          <cell r="K520"/>
          <cell r="L520"/>
          <cell r="M520"/>
          <cell r="N520"/>
          <cell r="O520"/>
          <cell r="P520"/>
          <cell r="Q520"/>
          <cell r="R520"/>
          <cell r="S520"/>
        </row>
        <row r="521">
          <cell r="B521"/>
          <cell r="C521"/>
          <cell r="D521"/>
          <cell r="E521"/>
          <cell r="F521"/>
          <cell r="G521"/>
          <cell r="H521"/>
          <cell r="I521"/>
          <cell r="J521"/>
          <cell r="K521"/>
          <cell r="L521"/>
          <cell r="M521"/>
          <cell r="N521"/>
          <cell r="O521"/>
          <cell r="P521"/>
          <cell r="Q521"/>
          <cell r="R521"/>
          <cell r="S521"/>
        </row>
        <row r="522">
          <cell r="B522"/>
          <cell r="C522"/>
          <cell r="D522"/>
          <cell r="E522"/>
          <cell r="F522"/>
          <cell r="G522"/>
          <cell r="H522"/>
          <cell r="I522"/>
          <cell r="J522"/>
          <cell r="K522"/>
          <cell r="L522"/>
          <cell r="M522"/>
          <cell r="N522"/>
          <cell r="O522"/>
          <cell r="P522"/>
          <cell r="Q522"/>
          <cell r="R522"/>
          <cell r="S522"/>
        </row>
        <row r="523">
          <cell r="B523"/>
          <cell r="C523"/>
          <cell r="D523"/>
          <cell r="E523"/>
          <cell r="F523"/>
          <cell r="G523"/>
          <cell r="H523"/>
          <cell r="I523"/>
          <cell r="J523"/>
          <cell r="K523"/>
          <cell r="L523"/>
          <cell r="M523"/>
          <cell r="N523"/>
          <cell r="O523"/>
          <cell r="P523"/>
          <cell r="Q523"/>
          <cell r="R523"/>
          <cell r="S523"/>
        </row>
        <row r="524">
          <cell r="B524"/>
          <cell r="C524"/>
          <cell r="D524"/>
          <cell r="E524"/>
          <cell r="F524"/>
          <cell r="G524"/>
          <cell r="H524"/>
          <cell r="I524"/>
          <cell r="J524"/>
          <cell r="K524"/>
          <cell r="L524"/>
          <cell r="M524"/>
          <cell r="N524"/>
          <cell r="O524"/>
          <cell r="P524"/>
          <cell r="Q524"/>
          <cell r="R524"/>
          <cell r="S524"/>
        </row>
        <row r="525">
          <cell r="B525"/>
          <cell r="C525"/>
          <cell r="D525"/>
          <cell r="E525"/>
          <cell r="F525"/>
          <cell r="G525"/>
          <cell r="H525"/>
          <cell r="I525"/>
          <cell r="J525"/>
          <cell r="K525"/>
          <cell r="L525"/>
          <cell r="M525"/>
          <cell r="N525"/>
          <cell r="O525"/>
          <cell r="P525"/>
          <cell r="Q525"/>
          <cell r="R525"/>
          <cell r="S525"/>
        </row>
        <row r="526">
          <cell r="B526"/>
          <cell r="C526"/>
          <cell r="D526"/>
          <cell r="E526"/>
          <cell r="F526"/>
          <cell r="G526"/>
          <cell r="H526"/>
          <cell r="I526"/>
          <cell r="J526"/>
          <cell r="K526"/>
          <cell r="L526"/>
          <cell r="M526"/>
          <cell r="N526"/>
          <cell r="O526"/>
          <cell r="P526"/>
          <cell r="Q526"/>
          <cell r="R526"/>
          <cell r="S526"/>
        </row>
        <row r="527">
          <cell r="B527"/>
          <cell r="C527"/>
          <cell r="D527"/>
          <cell r="E527"/>
          <cell r="F527"/>
          <cell r="G527"/>
          <cell r="H527"/>
          <cell r="I527"/>
          <cell r="J527"/>
          <cell r="K527"/>
          <cell r="L527"/>
          <cell r="M527"/>
          <cell r="N527"/>
          <cell r="O527"/>
          <cell r="P527"/>
          <cell r="Q527"/>
          <cell r="R527"/>
          <cell r="S527"/>
        </row>
        <row r="528">
          <cell r="B528"/>
          <cell r="C528"/>
          <cell r="D528"/>
          <cell r="E528"/>
          <cell r="F528"/>
          <cell r="G528"/>
          <cell r="H528"/>
          <cell r="I528"/>
          <cell r="J528"/>
          <cell r="K528"/>
          <cell r="L528"/>
          <cell r="M528"/>
          <cell r="N528"/>
          <cell r="O528"/>
          <cell r="P528"/>
          <cell r="Q528"/>
          <cell r="R528"/>
          <cell r="S528"/>
        </row>
        <row r="529">
          <cell r="B529"/>
          <cell r="C529"/>
          <cell r="D529"/>
          <cell r="E529"/>
          <cell r="F529"/>
          <cell r="G529"/>
          <cell r="H529"/>
          <cell r="I529"/>
          <cell r="J529"/>
          <cell r="K529"/>
          <cell r="L529"/>
          <cell r="M529"/>
          <cell r="N529"/>
          <cell r="O529"/>
          <cell r="P529"/>
          <cell r="Q529"/>
          <cell r="R529"/>
          <cell r="S529"/>
        </row>
        <row r="530">
          <cell r="B530"/>
          <cell r="C530"/>
          <cell r="D530"/>
          <cell r="E530"/>
          <cell r="F530"/>
          <cell r="G530"/>
          <cell r="H530"/>
          <cell r="I530"/>
          <cell r="J530"/>
          <cell r="K530"/>
          <cell r="L530"/>
          <cell r="M530"/>
          <cell r="N530"/>
          <cell r="O530"/>
          <cell r="P530"/>
          <cell r="Q530"/>
          <cell r="R530"/>
          <cell r="S530"/>
        </row>
        <row r="531">
          <cell r="B531"/>
          <cell r="C531"/>
          <cell r="D531"/>
          <cell r="E531"/>
          <cell r="F531"/>
          <cell r="G531"/>
          <cell r="H531"/>
          <cell r="I531"/>
          <cell r="J531"/>
          <cell r="K531"/>
          <cell r="L531"/>
          <cell r="M531"/>
          <cell r="N531"/>
          <cell r="O531"/>
          <cell r="P531"/>
          <cell r="Q531"/>
          <cell r="R531"/>
          <cell r="S531"/>
        </row>
        <row r="532">
          <cell r="B532"/>
          <cell r="C532"/>
          <cell r="D532"/>
          <cell r="E532"/>
          <cell r="F532"/>
          <cell r="G532"/>
          <cell r="H532"/>
          <cell r="I532"/>
          <cell r="J532"/>
          <cell r="K532"/>
          <cell r="L532"/>
          <cell r="M532"/>
          <cell r="N532"/>
          <cell r="O532"/>
          <cell r="P532"/>
          <cell r="Q532"/>
          <cell r="R532"/>
          <cell r="S532"/>
        </row>
        <row r="533">
          <cell r="B533"/>
          <cell r="C533"/>
          <cell r="D533"/>
          <cell r="E533"/>
          <cell r="F533"/>
          <cell r="G533"/>
          <cell r="H533"/>
          <cell r="I533"/>
          <cell r="J533"/>
          <cell r="K533"/>
          <cell r="L533"/>
          <cell r="M533"/>
          <cell r="N533"/>
          <cell r="O533"/>
          <cell r="P533"/>
          <cell r="Q533"/>
          <cell r="R533"/>
          <cell r="S533"/>
        </row>
        <row r="534">
          <cell r="B534"/>
          <cell r="C534"/>
          <cell r="D534"/>
          <cell r="E534"/>
          <cell r="F534"/>
          <cell r="G534"/>
          <cell r="H534"/>
          <cell r="I534"/>
          <cell r="J534"/>
          <cell r="K534"/>
          <cell r="L534"/>
          <cell r="M534"/>
          <cell r="N534"/>
          <cell r="O534"/>
          <cell r="P534"/>
          <cell r="Q534"/>
          <cell r="R534"/>
          <cell r="S534"/>
        </row>
        <row r="535">
          <cell r="B535"/>
          <cell r="C535"/>
          <cell r="D535"/>
          <cell r="E535"/>
          <cell r="F535"/>
          <cell r="G535"/>
          <cell r="H535"/>
          <cell r="I535"/>
          <cell r="J535"/>
          <cell r="K535"/>
          <cell r="L535"/>
          <cell r="M535"/>
          <cell r="N535"/>
          <cell r="O535"/>
          <cell r="P535"/>
          <cell r="Q535"/>
          <cell r="R535"/>
          <cell r="S535"/>
        </row>
        <row r="536">
          <cell r="B536"/>
          <cell r="C536"/>
          <cell r="D536"/>
          <cell r="E536"/>
          <cell r="F536"/>
          <cell r="G536"/>
          <cell r="H536"/>
          <cell r="I536"/>
          <cell r="J536"/>
          <cell r="K536"/>
          <cell r="L536"/>
          <cell r="M536"/>
          <cell r="N536"/>
          <cell r="O536"/>
          <cell r="P536"/>
          <cell r="Q536"/>
          <cell r="R536"/>
          <cell r="S536"/>
        </row>
        <row r="537">
          <cell r="B537"/>
          <cell r="C537"/>
          <cell r="D537"/>
          <cell r="E537"/>
          <cell r="F537"/>
          <cell r="G537"/>
          <cell r="H537"/>
          <cell r="I537"/>
          <cell r="J537"/>
          <cell r="K537"/>
          <cell r="L537"/>
          <cell r="M537"/>
          <cell r="N537"/>
          <cell r="O537"/>
          <cell r="P537"/>
          <cell r="Q537"/>
          <cell r="R537"/>
          <cell r="S537"/>
        </row>
        <row r="538">
          <cell r="B538"/>
          <cell r="C538"/>
          <cell r="D538"/>
          <cell r="E538"/>
          <cell r="F538"/>
          <cell r="G538"/>
          <cell r="H538"/>
          <cell r="I538"/>
          <cell r="J538"/>
          <cell r="K538"/>
          <cell r="L538"/>
          <cell r="M538"/>
          <cell r="N538"/>
          <cell r="O538"/>
          <cell r="P538"/>
          <cell r="Q538"/>
          <cell r="R538"/>
          <cell r="S538"/>
        </row>
        <row r="539">
          <cell r="B539"/>
          <cell r="C539"/>
          <cell r="D539"/>
          <cell r="E539"/>
          <cell r="F539"/>
          <cell r="G539"/>
          <cell r="H539"/>
          <cell r="I539"/>
          <cell r="J539"/>
          <cell r="K539"/>
          <cell r="L539"/>
          <cell r="M539"/>
          <cell r="N539"/>
          <cell r="O539"/>
          <cell r="P539"/>
          <cell r="Q539"/>
          <cell r="R539"/>
          <cell r="S539"/>
        </row>
        <row r="540">
          <cell r="B540"/>
          <cell r="C540"/>
          <cell r="D540"/>
          <cell r="E540"/>
          <cell r="F540"/>
          <cell r="G540"/>
          <cell r="H540"/>
          <cell r="I540"/>
          <cell r="J540"/>
          <cell r="K540"/>
          <cell r="L540"/>
          <cell r="M540"/>
          <cell r="N540"/>
          <cell r="O540"/>
          <cell r="P540"/>
          <cell r="Q540"/>
          <cell r="R540"/>
          <cell r="S540"/>
        </row>
        <row r="541">
          <cell r="B541"/>
          <cell r="C541"/>
          <cell r="D541"/>
          <cell r="E541"/>
          <cell r="F541"/>
          <cell r="G541"/>
          <cell r="H541"/>
          <cell r="I541"/>
          <cell r="J541"/>
          <cell r="K541"/>
          <cell r="L541"/>
          <cell r="M541"/>
          <cell r="N541"/>
          <cell r="O541"/>
          <cell r="P541"/>
          <cell r="Q541"/>
          <cell r="R541"/>
          <cell r="S541"/>
        </row>
        <row r="542">
          <cell r="B542"/>
          <cell r="C542"/>
          <cell r="D542"/>
          <cell r="E542"/>
          <cell r="F542"/>
          <cell r="G542"/>
          <cell r="H542"/>
          <cell r="I542"/>
          <cell r="J542"/>
          <cell r="K542"/>
          <cell r="L542"/>
          <cell r="M542"/>
          <cell r="N542"/>
          <cell r="O542"/>
          <cell r="P542"/>
          <cell r="Q542"/>
          <cell r="R542"/>
          <cell r="S542"/>
        </row>
        <row r="543">
          <cell r="B543"/>
          <cell r="C543"/>
          <cell r="D543"/>
          <cell r="E543"/>
          <cell r="F543"/>
          <cell r="G543"/>
          <cell r="H543"/>
          <cell r="I543"/>
          <cell r="J543"/>
          <cell r="K543"/>
          <cell r="L543"/>
          <cell r="M543"/>
          <cell r="N543"/>
          <cell r="O543"/>
          <cell r="P543"/>
          <cell r="Q543"/>
          <cell r="R543"/>
          <cell r="S543"/>
        </row>
        <row r="544">
          <cell r="B544"/>
          <cell r="C544"/>
          <cell r="D544"/>
          <cell r="E544"/>
          <cell r="F544"/>
          <cell r="G544"/>
          <cell r="H544"/>
          <cell r="I544"/>
          <cell r="J544"/>
          <cell r="K544"/>
          <cell r="L544"/>
          <cell r="M544"/>
          <cell r="N544"/>
          <cell r="O544"/>
          <cell r="P544"/>
          <cell r="Q544"/>
          <cell r="R544"/>
          <cell r="S544"/>
        </row>
        <row r="545">
          <cell r="B545"/>
          <cell r="C545"/>
          <cell r="D545"/>
          <cell r="E545"/>
          <cell r="F545"/>
          <cell r="G545"/>
          <cell r="H545"/>
          <cell r="I545"/>
          <cell r="J545"/>
          <cell r="K545"/>
          <cell r="L545"/>
          <cell r="M545"/>
          <cell r="N545"/>
          <cell r="O545"/>
          <cell r="P545"/>
          <cell r="Q545"/>
          <cell r="R545"/>
          <cell r="S545"/>
        </row>
        <row r="546">
          <cell r="B546"/>
          <cell r="C546"/>
          <cell r="D546"/>
          <cell r="E546"/>
          <cell r="F546"/>
          <cell r="G546"/>
          <cell r="H546"/>
          <cell r="I546"/>
          <cell r="J546"/>
          <cell r="K546"/>
          <cell r="L546"/>
          <cell r="M546"/>
          <cell r="N546"/>
          <cell r="O546"/>
          <cell r="P546"/>
          <cell r="Q546"/>
          <cell r="R546"/>
          <cell r="S546"/>
        </row>
        <row r="547">
          <cell r="B547"/>
          <cell r="C547"/>
          <cell r="D547"/>
          <cell r="E547"/>
          <cell r="F547"/>
          <cell r="G547"/>
          <cell r="H547"/>
          <cell r="I547"/>
          <cell r="J547"/>
          <cell r="K547"/>
          <cell r="L547"/>
          <cell r="M547"/>
          <cell r="N547"/>
          <cell r="O547"/>
          <cell r="P547"/>
          <cell r="Q547"/>
          <cell r="R547"/>
          <cell r="S547"/>
        </row>
        <row r="548">
          <cell r="B548"/>
          <cell r="C548"/>
          <cell r="D548"/>
          <cell r="E548"/>
          <cell r="F548"/>
          <cell r="G548"/>
          <cell r="H548"/>
          <cell r="I548"/>
          <cell r="J548"/>
          <cell r="K548"/>
          <cell r="L548"/>
          <cell r="M548"/>
          <cell r="N548"/>
          <cell r="O548"/>
          <cell r="P548"/>
          <cell r="Q548"/>
          <cell r="R548"/>
          <cell r="S548"/>
        </row>
        <row r="549">
          <cell r="B549"/>
          <cell r="C549"/>
          <cell r="D549"/>
          <cell r="E549"/>
          <cell r="F549"/>
          <cell r="G549"/>
          <cell r="H549"/>
          <cell r="I549"/>
          <cell r="J549"/>
          <cell r="K549"/>
          <cell r="L549"/>
          <cell r="M549"/>
          <cell r="N549"/>
          <cell r="O549"/>
          <cell r="P549"/>
          <cell r="Q549"/>
          <cell r="R549"/>
          <cell r="S549"/>
        </row>
        <row r="550">
          <cell r="B550"/>
          <cell r="C550"/>
          <cell r="D550"/>
          <cell r="E550"/>
          <cell r="F550"/>
          <cell r="G550"/>
          <cell r="H550"/>
          <cell r="I550"/>
          <cell r="J550"/>
          <cell r="K550"/>
          <cell r="L550"/>
          <cell r="M550"/>
          <cell r="N550"/>
          <cell r="O550"/>
          <cell r="P550"/>
          <cell r="Q550"/>
          <cell r="R550"/>
          <cell r="S550"/>
        </row>
        <row r="551">
          <cell r="B551"/>
          <cell r="C551"/>
          <cell r="D551"/>
          <cell r="E551"/>
          <cell r="F551"/>
          <cell r="G551"/>
          <cell r="H551"/>
          <cell r="I551"/>
          <cell r="J551"/>
          <cell r="K551"/>
          <cell r="L551"/>
          <cell r="M551"/>
          <cell r="N551"/>
          <cell r="O551"/>
          <cell r="P551"/>
          <cell r="Q551"/>
          <cell r="R551"/>
          <cell r="S551"/>
        </row>
        <row r="552">
          <cell r="B552"/>
          <cell r="C552"/>
          <cell r="D552"/>
          <cell r="E552"/>
          <cell r="F552"/>
          <cell r="G552"/>
          <cell r="H552"/>
          <cell r="I552"/>
          <cell r="J552"/>
          <cell r="K552"/>
          <cell r="L552"/>
          <cell r="M552"/>
          <cell r="N552"/>
          <cell r="O552"/>
          <cell r="P552"/>
          <cell r="Q552"/>
          <cell r="R552"/>
          <cell r="S552"/>
        </row>
        <row r="553">
          <cell r="B553"/>
          <cell r="C553"/>
          <cell r="D553"/>
          <cell r="E553"/>
          <cell r="F553"/>
          <cell r="G553"/>
          <cell r="H553"/>
          <cell r="I553"/>
          <cell r="J553"/>
          <cell r="K553"/>
          <cell r="L553"/>
          <cell r="M553"/>
          <cell r="N553"/>
          <cell r="O553"/>
          <cell r="P553"/>
          <cell r="Q553"/>
          <cell r="R553"/>
          <cell r="S553"/>
        </row>
        <row r="554">
          <cell r="B554"/>
          <cell r="C554"/>
          <cell r="D554"/>
          <cell r="E554"/>
          <cell r="F554"/>
          <cell r="G554"/>
          <cell r="H554"/>
          <cell r="I554"/>
          <cell r="J554"/>
          <cell r="K554"/>
          <cell r="L554"/>
          <cell r="M554"/>
          <cell r="N554"/>
          <cell r="O554"/>
          <cell r="P554"/>
          <cell r="Q554"/>
          <cell r="R554"/>
          <cell r="S554"/>
        </row>
        <row r="555">
          <cell r="B555"/>
          <cell r="C555"/>
          <cell r="D555"/>
          <cell r="E555"/>
          <cell r="F555"/>
          <cell r="G555"/>
          <cell r="H555"/>
          <cell r="I555"/>
          <cell r="J555"/>
          <cell r="K555"/>
          <cell r="L555"/>
          <cell r="M555"/>
          <cell r="N555"/>
          <cell r="O555"/>
          <cell r="P555"/>
          <cell r="Q555"/>
          <cell r="R555"/>
          <cell r="S555"/>
        </row>
        <row r="556">
          <cell r="B556"/>
          <cell r="C556"/>
          <cell r="D556"/>
          <cell r="E556"/>
          <cell r="F556"/>
          <cell r="G556"/>
          <cell r="H556"/>
          <cell r="I556"/>
          <cell r="J556"/>
          <cell r="K556"/>
          <cell r="L556"/>
          <cell r="M556"/>
          <cell r="N556"/>
          <cell r="O556"/>
          <cell r="P556"/>
          <cell r="Q556"/>
          <cell r="R556"/>
          <cell r="S556"/>
        </row>
        <row r="557">
          <cell r="B557"/>
          <cell r="C557"/>
          <cell r="D557"/>
          <cell r="E557"/>
          <cell r="F557"/>
          <cell r="G557"/>
          <cell r="H557"/>
          <cell r="I557"/>
          <cell r="J557"/>
          <cell r="K557"/>
          <cell r="L557"/>
          <cell r="M557"/>
          <cell r="N557"/>
          <cell r="O557"/>
          <cell r="P557"/>
          <cell r="Q557"/>
          <cell r="R557"/>
          <cell r="S557"/>
        </row>
        <row r="558">
          <cell r="B558"/>
          <cell r="C558"/>
          <cell r="D558"/>
          <cell r="E558"/>
          <cell r="F558"/>
          <cell r="G558"/>
          <cell r="H558"/>
          <cell r="I558"/>
          <cell r="J558"/>
          <cell r="K558"/>
          <cell r="L558"/>
          <cell r="M558"/>
          <cell r="N558"/>
          <cell r="O558"/>
          <cell r="P558"/>
          <cell r="Q558"/>
          <cell r="R558"/>
          <cell r="S558"/>
        </row>
        <row r="559">
          <cell r="B559"/>
          <cell r="C559"/>
          <cell r="D559"/>
          <cell r="E559"/>
          <cell r="F559"/>
          <cell r="G559"/>
          <cell r="H559"/>
          <cell r="I559"/>
          <cell r="J559"/>
          <cell r="K559"/>
          <cell r="L559"/>
          <cell r="M559"/>
          <cell r="N559"/>
          <cell r="O559"/>
          <cell r="P559"/>
          <cell r="Q559"/>
          <cell r="R559"/>
          <cell r="S559"/>
        </row>
        <row r="560">
          <cell r="B560"/>
          <cell r="C560"/>
          <cell r="D560"/>
          <cell r="E560"/>
          <cell r="F560"/>
          <cell r="G560"/>
          <cell r="H560"/>
          <cell r="I560"/>
          <cell r="J560"/>
          <cell r="K560"/>
          <cell r="L560"/>
          <cell r="M560"/>
          <cell r="N560"/>
          <cell r="O560"/>
          <cell r="P560"/>
          <cell r="Q560"/>
          <cell r="R560"/>
          <cell r="S560"/>
        </row>
        <row r="561">
          <cell r="B561"/>
          <cell r="C561"/>
          <cell r="D561"/>
          <cell r="E561"/>
          <cell r="F561"/>
          <cell r="G561"/>
          <cell r="H561"/>
          <cell r="I561"/>
          <cell r="J561"/>
          <cell r="K561"/>
          <cell r="L561"/>
          <cell r="M561"/>
          <cell r="N561"/>
          <cell r="O561"/>
          <cell r="P561"/>
          <cell r="Q561"/>
          <cell r="R561"/>
          <cell r="S561"/>
        </row>
        <row r="562">
          <cell r="B562"/>
          <cell r="C562"/>
          <cell r="D562"/>
          <cell r="E562"/>
          <cell r="F562"/>
          <cell r="G562"/>
          <cell r="H562"/>
          <cell r="I562"/>
          <cell r="J562"/>
          <cell r="K562"/>
          <cell r="L562"/>
          <cell r="M562"/>
          <cell r="N562"/>
          <cell r="O562"/>
          <cell r="P562"/>
          <cell r="Q562"/>
          <cell r="R562"/>
          <cell r="S562"/>
        </row>
        <row r="563">
          <cell r="B563"/>
          <cell r="C563"/>
          <cell r="D563"/>
          <cell r="E563"/>
          <cell r="F563"/>
          <cell r="G563"/>
          <cell r="H563"/>
          <cell r="I563"/>
          <cell r="J563"/>
          <cell r="K563"/>
          <cell r="L563"/>
          <cell r="M563"/>
          <cell r="N563"/>
          <cell r="O563"/>
          <cell r="P563"/>
          <cell r="Q563"/>
          <cell r="R563"/>
          <cell r="S563"/>
        </row>
        <row r="564">
          <cell r="B564"/>
          <cell r="C564"/>
          <cell r="D564"/>
          <cell r="E564"/>
          <cell r="F564"/>
          <cell r="G564"/>
          <cell r="H564"/>
          <cell r="I564"/>
          <cell r="J564"/>
          <cell r="K564"/>
          <cell r="L564"/>
          <cell r="M564"/>
          <cell r="N564"/>
          <cell r="O564"/>
          <cell r="P564"/>
          <cell r="Q564"/>
          <cell r="R564"/>
          <cell r="S564"/>
        </row>
        <row r="565">
          <cell r="B565"/>
          <cell r="C565"/>
          <cell r="D565"/>
          <cell r="E565"/>
          <cell r="F565"/>
          <cell r="G565"/>
          <cell r="H565"/>
          <cell r="I565"/>
          <cell r="J565"/>
          <cell r="K565"/>
          <cell r="L565"/>
          <cell r="M565"/>
          <cell r="N565"/>
          <cell r="O565"/>
          <cell r="P565"/>
          <cell r="Q565"/>
          <cell r="R565"/>
          <cell r="S565"/>
        </row>
        <row r="566">
          <cell r="B566"/>
          <cell r="C566"/>
          <cell r="D566"/>
          <cell r="E566"/>
          <cell r="F566"/>
          <cell r="G566"/>
          <cell r="H566"/>
          <cell r="I566"/>
          <cell r="J566"/>
          <cell r="K566"/>
          <cell r="L566"/>
          <cell r="M566"/>
          <cell r="N566"/>
          <cell r="O566"/>
          <cell r="P566"/>
          <cell r="Q566"/>
          <cell r="R566"/>
          <cell r="S566"/>
        </row>
        <row r="567">
          <cell r="B567"/>
          <cell r="C567"/>
          <cell r="D567"/>
          <cell r="E567"/>
          <cell r="F567"/>
          <cell r="G567"/>
          <cell r="H567"/>
          <cell r="I567"/>
          <cell r="J567"/>
          <cell r="K567"/>
          <cell r="L567"/>
          <cell r="M567"/>
          <cell r="N567"/>
          <cell r="O567"/>
          <cell r="P567"/>
          <cell r="Q567"/>
          <cell r="R567"/>
          <cell r="S567"/>
        </row>
        <row r="568">
          <cell r="B568"/>
          <cell r="C568"/>
          <cell r="D568"/>
          <cell r="E568"/>
          <cell r="F568"/>
          <cell r="G568"/>
          <cell r="H568"/>
          <cell r="I568"/>
          <cell r="J568"/>
          <cell r="K568"/>
          <cell r="L568"/>
          <cell r="M568"/>
          <cell r="N568"/>
          <cell r="O568"/>
          <cell r="P568"/>
          <cell r="Q568"/>
          <cell r="R568"/>
          <cell r="S568"/>
        </row>
        <row r="569">
          <cell r="B569"/>
          <cell r="C569"/>
          <cell r="D569"/>
          <cell r="E569"/>
          <cell r="F569"/>
          <cell r="G569"/>
          <cell r="H569"/>
          <cell r="I569"/>
          <cell r="J569"/>
          <cell r="K569"/>
          <cell r="L569"/>
          <cell r="M569"/>
          <cell r="N569"/>
          <cell r="O569"/>
          <cell r="P569"/>
          <cell r="Q569"/>
          <cell r="R569"/>
          <cell r="S569"/>
        </row>
        <row r="570">
          <cell r="B570"/>
          <cell r="C570"/>
          <cell r="D570"/>
          <cell r="E570"/>
          <cell r="F570"/>
          <cell r="G570"/>
          <cell r="H570"/>
          <cell r="I570"/>
          <cell r="J570"/>
          <cell r="K570"/>
          <cell r="L570"/>
          <cell r="M570"/>
          <cell r="N570"/>
          <cell r="O570"/>
          <cell r="P570"/>
          <cell r="Q570"/>
          <cell r="R570"/>
          <cell r="S570"/>
        </row>
        <row r="571">
          <cell r="B571"/>
          <cell r="C571"/>
          <cell r="D571"/>
          <cell r="E571"/>
          <cell r="F571"/>
          <cell r="G571"/>
          <cell r="H571"/>
          <cell r="I571"/>
          <cell r="J571"/>
          <cell r="K571"/>
          <cell r="L571"/>
          <cell r="M571"/>
          <cell r="N571"/>
          <cell r="O571"/>
          <cell r="P571"/>
          <cell r="Q571"/>
          <cell r="R571"/>
          <cell r="S571"/>
        </row>
        <row r="572">
          <cell r="B572"/>
          <cell r="C572"/>
          <cell r="D572"/>
          <cell r="E572"/>
          <cell r="F572"/>
          <cell r="G572"/>
          <cell r="H572"/>
          <cell r="I572"/>
          <cell r="J572"/>
          <cell r="K572"/>
          <cell r="L572"/>
          <cell r="M572"/>
          <cell r="N572"/>
          <cell r="O572"/>
          <cell r="P572"/>
          <cell r="Q572"/>
          <cell r="R572"/>
          <cell r="S572"/>
        </row>
        <row r="573">
          <cell r="B573"/>
          <cell r="C573"/>
          <cell r="D573"/>
          <cell r="E573"/>
          <cell r="F573"/>
          <cell r="G573"/>
          <cell r="H573"/>
          <cell r="I573"/>
          <cell r="J573"/>
          <cell r="K573"/>
          <cell r="L573"/>
          <cell r="M573"/>
          <cell r="N573"/>
          <cell r="O573"/>
          <cell r="P573"/>
          <cell r="Q573"/>
          <cell r="R573"/>
          <cell r="S573"/>
        </row>
        <row r="574">
          <cell r="B574"/>
          <cell r="C574"/>
          <cell r="D574"/>
          <cell r="E574"/>
          <cell r="F574"/>
          <cell r="G574"/>
          <cell r="H574"/>
          <cell r="I574"/>
          <cell r="J574"/>
          <cell r="K574"/>
          <cell r="L574"/>
          <cell r="M574"/>
          <cell r="N574"/>
          <cell r="O574"/>
          <cell r="P574"/>
          <cell r="Q574"/>
          <cell r="R574"/>
          <cell r="S574"/>
        </row>
        <row r="575">
          <cell r="B575"/>
          <cell r="C575"/>
          <cell r="D575"/>
          <cell r="E575"/>
          <cell r="F575"/>
          <cell r="G575"/>
          <cell r="H575"/>
          <cell r="I575"/>
          <cell r="J575"/>
          <cell r="K575"/>
          <cell r="L575"/>
          <cell r="M575"/>
          <cell r="N575"/>
          <cell r="O575"/>
          <cell r="P575"/>
          <cell r="Q575"/>
          <cell r="R575"/>
          <cell r="S575"/>
        </row>
        <row r="576">
          <cell r="B576"/>
          <cell r="C576"/>
          <cell r="D576"/>
          <cell r="E576"/>
          <cell r="F576"/>
          <cell r="G576"/>
          <cell r="H576"/>
          <cell r="I576"/>
          <cell r="J576"/>
          <cell r="K576"/>
          <cell r="L576"/>
          <cell r="M576"/>
          <cell r="N576"/>
          <cell r="O576"/>
          <cell r="P576"/>
          <cell r="Q576"/>
          <cell r="R576"/>
          <cell r="S576"/>
        </row>
        <row r="577">
          <cell r="B577"/>
          <cell r="C577"/>
          <cell r="D577"/>
          <cell r="E577"/>
          <cell r="F577"/>
          <cell r="G577"/>
          <cell r="H577"/>
          <cell r="I577"/>
          <cell r="J577"/>
          <cell r="K577"/>
          <cell r="L577"/>
          <cell r="M577"/>
          <cell r="N577"/>
          <cell r="O577"/>
          <cell r="P577"/>
          <cell r="Q577"/>
          <cell r="R577"/>
          <cell r="S577"/>
        </row>
        <row r="578">
          <cell r="B578"/>
          <cell r="C578"/>
          <cell r="D578"/>
          <cell r="E578"/>
          <cell r="F578"/>
          <cell r="G578"/>
          <cell r="H578"/>
          <cell r="I578"/>
          <cell r="J578"/>
          <cell r="K578"/>
          <cell r="L578"/>
          <cell r="M578"/>
          <cell r="N578"/>
          <cell r="O578"/>
          <cell r="P578"/>
          <cell r="Q578"/>
          <cell r="R578"/>
          <cell r="S578"/>
        </row>
        <row r="579">
          <cell r="B579"/>
          <cell r="C579"/>
          <cell r="D579"/>
          <cell r="E579"/>
          <cell r="F579"/>
          <cell r="G579"/>
          <cell r="H579"/>
          <cell r="I579"/>
          <cell r="J579"/>
          <cell r="K579"/>
          <cell r="L579"/>
          <cell r="M579"/>
          <cell r="N579"/>
          <cell r="O579"/>
          <cell r="P579"/>
          <cell r="Q579"/>
          <cell r="R579"/>
          <cell r="S579"/>
        </row>
        <row r="580">
          <cell r="B580"/>
          <cell r="C580"/>
          <cell r="D580"/>
          <cell r="E580"/>
          <cell r="F580"/>
          <cell r="G580"/>
          <cell r="H580"/>
          <cell r="I580"/>
          <cell r="J580"/>
          <cell r="K580"/>
          <cell r="L580"/>
          <cell r="M580"/>
          <cell r="N580"/>
          <cell r="O580"/>
          <cell r="P580"/>
          <cell r="Q580"/>
          <cell r="R580"/>
          <cell r="S580"/>
        </row>
        <row r="581">
          <cell r="B581"/>
          <cell r="C581"/>
          <cell r="D581"/>
          <cell r="E581"/>
          <cell r="F581"/>
          <cell r="G581"/>
          <cell r="H581"/>
          <cell r="I581"/>
          <cell r="J581"/>
          <cell r="K581"/>
          <cell r="L581"/>
          <cell r="M581"/>
          <cell r="N581"/>
          <cell r="O581"/>
          <cell r="P581"/>
          <cell r="Q581"/>
          <cell r="R581"/>
          <cell r="S581"/>
        </row>
        <row r="582">
          <cell r="B582"/>
          <cell r="C582"/>
          <cell r="D582"/>
          <cell r="E582"/>
          <cell r="F582"/>
          <cell r="G582"/>
          <cell r="H582"/>
          <cell r="I582"/>
          <cell r="J582"/>
          <cell r="K582"/>
          <cell r="L582"/>
          <cell r="M582"/>
          <cell r="N582"/>
          <cell r="O582"/>
          <cell r="P582"/>
          <cell r="Q582"/>
          <cell r="R582"/>
          <cell r="S582"/>
        </row>
        <row r="583">
          <cell r="B583"/>
          <cell r="C583"/>
          <cell r="D583"/>
          <cell r="E583"/>
          <cell r="F583"/>
          <cell r="G583"/>
          <cell r="H583"/>
          <cell r="I583"/>
          <cell r="J583"/>
          <cell r="K583"/>
          <cell r="L583"/>
          <cell r="M583"/>
          <cell r="N583"/>
          <cell r="O583"/>
          <cell r="P583"/>
          <cell r="Q583"/>
          <cell r="R583"/>
          <cell r="S583"/>
        </row>
        <row r="584">
          <cell r="B584"/>
          <cell r="C584"/>
          <cell r="D584"/>
          <cell r="E584"/>
          <cell r="F584"/>
          <cell r="G584"/>
          <cell r="H584"/>
          <cell r="I584"/>
          <cell r="J584"/>
          <cell r="K584"/>
          <cell r="L584"/>
          <cell r="M584"/>
          <cell r="N584"/>
          <cell r="O584"/>
          <cell r="P584"/>
          <cell r="Q584"/>
          <cell r="R584"/>
          <cell r="S584"/>
        </row>
        <row r="585">
          <cell r="B585"/>
          <cell r="C585"/>
          <cell r="D585"/>
          <cell r="E585"/>
          <cell r="F585"/>
          <cell r="G585"/>
          <cell r="H585"/>
          <cell r="I585"/>
          <cell r="J585"/>
          <cell r="K585"/>
          <cell r="L585"/>
          <cell r="M585"/>
          <cell r="N585"/>
          <cell r="O585"/>
          <cell r="P585"/>
          <cell r="Q585"/>
          <cell r="R585"/>
          <cell r="S585"/>
        </row>
        <row r="586">
          <cell r="B586"/>
          <cell r="C586"/>
          <cell r="D586"/>
          <cell r="E586"/>
          <cell r="F586"/>
          <cell r="G586"/>
          <cell r="H586"/>
          <cell r="I586"/>
          <cell r="J586"/>
          <cell r="K586"/>
          <cell r="L586"/>
          <cell r="M586"/>
          <cell r="N586"/>
          <cell r="O586"/>
          <cell r="P586"/>
          <cell r="Q586"/>
          <cell r="R586"/>
          <cell r="S586"/>
        </row>
        <row r="587">
          <cell r="B587"/>
          <cell r="C587"/>
          <cell r="D587"/>
          <cell r="E587"/>
          <cell r="F587"/>
          <cell r="G587"/>
          <cell r="H587"/>
          <cell r="I587"/>
          <cell r="J587"/>
          <cell r="K587"/>
          <cell r="L587"/>
          <cell r="M587"/>
          <cell r="N587"/>
          <cell r="O587"/>
          <cell r="P587"/>
          <cell r="Q587"/>
          <cell r="R587"/>
          <cell r="S587"/>
        </row>
        <row r="588">
          <cell r="B588"/>
          <cell r="C588"/>
          <cell r="D588"/>
          <cell r="E588"/>
          <cell r="F588"/>
          <cell r="G588"/>
          <cell r="H588"/>
          <cell r="I588"/>
          <cell r="J588"/>
          <cell r="K588"/>
          <cell r="L588"/>
          <cell r="M588"/>
          <cell r="N588"/>
          <cell r="O588"/>
          <cell r="P588"/>
          <cell r="Q588"/>
          <cell r="R588"/>
          <cell r="S588"/>
        </row>
        <row r="589">
          <cell r="B589"/>
          <cell r="C589"/>
          <cell r="D589"/>
          <cell r="E589"/>
          <cell r="F589"/>
          <cell r="G589"/>
          <cell r="H589"/>
          <cell r="I589"/>
          <cell r="J589"/>
          <cell r="K589"/>
          <cell r="L589"/>
          <cell r="M589"/>
          <cell r="N589"/>
          <cell r="O589"/>
          <cell r="P589"/>
          <cell r="Q589"/>
          <cell r="R589"/>
          <cell r="S589"/>
        </row>
        <row r="590">
          <cell r="B590"/>
          <cell r="C590"/>
          <cell r="D590"/>
          <cell r="E590"/>
          <cell r="F590"/>
          <cell r="G590"/>
          <cell r="H590"/>
          <cell r="I590"/>
          <cell r="J590"/>
          <cell r="K590"/>
          <cell r="L590"/>
          <cell r="M590"/>
          <cell r="N590"/>
          <cell r="O590"/>
          <cell r="P590"/>
          <cell r="Q590"/>
          <cell r="R590"/>
          <cell r="S590"/>
        </row>
        <row r="591">
          <cell r="B591"/>
          <cell r="C591"/>
          <cell r="D591"/>
          <cell r="E591"/>
          <cell r="F591"/>
          <cell r="G591"/>
          <cell r="H591"/>
          <cell r="I591"/>
          <cell r="J591"/>
          <cell r="K591"/>
          <cell r="L591"/>
          <cell r="M591"/>
          <cell r="N591"/>
          <cell r="O591"/>
          <cell r="P591"/>
          <cell r="Q591"/>
          <cell r="R591"/>
          <cell r="S591"/>
        </row>
        <row r="592">
          <cell r="B592"/>
          <cell r="C592"/>
          <cell r="D592"/>
          <cell r="E592"/>
          <cell r="F592"/>
          <cell r="G592"/>
          <cell r="H592"/>
          <cell r="I592"/>
          <cell r="J592"/>
          <cell r="K592"/>
          <cell r="L592"/>
          <cell r="M592"/>
          <cell r="N592"/>
          <cell r="O592"/>
          <cell r="P592"/>
          <cell r="Q592"/>
          <cell r="R592"/>
          <cell r="S592"/>
        </row>
        <row r="593">
          <cell r="B593"/>
          <cell r="C593"/>
          <cell r="D593"/>
          <cell r="E593"/>
          <cell r="F593"/>
          <cell r="G593"/>
          <cell r="H593"/>
          <cell r="I593"/>
          <cell r="J593"/>
          <cell r="K593"/>
          <cell r="L593"/>
          <cell r="M593"/>
          <cell r="N593"/>
          <cell r="O593"/>
          <cell r="P593"/>
          <cell r="Q593"/>
          <cell r="R593"/>
          <cell r="S593"/>
        </row>
        <row r="594">
          <cell r="B594"/>
          <cell r="C594"/>
          <cell r="D594"/>
          <cell r="E594"/>
          <cell r="F594"/>
          <cell r="G594"/>
          <cell r="H594"/>
          <cell r="I594"/>
          <cell r="J594"/>
          <cell r="K594"/>
          <cell r="L594"/>
          <cell r="M594"/>
          <cell r="N594"/>
          <cell r="O594"/>
          <cell r="P594"/>
          <cell r="Q594"/>
          <cell r="R594"/>
          <cell r="S594"/>
        </row>
        <row r="595">
          <cell r="B595"/>
          <cell r="C595"/>
          <cell r="D595"/>
          <cell r="E595"/>
          <cell r="F595"/>
          <cell r="G595"/>
          <cell r="H595"/>
          <cell r="I595"/>
          <cell r="J595"/>
          <cell r="K595"/>
          <cell r="L595"/>
          <cell r="M595"/>
          <cell r="N595"/>
          <cell r="O595"/>
          <cell r="P595"/>
          <cell r="Q595"/>
          <cell r="R595"/>
          <cell r="S595"/>
        </row>
        <row r="596">
          <cell r="B596"/>
          <cell r="C596"/>
          <cell r="D596"/>
          <cell r="E596"/>
          <cell r="F596"/>
          <cell r="G596"/>
          <cell r="H596"/>
          <cell r="I596"/>
          <cell r="J596"/>
          <cell r="K596"/>
          <cell r="L596"/>
          <cell r="M596"/>
          <cell r="N596"/>
          <cell r="O596"/>
          <cell r="P596"/>
          <cell r="Q596"/>
          <cell r="R596"/>
          <cell r="S596"/>
        </row>
        <row r="597">
          <cell r="B597"/>
          <cell r="C597"/>
          <cell r="D597"/>
          <cell r="E597"/>
          <cell r="F597"/>
          <cell r="G597"/>
          <cell r="H597"/>
          <cell r="I597"/>
          <cell r="J597"/>
          <cell r="K597"/>
          <cell r="L597"/>
          <cell r="M597"/>
          <cell r="N597"/>
          <cell r="O597"/>
          <cell r="P597"/>
          <cell r="Q597"/>
          <cell r="R597"/>
          <cell r="S597"/>
        </row>
        <row r="598">
          <cell r="B598"/>
          <cell r="C598"/>
          <cell r="D598"/>
          <cell r="E598"/>
          <cell r="F598"/>
          <cell r="G598"/>
          <cell r="H598"/>
          <cell r="I598"/>
          <cell r="J598"/>
          <cell r="K598"/>
          <cell r="L598"/>
          <cell r="M598"/>
          <cell r="N598"/>
          <cell r="O598"/>
          <cell r="P598"/>
          <cell r="Q598"/>
          <cell r="R598"/>
          <cell r="S598"/>
        </row>
        <row r="599">
          <cell r="B599"/>
          <cell r="C599"/>
          <cell r="D599"/>
          <cell r="E599"/>
          <cell r="F599"/>
          <cell r="G599"/>
          <cell r="H599"/>
          <cell r="I599"/>
          <cell r="J599"/>
          <cell r="K599"/>
          <cell r="L599"/>
          <cell r="M599"/>
          <cell r="N599"/>
          <cell r="O599"/>
          <cell r="P599"/>
          <cell r="Q599"/>
          <cell r="R599"/>
          <cell r="S599"/>
        </row>
        <row r="600">
          <cell r="B600"/>
          <cell r="C600"/>
          <cell r="D600"/>
          <cell r="E600"/>
          <cell r="F600"/>
          <cell r="G600"/>
          <cell r="H600"/>
          <cell r="I600"/>
          <cell r="J600"/>
          <cell r="K600"/>
          <cell r="L600"/>
          <cell r="M600"/>
          <cell r="N600"/>
          <cell r="O600"/>
          <cell r="P600"/>
          <cell r="Q600"/>
          <cell r="R600"/>
          <cell r="S600"/>
        </row>
        <row r="601">
          <cell r="B601"/>
          <cell r="C601"/>
          <cell r="D601"/>
          <cell r="E601"/>
          <cell r="F601"/>
          <cell r="G601"/>
          <cell r="H601"/>
          <cell r="I601"/>
          <cell r="J601"/>
          <cell r="K601"/>
          <cell r="L601"/>
          <cell r="M601"/>
          <cell r="N601"/>
          <cell r="O601"/>
          <cell r="P601"/>
          <cell r="Q601"/>
          <cell r="R601"/>
          <cell r="S601"/>
        </row>
        <row r="602">
          <cell r="B602"/>
          <cell r="C602"/>
          <cell r="D602"/>
          <cell r="E602"/>
          <cell r="F602"/>
          <cell r="G602"/>
          <cell r="H602"/>
          <cell r="I602"/>
          <cell r="J602"/>
          <cell r="K602"/>
          <cell r="L602"/>
          <cell r="M602"/>
          <cell r="N602"/>
          <cell r="O602"/>
          <cell r="P602"/>
          <cell r="Q602"/>
          <cell r="R602"/>
          <cell r="S602"/>
        </row>
        <row r="603">
          <cell r="B603"/>
          <cell r="C603"/>
          <cell r="D603"/>
          <cell r="E603"/>
          <cell r="F603"/>
          <cell r="G603"/>
          <cell r="H603"/>
          <cell r="I603"/>
          <cell r="J603"/>
          <cell r="K603"/>
          <cell r="L603"/>
          <cell r="M603"/>
          <cell r="N603"/>
          <cell r="O603"/>
          <cell r="P603"/>
          <cell r="Q603"/>
          <cell r="R603"/>
          <cell r="S603"/>
        </row>
        <row r="604">
          <cell r="B604"/>
          <cell r="C604"/>
          <cell r="D604"/>
          <cell r="E604"/>
          <cell r="F604"/>
          <cell r="G604"/>
          <cell r="H604"/>
          <cell r="I604"/>
          <cell r="J604"/>
          <cell r="K604"/>
          <cell r="L604"/>
          <cell r="M604"/>
          <cell r="N604"/>
          <cell r="O604"/>
          <cell r="P604"/>
          <cell r="Q604"/>
          <cell r="R604"/>
          <cell r="S604"/>
        </row>
        <row r="605">
          <cell r="B605"/>
          <cell r="C605"/>
          <cell r="D605"/>
          <cell r="E605"/>
          <cell r="F605"/>
          <cell r="G605"/>
          <cell r="H605"/>
          <cell r="I605"/>
          <cell r="J605"/>
          <cell r="K605"/>
          <cell r="L605"/>
          <cell r="M605"/>
          <cell r="N605"/>
          <cell r="O605"/>
          <cell r="P605"/>
          <cell r="Q605"/>
          <cell r="R605"/>
          <cell r="S605"/>
        </row>
        <row r="606">
          <cell r="B606"/>
          <cell r="C606"/>
          <cell r="D606"/>
          <cell r="E606"/>
          <cell r="F606"/>
          <cell r="G606"/>
          <cell r="H606"/>
          <cell r="I606"/>
          <cell r="J606"/>
          <cell r="K606"/>
          <cell r="L606"/>
          <cell r="M606"/>
          <cell r="N606"/>
          <cell r="O606"/>
          <cell r="P606"/>
          <cell r="Q606"/>
          <cell r="R606"/>
          <cell r="S606"/>
        </row>
        <row r="607">
          <cell r="B607"/>
          <cell r="C607"/>
          <cell r="D607"/>
          <cell r="E607"/>
          <cell r="F607"/>
          <cell r="G607"/>
          <cell r="H607"/>
          <cell r="I607"/>
          <cell r="J607"/>
          <cell r="K607"/>
          <cell r="L607"/>
          <cell r="M607"/>
          <cell r="N607"/>
          <cell r="O607"/>
          <cell r="P607"/>
          <cell r="Q607"/>
          <cell r="R607"/>
          <cell r="S607"/>
        </row>
        <row r="608">
          <cell r="B608"/>
          <cell r="C608"/>
          <cell r="D608"/>
          <cell r="E608"/>
          <cell r="F608"/>
          <cell r="G608"/>
          <cell r="H608"/>
          <cell r="I608"/>
          <cell r="J608"/>
          <cell r="K608"/>
          <cell r="L608"/>
          <cell r="M608"/>
          <cell r="N608"/>
          <cell r="O608"/>
          <cell r="P608"/>
          <cell r="Q608"/>
          <cell r="R608"/>
          <cell r="S608"/>
        </row>
        <row r="609">
          <cell r="B609"/>
          <cell r="C609"/>
          <cell r="D609"/>
          <cell r="E609"/>
          <cell r="F609"/>
          <cell r="G609"/>
          <cell r="H609"/>
          <cell r="I609"/>
          <cell r="J609"/>
          <cell r="K609"/>
          <cell r="L609"/>
          <cell r="M609"/>
          <cell r="N609"/>
          <cell r="O609"/>
          <cell r="P609"/>
          <cell r="Q609"/>
          <cell r="R609"/>
          <cell r="S609"/>
        </row>
        <row r="610">
          <cell r="B610"/>
          <cell r="C610"/>
          <cell r="D610"/>
          <cell r="E610"/>
          <cell r="F610"/>
          <cell r="G610"/>
          <cell r="H610"/>
          <cell r="I610"/>
          <cell r="J610"/>
          <cell r="K610"/>
          <cell r="L610"/>
          <cell r="M610"/>
          <cell r="N610"/>
          <cell r="O610"/>
          <cell r="P610"/>
          <cell r="Q610"/>
          <cell r="R610"/>
          <cell r="S610"/>
        </row>
        <row r="611">
          <cell r="B611"/>
          <cell r="C611"/>
          <cell r="D611"/>
          <cell r="E611"/>
          <cell r="F611"/>
          <cell r="G611"/>
          <cell r="H611"/>
          <cell r="I611"/>
          <cell r="J611"/>
          <cell r="K611"/>
          <cell r="L611"/>
          <cell r="M611"/>
          <cell r="N611"/>
          <cell r="O611"/>
          <cell r="P611"/>
          <cell r="Q611"/>
          <cell r="R611"/>
          <cell r="S611"/>
        </row>
        <row r="612">
          <cell r="B612"/>
          <cell r="C612"/>
          <cell r="D612"/>
          <cell r="E612"/>
          <cell r="F612"/>
          <cell r="G612"/>
          <cell r="H612"/>
          <cell r="I612"/>
          <cell r="J612"/>
          <cell r="K612"/>
          <cell r="L612"/>
          <cell r="M612"/>
          <cell r="N612"/>
          <cell r="O612"/>
          <cell r="P612"/>
          <cell r="Q612"/>
          <cell r="R612"/>
          <cell r="S612"/>
        </row>
        <row r="613">
          <cell r="B613"/>
          <cell r="C613"/>
          <cell r="D613"/>
          <cell r="E613"/>
          <cell r="F613"/>
          <cell r="G613"/>
          <cell r="H613"/>
          <cell r="I613"/>
          <cell r="J613"/>
          <cell r="K613"/>
          <cell r="L613"/>
          <cell r="M613"/>
          <cell r="N613"/>
          <cell r="O613"/>
          <cell r="P613"/>
          <cell r="Q613"/>
          <cell r="R613"/>
          <cell r="S613"/>
        </row>
        <row r="614">
          <cell r="B614"/>
          <cell r="C614"/>
          <cell r="D614"/>
          <cell r="E614"/>
          <cell r="F614"/>
          <cell r="G614"/>
          <cell r="H614"/>
          <cell r="I614"/>
          <cell r="J614"/>
          <cell r="K614"/>
          <cell r="L614"/>
          <cell r="M614"/>
          <cell r="N614"/>
          <cell r="O614"/>
          <cell r="P614"/>
          <cell r="Q614"/>
          <cell r="R614"/>
          <cell r="S614"/>
        </row>
        <row r="615">
          <cell r="B615"/>
          <cell r="C615"/>
          <cell r="D615"/>
          <cell r="E615"/>
          <cell r="F615"/>
          <cell r="G615"/>
          <cell r="H615"/>
          <cell r="I615"/>
          <cell r="J615"/>
          <cell r="K615"/>
          <cell r="L615"/>
          <cell r="M615"/>
          <cell r="N615"/>
          <cell r="O615"/>
          <cell r="P615"/>
          <cell r="Q615"/>
          <cell r="R615"/>
          <cell r="S615"/>
        </row>
        <row r="616">
          <cell r="B616"/>
          <cell r="C616"/>
          <cell r="D616"/>
          <cell r="E616"/>
          <cell r="F616"/>
          <cell r="G616"/>
          <cell r="H616"/>
          <cell r="I616"/>
          <cell r="J616"/>
          <cell r="K616"/>
          <cell r="L616"/>
          <cell r="M616"/>
          <cell r="N616"/>
          <cell r="O616"/>
          <cell r="P616"/>
          <cell r="Q616"/>
          <cell r="R616"/>
          <cell r="S616"/>
        </row>
        <row r="617">
          <cell r="B617"/>
          <cell r="C617"/>
          <cell r="D617"/>
          <cell r="E617"/>
          <cell r="F617"/>
          <cell r="G617"/>
          <cell r="H617"/>
          <cell r="I617"/>
          <cell r="J617"/>
          <cell r="K617"/>
          <cell r="L617"/>
          <cell r="M617"/>
          <cell r="N617"/>
          <cell r="O617"/>
          <cell r="P617"/>
          <cell r="Q617"/>
          <cell r="R617"/>
          <cell r="S617"/>
        </row>
        <row r="618">
          <cell r="B618"/>
          <cell r="C618"/>
          <cell r="D618"/>
          <cell r="E618"/>
          <cell r="F618"/>
          <cell r="G618"/>
          <cell r="H618"/>
          <cell r="I618"/>
          <cell r="J618"/>
          <cell r="K618"/>
          <cell r="L618"/>
          <cell r="M618"/>
          <cell r="N618"/>
          <cell r="O618"/>
          <cell r="P618"/>
          <cell r="Q618"/>
          <cell r="R618"/>
          <cell r="S618"/>
        </row>
        <row r="619">
          <cell r="B619"/>
          <cell r="C619"/>
          <cell r="D619"/>
          <cell r="E619"/>
          <cell r="F619"/>
          <cell r="G619"/>
          <cell r="H619"/>
          <cell r="I619"/>
          <cell r="J619"/>
          <cell r="K619"/>
          <cell r="L619"/>
          <cell r="M619"/>
          <cell r="N619"/>
          <cell r="O619"/>
          <cell r="P619"/>
          <cell r="Q619"/>
          <cell r="R619"/>
          <cell r="S619"/>
        </row>
        <row r="620">
          <cell r="B620"/>
          <cell r="C620"/>
          <cell r="D620"/>
          <cell r="E620"/>
          <cell r="F620"/>
          <cell r="G620"/>
          <cell r="H620"/>
          <cell r="I620"/>
          <cell r="J620"/>
          <cell r="K620"/>
          <cell r="L620"/>
          <cell r="M620"/>
          <cell r="N620"/>
          <cell r="O620"/>
          <cell r="P620"/>
          <cell r="Q620"/>
          <cell r="R620"/>
          <cell r="S620"/>
        </row>
        <row r="621">
          <cell r="B621"/>
          <cell r="C621"/>
          <cell r="D621"/>
          <cell r="E621"/>
          <cell r="F621"/>
          <cell r="G621"/>
          <cell r="H621"/>
          <cell r="I621"/>
          <cell r="J621"/>
          <cell r="K621"/>
          <cell r="L621"/>
          <cell r="M621"/>
          <cell r="N621"/>
          <cell r="O621"/>
          <cell r="P621"/>
          <cell r="Q621"/>
          <cell r="R621"/>
          <cell r="S621"/>
        </row>
        <row r="622">
          <cell r="B622"/>
          <cell r="C622"/>
          <cell r="D622"/>
          <cell r="E622"/>
          <cell r="F622"/>
          <cell r="G622"/>
          <cell r="H622"/>
          <cell r="I622"/>
          <cell r="J622"/>
          <cell r="K622"/>
          <cell r="L622"/>
          <cell r="M622"/>
          <cell r="N622"/>
          <cell r="O622"/>
          <cell r="P622"/>
          <cell r="Q622"/>
          <cell r="R622"/>
          <cell r="S622"/>
        </row>
        <row r="623">
          <cell r="B623"/>
          <cell r="C623"/>
          <cell r="D623"/>
          <cell r="E623"/>
          <cell r="F623"/>
          <cell r="G623"/>
          <cell r="H623"/>
          <cell r="I623"/>
          <cell r="J623"/>
          <cell r="K623"/>
          <cell r="L623"/>
          <cell r="M623"/>
          <cell r="N623"/>
          <cell r="O623"/>
          <cell r="P623"/>
          <cell r="Q623"/>
          <cell r="R623"/>
          <cell r="S623"/>
        </row>
        <row r="624">
          <cell r="B624"/>
          <cell r="C624"/>
          <cell r="D624"/>
          <cell r="E624"/>
          <cell r="F624"/>
          <cell r="G624"/>
          <cell r="H624"/>
          <cell r="I624"/>
          <cell r="J624"/>
          <cell r="K624"/>
          <cell r="L624"/>
          <cell r="M624"/>
          <cell r="N624"/>
          <cell r="O624"/>
          <cell r="P624"/>
          <cell r="Q624"/>
          <cell r="R624"/>
          <cell r="S624"/>
        </row>
        <row r="625">
          <cell r="B625"/>
          <cell r="C625"/>
          <cell r="D625"/>
          <cell r="E625"/>
          <cell r="F625"/>
          <cell r="G625"/>
          <cell r="H625"/>
          <cell r="I625"/>
          <cell r="J625"/>
          <cell r="K625"/>
          <cell r="L625"/>
          <cell r="M625"/>
          <cell r="N625"/>
          <cell r="O625"/>
          <cell r="P625"/>
          <cell r="Q625"/>
          <cell r="R625"/>
          <cell r="S625"/>
        </row>
        <row r="626">
          <cell r="B626"/>
          <cell r="C626"/>
          <cell r="D626"/>
          <cell r="E626"/>
          <cell r="F626"/>
          <cell r="G626"/>
          <cell r="H626"/>
          <cell r="I626"/>
          <cell r="J626"/>
          <cell r="K626"/>
          <cell r="L626"/>
          <cell r="M626"/>
          <cell r="N626"/>
          <cell r="O626"/>
          <cell r="P626"/>
          <cell r="Q626"/>
          <cell r="R626"/>
          <cell r="S626"/>
        </row>
        <row r="627">
          <cell r="B627"/>
          <cell r="C627"/>
          <cell r="D627"/>
          <cell r="E627"/>
          <cell r="F627"/>
          <cell r="G627"/>
          <cell r="H627"/>
          <cell r="I627"/>
          <cell r="J627"/>
          <cell r="K627"/>
          <cell r="L627"/>
          <cell r="M627"/>
          <cell r="N627"/>
          <cell r="O627"/>
          <cell r="P627"/>
          <cell r="Q627"/>
          <cell r="R627"/>
          <cell r="S627"/>
        </row>
        <row r="628">
          <cell r="B628"/>
          <cell r="C628"/>
          <cell r="D628"/>
          <cell r="E628"/>
          <cell r="F628"/>
          <cell r="G628"/>
          <cell r="H628"/>
          <cell r="I628"/>
          <cell r="J628"/>
          <cell r="K628"/>
          <cell r="L628"/>
          <cell r="M628"/>
          <cell r="N628"/>
          <cell r="O628"/>
          <cell r="P628"/>
          <cell r="Q628"/>
          <cell r="R628"/>
          <cell r="S628"/>
        </row>
        <row r="629">
          <cell r="B629"/>
          <cell r="C629"/>
          <cell r="D629"/>
          <cell r="E629"/>
          <cell r="F629"/>
          <cell r="G629"/>
          <cell r="H629"/>
          <cell r="I629"/>
          <cell r="J629"/>
          <cell r="K629"/>
          <cell r="L629"/>
          <cell r="M629"/>
          <cell r="N629"/>
          <cell r="O629"/>
          <cell r="P629"/>
          <cell r="Q629"/>
          <cell r="R629"/>
          <cell r="S629"/>
        </row>
        <row r="630">
          <cell r="B630"/>
          <cell r="C630"/>
          <cell r="D630"/>
          <cell r="E630"/>
          <cell r="F630"/>
          <cell r="G630"/>
          <cell r="H630"/>
          <cell r="I630"/>
          <cell r="J630"/>
          <cell r="K630"/>
          <cell r="L630"/>
          <cell r="M630"/>
          <cell r="N630"/>
          <cell r="O630"/>
          <cell r="P630"/>
          <cell r="Q630"/>
          <cell r="R630"/>
          <cell r="S630"/>
        </row>
        <row r="631">
          <cell r="B631"/>
          <cell r="C631"/>
          <cell r="D631"/>
          <cell r="E631"/>
          <cell r="F631"/>
          <cell r="G631"/>
          <cell r="H631"/>
          <cell r="I631"/>
          <cell r="J631"/>
          <cell r="K631"/>
          <cell r="L631"/>
          <cell r="M631"/>
          <cell r="N631"/>
          <cell r="O631"/>
          <cell r="P631"/>
          <cell r="Q631"/>
          <cell r="R631"/>
          <cell r="S631"/>
        </row>
        <row r="632">
          <cell r="B632"/>
          <cell r="C632"/>
          <cell r="D632"/>
          <cell r="E632"/>
          <cell r="F632"/>
          <cell r="G632"/>
          <cell r="H632"/>
          <cell r="I632"/>
          <cell r="J632"/>
          <cell r="K632"/>
          <cell r="L632"/>
          <cell r="M632"/>
          <cell r="N632"/>
          <cell r="O632"/>
          <cell r="P632"/>
          <cell r="Q632"/>
          <cell r="R632"/>
          <cell r="S632"/>
        </row>
        <row r="633">
          <cell r="B633"/>
          <cell r="C633"/>
          <cell r="D633"/>
          <cell r="E633"/>
          <cell r="F633"/>
          <cell r="G633"/>
          <cell r="H633"/>
          <cell r="I633"/>
          <cell r="J633"/>
          <cell r="K633"/>
          <cell r="L633"/>
          <cell r="M633"/>
          <cell r="N633"/>
          <cell r="O633"/>
          <cell r="P633"/>
          <cell r="Q633"/>
          <cell r="R633"/>
          <cell r="S633"/>
        </row>
        <row r="634">
          <cell r="B634"/>
          <cell r="C634"/>
          <cell r="D634"/>
          <cell r="E634"/>
          <cell r="F634"/>
          <cell r="G634"/>
          <cell r="H634"/>
          <cell r="I634"/>
          <cell r="J634"/>
          <cell r="K634"/>
          <cell r="L634"/>
          <cell r="M634"/>
          <cell r="N634"/>
          <cell r="O634"/>
          <cell r="P634"/>
          <cell r="Q634"/>
          <cell r="R634"/>
          <cell r="S634"/>
        </row>
        <row r="635">
          <cell r="B635"/>
          <cell r="C635"/>
          <cell r="D635"/>
          <cell r="E635"/>
          <cell r="F635"/>
          <cell r="G635"/>
          <cell r="H635"/>
          <cell r="I635"/>
          <cell r="J635"/>
          <cell r="K635"/>
          <cell r="L635"/>
          <cell r="M635"/>
          <cell r="N635"/>
          <cell r="O635"/>
          <cell r="P635"/>
          <cell r="Q635"/>
          <cell r="R635"/>
          <cell r="S635"/>
        </row>
        <row r="636">
          <cell r="B636"/>
          <cell r="C636"/>
          <cell r="D636"/>
          <cell r="E636"/>
          <cell r="F636"/>
          <cell r="G636"/>
          <cell r="H636"/>
          <cell r="I636"/>
          <cell r="J636"/>
          <cell r="K636"/>
          <cell r="L636"/>
          <cell r="M636"/>
          <cell r="N636"/>
          <cell r="O636"/>
          <cell r="P636"/>
          <cell r="Q636"/>
          <cell r="R636"/>
          <cell r="S636"/>
        </row>
        <row r="637">
          <cell r="B637"/>
          <cell r="C637"/>
          <cell r="D637"/>
          <cell r="E637"/>
          <cell r="F637"/>
          <cell r="G637"/>
          <cell r="H637"/>
          <cell r="I637"/>
          <cell r="J637"/>
          <cell r="K637"/>
          <cell r="L637"/>
          <cell r="M637"/>
          <cell r="N637"/>
          <cell r="O637"/>
          <cell r="P637"/>
          <cell r="Q637"/>
          <cell r="R637"/>
          <cell r="S637"/>
        </row>
        <row r="638">
          <cell r="B638"/>
          <cell r="C638"/>
          <cell r="D638"/>
          <cell r="E638"/>
          <cell r="F638"/>
          <cell r="G638"/>
          <cell r="H638"/>
          <cell r="I638"/>
          <cell r="J638"/>
          <cell r="K638"/>
          <cell r="L638"/>
          <cell r="M638"/>
          <cell r="N638"/>
          <cell r="O638"/>
          <cell r="P638"/>
          <cell r="Q638"/>
          <cell r="R638"/>
          <cell r="S638"/>
        </row>
        <row r="639">
          <cell r="B639"/>
          <cell r="C639"/>
          <cell r="D639"/>
          <cell r="E639"/>
          <cell r="F639"/>
          <cell r="G639"/>
          <cell r="H639"/>
          <cell r="I639"/>
          <cell r="J639"/>
          <cell r="K639"/>
          <cell r="L639"/>
          <cell r="M639"/>
          <cell r="N639"/>
          <cell r="O639"/>
          <cell r="P639"/>
          <cell r="Q639"/>
          <cell r="R639"/>
          <cell r="S639"/>
        </row>
        <row r="640">
          <cell r="B640"/>
          <cell r="C640"/>
          <cell r="D640"/>
          <cell r="E640"/>
          <cell r="F640"/>
          <cell r="G640"/>
          <cell r="H640"/>
          <cell r="I640"/>
          <cell r="J640"/>
          <cell r="K640"/>
          <cell r="L640"/>
          <cell r="M640"/>
          <cell r="N640"/>
          <cell r="O640"/>
          <cell r="P640"/>
          <cell r="Q640"/>
          <cell r="R640"/>
          <cell r="S640"/>
        </row>
        <row r="641">
          <cell r="B641"/>
          <cell r="C641"/>
          <cell r="D641"/>
          <cell r="E641"/>
          <cell r="F641"/>
          <cell r="G641"/>
          <cell r="H641"/>
          <cell r="I641"/>
          <cell r="J641"/>
          <cell r="K641"/>
          <cell r="L641"/>
          <cell r="M641"/>
          <cell r="N641"/>
          <cell r="O641"/>
          <cell r="P641"/>
          <cell r="Q641"/>
          <cell r="R641"/>
          <cell r="S641"/>
        </row>
        <row r="642">
          <cell r="B642"/>
          <cell r="C642"/>
          <cell r="D642"/>
          <cell r="E642"/>
          <cell r="F642"/>
          <cell r="G642"/>
          <cell r="H642"/>
          <cell r="I642"/>
          <cell r="J642"/>
          <cell r="K642"/>
          <cell r="L642"/>
          <cell r="M642"/>
          <cell r="N642"/>
          <cell r="O642"/>
          <cell r="P642"/>
          <cell r="Q642"/>
          <cell r="R642"/>
          <cell r="S642"/>
        </row>
        <row r="643">
          <cell r="B643"/>
          <cell r="C643"/>
          <cell r="D643"/>
          <cell r="E643"/>
          <cell r="F643"/>
          <cell r="G643"/>
          <cell r="H643"/>
          <cell r="I643"/>
          <cell r="J643"/>
          <cell r="K643"/>
          <cell r="L643"/>
          <cell r="M643"/>
          <cell r="N643"/>
          <cell r="O643"/>
          <cell r="P643"/>
          <cell r="Q643"/>
          <cell r="R643"/>
          <cell r="S643"/>
        </row>
        <row r="644">
          <cell r="B644"/>
          <cell r="C644"/>
          <cell r="D644"/>
          <cell r="E644"/>
          <cell r="F644"/>
          <cell r="G644"/>
          <cell r="H644"/>
          <cell r="I644"/>
          <cell r="J644"/>
          <cell r="K644"/>
          <cell r="L644"/>
          <cell r="M644"/>
          <cell r="N644"/>
          <cell r="O644"/>
          <cell r="P644"/>
          <cell r="Q644"/>
          <cell r="R644"/>
          <cell r="S644"/>
        </row>
        <row r="645">
          <cell r="B645"/>
          <cell r="C645"/>
          <cell r="D645"/>
          <cell r="E645"/>
          <cell r="F645"/>
          <cell r="G645"/>
          <cell r="H645"/>
          <cell r="I645"/>
          <cell r="J645"/>
          <cell r="K645"/>
          <cell r="L645"/>
          <cell r="M645"/>
          <cell r="N645"/>
          <cell r="O645"/>
          <cell r="P645"/>
          <cell r="Q645"/>
          <cell r="R645"/>
          <cell r="S645"/>
        </row>
        <row r="646">
          <cell r="B646"/>
          <cell r="C646"/>
          <cell r="D646"/>
          <cell r="E646"/>
          <cell r="F646"/>
          <cell r="G646"/>
          <cell r="H646"/>
          <cell r="I646"/>
          <cell r="J646"/>
          <cell r="K646"/>
          <cell r="L646"/>
          <cell r="M646"/>
          <cell r="N646"/>
          <cell r="O646"/>
          <cell r="P646"/>
          <cell r="Q646"/>
          <cell r="R646"/>
          <cell r="S646"/>
        </row>
        <row r="647">
          <cell r="B647"/>
          <cell r="C647"/>
          <cell r="D647"/>
          <cell r="E647"/>
          <cell r="F647"/>
          <cell r="G647"/>
          <cell r="H647"/>
          <cell r="I647"/>
          <cell r="J647"/>
          <cell r="K647"/>
          <cell r="L647"/>
          <cell r="M647"/>
          <cell r="N647"/>
          <cell r="O647"/>
          <cell r="P647"/>
          <cell r="Q647"/>
          <cell r="R647"/>
          <cell r="S647"/>
        </row>
        <row r="648">
          <cell r="B648"/>
          <cell r="C648"/>
          <cell r="D648"/>
          <cell r="E648"/>
          <cell r="F648"/>
          <cell r="G648"/>
          <cell r="H648"/>
          <cell r="I648"/>
          <cell r="J648"/>
          <cell r="K648"/>
          <cell r="L648"/>
          <cell r="M648"/>
          <cell r="N648"/>
          <cell r="O648"/>
          <cell r="P648"/>
          <cell r="Q648"/>
          <cell r="R648"/>
          <cell r="S648"/>
        </row>
        <row r="649">
          <cell r="B649"/>
          <cell r="C649"/>
          <cell r="D649"/>
          <cell r="E649"/>
          <cell r="F649"/>
          <cell r="G649"/>
          <cell r="H649"/>
          <cell r="I649"/>
          <cell r="J649"/>
          <cell r="K649"/>
          <cell r="L649"/>
          <cell r="M649"/>
          <cell r="N649"/>
          <cell r="O649"/>
          <cell r="P649"/>
          <cell r="Q649"/>
          <cell r="R649"/>
          <cell r="S649"/>
        </row>
        <row r="650">
          <cell r="B650"/>
          <cell r="C650"/>
          <cell r="D650"/>
          <cell r="E650"/>
          <cell r="F650"/>
          <cell r="G650"/>
          <cell r="H650"/>
          <cell r="I650"/>
          <cell r="J650"/>
          <cell r="K650"/>
          <cell r="L650"/>
          <cell r="M650"/>
          <cell r="N650"/>
          <cell r="O650"/>
          <cell r="P650"/>
          <cell r="Q650"/>
          <cell r="R650"/>
          <cell r="S650"/>
        </row>
        <row r="651">
          <cell r="B651"/>
          <cell r="C651"/>
          <cell r="D651"/>
          <cell r="E651"/>
          <cell r="F651"/>
          <cell r="G651"/>
          <cell r="H651"/>
          <cell r="I651"/>
          <cell r="J651"/>
          <cell r="K651"/>
          <cell r="L651"/>
          <cell r="M651"/>
          <cell r="N651"/>
          <cell r="O651"/>
          <cell r="P651"/>
          <cell r="Q651"/>
          <cell r="R651"/>
          <cell r="S651"/>
        </row>
        <row r="652">
          <cell r="B652"/>
          <cell r="C652"/>
          <cell r="D652"/>
          <cell r="E652"/>
          <cell r="F652"/>
          <cell r="G652"/>
          <cell r="H652"/>
          <cell r="I652"/>
          <cell r="J652"/>
          <cell r="K652"/>
          <cell r="L652"/>
          <cell r="M652"/>
          <cell r="N652"/>
          <cell r="O652"/>
          <cell r="P652"/>
          <cell r="Q652"/>
          <cell r="R652"/>
          <cell r="S652"/>
        </row>
        <row r="653">
          <cell r="B653"/>
          <cell r="C653"/>
          <cell r="D653"/>
          <cell r="E653"/>
          <cell r="F653"/>
          <cell r="G653"/>
          <cell r="H653"/>
          <cell r="I653"/>
          <cell r="J653"/>
          <cell r="K653"/>
          <cell r="L653"/>
          <cell r="M653"/>
          <cell r="N653"/>
          <cell r="O653"/>
          <cell r="P653"/>
          <cell r="Q653"/>
          <cell r="R653"/>
          <cell r="S653"/>
        </row>
        <row r="654">
          <cell r="B654"/>
          <cell r="C654"/>
          <cell r="D654"/>
          <cell r="E654"/>
          <cell r="F654"/>
          <cell r="G654"/>
          <cell r="H654"/>
          <cell r="I654"/>
          <cell r="J654"/>
          <cell r="K654"/>
          <cell r="L654"/>
          <cell r="M654"/>
          <cell r="N654"/>
          <cell r="O654"/>
          <cell r="P654"/>
          <cell r="Q654"/>
          <cell r="R654"/>
          <cell r="S654"/>
        </row>
        <row r="655">
          <cell r="B655"/>
          <cell r="C655"/>
          <cell r="D655"/>
          <cell r="E655"/>
          <cell r="F655"/>
          <cell r="G655"/>
          <cell r="H655"/>
          <cell r="I655"/>
          <cell r="J655"/>
          <cell r="K655"/>
          <cell r="L655"/>
          <cell r="M655"/>
          <cell r="N655"/>
          <cell r="O655"/>
          <cell r="P655"/>
          <cell r="Q655"/>
          <cell r="R655"/>
          <cell r="S655"/>
        </row>
        <row r="656">
          <cell r="B656"/>
          <cell r="C656"/>
          <cell r="D656"/>
          <cell r="E656"/>
          <cell r="F656"/>
          <cell r="G656"/>
          <cell r="H656"/>
          <cell r="I656"/>
          <cell r="J656"/>
          <cell r="K656"/>
          <cell r="L656"/>
          <cell r="M656"/>
          <cell r="N656"/>
          <cell r="O656"/>
          <cell r="P656"/>
          <cell r="Q656"/>
          <cell r="R656"/>
          <cell r="S656"/>
        </row>
        <row r="657">
          <cell r="B657"/>
          <cell r="C657"/>
          <cell r="D657"/>
          <cell r="E657"/>
          <cell r="F657"/>
          <cell r="G657"/>
          <cell r="H657"/>
          <cell r="I657"/>
          <cell r="J657"/>
          <cell r="K657"/>
          <cell r="L657"/>
          <cell r="M657"/>
          <cell r="N657"/>
          <cell r="O657"/>
          <cell r="P657"/>
          <cell r="Q657"/>
          <cell r="R657"/>
          <cell r="S657"/>
        </row>
        <row r="658">
          <cell r="B658"/>
          <cell r="C658"/>
          <cell r="D658"/>
          <cell r="E658"/>
          <cell r="F658"/>
          <cell r="G658"/>
          <cell r="H658"/>
          <cell r="I658"/>
          <cell r="J658"/>
          <cell r="K658"/>
          <cell r="L658"/>
          <cell r="M658"/>
          <cell r="N658"/>
          <cell r="O658"/>
          <cell r="P658"/>
          <cell r="Q658"/>
          <cell r="R658"/>
          <cell r="S658"/>
        </row>
        <row r="659">
          <cell r="B659"/>
          <cell r="C659"/>
          <cell r="D659"/>
          <cell r="E659"/>
          <cell r="F659"/>
          <cell r="G659"/>
          <cell r="H659"/>
          <cell r="I659"/>
          <cell r="J659"/>
          <cell r="K659"/>
          <cell r="L659"/>
          <cell r="M659"/>
          <cell r="N659"/>
          <cell r="O659"/>
          <cell r="P659"/>
          <cell r="Q659"/>
          <cell r="R659"/>
          <cell r="S659"/>
        </row>
        <row r="660">
          <cell r="B660"/>
          <cell r="C660"/>
          <cell r="D660"/>
          <cell r="E660"/>
          <cell r="F660"/>
          <cell r="G660"/>
          <cell r="H660"/>
          <cell r="I660"/>
          <cell r="J660"/>
          <cell r="K660"/>
          <cell r="L660"/>
          <cell r="M660"/>
          <cell r="N660"/>
          <cell r="O660"/>
          <cell r="P660"/>
          <cell r="Q660"/>
          <cell r="R660"/>
          <cell r="S660"/>
        </row>
        <row r="661">
          <cell r="B661"/>
          <cell r="C661"/>
          <cell r="D661"/>
          <cell r="E661"/>
          <cell r="F661"/>
          <cell r="G661"/>
          <cell r="H661"/>
          <cell r="I661"/>
          <cell r="J661"/>
          <cell r="K661"/>
          <cell r="L661"/>
          <cell r="M661"/>
          <cell r="N661"/>
          <cell r="O661"/>
          <cell r="P661"/>
          <cell r="Q661"/>
          <cell r="R661"/>
          <cell r="S661"/>
        </row>
        <row r="662">
          <cell r="B662"/>
          <cell r="C662"/>
          <cell r="D662"/>
          <cell r="E662"/>
          <cell r="F662"/>
          <cell r="G662"/>
          <cell r="H662"/>
          <cell r="I662"/>
          <cell r="J662"/>
          <cell r="K662"/>
          <cell r="L662"/>
          <cell r="M662"/>
          <cell r="N662"/>
          <cell r="O662"/>
          <cell r="P662"/>
          <cell r="Q662"/>
          <cell r="R662"/>
          <cell r="S662"/>
        </row>
        <row r="663">
          <cell r="B663"/>
          <cell r="C663"/>
          <cell r="D663"/>
          <cell r="E663"/>
          <cell r="F663"/>
          <cell r="G663"/>
          <cell r="H663"/>
          <cell r="I663"/>
          <cell r="J663"/>
          <cell r="K663"/>
          <cell r="L663"/>
          <cell r="M663"/>
          <cell r="N663"/>
          <cell r="O663"/>
          <cell r="P663"/>
          <cell r="Q663"/>
          <cell r="R663"/>
          <cell r="S663"/>
        </row>
        <row r="664">
          <cell r="B664"/>
          <cell r="C664"/>
          <cell r="D664"/>
          <cell r="E664"/>
          <cell r="F664"/>
          <cell r="G664"/>
          <cell r="H664"/>
          <cell r="I664"/>
          <cell r="J664"/>
          <cell r="K664"/>
          <cell r="L664"/>
          <cell r="M664"/>
          <cell r="N664"/>
          <cell r="O664"/>
          <cell r="P664"/>
          <cell r="Q664"/>
          <cell r="R664"/>
          <cell r="S664"/>
        </row>
        <row r="665">
          <cell r="B665"/>
          <cell r="C665"/>
          <cell r="D665"/>
          <cell r="E665"/>
          <cell r="F665"/>
          <cell r="G665"/>
          <cell r="H665"/>
          <cell r="I665"/>
          <cell r="J665"/>
          <cell r="K665"/>
          <cell r="L665"/>
          <cell r="M665"/>
          <cell r="N665"/>
          <cell r="O665"/>
          <cell r="P665"/>
          <cell r="Q665"/>
          <cell r="R665"/>
          <cell r="S665"/>
        </row>
        <row r="666">
          <cell r="A666" t="str">
            <v>0</v>
          </cell>
          <cell r="B666">
            <v>0</v>
          </cell>
          <cell r="C666"/>
          <cell r="D666"/>
          <cell r="E666"/>
          <cell r="F666" t="str">
            <v/>
          </cell>
          <cell r="G666"/>
          <cell r="H666"/>
          <cell r="I666"/>
          <cell r="J666"/>
          <cell r="K666"/>
          <cell r="L666"/>
          <cell r="M666"/>
          <cell r="N666"/>
          <cell r="O666"/>
          <cell r="P666"/>
          <cell r="Q666"/>
          <cell r="R666"/>
          <cell r="S666"/>
        </row>
        <row r="667">
          <cell r="A667" t="str">
            <v>0</v>
          </cell>
          <cell r="B667">
            <v>0</v>
          </cell>
          <cell r="C667"/>
          <cell r="D667"/>
          <cell r="E667"/>
          <cell r="F667" t="str">
            <v/>
          </cell>
          <cell r="G667"/>
          <cell r="H667"/>
          <cell r="I667"/>
          <cell r="J667"/>
          <cell r="K667"/>
          <cell r="L667"/>
          <cell r="M667"/>
          <cell r="N667"/>
          <cell r="O667"/>
          <cell r="P667"/>
          <cell r="Q667"/>
          <cell r="R667"/>
          <cell r="S667"/>
        </row>
        <row r="668">
          <cell r="A668" t="str">
            <v>0</v>
          </cell>
          <cell r="B668">
            <v>0</v>
          </cell>
          <cell r="C668"/>
          <cell r="D668"/>
          <cell r="E668"/>
          <cell r="F668" t="str">
            <v/>
          </cell>
          <cell r="G668"/>
          <cell r="H668"/>
          <cell r="I668"/>
          <cell r="J668"/>
          <cell r="K668"/>
          <cell r="L668"/>
          <cell r="M668"/>
          <cell r="N668"/>
          <cell r="O668"/>
          <cell r="P668"/>
          <cell r="Q668"/>
          <cell r="R668"/>
          <cell r="S668"/>
        </row>
        <row r="669">
          <cell r="A669" t="str">
            <v>0</v>
          </cell>
          <cell r="B669">
            <v>0</v>
          </cell>
          <cell r="C669"/>
          <cell r="D669"/>
          <cell r="E669"/>
          <cell r="F669" t="str">
            <v/>
          </cell>
          <cell r="G669"/>
          <cell r="H669"/>
          <cell r="I669"/>
          <cell r="J669"/>
          <cell r="K669"/>
          <cell r="L669"/>
          <cell r="M669"/>
          <cell r="N669"/>
          <cell r="O669"/>
          <cell r="P669"/>
          <cell r="Q669"/>
          <cell r="R669"/>
          <cell r="S669"/>
        </row>
        <row r="670">
          <cell r="A670" t="str">
            <v>0</v>
          </cell>
          <cell r="B670">
            <v>0</v>
          </cell>
          <cell r="C670"/>
          <cell r="D670"/>
          <cell r="E670"/>
          <cell r="F670" t="str">
            <v/>
          </cell>
          <cell r="G670"/>
          <cell r="H670"/>
          <cell r="I670"/>
          <cell r="J670"/>
          <cell r="K670"/>
          <cell r="L670"/>
          <cell r="M670"/>
          <cell r="N670"/>
          <cell r="O670"/>
          <cell r="P670"/>
          <cell r="Q670"/>
          <cell r="R670"/>
          <cell r="S670"/>
        </row>
        <row r="671">
          <cell r="A671" t="str">
            <v>0</v>
          </cell>
          <cell r="B671">
            <v>0</v>
          </cell>
          <cell r="C671"/>
          <cell r="D671"/>
          <cell r="E671"/>
          <cell r="F671" t="str">
            <v/>
          </cell>
          <cell r="G671"/>
          <cell r="H671"/>
          <cell r="I671"/>
          <cell r="J671"/>
          <cell r="K671"/>
          <cell r="L671"/>
          <cell r="M671"/>
          <cell r="N671"/>
          <cell r="O671"/>
          <cell r="P671"/>
          <cell r="Q671"/>
          <cell r="R671"/>
          <cell r="S671"/>
        </row>
        <row r="672">
          <cell r="A672" t="str">
            <v>0</v>
          </cell>
          <cell r="B672">
            <v>0</v>
          </cell>
          <cell r="C672"/>
          <cell r="D672"/>
          <cell r="E672"/>
          <cell r="F672" t="str">
            <v/>
          </cell>
          <cell r="G672"/>
          <cell r="H672"/>
          <cell r="I672"/>
          <cell r="J672"/>
          <cell r="K672"/>
          <cell r="L672"/>
          <cell r="M672"/>
          <cell r="N672"/>
          <cell r="O672"/>
          <cell r="P672"/>
          <cell r="Q672"/>
          <cell r="R672"/>
          <cell r="S672"/>
        </row>
        <row r="673">
          <cell r="A673" t="str">
            <v>0</v>
          </cell>
          <cell r="B673">
            <v>0</v>
          </cell>
          <cell r="C673"/>
          <cell r="D673"/>
          <cell r="E673"/>
          <cell r="F673" t="str">
            <v/>
          </cell>
          <cell r="G673"/>
          <cell r="H673"/>
          <cell r="I673"/>
          <cell r="J673"/>
          <cell r="K673"/>
          <cell r="L673"/>
          <cell r="M673"/>
          <cell r="N673"/>
          <cell r="O673"/>
          <cell r="P673"/>
          <cell r="Q673"/>
          <cell r="R673"/>
          <cell r="S673"/>
        </row>
        <row r="674">
          <cell r="A674" t="str">
            <v>0</v>
          </cell>
          <cell r="B674">
            <v>0</v>
          </cell>
          <cell r="C674"/>
          <cell r="D674"/>
          <cell r="E674"/>
          <cell r="F674" t="str">
            <v/>
          </cell>
          <cell r="G674"/>
          <cell r="H674"/>
          <cell r="I674"/>
          <cell r="J674"/>
          <cell r="K674"/>
          <cell r="L674"/>
          <cell r="M674"/>
          <cell r="N674"/>
          <cell r="O674"/>
          <cell r="P674"/>
          <cell r="Q674"/>
          <cell r="R674"/>
          <cell r="S674"/>
        </row>
        <row r="675">
          <cell r="A675" t="str">
            <v>0</v>
          </cell>
          <cell r="B675">
            <v>0</v>
          </cell>
          <cell r="C675"/>
          <cell r="D675"/>
          <cell r="E675"/>
          <cell r="F675" t="str">
            <v/>
          </cell>
          <cell r="G675"/>
          <cell r="H675"/>
          <cell r="I675"/>
          <cell r="J675"/>
          <cell r="K675"/>
          <cell r="L675"/>
          <cell r="M675"/>
          <cell r="N675"/>
          <cell r="O675"/>
          <cell r="P675"/>
          <cell r="Q675"/>
          <cell r="R675"/>
          <cell r="S675"/>
        </row>
        <row r="676">
          <cell r="A676" t="str">
            <v>0</v>
          </cell>
          <cell r="B676">
            <v>0</v>
          </cell>
          <cell r="C676"/>
          <cell r="D676"/>
          <cell r="E676"/>
          <cell r="F676" t="str">
            <v/>
          </cell>
          <cell r="G676"/>
          <cell r="H676"/>
          <cell r="I676"/>
          <cell r="J676"/>
          <cell r="K676"/>
          <cell r="L676"/>
          <cell r="M676"/>
          <cell r="N676"/>
          <cell r="O676"/>
          <cell r="P676"/>
          <cell r="Q676"/>
          <cell r="R676"/>
          <cell r="S676"/>
        </row>
        <row r="677">
          <cell r="A677" t="str">
            <v>0</v>
          </cell>
          <cell r="B677">
            <v>0</v>
          </cell>
          <cell r="C677"/>
          <cell r="D677"/>
          <cell r="E677"/>
          <cell r="F677" t="str">
            <v/>
          </cell>
          <cell r="G677"/>
          <cell r="H677"/>
          <cell r="I677"/>
          <cell r="J677"/>
          <cell r="K677"/>
          <cell r="L677"/>
          <cell r="M677"/>
          <cell r="N677"/>
          <cell r="O677"/>
          <cell r="P677"/>
          <cell r="Q677"/>
          <cell r="R677"/>
          <cell r="S677"/>
        </row>
        <row r="678">
          <cell r="A678" t="str">
            <v>0</v>
          </cell>
          <cell r="B678">
            <v>0</v>
          </cell>
          <cell r="C678"/>
          <cell r="D678"/>
          <cell r="E678"/>
          <cell r="F678" t="str">
            <v/>
          </cell>
          <cell r="G678"/>
          <cell r="H678"/>
          <cell r="I678"/>
          <cell r="J678"/>
          <cell r="K678"/>
          <cell r="L678"/>
          <cell r="M678"/>
          <cell r="N678"/>
          <cell r="O678"/>
          <cell r="P678"/>
          <cell r="Q678"/>
          <cell r="R678"/>
          <cell r="S678"/>
        </row>
        <row r="679">
          <cell r="A679" t="str">
            <v>0</v>
          </cell>
          <cell r="B679">
            <v>0</v>
          </cell>
          <cell r="C679"/>
          <cell r="D679"/>
          <cell r="E679"/>
          <cell r="F679" t="str">
            <v/>
          </cell>
          <cell r="G679"/>
          <cell r="H679"/>
          <cell r="I679"/>
          <cell r="J679"/>
          <cell r="K679"/>
          <cell r="L679"/>
          <cell r="M679"/>
          <cell r="N679"/>
          <cell r="O679"/>
          <cell r="P679"/>
          <cell r="Q679"/>
          <cell r="R679"/>
          <cell r="S679"/>
        </row>
        <row r="680">
          <cell r="A680" t="str">
            <v>0</v>
          </cell>
          <cell r="B680">
            <v>0</v>
          </cell>
          <cell r="C680"/>
          <cell r="D680"/>
          <cell r="E680"/>
          <cell r="F680" t="str">
            <v/>
          </cell>
          <cell r="G680"/>
          <cell r="H680"/>
          <cell r="I680"/>
          <cell r="J680"/>
          <cell r="K680"/>
          <cell r="L680"/>
          <cell r="M680"/>
          <cell r="N680"/>
          <cell r="O680"/>
          <cell r="P680"/>
          <cell r="Q680"/>
          <cell r="R680"/>
          <cell r="S680"/>
        </row>
        <row r="681">
          <cell r="A681" t="str">
            <v>0</v>
          </cell>
          <cell r="B681">
            <v>0</v>
          </cell>
          <cell r="C681"/>
          <cell r="D681"/>
          <cell r="E681"/>
          <cell r="F681" t="str">
            <v/>
          </cell>
          <cell r="G681"/>
          <cell r="H681"/>
          <cell r="I681"/>
          <cell r="J681"/>
          <cell r="K681"/>
          <cell r="L681"/>
          <cell r="M681"/>
          <cell r="N681"/>
          <cell r="O681"/>
          <cell r="P681"/>
          <cell r="Q681"/>
          <cell r="R681"/>
          <cell r="S681"/>
        </row>
        <row r="682">
          <cell r="A682" t="str">
            <v>0</v>
          </cell>
          <cell r="B682">
            <v>0</v>
          </cell>
          <cell r="C682"/>
          <cell r="D682"/>
          <cell r="E682"/>
          <cell r="F682" t="str">
            <v/>
          </cell>
          <cell r="G682"/>
          <cell r="H682"/>
          <cell r="I682"/>
          <cell r="J682"/>
          <cell r="K682"/>
          <cell r="L682"/>
          <cell r="M682"/>
          <cell r="N682"/>
          <cell r="O682"/>
          <cell r="P682"/>
          <cell r="Q682"/>
          <cell r="R682"/>
          <cell r="S682"/>
        </row>
        <row r="683">
          <cell r="A683" t="str">
            <v>0</v>
          </cell>
          <cell r="B683">
            <v>0</v>
          </cell>
          <cell r="C683"/>
          <cell r="D683"/>
          <cell r="E683"/>
          <cell r="F683" t="str">
            <v/>
          </cell>
          <cell r="G683"/>
          <cell r="H683"/>
          <cell r="I683"/>
          <cell r="J683"/>
          <cell r="K683"/>
          <cell r="L683"/>
          <cell r="M683"/>
          <cell r="N683"/>
          <cell r="O683"/>
          <cell r="P683"/>
          <cell r="Q683"/>
          <cell r="R683"/>
          <cell r="S683"/>
        </row>
        <row r="684">
          <cell r="A684" t="str">
            <v>0</v>
          </cell>
          <cell r="B684">
            <v>0</v>
          </cell>
          <cell r="C684"/>
          <cell r="D684"/>
          <cell r="E684"/>
          <cell r="F684" t="str">
            <v/>
          </cell>
          <cell r="G684"/>
          <cell r="H684"/>
          <cell r="I684"/>
          <cell r="J684"/>
          <cell r="K684"/>
          <cell r="L684"/>
          <cell r="M684"/>
          <cell r="N684"/>
          <cell r="O684"/>
          <cell r="P684"/>
          <cell r="Q684"/>
          <cell r="R684"/>
          <cell r="S684"/>
        </row>
        <row r="685">
          <cell r="A685" t="str">
            <v>0</v>
          </cell>
          <cell r="B685">
            <v>0</v>
          </cell>
          <cell r="C685"/>
          <cell r="D685"/>
          <cell r="E685"/>
          <cell r="F685" t="str">
            <v/>
          </cell>
          <cell r="G685"/>
          <cell r="H685"/>
          <cell r="I685"/>
          <cell r="J685"/>
          <cell r="K685"/>
          <cell r="L685"/>
          <cell r="M685"/>
          <cell r="N685"/>
          <cell r="O685"/>
          <cell r="P685"/>
          <cell r="Q685"/>
          <cell r="R685"/>
          <cell r="S685"/>
        </row>
        <row r="686">
          <cell r="A686" t="str">
            <v>0</v>
          </cell>
          <cell r="B686">
            <v>0</v>
          </cell>
          <cell r="C686"/>
          <cell r="D686"/>
          <cell r="E686"/>
          <cell r="F686" t="str">
            <v/>
          </cell>
          <cell r="G686"/>
          <cell r="H686"/>
          <cell r="I686"/>
          <cell r="J686"/>
          <cell r="K686"/>
          <cell r="L686"/>
          <cell r="M686"/>
          <cell r="N686"/>
          <cell r="O686"/>
          <cell r="P686"/>
          <cell r="Q686"/>
          <cell r="R686"/>
          <cell r="S686"/>
        </row>
        <row r="687">
          <cell r="A687" t="str">
            <v>0</v>
          </cell>
          <cell r="B687">
            <v>0</v>
          </cell>
          <cell r="C687"/>
          <cell r="D687"/>
          <cell r="E687"/>
          <cell r="F687" t="str">
            <v/>
          </cell>
          <cell r="G687"/>
          <cell r="H687"/>
          <cell r="I687"/>
          <cell r="J687"/>
          <cell r="K687"/>
          <cell r="L687"/>
          <cell r="M687"/>
          <cell r="N687"/>
          <cell r="O687"/>
          <cell r="P687"/>
          <cell r="Q687"/>
          <cell r="R687"/>
          <cell r="S687"/>
        </row>
        <row r="688">
          <cell r="A688" t="str">
            <v>0</v>
          </cell>
          <cell r="B688">
            <v>0</v>
          </cell>
          <cell r="C688"/>
          <cell r="D688"/>
          <cell r="E688"/>
          <cell r="F688" t="str">
            <v/>
          </cell>
          <cell r="G688"/>
          <cell r="H688"/>
          <cell r="I688"/>
          <cell r="J688"/>
          <cell r="K688"/>
          <cell r="L688"/>
          <cell r="M688"/>
          <cell r="N688"/>
          <cell r="O688"/>
          <cell r="P688"/>
          <cell r="Q688"/>
          <cell r="R688"/>
          <cell r="S688"/>
        </row>
        <row r="689">
          <cell r="A689" t="str">
            <v>0</v>
          </cell>
          <cell r="B689">
            <v>0</v>
          </cell>
          <cell r="C689"/>
          <cell r="D689"/>
          <cell r="E689"/>
          <cell r="F689" t="str">
            <v/>
          </cell>
          <cell r="G689"/>
          <cell r="H689"/>
          <cell r="I689"/>
          <cell r="J689"/>
          <cell r="K689"/>
          <cell r="L689"/>
          <cell r="M689"/>
          <cell r="N689"/>
          <cell r="O689"/>
          <cell r="P689"/>
          <cell r="Q689"/>
          <cell r="R689"/>
          <cell r="S689"/>
        </row>
        <row r="690">
          <cell r="A690" t="str">
            <v>0</v>
          </cell>
          <cell r="B690">
            <v>0</v>
          </cell>
          <cell r="C690"/>
          <cell r="D690"/>
          <cell r="E690"/>
          <cell r="F690" t="str">
            <v/>
          </cell>
          <cell r="G690"/>
          <cell r="H690"/>
          <cell r="I690"/>
          <cell r="J690"/>
          <cell r="K690"/>
          <cell r="L690"/>
          <cell r="M690"/>
          <cell r="N690"/>
          <cell r="O690"/>
          <cell r="P690"/>
          <cell r="Q690"/>
          <cell r="R690"/>
          <cell r="S690"/>
        </row>
        <row r="691">
          <cell r="A691" t="str">
            <v>0</v>
          </cell>
          <cell r="B691">
            <v>0</v>
          </cell>
          <cell r="C691"/>
          <cell r="D691"/>
          <cell r="E691"/>
          <cell r="F691" t="str">
            <v/>
          </cell>
          <cell r="G691"/>
          <cell r="H691"/>
          <cell r="I691"/>
          <cell r="J691"/>
          <cell r="K691"/>
          <cell r="L691"/>
          <cell r="M691"/>
          <cell r="N691"/>
          <cell r="O691"/>
          <cell r="P691"/>
          <cell r="Q691"/>
          <cell r="R691"/>
          <cell r="S691"/>
        </row>
        <row r="692">
          <cell r="A692" t="str">
            <v>0</v>
          </cell>
          <cell r="B692">
            <v>0</v>
          </cell>
          <cell r="C692"/>
          <cell r="D692"/>
          <cell r="E692"/>
          <cell r="F692" t="str">
            <v/>
          </cell>
          <cell r="G692"/>
          <cell r="H692"/>
          <cell r="I692"/>
          <cell r="J692"/>
          <cell r="K692"/>
          <cell r="L692"/>
          <cell r="M692"/>
          <cell r="N692"/>
          <cell r="O692"/>
          <cell r="P692"/>
          <cell r="Q692"/>
          <cell r="R692"/>
          <cell r="S692"/>
        </row>
        <row r="693">
          <cell r="A693" t="str">
            <v>0</v>
          </cell>
          <cell r="B693">
            <v>0</v>
          </cell>
          <cell r="C693"/>
          <cell r="D693"/>
          <cell r="E693"/>
          <cell r="F693" t="str">
            <v/>
          </cell>
          <cell r="G693"/>
          <cell r="H693"/>
          <cell r="I693"/>
          <cell r="J693"/>
          <cell r="K693"/>
          <cell r="L693"/>
          <cell r="M693"/>
          <cell r="N693"/>
          <cell r="O693"/>
          <cell r="P693"/>
          <cell r="Q693"/>
          <cell r="R693"/>
          <cell r="S693"/>
        </row>
        <row r="694">
          <cell r="A694" t="str">
            <v>0</v>
          </cell>
          <cell r="B694">
            <v>0</v>
          </cell>
          <cell r="C694"/>
          <cell r="D694"/>
          <cell r="E694"/>
          <cell r="F694" t="str">
            <v/>
          </cell>
          <cell r="G694"/>
          <cell r="H694"/>
          <cell r="I694"/>
          <cell r="J694"/>
          <cell r="K694"/>
          <cell r="L694"/>
          <cell r="M694"/>
          <cell r="N694"/>
          <cell r="O694"/>
          <cell r="P694"/>
          <cell r="Q694"/>
          <cell r="R694"/>
          <cell r="S694"/>
        </row>
        <row r="695">
          <cell r="A695" t="str">
            <v>0</v>
          </cell>
          <cell r="B695">
            <v>0</v>
          </cell>
          <cell r="C695"/>
          <cell r="D695"/>
          <cell r="E695"/>
          <cell r="F695" t="str">
            <v/>
          </cell>
          <cell r="G695"/>
          <cell r="H695"/>
          <cell r="I695"/>
          <cell r="J695"/>
          <cell r="K695"/>
          <cell r="L695"/>
          <cell r="M695"/>
          <cell r="N695"/>
          <cell r="O695"/>
          <cell r="P695"/>
          <cell r="Q695"/>
          <cell r="R695"/>
          <cell r="S695"/>
        </row>
        <row r="696">
          <cell r="A696" t="str">
            <v>0</v>
          </cell>
          <cell r="B696">
            <v>0</v>
          </cell>
          <cell r="C696"/>
          <cell r="D696"/>
          <cell r="E696"/>
          <cell r="F696" t="str">
            <v/>
          </cell>
          <cell r="G696"/>
          <cell r="H696"/>
          <cell r="I696"/>
          <cell r="J696"/>
          <cell r="K696"/>
          <cell r="L696"/>
          <cell r="M696"/>
          <cell r="N696"/>
          <cell r="O696"/>
          <cell r="P696"/>
          <cell r="Q696"/>
          <cell r="R696"/>
          <cell r="S696"/>
        </row>
        <row r="697">
          <cell r="A697" t="str">
            <v>0</v>
          </cell>
          <cell r="B697">
            <v>0</v>
          </cell>
          <cell r="C697"/>
          <cell r="D697"/>
          <cell r="E697"/>
          <cell r="F697" t="str">
            <v/>
          </cell>
          <cell r="G697"/>
          <cell r="H697"/>
          <cell r="I697"/>
          <cell r="J697"/>
          <cell r="K697"/>
          <cell r="L697"/>
          <cell r="M697"/>
          <cell r="N697"/>
          <cell r="O697"/>
          <cell r="P697"/>
          <cell r="Q697"/>
          <cell r="R697"/>
          <cell r="S697"/>
        </row>
        <row r="698">
          <cell r="A698" t="str">
            <v>0</v>
          </cell>
          <cell r="B698">
            <v>0</v>
          </cell>
          <cell r="C698"/>
          <cell r="D698"/>
          <cell r="E698"/>
          <cell r="F698" t="str">
            <v/>
          </cell>
          <cell r="G698"/>
          <cell r="H698"/>
          <cell r="I698"/>
          <cell r="J698"/>
          <cell r="K698"/>
          <cell r="L698"/>
          <cell r="M698"/>
          <cell r="N698"/>
          <cell r="O698"/>
          <cell r="P698"/>
          <cell r="Q698"/>
          <cell r="R698"/>
          <cell r="S698"/>
        </row>
        <row r="699">
          <cell r="A699" t="str">
            <v>0</v>
          </cell>
          <cell r="B699">
            <v>0</v>
          </cell>
          <cell r="C699"/>
          <cell r="D699"/>
          <cell r="E699"/>
          <cell r="F699" t="str">
            <v/>
          </cell>
          <cell r="G699"/>
          <cell r="H699"/>
          <cell r="I699"/>
          <cell r="J699"/>
          <cell r="K699"/>
          <cell r="L699"/>
          <cell r="M699"/>
          <cell r="N699"/>
          <cell r="O699"/>
          <cell r="P699"/>
          <cell r="Q699"/>
          <cell r="R699"/>
          <cell r="S699"/>
        </row>
        <row r="700">
          <cell r="A700" t="str">
            <v>0</v>
          </cell>
          <cell r="B700">
            <v>0</v>
          </cell>
          <cell r="C700"/>
          <cell r="D700"/>
          <cell r="E700"/>
          <cell r="F700" t="str">
            <v/>
          </cell>
          <cell r="G700"/>
          <cell r="H700"/>
          <cell r="I700"/>
          <cell r="J700"/>
          <cell r="K700"/>
          <cell r="L700"/>
          <cell r="M700"/>
          <cell r="N700"/>
          <cell r="O700"/>
          <cell r="P700"/>
          <cell r="Q700"/>
          <cell r="R700"/>
          <cell r="S700"/>
        </row>
        <row r="701">
          <cell r="A701" t="str">
            <v>0</v>
          </cell>
          <cell r="B701">
            <v>0</v>
          </cell>
          <cell r="C701"/>
          <cell r="D701"/>
          <cell r="E701"/>
          <cell r="F701" t="str">
            <v/>
          </cell>
          <cell r="G701"/>
          <cell r="H701"/>
          <cell r="I701"/>
          <cell r="J701"/>
          <cell r="K701"/>
          <cell r="L701"/>
          <cell r="M701"/>
          <cell r="N701"/>
          <cell r="O701"/>
          <cell r="P701"/>
          <cell r="Q701"/>
          <cell r="R701"/>
          <cell r="S701"/>
        </row>
        <row r="702">
          <cell r="A702" t="str">
            <v>0</v>
          </cell>
          <cell r="B702">
            <v>0</v>
          </cell>
          <cell r="C702"/>
          <cell r="D702"/>
          <cell r="E702"/>
          <cell r="F702" t="str">
            <v/>
          </cell>
          <cell r="G702"/>
          <cell r="H702"/>
          <cell r="I702"/>
          <cell r="J702"/>
          <cell r="K702"/>
          <cell r="L702"/>
          <cell r="M702"/>
          <cell r="N702"/>
          <cell r="O702"/>
          <cell r="P702"/>
          <cell r="Q702"/>
          <cell r="R702"/>
          <cell r="S702"/>
        </row>
        <row r="703">
          <cell r="A703" t="str">
            <v>0</v>
          </cell>
          <cell r="B703">
            <v>0</v>
          </cell>
          <cell r="C703"/>
          <cell r="D703"/>
          <cell r="E703"/>
          <cell r="F703" t="str">
            <v/>
          </cell>
          <cell r="G703"/>
          <cell r="H703"/>
          <cell r="I703"/>
          <cell r="J703"/>
          <cell r="K703"/>
          <cell r="L703"/>
          <cell r="M703"/>
          <cell r="N703"/>
          <cell r="O703"/>
          <cell r="P703"/>
          <cell r="Q703"/>
          <cell r="R703"/>
          <cell r="S703"/>
        </row>
        <row r="704">
          <cell r="A704" t="str">
            <v>0</v>
          </cell>
          <cell r="B704">
            <v>0</v>
          </cell>
          <cell r="C704"/>
          <cell r="D704"/>
          <cell r="E704"/>
          <cell r="F704" t="str">
            <v/>
          </cell>
          <cell r="G704"/>
          <cell r="H704"/>
          <cell r="I704"/>
          <cell r="J704"/>
          <cell r="K704"/>
          <cell r="L704"/>
          <cell r="M704"/>
          <cell r="N704"/>
          <cell r="O704"/>
          <cell r="P704"/>
          <cell r="Q704"/>
          <cell r="R704"/>
          <cell r="S704"/>
        </row>
        <row r="705">
          <cell r="A705" t="str">
            <v>0</v>
          </cell>
          <cell r="B705">
            <v>0</v>
          </cell>
          <cell r="C705"/>
          <cell r="D705"/>
          <cell r="E705"/>
          <cell r="F705" t="str">
            <v/>
          </cell>
          <cell r="G705"/>
          <cell r="H705"/>
          <cell r="I705"/>
          <cell r="J705"/>
          <cell r="K705"/>
          <cell r="L705"/>
          <cell r="M705"/>
          <cell r="N705"/>
          <cell r="O705"/>
          <cell r="P705"/>
          <cell r="Q705"/>
          <cell r="R705"/>
          <cell r="S705"/>
        </row>
        <row r="706">
          <cell r="A706" t="str">
            <v>0</v>
          </cell>
          <cell r="B706">
            <v>0</v>
          </cell>
          <cell r="C706"/>
          <cell r="D706"/>
          <cell r="E706"/>
          <cell r="F706" t="str">
            <v/>
          </cell>
          <cell r="G706"/>
          <cell r="H706"/>
          <cell r="I706"/>
          <cell r="J706"/>
          <cell r="K706"/>
          <cell r="L706"/>
          <cell r="M706"/>
          <cell r="N706"/>
          <cell r="O706"/>
          <cell r="P706"/>
          <cell r="Q706"/>
          <cell r="R706"/>
          <cell r="S706"/>
        </row>
        <row r="707">
          <cell r="A707" t="str">
            <v>0</v>
          </cell>
          <cell r="B707">
            <v>0</v>
          </cell>
          <cell r="C707"/>
          <cell r="D707"/>
          <cell r="E707"/>
          <cell r="F707" t="str">
            <v/>
          </cell>
          <cell r="G707"/>
          <cell r="H707"/>
          <cell r="I707"/>
          <cell r="J707"/>
          <cell r="K707"/>
          <cell r="L707"/>
          <cell r="M707"/>
          <cell r="N707"/>
          <cell r="O707"/>
          <cell r="P707"/>
          <cell r="Q707"/>
          <cell r="R707"/>
          <cell r="S707"/>
        </row>
        <row r="708">
          <cell r="A708" t="str">
            <v>0</v>
          </cell>
          <cell r="B708">
            <v>0</v>
          </cell>
          <cell r="C708"/>
          <cell r="D708"/>
          <cell r="E708"/>
          <cell r="F708" t="str">
            <v/>
          </cell>
          <cell r="G708"/>
          <cell r="H708"/>
          <cell r="I708"/>
          <cell r="J708"/>
          <cell r="K708"/>
          <cell r="L708"/>
          <cell r="M708"/>
          <cell r="N708"/>
          <cell r="O708"/>
          <cell r="P708"/>
          <cell r="Q708"/>
          <cell r="R708"/>
          <cell r="S708"/>
        </row>
        <row r="709">
          <cell r="A709" t="str">
            <v>0</v>
          </cell>
          <cell r="B709">
            <v>0</v>
          </cell>
          <cell r="C709"/>
          <cell r="D709"/>
          <cell r="E709"/>
          <cell r="F709" t="str">
            <v/>
          </cell>
          <cell r="G709"/>
          <cell r="H709"/>
          <cell r="I709"/>
          <cell r="J709"/>
          <cell r="K709"/>
          <cell r="L709"/>
          <cell r="M709"/>
          <cell r="N709"/>
          <cell r="O709"/>
          <cell r="P709"/>
          <cell r="Q709"/>
          <cell r="R709"/>
          <cell r="S709"/>
        </row>
        <row r="710">
          <cell r="A710" t="str">
            <v>0</v>
          </cell>
          <cell r="B710">
            <v>0</v>
          </cell>
          <cell r="C710"/>
          <cell r="D710"/>
          <cell r="E710"/>
          <cell r="F710" t="str">
            <v/>
          </cell>
          <cell r="G710"/>
          <cell r="H710"/>
          <cell r="I710"/>
          <cell r="J710"/>
          <cell r="K710"/>
          <cell r="L710"/>
          <cell r="M710"/>
          <cell r="N710"/>
          <cell r="O710"/>
          <cell r="P710"/>
          <cell r="Q710"/>
          <cell r="R710"/>
          <cell r="S710"/>
        </row>
        <row r="711">
          <cell r="A711" t="str">
            <v>0</v>
          </cell>
          <cell r="B711">
            <v>0</v>
          </cell>
          <cell r="C711"/>
          <cell r="D711"/>
          <cell r="E711"/>
          <cell r="F711" t="str">
            <v/>
          </cell>
          <cell r="G711"/>
          <cell r="H711"/>
          <cell r="I711"/>
          <cell r="J711"/>
          <cell r="K711"/>
          <cell r="L711"/>
          <cell r="M711"/>
          <cell r="N711"/>
          <cell r="O711"/>
          <cell r="P711"/>
          <cell r="Q711"/>
          <cell r="R711"/>
          <cell r="S711"/>
        </row>
        <row r="712">
          <cell r="A712" t="str">
            <v>0</v>
          </cell>
          <cell r="B712">
            <v>0</v>
          </cell>
          <cell r="C712"/>
          <cell r="D712"/>
          <cell r="E712"/>
          <cell r="F712" t="str">
            <v/>
          </cell>
          <cell r="G712"/>
          <cell r="H712"/>
          <cell r="I712"/>
          <cell r="J712"/>
          <cell r="K712"/>
          <cell r="L712"/>
          <cell r="M712"/>
          <cell r="N712"/>
          <cell r="O712"/>
          <cell r="P712"/>
          <cell r="Q712"/>
          <cell r="R712"/>
          <cell r="S712"/>
        </row>
        <row r="713">
          <cell r="A713" t="str">
            <v>0</v>
          </cell>
          <cell r="B713">
            <v>0</v>
          </cell>
          <cell r="C713"/>
          <cell r="D713"/>
          <cell r="E713"/>
          <cell r="F713" t="str">
            <v/>
          </cell>
          <cell r="G713"/>
          <cell r="H713"/>
          <cell r="I713"/>
          <cell r="J713"/>
          <cell r="K713"/>
          <cell r="L713"/>
          <cell r="M713"/>
          <cell r="N713"/>
          <cell r="O713"/>
          <cell r="P713"/>
          <cell r="Q713"/>
          <cell r="R713"/>
          <cell r="S713"/>
        </row>
        <row r="714">
          <cell r="A714" t="str">
            <v>0</v>
          </cell>
          <cell r="B714">
            <v>0</v>
          </cell>
          <cell r="C714"/>
          <cell r="D714"/>
          <cell r="E714"/>
          <cell r="F714" t="str">
            <v/>
          </cell>
          <cell r="G714"/>
          <cell r="H714"/>
          <cell r="I714"/>
          <cell r="J714"/>
          <cell r="K714"/>
          <cell r="L714"/>
          <cell r="M714"/>
          <cell r="N714"/>
          <cell r="O714"/>
          <cell r="P714"/>
          <cell r="Q714"/>
          <cell r="R714"/>
          <cell r="S714"/>
        </row>
        <row r="715">
          <cell r="A715" t="str">
            <v>0</v>
          </cell>
          <cell r="B715">
            <v>0</v>
          </cell>
          <cell r="C715"/>
          <cell r="D715"/>
          <cell r="E715"/>
          <cell r="F715" t="str">
            <v/>
          </cell>
          <cell r="G715"/>
          <cell r="H715"/>
          <cell r="I715"/>
          <cell r="J715"/>
          <cell r="K715"/>
          <cell r="L715"/>
          <cell r="M715"/>
          <cell r="N715"/>
          <cell r="O715"/>
          <cell r="P715"/>
          <cell r="Q715"/>
          <cell r="R715"/>
          <cell r="S715"/>
        </row>
        <row r="716">
          <cell r="A716" t="str">
            <v>0</v>
          </cell>
          <cell r="B716">
            <v>0</v>
          </cell>
          <cell r="C716"/>
          <cell r="D716"/>
          <cell r="E716"/>
          <cell r="F716" t="str">
            <v/>
          </cell>
          <cell r="G716"/>
          <cell r="H716"/>
          <cell r="I716"/>
          <cell r="J716"/>
          <cell r="K716"/>
          <cell r="L716"/>
          <cell r="M716"/>
          <cell r="N716"/>
          <cell r="O716"/>
          <cell r="P716"/>
          <cell r="Q716"/>
          <cell r="R716"/>
          <cell r="S716"/>
        </row>
        <row r="717">
          <cell r="A717" t="str">
            <v>0</v>
          </cell>
          <cell r="B717">
            <v>0</v>
          </cell>
          <cell r="C717"/>
          <cell r="D717"/>
          <cell r="E717"/>
          <cell r="F717" t="str">
            <v/>
          </cell>
          <cell r="G717"/>
          <cell r="H717"/>
          <cell r="I717"/>
          <cell r="J717"/>
          <cell r="K717"/>
          <cell r="L717"/>
          <cell r="M717"/>
          <cell r="N717"/>
          <cell r="O717"/>
          <cell r="P717"/>
          <cell r="Q717"/>
          <cell r="R717"/>
          <cell r="S717"/>
        </row>
        <row r="718">
          <cell r="A718" t="str">
            <v>0</v>
          </cell>
          <cell r="B718">
            <v>0</v>
          </cell>
          <cell r="C718"/>
          <cell r="D718"/>
          <cell r="E718"/>
          <cell r="F718" t="str">
            <v/>
          </cell>
          <cell r="G718"/>
          <cell r="H718"/>
          <cell r="I718"/>
          <cell r="J718"/>
          <cell r="K718"/>
          <cell r="L718"/>
          <cell r="M718"/>
          <cell r="N718"/>
          <cell r="O718"/>
          <cell r="P718"/>
          <cell r="Q718"/>
          <cell r="R718"/>
          <cell r="S718"/>
        </row>
        <row r="719">
          <cell r="A719" t="str">
            <v>0</v>
          </cell>
          <cell r="B719">
            <v>0</v>
          </cell>
          <cell r="C719"/>
          <cell r="D719"/>
          <cell r="E719"/>
          <cell r="F719" t="str">
            <v/>
          </cell>
          <cell r="G719"/>
          <cell r="H719"/>
          <cell r="I719"/>
          <cell r="J719"/>
          <cell r="K719"/>
          <cell r="L719"/>
          <cell r="M719"/>
          <cell r="N719"/>
          <cell r="O719"/>
          <cell r="P719"/>
          <cell r="Q719"/>
          <cell r="R719"/>
          <cell r="S719"/>
        </row>
        <row r="720">
          <cell r="A720" t="str">
            <v>0</v>
          </cell>
          <cell r="B720">
            <v>0</v>
          </cell>
          <cell r="C720"/>
          <cell r="D720"/>
          <cell r="E720"/>
          <cell r="F720" t="str">
            <v/>
          </cell>
          <cell r="G720"/>
          <cell r="H720"/>
          <cell r="I720"/>
          <cell r="J720"/>
          <cell r="K720"/>
          <cell r="L720"/>
          <cell r="M720"/>
          <cell r="N720"/>
          <cell r="O720"/>
          <cell r="P720"/>
          <cell r="Q720"/>
          <cell r="R720"/>
          <cell r="S720"/>
        </row>
        <row r="721">
          <cell r="A721" t="str">
            <v>0</v>
          </cell>
          <cell r="B721">
            <v>0</v>
          </cell>
          <cell r="C721"/>
          <cell r="D721"/>
          <cell r="E721"/>
          <cell r="F721" t="str">
            <v/>
          </cell>
          <cell r="G721"/>
          <cell r="H721"/>
          <cell r="I721"/>
          <cell r="J721"/>
          <cell r="K721"/>
          <cell r="L721"/>
          <cell r="M721"/>
          <cell r="N721"/>
          <cell r="O721"/>
          <cell r="P721"/>
          <cell r="Q721"/>
          <cell r="R721"/>
          <cell r="S721"/>
        </row>
        <row r="722">
          <cell r="A722" t="str">
            <v>0</v>
          </cell>
          <cell r="B722">
            <v>0</v>
          </cell>
          <cell r="C722"/>
          <cell r="D722"/>
          <cell r="E722"/>
          <cell r="F722" t="str">
            <v/>
          </cell>
          <cell r="G722"/>
          <cell r="H722"/>
          <cell r="I722"/>
          <cell r="J722"/>
          <cell r="K722"/>
          <cell r="L722"/>
          <cell r="M722"/>
          <cell r="N722"/>
          <cell r="O722"/>
          <cell r="P722"/>
          <cell r="Q722"/>
          <cell r="R722"/>
          <cell r="S722"/>
        </row>
        <row r="723">
          <cell r="A723" t="str">
            <v>0</v>
          </cell>
          <cell r="B723">
            <v>0</v>
          </cell>
          <cell r="C723"/>
          <cell r="D723"/>
          <cell r="E723"/>
          <cell r="F723" t="str">
            <v/>
          </cell>
          <cell r="G723"/>
          <cell r="H723"/>
          <cell r="I723"/>
          <cell r="J723"/>
          <cell r="K723"/>
          <cell r="L723"/>
          <cell r="M723"/>
          <cell r="N723"/>
          <cell r="O723"/>
          <cell r="P723"/>
          <cell r="Q723"/>
          <cell r="R723"/>
          <cell r="S723"/>
        </row>
        <row r="724">
          <cell r="A724" t="str">
            <v>0</v>
          </cell>
          <cell r="B724">
            <v>0</v>
          </cell>
          <cell r="C724"/>
          <cell r="D724"/>
          <cell r="E724"/>
          <cell r="F724" t="str">
            <v/>
          </cell>
          <cell r="G724"/>
          <cell r="H724"/>
          <cell r="I724"/>
          <cell r="J724"/>
          <cell r="K724"/>
          <cell r="L724"/>
          <cell r="M724"/>
          <cell r="N724"/>
          <cell r="O724"/>
          <cell r="P724"/>
          <cell r="Q724"/>
          <cell r="R724"/>
          <cell r="S724"/>
        </row>
        <row r="725">
          <cell r="A725" t="str">
            <v>0</v>
          </cell>
          <cell r="B725">
            <v>0</v>
          </cell>
          <cell r="C725"/>
          <cell r="D725"/>
          <cell r="E725"/>
          <cell r="F725" t="str">
            <v/>
          </cell>
          <cell r="G725"/>
          <cell r="H725"/>
          <cell r="I725"/>
          <cell r="J725"/>
          <cell r="K725"/>
          <cell r="L725"/>
          <cell r="M725"/>
          <cell r="N725"/>
          <cell r="O725"/>
          <cell r="P725"/>
          <cell r="Q725"/>
          <cell r="R725"/>
          <cell r="S725"/>
        </row>
        <row r="726">
          <cell r="A726" t="str">
            <v>0</v>
          </cell>
          <cell r="B726">
            <v>0</v>
          </cell>
          <cell r="C726"/>
          <cell r="D726"/>
          <cell r="E726"/>
          <cell r="F726" t="str">
            <v/>
          </cell>
          <cell r="G726"/>
          <cell r="H726"/>
          <cell r="I726"/>
          <cell r="J726"/>
          <cell r="K726"/>
          <cell r="L726"/>
          <cell r="M726"/>
          <cell r="N726"/>
          <cell r="O726"/>
          <cell r="P726"/>
          <cell r="Q726"/>
          <cell r="R726"/>
          <cell r="S726"/>
        </row>
        <row r="727">
          <cell r="A727" t="str">
            <v>0</v>
          </cell>
          <cell r="B727">
            <v>0</v>
          </cell>
          <cell r="C727"/>
          <cell r="D727"/>
          <cell r="E727"/>
          <cell r="F727" t="str">
            <v/>
          </cell>
          <cell r="G727"/>
          <cell r="H727"/>
          <cell r="I727"/>
          <cell r="J727"/>
          <cell r="K727"/>
          <cell r="L727"/>
          <cell r="M727"/>
          <cell r="N727"/>
          <cell r="O727"/>
          <cell r="P727"/>
          <cell r="Q727"/>
          <cell r="R727"/>
          <cell r="S727"/>
        </row>
        <row r="728">
          <cell r="A728" t="str">
            <v>0</v>
          </cell>
          <cell r="B728">
            <v>0</v>
          </cell>
          <cell r="C728"/>
          <cell r="D728"/>
          <cell r="E728"/>
          <cell r="F728" t="str">
            <v/>
          </cell>
          <cell r="G728"/>
          <cell r="H728"/>
          <cell r="I728"/>
          <cell r="J728"/>
          <cell r="K728"/>
          <cell r="L728"/>
          <cell r="M728"/>
          <cell r="N728"/>
          <cell r="O728"/>
          <cell r="P728"/>
          <cell r="Q728"/>
          <cell r="R728"/>
          <cell r="S728"/>
        </row>
        <row r="729">
          <cell r="A729" t="str">
            <v>0</v>
          </cell>
          <cell r="B729">
            <v>0</v>
          </cell>
          <cell r="C729"/>
          <cell r="D729"/>
          <cell r="E729"/>
          <cell r="F729" t="str">
            <v/>
          </cell>
          <cell r="G729"/>
          <cell r="H729"/>
          <cell r="I729"/>
          <cell r="J729"/>
          <cell r="K729"/>
          <cell r="L729"/>
          <cell r="M729"/>
          <cell r="N729"/>
          <cell r="O729"/>
          <cell r="P729"/>
          <cell r="Q729"/>
          <cell r="R729"/>
          <cell r="S729"/>
        </row>
        <row r="730">
          <cell r="A730" t="str">
            <v>0</v>
          </cell>
          <cell r="B730">
            <v>0</v>
          </cell>
          <cell r="C730"/>
          <cell r="D730"/>
          <cell r="E730"/>
          <cell r="F730" t="str">
            <v/>
          </cell>
          <cell r="G730"/>
          <cell r="H730"/>
          <cell r="I730"/>
          <cell r="J730"/>
          <cell r="K730"/>
          <cell r="L730"/>
          <cell r="M730"/>
          <cell r="N730"/>
          <cell r="O730"/>
          <cell r="P730"/>
          <cell r="Q730"/>
          <cell r="R730"/>
          <cell r="S730"/>
        </row>
        <row r="731">
          <cell r="A731" t="str">
            <v>0</v>
          </cell>
          <cell r="B731">
            <v>0</v>
          </cell>
          <cell r="C731"/>
          <cell r="D731"/>
          <cell r="E731"/>
          <cell r="F731" t="str">
            <v/>
          </cell>
          <cell r="G731"/>
          <cell r="H731"/>
          <cell r="I731"/>
          <cell r="J731"/>
          <cell r="K731"/>
          <cell r="L731"/>
          <cell r="M731"/>
          <cell r="N731"/>
          <cell r="O731"/>
          <cell r="P731"/>
          <cell r="Q731"/>
          <cell r="R731"/>
          <cell r="S731"/>
        </row>
        <row r="732">
          <cell r="A732" t="str">
            <v>0</v>
          </cell>
          <cell r="B732">
            <v>0</v>
          </cell>
          <cell r="C732"/>
          <cell r="D732"/>
          <cell r="E732"/>
          <cell r="F732" t="str">
            <v/>
          </cell>
          <cell r="G732"/>
          <cell r="H732"/>
          <cell r="I732"/>
          <cell r="J732"/>
          <cell r="K732"/>
          <cell r="L732"/>
          <cell r="M732"/>
          <cell r="N732"/>
          <cell r="O732"/>
          <cell r="P732"/>
          <cell r="Q732"/>
          <cell r="R732"/>
          <cell r="S732"/>
        </row>
        <row r="733">
          <cell r="A733" t="str">
            <v>0</v>
          </cell>
          <cell r="B733">
            <v>0</v>
          </cell>
          <cell r="C733"/>
          <cell r="D733"/>
          <cell r="E733"/>
          <cell r="F733" t="str">
            <v/>
          </cell>
          <cell r="G733"/>
          <cell r="H733"/>
          <cell r="I733"/>
          <cell r="J733"/>
          <cell r="K733"/>
          <cell r="L733"/>
          <cell r="M733"/>
          <cell r="N733"/>
          <cell r="O733"/>
          <cell r="P733"/>
          <cell r="Q733"/>
          <cell r="R733"/>
          <cell r="S733"/>
        </row>
        <row r="734">
          <cell r="A734" t="str">
            <v>0</v>
          </cell>
          <cell r="B734">
            <v>0</v>
          </cell>
          <cell r="C734"/>
          <cell r="D734"/>
          <cell r="E734"/>
          <cell r="F734" t="str">
            <v/>
          </cell>
          <cell r="G734"/>
          <cell r="H734"/>
          <cell r="I734"/>
          <cell r="J734"/>
          <cell r="K734"/>
          <cell r="L734"/>
          <cell r="M734"/>
          <cell r="N734"/>
          <cell r="O734"/>
          <cell r="P734"/>
          <cell r="Q734"/>
          <cell r="R734"/>
          <cell r="S734"/>
        </row>
        <row r="735">
          <cell r="A735" t="str">
            <v>0</v>
          </cell>
          <cell r="B735">
            <v>0</v>
          </cell>
          <cell r="C735"/>
          <cell r="D735"/>
          <cell r="E735"/>
          <cell r="F735" t="str">
            <v/>
          </cell>
          <cell r="G735"/>
          <cell r="H735"/>
          <cell r="I735"/>
          <cell r="J735"/>
          <cell r="K735"/>
          <cell r="L735"/>
          <cell r="M735"/>
          <cell r="N735"/>
          <cell r="O735"/>
          <cell r="P735"/>
          <cell r="Q735"/>
          <cell r="R735"/>
          <cell r="S735"/>
        </row>
        <row r="736">
          <cell r="A736" t="str">
            <v>0</v>
          </cell>
          <cell r="B736">
            <v>0</v>
          </cell>
          <cell r="C736"/>
          <cell r="D736"/>
          <cell r="E736"/>
          <cell r="F736" t="str">
            <v/>
          </cell>
          <cell r="G736"/>
          <cell r="H736"/>
          <cell r="I736"/>
          <cell r="J736"/>
          <cell r="K736"/>
          <cell r="L736"/>
          <cell r="M736"/>
          <cell r="N736"/>
          <cell r="O736"/>
          <cell r="P736"/>
          <cell r="Q736"/>
          <cell r="R736"/>
          <cell r="S736"/>
        </row>
        <row r="737">
          <cell r="A737" t="str">
            <v>0</v>
          </cell>
          <cell r="B737">
            <v>0</v>
          </cell>
          <cell r="C737"/>
          <cell r="D737"/>
          <cell r="E737"/>
          <cell r="F737" t="str">
            <v/>
          </cell>
          <cell r="G737"/>
          <cell r="H737"/>
          <cell r="I737"/>
          <cell r="J737"/>
          <cell r="K737"/>
          <cell r="L737"/>
          <cell r="M737"/>
          <cell r="N737"/>
          <cell r="O737"/>
          <cell r="P737"/>
          <cell r="Q737"/>
          <cell r="R737"/>
          <cell r="S737"/>
        </row>
        <row r="738">
          <cell r="A738" t="str">
            <v>0</v>
          </cell>
          <cell r="B738">
            <v>0</v>
          </cell>
          <cell r="C738"/>
          <cell r="D738"/>
          <cell r="E738"/>
          <cell r="F738" t="str">
            <v/>
          </cell>
          <cell r="G738"/>
          <cell r="H738"/>
          <cell r="I738"/>
          <cell r="J738"/>
          <cell r="K738"/>
          <cell r="L738"/>
          <cell r="M738"/>
          <cell r="N738"/>
          <cell r="O738"/>
          <cell r="P738"/>
          <cell r="Q738"/>
          <cell r="R738"/>
          <cell r="S738"/>
        </row>
        <row r="739">
          <cell r="A739" t="str">
            <v>0</v>
          </cell>
          <cell r="B739">
            <v>0</v>
          </cell>
          <cell r="C739"/>
          <cell r="D739"/>
          <cell r="E739"/>
          <cell r="F739" t="str">
            <v/>
          </cell>
          <cell r="G739"/>
          <cell r="H739"/>
          <cell r="I739"/>
          <cell r="J739"/>
          <cell r="K739"/>
          <cell r="L739"/>
          <cell r="M739"/>
          <cell r="N739"/>
          <cell r="O739"/>
          <cell r="P739"/>
          <cell r="Q739"/>
          <cell r="R739"/>
          <cell r="S739"/>
        </row>
        <row r="740">
          <cell r="A740" t="str">
            <v>0</v>
          </cell>
          <cell r="B740">
            <v>0</v>
          </cell>
          <cell r="C740"/>
          <cell r="D740"/>
          <cell r="E740"/>
          <cell r="F740" t="str">
            <v/>
          </cell>
          <cell r="G740"/>
          <cell r="H740"/>
          <cell r="I740"/>
          <cell r="J740"/>
          <cell r="K740"/>
          <cell r="L740"/>
          <cell r="M740"/>
          <cell r="N740"/>
          <cell r="O740"/>
          <cell r="P740"/>
          <cell r="Q740"/>
          <cell r="R740"/>
          <cell r="S740"/>
        </row>
        <row r="741">
          <cell r="A741" t="str">
            <v>0</v>
          </cell>
          <cell r="B741">
            <v>0</v>
          </cell>
          <cell r="C741"/>
          <cell r="D741"/>
          <cell r="E741"/>
          <cell r="F741" t="str">
            <v/>
          </cell>
          <cell r="G741"/>
          <cell r="H741"/>
          <cell r="I741"/>
          <cell r="J741"/>
          <cell r="K741"/>
          <cell r="L741"/>
          <cell r="M741"/>
          <cell r="N741"/>
          <cell r="O741"/>
          <cell r="P741"/>
          <cell r="Q741"/>
          <cell r="R741"/>
          <cell r="S741"/>
        </row>
        <row r="742">
          <cell r="A742" t="str">
            <v>0</v>
          </cell>
          <cell r="B742">
            <v>0</v>
          </cell>
          <cell r="C742"/>
          <cell r="D742"/>
          <cell r="E742"/>
          <cell r="F742" t="str">
            <v/>
          </cell>
          <cell r="G742"/>
          <cell r="H742"/>
          <cell r="I742"/>
          <cell r="J742"/>
          <cell r="K742"/>
          <cell r="L742"/>
          <cell r="M742"/>
          <cell r="N742"/>
          <cell r="O742"/>
          <cell r="P742"/>
          <cell r="Q742"/>
          <cell r="R742"/>
          <cell r="S742"/>
        </row>
        <row r="743">
          <cell r="A743" t="str">
            <v>0</v>
          </cell>
          <cell r="B743">
            <v>0</v>
          </cell>
          <cell r="C743"/>
          <cell r="D743"/>
          <cell r="E743"/>
          <cell r="F743" t="str">
            <v/>
          </cell>
          <cell r="G743"/>
          <cell r="H743"/>
          <cell r="I743"/>
          <cell r="J743"/>
          <cell r="K743"/>
          <cell r="L743"/>
          <cell r="M743"/>
          <cell r="N743"/>
          <cell r="O743"/>
          <cell r="P743"/>
          <cell r="Q743"/>
          <cell r="R743"/>
          <cell r="S743"/>
        </row>
        <row r="744">
          <cell r="A744" t="str">
            <v>0</v>
          </cell>
          <cell r="B744">
            <v>0</v>
          </cell>
          <cell r="C744"/>
          <cell r="D744"/>
          <cell r="E744"/>
          <cell r="F744" t="str">
            <v/>
          </cell>
          <cell r="G744"/>
          <cell r="H744"/>
          <cell r="I744"/>
          <cell r="J744"/>
          <cell r="K744"/>
          <cell r="L744"/>
          <cell r="M744"/>
          <cell r="N744"/>
          <cell r="O744"/>
          <cell r="P744"/>
          <cell r="Q744"/>
          <cell r="R744"/>
          <cell r="S744"/>
        </row>
        <row r="745">
          <cell r="A745" t="str">
            <v>0</v>
          </cell>
          <cell r="B745">
            <v>0</v>
          </cell>
          <cell r="C745"/>
          <cell r="D745"/>
          <cell r="E745"/>
          <cell r="F745" t="str">
            <v/>
          </cell>
          <cell r="G745"/>
          <cell r="H745"/>
          <cell r="I745"/>
          <cell r="J745"/>
          <cell r="K745"/>
          <cell r="L745"/>
          <cell r="M745"/>
          <cell r="N745"/>
          <cell r="O745"/>
          <cell r="P745"/>
          <cell r="Q745"/>
          <cell r="R745"/>
          <cell r="S745"/>
        </row>
        <row r="746">
          <cell r="A746" t="str">
            <v>0</v>
          </cell>
          <cell r="B746">
            <v>0</v>
          </cell>
          <cell r="C746"/>
          <cell r="D746"/>
          <cell r="E746"/>
          <cell r="F746" t="str">
            <v/>
          </cell>
          <cell r="G746"/>
          <cell r="H746"/>
          <cell r="I746"/>
          <cell r="J746"/>
          <cell r="K746"/>
          <cell r="L746"/>
          <cell r="M746"/>
          <cell r="N746"/>
          <cell r="O746"/>
          <cell r="P746"/>
          <cell r="Q746"/>
          <cell r="R746"/>
          <cell r="S746"/>
        </row>
        <row r="747">
          <cell r="A747" t="str">
            <v>0</v>
          </cell>
          <cell r="B747">
            <v>0</v>
          </cell>
          <cell r="C747"/>
          <cell r="D747"/>
          <cell r="E747"/>
          <cell r="F747" t="str">
            <v/>
          </cell>
          <cell r="G747"/>
          <cell r="H747"/>
          <cell r="I747"/>
          <cell r="J747"/>
          <cell r="K747"/>
          <cell r="L747"/>
          <cell r="M747"/>
          <cell r="N747"/>
          <cell r="O747"/>
          <cell r="P747"/>
          <cell r="Q747"/>
          <cell r="R747"/>
          <cell r="S747"/>
        </row>
        <row r="748">
          <cell r="A748" t="str">
            <v>0</v>
          </cell>
          <cell r="B748">
            <v>0</v>
          </cell>
          <cell r="C748"/>
          <cell r="D748"/>
          <cell r="E748"/>
          <cell r="F748" t="str">
            <v/>
          </cell>
          <cell r="G748"/>
          <cell r="H748"/>
          <cell r="I748"/>
          <cell r="J748"/>
          <cell r="K748"/>
          <cell r="L748"/>
          <cell r="M748"/>
          <cell r="N748"/>
          <cell r="O748"/>
          <cell r="P748"/>
          <cell r="Q748"/>
          <cell r="R748"/>
          <cell r="S748"/>
        </row>
        <row r="749">
          <cell r="A749" t="str">
            <v>0</v>
          </cell>
          <cell r="B749">
            <v>0</v>
          </cell>
          <cell r="C749"/>
          <cell r="D749"/>
          <cell r="E749"/>
          <cell r="F749" t="str">
            <v/>
          </cell>
          <cell r="G749"/>
          <cell r="H749"/>
          <cell r="I749"/>
          <cell r="J749"/>
          <cell r="K749"/>
          <cell r="L749"/>
          <cell r="M749"/>
          <cell r="N749"/>
          <cell r="O749"/>
          <cell r="P749"/>
          <cell r="Q749"/>
          <cell r="R749"/>
          <cell r="S749"/>
        </row>
        <row r="750">
          <cell r="A750" t="str">
            <v>0</v>
          </cell>
          <cell r="B750">
            <v>0</v>
          </cell>
          <cell r="C750"/>
          <cell r="D750"/>
          <cell r="E750"/>
          <cell r="F750" t="str">
            <v/>
          </cell>
          <cell r="G750"/>
          <cell r="H750"/>
          <cell r="I750"/>
          <cell r="J750"/>
          <cell r="K750"/>
          <cell r="L750"/>
          <cell r="M750"/>
          <cell r="N750"/>
          <cell r="O750"/>
          <cell r="P750"/>
          <cell r="Q750"/>
          <cell r="R750"/>
          <cell r="S750"/>
        </row>
        <row r="751">
          <cell r="A751" t="str">
            <v>0</v>
          </cell>
          <cell r="B751">
            <v>0</v>
          </cell>
          <cell r="C751"/>
          <cell r="D751"/>
          <cell r="E751"/>
          <cell r="F751" t="str">
            <v/>
          </cell>
          <cell r="G751"/>
          <cell r="H751"/>
          <cell r="I751"/>
          <cell r="J751"/>
          <cell r="K751"/>
          <cell r="L751"/>
          <cell r="M751"/>
          <cell r="N751"/>
          <cell r="O751"/>
          <cell r="P751"/>
          <cell r="Q751"/>
          <cell r="R751"/>
          <cell r="S751"/>
        </row>
        <row r="752">
          <cell r="A752" t="str">
            <v>0</v>
          </cell>
          <cell r="B752">
            <v>0</v>
          </cell>
          <cell r="C752"/>
          <cell r="D752"/>
          <cell r="E752"/>
          <cell r="F752" t="str">
            <v/>
          </cell>
          <cell r="G752"/>
          <cell r="H752"/>
          <cell r="I752"/>
          <cell r="J752"/>
          <cell r="K752"/>
          <cell r="L752"/>
          <cell r="M752"/>
          <cell r="N752"/>
          <cell r="O752"/>
          <cell r="P752"/>
          <cell r="Q752"/>
          <cell r="R752"/>
          <cell r="S752"/>
        </row>
        <row r="753">
          <cell r="A753" t="str">
            <v>0</v>
          </cell>
          <cell r="B753">
            <v>0</v>
          </cell>
          <cell r="C753"/>
          <cell r="D753"/>
          <cell r="E753"/>
          <cell r="F753" t="str">
            <v/>
          </cell>
          <cell r="G753"/>
          <cell r="H753"/>
          <cell r="I753"/>
          <cell r="J753"/>
          <cell r="K753"/>
          <cell r="L753"/>
          <cell r="M753"/>
          <cell r="N753"/>
          <cell r="O753"/>
          <cell r="P753"/>
          <cell r="Q753"/>
          <cell r="R753"/>
          <cell r="S753"/>
        </row>
        <row r="754">
          <cell r="A754" t="str">
            <v>0</v>
          </cell>
          <cell r="B754">
            <v>0</v>
          </cell>
          <cell r="C754"/>
          <cell r="D754"/>
          <cell r="E754"/>
          <cell r="F754" t="str">
            <v/>
          </cell>
          <cell r="G754"/>
          <cell r="H754"/>
          <cell r="I754"/>
          <cell r="J754"/>
          <cell r="K754"/>
          <cell r="L754"/>
          <cell r="M754"/>
          <cell r="N754"/>
          <cell r="O754"/>
          <cell r="P754"/>
          <cell r="Q754"/>
          <cell r="R754"/>
          <cell r="S754"/>
        </row>
        <row r="755">
          <cell r="A755" t="str">
            <v>0</v>
          </cell>
          <cell r="B755">
            <v>0</v>
          </cell>
          <cell r="C755"/>
          <cell r="D755"/>
          <cell r="E755"/>
          <cell r="F755" t="str">
            <v/>
          </cell>
          <cell r="G755"/>
          <cell r="H755"/>
          <cell r="I755"/>
          <cell r="J755"/>
          <cell r="K755"/>
          <cell r="L755"/>
          <cell r="M755"/>
          <cell r="N755"/>
          <cell r="O755"/>
          <cell r="P755"/>
          <cell r="Q755"/>
          <cell r="R755"/>
          <cell r="S755"/>
        </row>
        <row r="756">
          <cell r="A756" t="str">
            <v>0</v>
          </cell>
          <cell r="B756">
            <v>0</v>
          </cell>
          <cell r="C756"/>
          <cell r="D756"/>
          <cell r="E756"/>
          <cell r="F756" t="str">
            <v/>
          </cell>
          <cell r="G756"/>
          <cell r="H756"/>
          <cell r="I756"/>
          <cell r="J756"/>
          <cell r="K756"/>
          <cell r="L756"/>
          <cell r="M756"/>
          <cell r="N756"/>
          <cell r="O756"/>
          <cell r="P756"/>
          <cell r="Q756"/>
          <cell r="R756"/>
          <cell r="S756"/>
        </row>
        <row r="757">
          <cell r="A757" t="str">
            <v>0</v>
          </cell>
          <cell r="B757">
            <v>0</v>
          </cell>
          <cell r="C757"/>
          <cell r="D757"/>
          <cell r="E757"/>
          <cell r="F757" t="str">
            <v/>
          </cell>
          <cell r="G757"/>
          <cell r="H757"/>
          <cell r="I757"/>
          <cell r="J757"/>
          <cell r="K757"/>
          <cell r="L757"/>
          <cell r="M757"/>
          <cell r="N757"/>
          <cell r="O757"/>
          <cell r="P757"/>
          <cell r="Q757"/>
          <cell r="R757"/>
          <cell r="S757"/>
        </row>
        <row r="758">
          <cell r="A758" t="str">
            <v>0</v>
          </cell>
          <cell r="B758">
            <v>0</v>
          </cell>
          <cell r="C758"/>
          <cell r="D758"/>
          <cell r="E758"/>
          <cell r="F758" t="str">
            <v/>
          </cell>
          <cell r="G758"/>
          <cell r="H758"/>
          <cell r="I758"/>
          <cell r="J758"/>
          <cell r="K758"/>
          <cell r="L758"/>
          <cell r="M758"/>
          <cell r="N758"/>
          <cell r="O758"/>
          <cell r="P758"/>
          <cell r="Q758"/>
          <cell r="R758"/>
          <cell r="S758"/>
        </row>
        <row r="759">
          <cell r="A759" t="str">
            <v>0</v>
          </cell>
          <cell r="B759">
            <v>0</v>
          </cell>
          <cell r="C759"/>
          <cell r="D759"/>
          <cell r="E759"/>
          <cell r="F759" t="str">
            <v/>
          </cell>
          <cell r="G759"/>
          <cell r="H759"/>
          <cell r="I759"/>
          <cell r="J759"/>
          <cell r="K759"/>
          <cell r="L759"/>
          <cell r="M759"/>
          <cell r="N759"/>
          <cell r="O759"/>
          <cell r="P759"/>
          <cell r="Q759"/>
          <cell r="R759"/>
          <cell r="S759"/>
        </row>
        <row r="760">
          <cell r="A760" t="str">
            <v>0</v>
          </cell>
          <cell r="B760">
            <v>0</v>
          </cell>
          <cell r="C760"/>
          <cell r="D760"/>
          <cell r="E760"/>
          <cell r="F760" t="str">
            <v/>
          </cell>
          <cell r="G760"/>
          <cell r="H760"/>
          <cell r="I760"/>
          <cell r="J760"/>
          <cell r="K760"/>
          <cell r="L760"/>
          <cell r="M760"/>
          <cell r="N760"/>
          <cell r="O760"/>
          <cell r="P760"/>
          <cell r="Q760"/>
          <cell r="R760"/>
          <cell r="S760"/>
        </row>
        <row r="761">
          <cell r="A761" t="str">
            <v>0</v>
          </cell>
          <cell r="B761">
            <v>0</v>
          </cell>
          <cell r="C761"/>
          <cell r="D761"/>
          <cell r="E761"/>
          <cell r="F761" t="str">
            <v/>
          </cell>
          <cell r="G761"/>
          <cell r="H761"/>
          <cell r="I761"/>
          <cell r="J761"/>
          <cell r="K761"/>
          <cell r="L761"/>
          <cell r="M761"/>
          <cell r="N761"/>
          <cell r="O761"/>
          <cell r="P761"/>
          <cell r="Q761"/>
          <cell r="R761"/>
          <cell r="S761"/>
        </row>
        <row r="762">
          <cell r="A762" t="str">
            <v>0</v>
          </cell>
          <cell r="B762">
            <v>0</v>
          </cell>
          <cell r="C762"/>
          <cell r="D762"/>
          <cell r="E762"/>
          <cell r="F762" t="str">
            <v/>
          </cell>
          <cell r="G762"/>
          <cell r="H762"/>
          <cell r="I762"/>
          <cell r="J762"/>
          <cell r="K762"/>
          <cell r="L762"/>
          <cell r="M762"/>
          <cell r="N762"/>
          <cell r="O762"/>
          <cell r="P762"/>
          <cell r="Q762"/>
          <cell r="R762"/>
          <cell r="S762"/>
        </row>
        <row r="763">
          <cell r="A763" t="str">
            <v>0</v>
          </cell>
          <cell r="B763">
            <v>0</v>
          </cell>
          <cell r="C763"/>
          <cell r="D763"/>
          <cell r="E763"/>
          <cell r="F763" t="str">
            <v/>
          </cell>
          <cell r="G763"/>
          <cell r="H763"/>
          <cell r="I763"/>
          <cell r="J763"/>
          <cell r="K763"/>
          <cell r="L763"/>
          <cell r="M763"/>
          <cell r="N763"/>
          <cell r="O763"/>
          <cell r="P763"/>
          <cell r="Q763"/>
          <cell r="R763"/>
          <cell r="S763"/>
        </row>
        <row r="764">
          <cell r="A764" t="str">
            <v>0</v>
          </cell>
          <cell r="B764">
            <v>0</v>
          </cell>
          <cell r="C764"/>
          <cell r="D764"/>
          <cell r="E764"/>
          <cell r="F764" t="str">
            <v/>
          </cell>
          <cell r="G764"/>
          <cell r="H764"/>
          <cell r="I764"/>
          <cell r="J764"/>
          <cell r="K764"/>
          <cell r="L764"/>
          <cell r="M764"/>
          <cell r="N764"/>
          <cell r="O764"/>
          <cell r="P764"/>
          <cell r="Q764"/>
          <cell r="R764"/>
          <cell r="S764"/>
        </row>
        <row r="765">
          <cell r="A765" t="str">
            <v>0</v>
          </cell>
          <cell r="B765">
            <v>0</v>
          </cell>
          <cell r="C765"/>
          <cell r="D765"/>
          <cell r="E765"/>
          <cell r="F765" t="str">
            <v/>
          </cell>
          <cell r="G765"/>
          <cell r="H765"/>
          <cell r="I765"/>
          <cell r="J765"/>
          <cell r="K765"/>
          <cell r="L765"/>
          <cell r="M765"/>
          <cell r="N765"/>
          <cell r="O765"/>
          <cell r="P765"/>
          <cell r="Q765"/>
          <cell r="R765"/>
          <cell r="S765"/>
        </row>
        <row r="766">
          <cell r="A766" t="str">
            <v>0</v>
          </cell>
          <cell r="B766">
            <v>0</v>
          </cell>
          <cell r="C766"/>
          <cell r="D766"/>
          <cell r="E766"/>
          <cell r="F766" t="str">
            <v/>
          </cell>
          <cell r="G766"/>
          <cell r="H766"/>
          <cell r="I766"/>
          <cell r="J766"/>
          <cell r="K766"/>
          <cell r="L766"/>
          <cell r="M766"/>
          <cell r="N766"/>
          <cell r="O766"/>
          <cell r="P766"/>
          <cell r="Q766"/>
          <cell r="R766"/>
          <cell r="S766"/>
        </row>
        <row r="767">
          <cell r="A767" t="str">
            <v>0</v>
          </cell>
          <cell r="B767">
            <v>0</v>
          </cell>
          <cell r="C767"/>
          <cell r="D767"/>
          <cell r="E767"/>
          <cell r="F767" t="str">
            <v/>
          </cell>
          <cell r="G767"/>
          <cell r="H767"/>
          <cell r="I767"/>
          <cell r="J767"/>
          <cell r="K767"/>
          <cell r="L767"/>
          <cell r="M767"/>
          <cell r="N767"/>
          <cell r="O767"/>
          <cell r="P767"/>
          <cell r="Q767"/>
          <cell r="R767"/>
          <cell r="S767"/>
        </row>
        <row r="768">
          <cell r="A768" t="str">
            <v>0</v>
          </cell>
          <cell r="B768">
            <v>0</v>
          </cell>
          <cell r="C768"/>
          <cell r="D768"/>
          <cell r="E768"/>
          <cell r="F768" t="str">
            <v/>
          </cell>
          <cell r="G768"/>
          <cell r="H768"/>
          <cell r="I768"/>
          <cell r="J768"/>
          <cell r="K768"/>
          <cell r="L768"/>
          <cell r="M768"/>
          <cell r="N768"/>
          <cell r="O768"/>
          <cell r="P768"/>
          <cell r="Q768"/>
          <cell r="R768"/>
          <cell r="S768"/>
        </row>
        <row r="769">
          <cell r="A769" t="str">
            <v>0</v>
          </cell>
          <cell r="B769">
            <v>0</v>
          </cell>
          <cell r="C769"/>
          <cell r="D769"/>
          <cell r="E769"/>
          <cell r="F769" t="str">
            <v/>
          </cell>
          <cell r="G769"/>
          <cell r="H769"/>
          <cell r="I769"/>
          <cell r="J769"/>
          <cell r="K769"/>
          <cell r="L769"/>
          <cell r="M769"/>
          <cell r="N769"/>
          <cell r="O769"/>
          <cell r="P769"/>
          <cell r="Q769"/>
          <cell r="R769"/>
          <cell r="S769"/>
        </row>
        <row r="770">
          <cell r="A770" t="str">
            <v>0</v>
          </cell>
          <cell r="B770">
            <v>0</v>
          </cell>
          <cell r="C770"/>
          <cell r="D770"/>
          <cell r="E770"/>
          <cell r="F770" t="str">
            <v/>
          </cell>
          <cell r="G770"/>
          <cell r="H770"/>
          <cell r="I770"/>
          <cell r="J770"/>
          <cell r="K770"/>
          <cell r="L770"/>
          <cell r="M770"/>
          <cell r="N770"/>
          <cell r="O770"/>
          <cell r="P770"/>
          <cell r="Q770"/>
          <cell r="R770"/>
          <cell r="S770"/>
        </row>
        <row r="771">
          <cell r="A771" t="str">
            <v>0</v>
          </cell>
          <cell r="B771">
            <v>0</v>
          </cell>
          <cell r="C771"/>
          <cell r="D771"/>
          <cell r="E771"/>
          <cell r="F771" t="str">
            <v/>
          </cell>
          <cell r="G771"/>
          <cell r="H771"/>
          <cell r="I771"/>
          <cell r="J771"/>
          <cell r="K771"/>
          <cell r="L771"/>
          <cell r="M771"/>
          <cell r="N771"/>
          <cell r="O771"/>
          <cell r="P771"/>
          <cell r="Q771"/>
          <cell r="R771"/>
          <cell r="S771"/>
        </row>
        <row r="772">
          <cell r="A772" t="str">
            <v>0</v>
          </cell>
          <cell r="B772">
            <v>0</v>
          </cell>
          <cell r="C772"/>
          <cell r="D772"/>
          <cell r="E772"/>
          <cell r="F772" t="str">
            <v/>
          </cell>
          <cell r="G772"/>
          <cell r="H772"/>
          <cell r="I772"/>
          <cell r="J772"/>
          <cell r="K772"/>
          <cell r="L772"/>
          <cell r="M772"/>
          <cell r="N772"/>
          <cell r="O772"/>
          <cell r="P772"/>
          <cell r="Q772"/>
          <cell r="R772"/>
          <cell r="S772"/>
        </row>
        <row r="773">
          <cell r="A773" t="str">
            <v>0</v>
          </cell>
          <cell r="B773">
            <v>0</v>
          </cell>
          <cell r="C773"/>
          <cell r="D773"/>
          <cell r="E773"/>
          <cell r="F773" t="str">
            <v/>
          </cell>
          <cell r="G773"/>
          <cell r="H773"/>
          <cell r="I773"/>
          <cell r="J773"/>
          <cell r="K773"/>
          <cell r="L773"/>
          <cell r="M773"/>
          <cell r="N773"/>
          <cell r="O773"/>
          <cell r="P773"/>
          <cell r="Q773"/>
          <cell r="R773"/>
          <cell r="S773"/>
        </row>
        <row r="774">
          <cell r="A774" t="str">
            <v>0</v>
          </cell>
          <cell r="B774">
            <v>0</v>
          </cell>
          <cell r="C774"/>
          <cell r="D774"/>
          <cell r="E774"/>
          <cell r="F774" t="str">
            <v/>
          </cell>
          <cell r="G774"/>
          <cell r="H774"/>
          <cell r="I774"/>
          <cell r="J774"/>
          <cell r="K774"/>
          <cell r="L774"/>
          <cell r="M774"/>
          <cell r="N774"/>
          <cell r="O774"/>
          <cell r="P774"/>
          <cell r="Q774"/>
          <cell r="R774"/>
          <cell r="S774"/>
        </row>
        <row r="775">
          <cell r="A775" t="str">
            <v>0</v>
          </cell>
          <cell r="B775">
            <v>0</v>
          </cell>
          <cell r="C775"/>
          <cell r="D775"/>
          <cell r="E775"/>
          <cell r="F775" t="str">
            <v/>
          </cell>
          <cell r="G775"/>
          <cell r="H775"/>
          <cell r="I775"/>
          <cell r="J775"/>
          <cell r="K775"/>
          <cell r="L775"/>
          <cell r="M775"/>
          <cell r="N775"/>
          <cell r="O775"/>
          <cell r="P775"/>
          <cell r="Q775"/>
          <cell r="R775"/>
          <cell r="S775"/>
        </row>
        <row r="776">
          <cell r="A776" t="str">
            <v>0</v>
          </cell>
          <cell r="B776">
            <v>0</v>
          </cell>
          <cell r="C776"/>
          <cell r="D776"/>
          <cell r="E776"/>
          <cell r="F776" t="str">
            <v/>
          </cell>
          <cell r="G776"/>
          <cell r="H776"/>
          <cell r="I776"/>
          <cell r="J776"/>
          <cell r="K776"/>
          <cell r="L776"/>
          <cell r="M776"/>
          <cell r="N776"/>
          <cell r="O776"/>
          <cell r="P776"/>
          <cell r="Q776"/>
          <cell r="R776"/>
          <cell r="S776"/>
        </row>
        <row r="777">
          <cell r="A777" t="str">
            <v>0</v>
          </cell>
          <cell r="B777">
            <v>0</v>
          </cell>
          <cell r="C777"/>
          <cell r="D777"/>
          <cell r="E777"/>
          <cell r="F777" t="str">
            <v/>
          </cell>
          <cell r="G777"/>
          <cell r="H777"/>
          <cell r="I777"/>
          <cell r="J777"/>
          <cell r="K777"/>
          <cell r="L777"/>
          <cell r="M777"/>
          <cell r="N777"/>
          <cell r="O777"/>
          <cell r="P777"/>
          <cell r="Q777"/>
          <cell r="R777"/>
          <cell r="S777"/>
        </row>
        <row r="778">
          <cell r="A778" t="str">
            <v>0</v>
          </cell>
          <cell r="B778">
            <v>0</v>
          </cell>
          <cell r="C778"/>
          <cell r="D778"/>
          <cell r="E778"/>
          <cell r="F778" t="str">
            <v/>
          </cell>
          <cell r="G778"/>
          <cell r="H778"/>
          <cell r="I778"/>
          <cell r="J778"/>
          <cell r="K778"/>
          <cell r="L778"/>
          <cell r="M778"/>
          <cell r="N778"/>
          <cell r="O778"/>
          <cell r="P778"/>
          <cell r="Q778"/>
          <cell r="R778"/>
          <cell r="S778"/>
        </row>
        <row r="779">
          <cell r="A779" t="str">
            <v>0</v>
          </cell>
          <cell r="B779">
            <v>0</v>
          </cell>
          <cell r="C779"/>
          <cell r="D779"/>
          <cell r="E779"/>
          <cell r="F779" t="str">
            <v/>
          </cell>
          <cell r="G779"/>
          <cell r="H779"/>
          <cell r="I779"/>
          <cell r="J779"/>
          <cell r="K779"/>
          <cell r="L779"/>
          <cell r="M779"/>
          <cell r="N779"/>
          <cell r="O779"/>
          <cell r="P779"/>
          <cell r="Q779"/>
          <cell r="R779"/>
          <cell r="S779"/>
        </row>
        <row r="780">
          <cell r="A780" t="str">
            <v>0</v>
          </cell>
          <cell r="B780">
            <v>0</v>
          </cell>
          <cell r="C780"/>
          <cell r="D780"/>
          <cell r="E780"/>
          <cell r="F780" t="str">
            <v/>
          </cell>
          <cell r="G780"/>
          <cell r="H780"/>
          <cell r="I780"/>
          <cell r="J780"/>
          <cell r="K780"/>
          <cell r="L780"/>
          <cell r="M780"/>
          <cell r="N780"/>
          <cell r="O780"/>
          <cell r="P780"/>
          <cell r="Q780"/>
          <cell r="R780"/>
          <cell r="S780"/>
        </row>
        <row r="781">
          <cell r="A781" t="str">
            <v>0</v>
          </cell>
          <cell r="B781">
            <v>0</v>
          </cell>
          <cell r="C781"/>
          <cell r="D781"/>
          <cell r="E781"/>
          <cell r="F781" t="str">
            <v/>
          </cell>
          <cell r="G781"/>
          <cell r="H781"/>
          <cell r="I781"/>
          <cell r="J781"/>
          <cell r="K781"/>
          <cell r="L781"/>
          <cell r="M781"/>
          <cell r="N781"/>
          <cell r="O781"/>
          <cell r="P781"/>
          <cell r="Q781"/>
          <cell r="R781"/>
          <cell r="S781"/>
        </row>
        <row r="782">
          <cell r="A782" t="str">
            <v>0</v>
          </cell>
          <cell r="B782">
            <v>0</v>
          </cell>
          <cell r="C782"/>
          <cell r="D782"/>
          <cell r="E782"/>
          <cell r="F782" t="str">
            <v/>
          </cell>
          <cell r="G782"/>
          <cell r="H782"/>
          <cell r="I782"/>
          <cell r="J782"/>
          <cell r="K782"/>
          <cell r="L782"/>
          <cell r="M782"/>
          <cell r="N782"/>
          <cell r="O782"/>
          <cell r="P782"/>
          <cell r="Q782"/>
          <cell r="R782"/>
          <cell r="S782"/>
        </row>
        <row r="783">
          <cell r="A783" t="str">
            <v>0</v>
          </cell>
          <cell r="B783">
            <v>0</v>
          </cell>
          <cell r="C783"/>
          <cell r="D783"/>
          <cell r="E783"/>
          <cell r="F783" t="str">
            <v/>
          </cell>
          <cell r="G783"/>
          <cell r="H783"/>
          <cell r="I783"/>
          <cell r="J783"/>
          <cell r="K783"/>
          <cell r="L783"/>
          <cell r="M783"/>
          <cell r="N783"/>
          <cell r="O783"/>
          <cell r="P783"/>
          <cell r="Q783"/>
          <cell r="R783"/>
          <cell r="S783"/>
        </row>
        <row r="784">
          <cell r="A784" t="str">
            <v>0</v>
          </cell>
          <cell r="B784">
            <v>0</v>
          </cell>
          <cell r="C784"/>
          <cell r="D784"/>
          <cell r="E784"/>
          <cell r="F784" t="str">
            <v/>
          </cell>
          <cell r="G784"/>
          <cell r="H784"/>
          <cell r="I784"/>
          <cell r="J784"/>
          <cell r="K784"/>
          <cell r="L784"/>
          <cell r="M784"/>
          <cell r="N784"/>
          <cell r="O784"/>
          <cell r="P784"/>
          <cell r="Q784"/>
          <cell r="R784"/>
          <cell r="S784"/>
        </row>
        <row r="785">
          <cell r="A785" t="str">
            <v>0</v>
          </cell>
          <cell r="B785">
            <v>0</v>
          </cell>
          <cell r="C785"/>
          <cell r="D785"/>
          <cell r="E785"/>
          <cell r="F785" t="str">
            <v/>
          </cell>
          <cell r="G785"/>
          <cell r="H785"/>
          <cell r="I785"/>
          <cell r="J785"/>
          <cell r="K785"/>
          <cell r="L785"/>
          <cell r="M785"/>
          <cell r="N785"/>
          <cell r="O785"/>
          <cell r="P785"/>
          <cell r="Q785"/>
          <cell r="R785"/>
          <cell r="S785"/>
        </row>
        <row r="786">
          <cell r="A786" t="str">
            <v>0</v>
          </cell>
          <cell r="B786">
            <v>0</v>
          </cell>
          <cell r="C786"/>
          <cell r="D786"/>
          <cell r="E786"/>
          <cell r="F786" t="str">
            <v/>
          </cell>
          <cell r="G786"/>
          <cell r="H786"/>
          <cell r="I786"/>
          <cell r="J786"/>
          <cell r="K786"/>
          <cell r="L786"/>
          <cell r="M786"/>
          <cell r="N786"/>
          <cell r="O786"/>
          <cell r="P786"/>
          <cell r="Q786"/>
          <cell r="R786"/>
          <cell r="S786"/>
        </row>
        <row r="787">
          <cell r="A787" t="str">
            <v>0</v>
          </cell>
          <cell r="B787">
            <v>0</v>
          </cell>
          <cell r="C787"/>
          <cell r="D787"/>
          <cell r="E787"/>
          <cell r="F787" t="str">
            <v/>
          </cell>
          <cell r="G787"/>
          <cell r="H787"/>
          <cell r="I787"/>
          <cell r="J787"/>
          <cell r="K787"/>
          <cell r="L787"/>
          <cell r="M787"/>
          <cell r="N787"/>
          <cell r="O787"/>
          <cell r="P787"/>
          <cell r="Q787"/>
          <cell r="R787"/>
          <cell r="S787"/>
        </row>
        <row r="788">
          <cell r="A788" t="str">
            <v>0</v>
          </cell>
          <cell r="B788">
            <v>0</v>
          </cell>
          <cell r="C788"/>
          <cell r="D788"/>
          <cell r="E788"/>
          <cell r="F788" t="str">
            <v/>
          </cell>
          <cell r="G788"/>
          <cell r="H788"/>
          <cell r="I788"/>
          <cell r="J788"/>
          <cell r="K788"/>
          <cell r="L788"/>
          <cell r="M788"/>
          <cell r="N788"/>
          <cell r="O788"/>
          <cell r="P788"/>
          <cell r="Q788"/>
          <cell r="R788"/>
          <cell r="S788"/>
        </row>
        <row r="789">
          <cell r="A789" t="str">
            <v>0</v>
          </cell>
          <cell r="B789">
            <v>0</v>
          </cell>
          <cell r="C789"/>
          <cell r="D789"/>
          <cell r="E789"/>
          <cell r="F789" t="str">
            <v/>
          </cell>
          <cell r="G789"/>
          <cell r="H789"/>
          <cell r="I789"/>
          <cell r="J789"/>
          <cell r="K789"/>
          <cell r="L789"/>
          <cell r="M789"/>
          <cell r="N789"/>
          <cell r="O789"/>
          <cell r="P789"/>
          <cell r="Q789"/>
          <cell r="R789"/>
          <cell r="S789"/>
        </row>
        <row r="790">
          <cell r="A790" t="str">
            <v>0</v>
          </cell>
          <cell r="B790">
            <v>0</v>
          </cell>
          <cell r="C790"/>
          <cell r="D790"/>
          <cell r="E790"/>
          <cell r="F790" t="str">
            <v/>
          </cell>
          <cell r="G790"/>
          <cell r="H790"/>
          <cell r="I790"/>
          <cell r="J790"/>
          <cell r="K790"/>
          <cell r="L790"/>
          <cell r="M790"/>
          <cell r="N790"/>
          <cell r="O790"/>
          <cell r="P790"/>
          <cell r="Q790"/>
          <cell r="R790"/>
          <cell r="S790"/>
        </row>
        <row r="791">
          <cell r="A791" t="str">
            <v>0</v>
          </cell>
          <cell r="B791">
            <v>0</v>
          </cell>
          <cell r="C791"/>
          <cell r="D791"/>
          <cell r="E791"/>
          <cell r="F791" t="str">
            <v/>
          </cell>
          <cell r="G791"/>
          <cell r="H791"/>
          <cell r="I791"/>
          <cell r="J791"/>
          <cell r="K791"/>
          <cell r="L791"/>
          <cell r="M791"/>
          <cell r="N791"/>
          <cell r="O791"/>
          <cell r="P791"/>
          <cell r="Q791"/>
          <cell r="R791"/>
          <cell r="S791"/>
        </row>
        <row r="792">
          <cell r="A792" t="str">
            <v>0</v>
          </cell>
          <cell r="B792">
            <v>0</v>
          </cell>
          <cell r="C792"/>
          <cell r="D792"/>
          <cell r="E792"/>
          <cell r="F792" t="str">
            <v/>
          </cell>
          <cell r="G792"/>
          <cell r="H792"/>
          <cell r="I792"/>
          <cell r="J792"/>
          <cell r="K792"/>
          <cell r="L792"/>
          <cell r="M792"/>
          <cell r="N792"/>
          <cell r="O792"/>
          <cell r="P792"/>
          <cell r="Q792"/>
          <cell r="R792"/>
          <cell r="S792"/>
        </row>
        <row r="793">
          <cell r="A793" t="str">
            <v>0</v>
          </cell>
          <cell r="B793">
            <v>0</v>
          </cell>
          <cell r="C793"/>
          <cell r="D793"/>
          <cell r="E793"/>
          <cell r="F793" t="str">
            <v/>
          </cell>
          <cell r="G793"/>
          <cell r="H793"/>
          <cell r="I793"/>
          <cell r="J793"/>
          <cell r="K793"/>
          <cell r="L793"/>
          <cell r="M793"/>
          <cell r="N793"/>
          <cell r="O793"/>
          <cell r="P793"/>
          <cell r="Q793"/>
          <cell r="R793"/>
          <cell r="S793"/>
        </row>
        <row r="794">
          <cell r="A794" t="str">
            <v>0</v>
          </cell>
          <cell r="B794">
            <v>0</v>
          </cell>
          <cell r="C794"/>
          <cell r="D794"/>
          <cell r="E794"/>
          <cell r="F794" t="str">
            <v/>
          </cell>
          <cell r="G794"/>
          <cell r="H794"/>
          <cell r="I794"/>
          <cell r="J794"/>
          <cell r="K794"/>
          <cell r="L794"/>
          <cell r="M794"/>
          <cell r="N794"/>
          <cell r="O794"/>
          <cell r="P794"/>
          <cell r="Q794"/>
          <cell r="R794"/>
          <cell r="S794"/>
        </row>
        <row r="795">
          <cell r="A795" t="str">
            <v>0</v>
          </cell>
          <cell r="B795">
            <v>0</v>
          </cell>
          <cell r="C795"/>
          <cell r="D795"/>
          <cell r="E795"/>
          <cell r="F795" t="str">
            <v/>
          </cell>
          <cell r="G795"/>
          <cell r="H795"/>
          <cell r="I795"/>
          <cell r="J795"/>
          <cell r="K795"/>
          <cell r="L795"/>
          <cell r="M795"/>
          <cell r="N795"/>
          <cell r="O795"/>
          <cell r="P795"/>
          <cell r="Q795"/>
          <cell r="R795"/>
          <cell r="S795"/>
        </row>
        <row r="796">
          <cell r="A796" t="str">
            <v>0</v>
          </cell>
          <cell r="B796">
            <v>0</v>
          </cell>
          <cell r="C796"/>
          <cell r="D796"/>
          <cell r="E796"/>
          <cell r="F796" t="str">
            <v/>
          </cell>
          <cell r="G796"/>
          <cell r="H796"/>
          <cell r="I796"/>
          <cell r="J796"/>
          <cell r="K796"/>
          <cell r="L796"/>
          <cell r="M796"/>
          <cell r="N796"/>
          <cell r="O796"/>
          <cell r="P796"/>
          <cell r="Q796"/>
          <cell r="R796"/>
          <cell r="S796"/>
        </row>
        <row r="797">
          <cell r="A797" t="str">
            <v>0</v>
          </cell>
          <cell r="B797">
            <v>0</v>
          </cell>
          <cell r="C797"/>
          <cell r="D797"/>
          <cell r="E797"/>
          <cell r="F797" t="str">
            <v/>
          </cell>
          <cell r="G797"/>
          <cell r="H797"/>
          <cell r="I797"/>
          <cell r="J797"/>
          <cell r="K797"/>
          <cell r="L797"/>
          <cell r="M797"/>
          <cell r="N797"/>
          <cell r="O797"/>
          <cell r="P797"/>
          <cell r="Q797"/>
          <cell r="R797"/>
          <cell r="S797"/>
        </row>
        <row r="798">
          <cell r="A798" t="str">
            <v>0</v>
          </cell>
          <cell r="B798">
            <v>0</v>
          </cell>
          <cell r="C798"/>
          <cell r="D798"/>
          <cell r="E798"/>
          <cell r="F798" t="str">
            <v/>
          </cell>
          <cell r="G798"/>
          <cell r="H798"/>
          <cell r="I798"/>
          <cell r="J798"/>
          <cell r="K798"/>
          <cell r="L798"/>
          <cell r="M798"/>
          <cell r="N798"/>
          <cell r="O798"/>
          <cell r="P798"/>
          <cell r="Q798"/>
          <cell r="R798"/>
          <cell r="S798"/>
        </row>
        <row r="799">
          <cell r="B799">
            <v>0</v>
          </cell>
          <cell r="C799"/>
          <cell r="D799"/>
          <cell r="E799"/>
          <cell r="F799" t="str">
            <v/>
          </cell>
          <cell r="G799"/>
          <cell r="H799"/>
          <cell r="I799"/>
          <cell r="J799"/>
          <cell r="K799"/>
          <cell r="L799"/>
          <cell r="M799"/>
          <cell r="N799"/>
          <cell r="O799"/>
          <cell r="P799"/>
          <cell r="Q799"/>
          <cell r="R799"/>
          <cell r="S799"/>
        </row>
        <row r="800">
          <cell r="B800">
            <v>0</v>
          </cell>
          <cell r="C800"/>
          <cell r="D800"/>
          <cell r="E800"/>
          <cell r="F800" t="str">
            <v/>
          </cell>
          <cell r="G800"/>
          <cell r="H800"/>
          <cell r="I800"/>
          <cell r="J800"/>
          <cell r="K800"/>
          <cell r="L800"/>
          <cell r="M800"/>
          <cell r="N800"/>
          <cell r="O800"/>
          <cell r="P800"/>
          <cell r="Q800"/>
          <cell r="R800"/>
          <cell r="S800"/>
        </row>
        <row r="801">
          <cell r="B801">
            <v>0</v>
          </cell>
          <cell r="C801"/>
          <cell r="D801"/>
          <cell r="E801"/>
          <cell r="F801" t="str">
            <v/>
          </cell>
          <cell r="G801"/>
          <cell r="H801"/>
          <cell r="I801"/>
          <cell r="J801"/>
          <cell r="K801"/>
          <cell r="L801"/>
          <cell r="M801"/>
          <cell r="N801"/>
          <cell r="O801"/>
          <cell r="P801"/>
          <cell r="Q801"/>
          <cell r="R801"/>
          <cell r="S801"/>
        </row>
        <row r="802">
          <cell r="B802">
            <v>0</v>
          </cell>
          <cell r="C802"/>
          <cell r="D802"/>
          <cell r="E802"/>
          <cell r="F802" t="str">
            <v/>
          </cell>
          <cell r="G802"/>
          <cell r="H802"/>
          <cell r="I802"/>
          <cell r="J802"/>
          <cell r="K802"/>
          <cell r="L802"/>
          <cell r="M802"/>
          <cell r="N802"/>
          <cell r="O802"/>
          <cell r="P802"/>
          <cell r="Q802"/>
          <cell r="R802"/>
          <cell r="S802"/>
        </row>
        <row r="803">
          <cell r="B803">
            <v>0</v>
          </cell>
          <cell r="C803"/>
          <cell r="D803"/>
          <cell r="E803"/>
          <cell r="F803" t="str">
            <v/>
          </cell>
          <cell r="G803"/>
          <cell r="H803"/>
          <cell r="I803"/>
          <cell r="J803"/>
          <cell r="K803"/>
          <cell r="L803"/>
          <cell r="M803"/>
          <cell r="N803"/>
          <cell r="O803"/>
          <cell r="P803"/>
          <cell r="Q803"/>
          <cell r="R803"/>
          <cell r="S803"/>
        </row>
        <row r="804">
          <cell r="B804">
            <v>0</v>
          </cell>
          <cell r="C804"/>
          <cell r="D804"/>
          <cell r="E804"/>
          <cell r="F804" t="str">
            <v/>
          </cell>
          <cell r="G804"/>
          <cell r="H804"/>
          <cell r="I804"/>
          <cell r="J804"/>
          <cell r="K804"/>
          <cell r="L804"/>
          <cell r="M804"/>
          <cell r="N804"/>
          <cell r="O804"/>
          <cell r="P804"/>
          <cell r="Q804"/>
          <cell r="R804"/>
          <cell r="S804"/>
        </row>
        <row r="805">
          <cell r="B805">
            <v>0</v>
          </cell>
          <cell r="C805"/>
          <cell r="D805"/>
          <cell r="E805"/>
          <cell r="F805" t="str">
            <v/>
          </cell>
          <cell r="G805"/>
          <cell r="H805"/>
          <cell r="I805"/>
          <cell r="J805"/>
          <cell r="K805"/>
          <cell r="L805"/>
          <cell r="M805"/>
          <cell r="N805"/>
          <cell r="O805"/>
          <cell r="P805"/>
          <cell r="Q805"/>
          <cell r="R805"/>
          <cell r="S805"/>
        </row>
        <row r="806">
          <cell r="B806">
            <v>0</v>
          </cell>
          <cell r="C806"/>
          <cell r="D806"/>
          <cell r="E806"/>
          <cell r="F806" t="str">
            <v/>
          </cell>
          <cell r="G806"/>
          <cell r="H806"/>
          <cell r="I806"/>
          <cell r="J806"/>
          <cell r="K806"/>
          <cell r="L806"/>
          <cell r="M806"/>
          <cell r="N806"/>
          <cell r="O806"/>
          <cell r="P806"/>
          <cell r="Q806"/>
          <cell r="R806"/>
          <cell r="S806"/>
        </row>
        <row r="807">
          <cell r="B807">
            <v>0</v>
          </cell>
          <cell r="C807"/>
          <cell r="D807"/>
          <cell r="E807"/>
          <cell r="F807" t="str">
            <v/>
          </cell>
          <cell r="G807"/>
          <cell r="H807"/>
          <cell r="I807"/>
          <cell r="J807"/>
          <cell r="K807"/>
          <cell r="L807"/>
          <cell r="M807"/>
          <cell r="N807"/>
          <cell r="O807"/>
          <cell r="P807"/>
          <cell r="Q807"/>
          <cell r="R807"/>
          <cell r="S807"/>
        </row>
        <row r="808">
          <cell r="B808">
            <v>0</v>
          </cell>
          <cell r="C808"/>
          <cell r="D808"/>
          <cell r="E808"/>
          <cell r="F808" t="str">
            <v/>
          </cell>
          <cell r="G808"/>
          <cell r="H808"/>
          <cell r="I808"/>
          <cell r="J808"/>
          <cell r="K808"/>
          <cell r="L808"/>
          <cell r="M808"/>
          <cell r="N808"/>
          <cell r="O808"/>
          <cell r="P808"/>
          <cell r="Q808"/>
          <cell r="R808"/>
          <cell r="S808"/>
        </row>
        <row r="809">
          <cell r="B809">
            <v>0</v>
          </cell>
          <cell r="C809"/>
          <cell r="D809"/>
          <cell r="E809"/>
          <cell r="F809" t="str">
            <v/>
          </cell>
          <cell r="G809"/>
          <cell r="H809"/>
          <cell r="I809"/>
          <cell r="J809"/>
          <cell r="K809"/>
          <cell r="L809"/>
          <cell r="M809"/>
          <cell r="N809"/>
          <cell r="O809"/>
          <cell r="P809"/>
          <cell r="Q809"/>
          <cell r="R809"/>
          <cell r="S809"/>
        </row>
        <row r="810">
          <cell r="B810">
            <v>0</v>
          </cell>
          <cell r="C810"/>
          <cell r="D810"/>
          <cell r="E810"/>
          <cell r="F810" t="str">
            <v/>
          </cell>
          <cell r="G810"/>
          <cell r="H810"/>
          <cell r="I810"/>
          <cell r="J810"/>
          <cell r="K810"/>
          <cell r="L810"/>
          <cell r="M810"/>
          <cell r="N810"/>
          <cell r="O810"/>
          <cell r="P810"/>
          <cell r="Q810"/>
          <cell r="R810"/>
          <cell r="S810"/>
        </row>
        <row r="811">
          <cell r="B811">
            <v>0</v>
          </cell>
          <cell r="C811"/>
          <cell r="D811"/>
          <cell r="E811"/>
          <cell r="F811" t="str">
            <v/>
          </cell>
          <cell r="G811"/>
          <cell r="H811"/>
          <cell r="I811"/>
          <cell r="J811"/>
          <cell r="K811"/>
          <cell r="L811"/>
          <cell r="M811"/>
          <cell r="N811"/>
          <cell r="O811"/>
          <cell r="P811"/>
          <cell r="Q811"/>
          <cell r="R811"/>
          <cell r="S811"/>
        </row>
        <row r="812">
          <cell r="B812">
            <v>0</v>
          </cell>
          <cell r="C812"/>
          <cell r="D812"/>
          <cell r="E812"/>
          <cell r="F812" t="str">
            <v/>
          </cell>
          <cell r="G812"/>
          <cell r="H812"/>
          <cell r="I812"/>
          <cell r="J812"/>
          <cell r="K812"/>
          <cell r="L812"/>
          <cell r="M812"/>
          <cell r="N812"/>
          <cell r="O812"/>
          <cell r="P812"/>
          <cell r="Q812"/>
          <cell r="R812"/>
          <cell r="S812"/>
        </row>
        <row r="813">
          <cell r="B813">
            <v>0</v>
          </cell>
          <cell r="C813"/>
          <cell r="D813"/>
          <cell r="E813"/>
          <cell r="F813" t="str">
            <v/>
          </cell>
          <cell r="G813"/>
          <cell r="H813"/>
          <cell r="I813"/>
          <cell r="J813"/>
          <cell r="K813"/>
          <cell r="L813"/>
          <cell r="M813"/>
          <cell r="N813"/>
          <cell r="O813"/>
          <cell r="P813"/>
          <cell r="Q813"/>
          <cell r="R813"/>
          <cell r="S813"/>
        </row>
        <row r="814">
          <cell r="B814">
            <v>0</v>
          </cell>
          <cell r="C814"/>
          <cell r="D814"/>
          <cell r="E814"/>
          <cell r="F814" t="str">
            <v/>
          </cell>
          <cell r="G814"/>
          <cell r="H814"/>
          <cell r="I814"/>
          <cell r="J814"/>
          <cell r="K814"/>
          <cell r="L814"/>
          <cell r="M814"/>
          <cell r="N814"/>
          <cell r="O814"/>
          <cell r="P814"/>
          <cell r="Q814"/>
          <cell r="R814"/>
          <cell r="S814"/>
        </row>
        <row r="815">
          <cell r="B815">
            <v>0</v>
          </cell>
          <cell r="C815"/>
          <cell r="D815"/>
          <cell r="E815"/>
          <cell r="F815" t="str">
            <v/>
          </cell>
          <cell r="G815"/>
          <cell r="H815"/>
          <cell r="I815"/>
          <cell r="J815"/>
          <cell r="K815"/>
          <cell r="L815"/>
          <cell r="M815"/>
          <cell r="N815"/>
          <cell r="O815"/>
          <cell r="P815"/>
          <cell r="Q815"/>
          <cell r="R815"/>
          <cell r="S815"/>
        </row>
        <row r="816">
          <cell r="B816">
            <v>0</v>
          </cell>
          <cell r="C816"/>
          <cell r="D816"/>
          <cell r="E816"/>
          <cell r="F816" t="str">
            <v/>
          </cell>
          <cell r="G816"/>
          <cell r="H816"/>
          <cell r="I816"/>
          <cell r="J816"/>
          <cell r="K816"/>
          <cell r="L816"/>
          <cell r="M816"/>
          <cell r="N816"/>
          <cell r="O816"/>
          <cell r="P816"/>
          <cell r="Q816"/>
          <cell r="R816"/>
          <cell r="S816"/>
        </row>
        <row r="817">
          <cell r="B817">
            <v>0</v>
          </cell>
          <cell r="C817"/>
          <cell r="D817"/>
          <cell r="E817"/>
          <cell r="F817" t="str">
            <v/>
          </cell>
          <cell r="G817"/>
          <cell r="H817"/>
          <cell r="I817"/>
          <cell r="J817"/>
          <cell r="K817"/>
          <cell r="L817"/>
          <cell r="M817"/>
          <cell r="N817"/>
          <cell r="O817"/>
          <cell r="P817"/>
          <cell r="Q817"/>
          <cell r="R817"/>
          <cell r="S817"/>
        </row>
        <row r="818">
          <cell r="B818">
            <v>0</v>
          </cell>
          <cell r="C818"/>
          <cell r="D818"/>
          <cell r="E818"/>
          <cell r="F818" t="str">
            <v/>
          </cell>
          <cell r="G818"/>
          <cell r="H818"/>
          <cell r="I818"/>
          <cell r="J818"/>
          <cell r="K818"/>
          <cell r="L818"/>
          <cell r="M818"/>
          <cell r="N818"/>
          <cell r="O818"/>
          <cell r="P818"/>
          <cell r="Q818"/>
          <cell r="R818"/>
          <cell r="S818"/>
        </row>
        <row r="819">
          <cell r="B819">
            <v>0</v>
          </cell>
          <cell r="C819"/>
          <cell r="D819"/>
          <cell r="E819"/>
          <cell r="F819" t="str">
            <v/>
          </cell>
          <cell r="G819"/>
          <cell r="H819"/>
          <cell r="I819"/>
          <cell r="J819"/>
          <cell r="K819"/>
          <cell r="L819"/>
          <cell r="M819"/>
          <cell r="N819"/>
          <cell r="O819"/>
          <cell r="P819"/>
          <cell r="Q819"/>
          <cell r="R819"/>
          <cell r="S819"/>
        </row>
        <row r="820">
          <cell r="B820">
            <v>0</v>
          </cell>
          <cell r="C820"/>
          <cell r="D820"/>
          <cell r="E820"/>
          <cell r="F820" t="str">
            <v/>
          </cell>
          <cell r="G820"/>
          <cell r="H820"/>
          <cell r="I820"/>
          <cell r="J820"/>
          <cell r="K820"/>
          <cell r="L820"/>
          <cell r="M820"/>
          <cell r="N820"/>
          <cell r="O820"/>
          <cell r="P820"/>
          <cell r="Q820"/>
          <cell r="R820"/>
          <cell r="S820"/>
        </row>
        <row r="821">
          <cell r="B821">
            <v>0</v>
          </cell>
          <cell r="C821"/>
          <cell r="D821"/>
          <cell r="E821"/>
          <cell r="F821" t="str">
            <v/>
          </cell>
          <cell r="G821"/>
          <cell r="H821"/>
          <cell r="I821"/>
          <cell r="J821"/>
          <cell r="K821"/>
          <cell r="L821"/>
          <cell r="M821"/>
          <cell r="N821"/>
          <cell r="O821"/>
          <cell r="P821"/>
          <cell r="Q821"/>
          <cell r="R821"/>
          <cell r="S821"/>
        </row>
        <row r="822">
          <cell r="B822">
            <v>0</v>
          </cell>
          <cell r="C822"/>
          <cell r="D822"/>
          <cell r="E822"/>
          <cell r="F822" t="str">
            <v/>
          </cell>
          <cell r="G822"/>
          <cell r="H822"/>
          <cell r="I822"/>
          <cell r="J822"/>
          <cell r="K822"/>
          <cell r="L822"/>
          <cell r="M822"/>
          <cell r="N822"/>
          <cell r="O822"/>
          <cell r="P822"/>
          <cell r="Q822"/>
          <cell r="R822"/>
          <cell r="S822"/>
        </row>
        <row r="823">
          <cell r="B823">
            <v>0</v>
          </cell>
          <cell r="C823"/>
          <cell r="D823"/>
          <cell r="E823"/>
          <cell r="F823" t="str">
            <v/>
          </cell>
          <cell r="G823"/>
          <cell r="H823"/>
          <cell r="I823"/>
          <cell r="J823"/>
          <cell r="K823"/>
          <cell r="L823"/>
          <cell r="M823"/>
          <cell r="N823"/>
          <cell r="O823"/>
          <cell r="P823"/>
          <cell r="Q823"/>
          <cell r="R823"/>
          <cell r="S823"/>
        </row>
        <row r="824">
          <cell r="B824">
            <v>0</v>
          </cell>
          <cell r="C824"/>
          <cell r="D824"/>
          <cell r="E824"/>
          <cell r="F824" t="str">
            <v/>
          </cell>
          <cell r="G824"/>
          <cell r="H824"/>
          <cell r="I824"/>
          <cell r="J824"/>
          <cell r="K824"/>
          <cell r="L824"/>
          <cell r="M824"/>
          <cell r="N824"/>
          <cell r="O824"/>
          <cell r="P824"/>
          <cell r="Q824"/>
          <cell r="R824"/>
          <cell r="S824"/>
        </row>
        <row r="825">
          <cell r="B825">
            <v>0</v>
          </cell>
          <cell r="C825"/>
          <cell r="D825"/>
          <cell r="E825"/>
          <cell r="F825" t="str">
            <v/>
          </cell>
          <cell r="G825"/>
          <cell r="H825"/>
          <cell r="I825"/>
          <cell r="J825"/>
          <cell r="K825"/>
          <cell r="L825"/>
          <cell r="M825"/>
          <cell r="N825"/>
          <cell r="O825"/>
          <cell r="P825"/>
          <cell r="Q825"/>
          <cell r="R825"/>
          <cell r="S825"/>
        </row>
        <row r="826">
          <cell r="B826">
            <v>0</v>
          </cell>
          <cell r="C826"/>
          <cell r="D826"/>
          <cell r="E826"/>
          <cell r="F826" t="str">
            <v/>
          </cell>
          <cell r="G826"/>
          <cell r="H826"/>
          <cell r="I826"/>
          <cell r="J826"/>
          <cell r="K826"/>
          <cell r="L826"/>
          <cell r="M826"/>
          <cell r="N826"/>
          <cell r="O826"/>
          <cell r="P826"/>
          <cell r="Q826"/>
          <cell r="R826"/>
          <cell r="S826"/>
        </row>
        <row r="827">
          <cell r="B827">
            <v>0</v>
          </cell>
          <cell r="C827"/>
          <cell r="D827"/>
          <cell r="E827"/>
          <cell r="F827" t="str">
            <v/>
          </cell>
          <cell r="G827"/>
          <cell r="H827"/>
          <cell r="I827"/>
          <cell r="J827"/>
          <cell r="K827"/>
          <cell r="L827"/>
          <cell r="M827"/>
          <cell r="N827"/>
          <cell r="O827"/>
          <cell r="P827"/>
          <cell r="Q827"/>
          <cell r="R827"/>
          <cell r="S827"/>
        </row>
        <row r="828">
          <cell r="B828">
            <v>0</v>
          </cell>
          <cell r="C828"/>
          <cell r="D828"/>
          <cell r="E828"/>
          <cell r="F828" t="str">
            <v/>
          </cell>
          <cell r="G828"/>
          <cell r="H828"/>
          <cell r="I828"/>
          <cell r="J828"/>
          <cell r="K828"/>
          <cell r="L828"/>
          <cell r="M828"/>
          <cell r="N828"/>
          <cell r="O828"/>
          <cell r="P828"/>
          <cell r="Q828"/>
          <cell r="R828"/>
          <cell r="S828"/>
        </row>
        <row r="829">
          <cell r="B829">
            <v>0</v>
          </cell>
          <cell r="C829"/>
          <cell r="D829"/>
          <cell r="E829"/>
          <cell r="F829" t="str">
            <v/>
          </cell>
          <cell r="G829"/>
          <cell r="H829"/>
          <cell r="I829"/>
          <cell r="J829"/>
          <cell r="K829"/>
          <cell r="L829"/>
          <cell r="M829"/>
          <cell r="N829"/>
          <cell r="O829"/>
          <cell r="P829"/>
          <cell r="Q829"/>
          <cell r="R829"/>
          <cell r="S829"/>
        </row>
        <row r="830">
          <cell r="B830">
            <v>0</v>
          </cell>
          <cell r="C830"/>
          <cell r="D830"/>
          <cell r="E830"/>
          <cell r="F830" t="str">
            <v/>
          </cell>
          <cell r="G830"/>
          <cell r="H830"/>
          <cell r="I830"/>
          <cell r="J830"/>
          <cell r="K830"/>
          <cell r="L830"/>
          <cell r="M830"/>
          <cell r="N830"/>
          <cell r="O830"/>
          <cell r="P830"/>
          <cell r="Q830"/>
          <cell r="R830"/>
          <cell r="S830"/>
        </row>
        <row r="831">
          <cell r="B831">
            <v>0</v>
          </cell>
          <cell r="C831"/>
          <cell r="D831"/>
          <cell r="E831"/>
          <cell r="F831" t="str">
            <v/>
          </cell>
          <cell r="G831"/>
          <cell r="H831"/>
          <cell r="I831"/>
          <cell r="J831"/>
          <cell r="K831"/>
          <cell r="L831"/>
          <cell r="M831"/>
          <cell r="N831"/>
          <cell r="O831"/>
          <cell r="P831"/>
          <cell r="Q831"/>
          <cell r="R831"/>
          <cell r="S831"/>
        </row>
        <row r="832">
          <cell r="B832">
            <v>0</v>
          </cell>
          <cell r="C832"/>
          <cell r="D832"/>
          <cell r="E832"/>
          <cell r="F832" t="str">
            <v/>
          </cell>
          <cell r="G832"/>
          <cell r="H832"/>
          <cell r="I832"/>
          <cell r="J832"/>
          <cell r="K832"/>
          <cell r="L832"/>
          <cell r="M832"/>
          <cell r="N832"/>
          <cell r="O832"/>
          <cell r="P832"/>
          <cell r="Q832"/>
          <cell r="R832"/>
          <cell r="S832"/>
        </row>
        <row r="833">
          <cell r="B833">
            <v>0</v>
          </cell>
          <cell r="C833"/>
          <cell r="D833"/>
          <cell r="E833"/>
          <cell r="F833" t="str">
            <v/>
          </cell>
          <cell r="G833"/>
          <cell r="H833"/>
          <cell r="I833"/>
          <cell r="J833"/>
          <cell r="K833"/>
          <cell r="L833"/>
          <cell r="M833"/>
          <cell r="N833"/>
          <cell r="O833"/>
          <cell r="P833"/>
          <cell r="Q833"/>
          <cell r="R833"/>
          <cell r="S833"/>
        </row>
        <row r="834">
          <cell r="B834">
            <v>0</v>
          </cell>
          <cell r="C834"/>
          <cell r="D834"/>
          <cell r="E834"/>
          <cell r="F834" t="str">
            <v/>
          </cell>
          <cell r="G834"/>
          <cell r="H834"/>
          <cell r="I834"/>
          <cell r="J834"/>
          <cell r="K834"/>
          <cell r="L834"/>
          <cell r="M834"/>
          <cell r="N834"/>
          <cell r="O834"/>
          <cell r="P834"/>
          <cell r="Q834"/>
          <cell r="R834"/>
          <cell r="S834"/>
        </row>
        <row r="835">
          <cell r="B835">
            <v>0</v>
          </cell>
          <cell r="C835"/>
          <cell r="D835"/>
          <cell r="E835"/>
          <cell r="F835" t="str">
            <v/>
          </cell>
          <cell r="G835"/>
          <cell r="H835"/>
          <cell r="I835"/>
          <cell r="J835"/>
          <cell r="K835"/>
          <cell r="L835"/>
          <cell r="M835"/>
          <cell r="N835"/>
          <cell r="O835"/>
          <cell r="P835"/>
          <cell r="Q835"/>
          <cell r="R835"/>
          <cell r="S835"/>
        </row>
        <row r="836">
          <cell r="B836">
            <v>0</v>
          </cell>
          <cell r="C836"/>
          <cell r="D836"/>
          <cell r="E836"/>
          <cell r="F836" t="str">
            <v/>
          </cell>
          <cell r="G836"/>
          <cell r="H836"/>
          <cell r="I836"/>
          <cell r="J836"/>
          <cell r="K836"/>
          <cell r="L836"/>
          <cell r="M836"/>
          <cell r="N836"/>
          <cell r="O836"/>
          <cell r="P836"/>
          <cell r="Q836"/>
          <cell r="R836"/>
          <cell r="S836"/>
        </row>
        <row r="837">
          <cell r="B837">
            <v>0</v>
          </cell>
          <cell r="C837"/>
          <cell r="D837"/>
          <cell r="E837"/>
          <cell r="F837" t="str">
            <v/>
          </cell>
          <cell r="G837"/>
          <cell r="H837"/>
          <cell r="I837"/>
          <cell r="J837"/>
          <cell r="K837"/>
          <cell r="L837"/>
          <cell r="M837"/>
          <cell r="N837"/>
          <cell r="O837"/>
          <cell r="P837"/>
          <cell r="Q837"/>
          <cell r="R837"/>
          <cell r="S837"/>
        </row>
        <row r="838">
          <cell r="B838">
            <v>0</v>
          </cell>
          <cell r="C838"/>
          <cell r="D838"/>
          <cell r="E838"/>
          <cell r="F838" t="str">
            <v/>
          </cell>
          <cell r="G838"/>
          <cell r="H838"/>
          <cell r="I838"/>
          <cell r="J838"/>
          <cell r="K838"/>
          <cell r="L838"/>
          <cell r="M838"/>
          <cell r="N838"/>
          <cell r="O838"/>
          <cell r="P838"/>
          <cell r="Q838"/>
          <cell r="R838"/>
          <cell r="S838"/>
        </row>
        <row r="839">
          <cell r="B839">
            <v>0</v>
          </cell>
          <cell r="C839"/>
          <cell r="D839"/>
          <cell r="E839"/>
          <cell r="F839" t="str">
            <v/>
          </cell>
          <cell r="G839"/>
          <cell r="H839"/>
          <cell r="I839"/>
          <cell r="J839"/>
          <cell r="K839"/>
          <cell r="L839"/>
          <cell r="M839"/>
          <cell r="N839"/>
          <cell r="O839"/>
          <cell r="P839"/>
          <cell r="Q839"/>
          <cell r="R839"/>
          <cell r="S839"/>
        </row>
        <row r="840">
          <cell r="B840">
            <v>0</v>
          </cell>
          <cell r="C840"/>
          <cell r="D840"/>
          <cell r="E840"/>
          <cell r="F840" t="str">
            <v/>
          </cell>
          <cell r="G840"/>
          <cell r="H840"/>
          <cell r="I840"/>
          <cell r="J840"/>
          <cell r="K840"/>
          <cell r="L840"/>
          <cell r="M840"/>
          <cell r="N840"/>
          <cell r="O840"/>
          <cell r="P840"/>
          <cell r="Q840"/>
          <cell r="R840"/>
          <cell r="S840"/>
        </row>
        <row r="841">
          <cell r="B841">
            <v>0</v>
          </cell>
          <cell r="C841"/>
          <cell r="D841"/>
          <cell r="E841"/>
          <cell r="F841" t="str">
            <v/>
          </cell>
          <cell r="G841"/>
          <cell r="H841"/>
          <cell r="I841"/>
          <cell r="J841"/>
          <cell r="K841"/>
          <cell r="L841"/>
          <cell r="M841"/>
          <cell r="N841"/>
          <cell r="O841"/>
          <cell r="P841"/>
          <cell r="Q841"/>
          <cell r="R841"/>
          <cell r="S841"/>
        </row>
        <row r="842">
          <cell r="B842">
            <v>0</v>
          </cell>
          <cell r="C842"/>
          <cell r="D842"/>
          <cell r="E842"/>
          <cell r="F842" t="str">
            <v/>
          </cell>
          <cell r="G842"/>
          <cell r="H842"/>
          <cell r="I842"/>
          <cell r="J842"/>
          <cell r="K842"/>
          <cell r="L842"/>
          <cell r="M842"/>
          <cell r="N842"/>
          <cell r="O842"/>
          <cell r="P842"/>
          <cell r="Q842"/>
          <cell r="R842"/>
          <cell r="S842"/>
        </row>
        <row r="843">
          <cell r="B843">
            <v>0</v>
          </cell>
          <cell r="C843"/>
          <cell r="D843"/>
          <cell r="E843"/>
          <cell r="F843" t="str">
            <v/>
          </cell>
          <cell r="G843"/>
          <cell r="H843"/>
          <cell r="I843"/>
          <cell r="J843"/>
          <cell r="K843"/>
          <cell r="L843"/>
          <cell r="M843"/>
          <cell r="N843"/>
          <cell r="O843"/>
          <cell r="P843"/>
          <cell r="Q843"/>
          <cell r="R843"/>
          <cell r="S843"/>
        </row>
        <row r="844">
          <cell r="B844">
            <v>0</v>
          </cell>
          <cell r="C844"/>
          <cell r="D844"/>
          <cell r="E844"/>
          <cell r="F844" t="str">
            <v/>
          </cell>
          <cell r="G844"/>
          <cell r="H844"/>
          <cell r="I844"/>
          <cell r="J844"/>
          <cell r="K844"/>
          <cell r="L844"/>
          <cell r="M844"/>
          <cell r="N844"/>
          <cell r="O844"/>
          <cell r="P844"/>
          <cell r="Q844"/>
          <cell r="R844"/>
          <cell r="S844"/>
        </row>
        <row r="845">
          <cell r="B845">
            <v>0</v>
          </cell>
          <cell r="C845"/>
          <cell r="D845"/>
          <cell r="E845"/>
          <cell r="F845" t="str">
            <v/>
          </cell>
          <cell r="G845"/>
          <cell r="H845"/>
          <cell r="I845"/>
          <cell r="J845"/>
          <cell r="K845"/>
          <cell r="L845"/>
          <cell r="M845"/>
          <cell r="N845"/>
          <cell r="O845"/>
          <cell r="P845"/>
          <cell r="Q845"/>
          <cell r="R845"/>
          <cell r="S845"/>
        </row>
        <row r="846">
          <cell r="B846">
            <v>0</v>
          </cell>
          <cell r="C846"/>
          <cell r="D846"/>
          <cell r="E846"/>
          <cell r="F846" t="str">
            <v/>
          </cell>
          <cell r="G846"/>
          <cell r="H846"/>
          <cell r="I846"/>
          <cell r="J846"/>
          <cell r="K846"/>
          <cell r="L846"/>
          <cell r="M846"/>
          <cell r="N846"/>
          <cell r="O846"/>
          <cell r="P846"/>
          <cell r="Q846"/>
          <cell r="R846"/>
          <cell r="S846"/>
        </row>
        <row r="847">
          <cell r="B847">
            <v>0</v>
          </cell>
          <cell r="C847"/>
          <cell r="D847"/>
          <cell r="E847"/>
          <cell r="F847" t="str">
            <v/>
          </cell>
          <cell r="G847"/>
          <cell r="H847"/>
          <cell r="I847"/>
          <cell r="J847"/>
          <cell r="K847"/>
          <cell r="L847"/>
          <cell r="M847"/>
          <cell r="N847"/>
          <cell r="O847"/>
          <cell r="P847"/>
          <cell r="Q847"/>
          <cell r="R847"/>
          <cell r="S847"/>
        </row>
        <row r="848">
          <cell r="B848">
            <v>0</v>
          </cell>
          <cell r="C848"/>
          <cell r="D848"/>
          <cell r="E848"/>
          <cell r="F848" t="str">
            <v/>
          </cell>
          <cell r="G848"/>
          <cell r="H848"/>
          <cell r="I848"/>
          <cell r="J848"/>
          <cell r="K848"/>
          <cell r="L848"/>
          <cell r="M848"/>
          <cell r="N848"/>
          <cell r="O848"/>
          <cell r="P848"/>
          <cell r="Q848"/>
          <cell r="R848"/>
          <cell r="S848"/>
        </row>
        <row r="849">
          <cell r="B849">
            <v>0</v>
          </cell>
          <cell r="C849"/>
          <cell r="D849"/>
          <cell r="E849"/>
          <cell r="F849" t="str">
            <v/>
          </cell>
          <cell r="G849"/>
          <cell r="H849"/>
          <cell r="I849"/>
          <cell r="J849"/>
          <cell r="K849"/>
          <cell r="L849"/>
          <cell r="M849"/>
          <cell r="N849"/>
          <cell r="O849"/>
          <cell r="P849"/>
          <cell r="Q849"/>
          <cell r="R849"/>
          <cell r="S849"/>
        </row>
        <row r="850">
          <cell r="B850">
            <v>0</v>
          </cell>
          <cell r="C850"/>
          <cell r="D850"/>
          <cell r="E850"/>
          <cell r="F850" t="str">
            <v/>
          </cell>
          <cell r="G850"/>
          <cell r="H850"/>
          <cell r="I850"/>
          <cell r="J850"/>
          <cell r="K850"/>
          <cell r="L850"/>
          <cell r="M850"/>
          <cell r="N850"/>
          <cell r="O850"/>
          <cell r="P850"/>
          <cell r="Q850"/>
          <cell r="R850"/>
          <cell r="S850"/>
        </row>
        <row r="851">
          <cell r="B851">
            <v>0</v>
          </cell>
          <cell r="C851"/>
          <cell r="D851"/>
          <cell r="E851"/>
          <cell r="F851" t="str">
            <v/>
          </cell>
          <cell r="G851"/>
          <cell r="H851"/>
          <cell r="I851"/>
          <cell r="J851"/>
          <cell r="K851"/>
          <cell r="L851"/>
          <cell r="M851"/>
          <cell r="N851"/>
          <cell r="O851"/>
          <cell r="P851"/>
          <cell r="Q851"/>
          <cell r="R851"/>
          <cell r="S851"/>
        </row>
        <row r="852">
          <cell r="B852">
            <v>0</v>
          </cell>
          <cell r="C852"/>
          <cell r="D852"/>
          <cell r="E852"/>
          <cell r="F852" t="str">
            <v/>
          </cell>
          <cell r="G852"/>
          <cell r="H852"/>
          <cell r="I852"/>
          <cell r="J852"/>
          <cell r="K852"/>
          <cell r="L852"/>
          <cell r="M852"/>
          <cell r="N852"/>
          <cell r="O852"/>
          <cell r="P852"/>
          <cell r="Q852"/>
          <cell r="R852"/>
          <cell r="S852"/>
        </row>
        <row r="853">
          <cell r="B853">
            <v>0</v>
          </cell>
          <cell r="C853"/>
          <cell r="D853"/>
          <cell r="E853"/>
          <cell r="F853" t="str">
            <v/>
          </cell>
          <cell r="G853"/>
          <cell r="H853"/>
          <cell r="I853"/>
          <cell r="J853"/>
          <cell r="K853"/>
          <cell r="L853"/>
          <cell r="M853"/>
          <cell r="N853"/>
          <cell r="O853"/>
          <cell r="P853"/>
          <cell r="Q853"/>
          <cell r="R853"/>
          <cell r="S853"/>
        </row>
        <row r="854">
          <cell r="B854">
            <v>0</v>
          </cell>
          <cell r="C854"/>
          <cell r="D854"/>
          <cell r="E854"/>
          <cell r="F854" t="str">
            <v/>
          </cell>
          <cell r="G854"/>
          <cell r="H854"/>
          <cell r="I854"/>
          <cell r="J854"/>
          <cell r="K854"/>
          <cell r="L854"/>
          <cell r="M854"/>
          <cell r="N854"/>
          <cell r="O854"/>
          <cell r="P854"/>
          <cell r="Q854"/>
          <cell r="R854"/>
          <cell r="S854"/>
        </row>
        <row r="855">
          <cell r="B855">
            <v>0</v>
          </cell>
          <cell r="C855"/>
          <cell r="D855"/>
          <cell r="E855"/>
          <cell r="F855" t="str">
            <v/>
          </cell>
          <cell r="G855"/>
          <cell r="H855"/>
          <cell r="I855"/>
          <cell r="J855"/>
          <cell r="K855"/>
          <cell r="L855"/>
          <cell r="M855"/>
          <cell r="N855"/>
          <cell r="O855"/>
          <cell r="P855"/>
          <cell r="Q855"/>
          <cell r="R855"/>
          <cell r="S855"/>
        </row>
        <row r="856">
          <cell r="B856">
            <v>0</v>
          </cell>
          <cell r="C856"/>
          <cell r="D856"/>
          <cell r="E856"/>
          <cell r="F856" t="str">
            <v/>
          </cell>
          <cell r="G856"/>
          <cell r="H856"/>
          <cell r="I856"/>
          <cell r="J856"/>
          <cell r="K856"/>
          <cell r="L856"/>
          <cell r="M856"/>
          <cell r="N856"/>
          <cell r="O856"/>
          <cell r="P856"/>
          <cell r="Q856"/>
          <cell r="R856"/>
          <cell r="S856"/>
        </row>
        <row r="857">
          <cell r="B857">
            <v>0</v>
          </cell>
          <cell r="C857"/>
          <cell r="D857"/>
          <cell r="E857"/>
          <cell r="F857" t="str">
            <v/>
          </cell>
          <cell r="G857"/>
          <cell r="H857"/>
          <cell r="I857"/>
          <cell r="J857"/>
          <cell r="K857"/>
          <cell r="L857"/>
          <cell r="M857"/>
          <cell r="N857"/>
          <cell r="O857"/>
          <cell r="P857"/>
          <cell r="Q857"/>
          <cell r="R857"/>
          <cell r="S857"/>
        </row>
        <row r="858">
          <cell r="B858">
            <v>0</v>
          </cell>
          <cell r="C858"/>
          <cell r="D858"/>
          <cell r="E858"/>
          <cell r="F858" t="str">
            <v/>
          </cell>
          <cell r="G858"/>
          <cell r="H858"/>
          <cell r="I858"/>
          <cell r="J858"/>
          <cell r="K858"/>
          <cell r="L858"/>
          <cell r="M858"/>
          <cell r="N858"/>
          <cell r="O858"/>
          <cell r="P858"/>
          <cell r="Q858"/>
          <cell r="R858"/>
          <cell r="S858"/>
        </row>
        <row r="859">
          <cell r="B859">
            <v>0</v>
          </cell>
          <cell r="C859"/>
          <cell r="D859"/>
          <cell r="E859"/>
          <cell r="F859" t="str">
            <v/>
          </cell>
          <cell r="G859"/>
          <cell r="H859"/>
          <cell r="I859"/>
          <cell r="J859"/>
          <cell r="K859"/>
          <cell r="L859"/>
          <cell r="M859"/>
          <cell r="N859"/>
          <cell r="O859"/>
          <cell r="P859"/>
          <cell r="Q859"/>
          <cell r="R859"/>
          <cell r="S859"/>
        </row>
        <row r="860">
          <cell r="B860">
            <v>0</v>
          </cell>
          <cell r="C860"/>
          <cell r="D860"/>
          <cell r="E860"/>
          <cell r="F860" t="str">
            <v/>
          </cell>
          <cell r="G860"/>
          <cell r="H860"/>
          <cell r="I860"/>
          <cell r="J860"/>
          <cell r="K860"/>
          <cell r="L860"/>
          <cell r="M860"/>
          <cell r="N860"/>
          <cell r="O860"/>
          <cell r="P860"/>
          <cell r="Q860"/>
          <cell r="R860"/>
          <cell r="S860"/>
        </row>
        <row r="861">
          <cell r="B861">
            <v>0</v>
          </cell>
          <cell r="C861"/>
          <cell r="D861"/>
          <cell r="E861"/>
          <cell r="F861" t="str">
            <v/>
          </cell>
          <cell r="G861"/>
          <cell r="H861"/>
          <cell r="I861"/>
          <cell r="J861"/>
          <cell r="K861"/>
          <cell r="L861"/>
          <cell r="M861"/>
          <cell r="N861"/>
          <cell r="O861"/>
          <cell r="P861"/>
          <cell r="Q861"/>
          <cell r="R861"/>
          <cell r="S861"/>
        </row>
        <row r="862">
          <cell r="B862">
            <v>0</v>
          </cell>
          <cell r="C862"/>
          <cell r="D862"/>
          <cell r="E862"/>
          <cell r="F862" t="str">
            <v/>
          </cell>
          <cell r="G862"/>
          <cell r="H862"/>
          <cell r="I862"/>
          <cell r="J862"/>
          <cell r="K862"/>
          <cell r="L862"/>
          <cell r="M862"/>
          <cell r="N862"/>
          <cell r="O862"/>
          <cell r="P862"/>
          <cell r="Q862"/>
          <cell r="R862"/>
          <cell r="S862"/>
        </row>
        <row r="863">
          <cell r="B863">
            <v>0</v>
          </cell>
          <cell r="C863"/>
          <cell r="D863"/>
          <cell r="E863"/>
          <cell r="F863" t="str">
            <v/>
          </cell>
          <cell r="G863"/>
          <cell r="H863"/>
          <cell r="I863"/>
          <cell r="J863"/>
          <cell r="K863"/>
          <cell r="L863"/>
          <cell r="M863"/>
          <cell r="N863"/>
          <cell r="O863"/>
          <cell r="P863"/>
          <cell r="Q863"/>
          <cell r="R863"/>
          <cell r="S863"/>
        </row>
        <row r="864">
          <cell r="B864">
            <v>0</v>
          </cell>
          <cell r="C864"/>
          <cell r="D864"/>
          <cell r="E864"/>
          <cell r="F864" t="str">
            <v/>
          </cell>
          <cell r="G864"/>
          <cell r="H864"/>
          <cell r="I864"/>
          <cell r="J864"/>
          <cell r="K864"/>
          <cell r="L864"/>
          <cell r="M864"/>
          <cell r="N864"/>
          <cell r="O864"/>
          <cell r="P864"/>
          <cell r="Q864"/>
          <cell r="R864"/>
          <cell r="S864"/>
        </row>
        <row r="865">
          <cell r="B865">
            <v>0</v>
          </cell>
          <cell r="C865"/>
          <cell r="D865"/>
          <cell r="E865"/>
          <cell r="F865" t="str">
            <v/>
          </cell>
          <cell r="G865"/>
          <cell r="H865"/>
          <cell r="I865"/>
          <cell r="J865"/>
          <cell r="K865"/>
          <cell r="L865"/>
          <cell r="M865"/>
          <cell r="N865"/>
          <cell r="O865"/>
          <cell r="P865"/>
          <cell r="Q865"/>
          <cell r="R865"/>
          <cell r="S865"/>
        </row>
        <row r="866">
          <cell r="B866">
            <v>0</v>
          </cell>
          <cell r="C866"/>
          <cell r="D866"/>
          <cell r="E866"/>
          <cell r="F866" t="str">
            <v/>
          </cell>
          <cell r="G866"/>
          <cell r="H866"/>
          <cell r="I866"/>
          <cell r="J866"/>
          <cell r="K866"/>
          <cell r="L866"/>
          <cell r="M866"/>
          <cell r="N866"/>
          <cell r="O866"/>
          <cell r="P866"/>
          <cell r="Q866"/>
          <cell r="R866"/>
          <cell r="S866"/>
        </row>
        <row r="867">
          <cell r="B867">
            <v>0</v>
          </cell>
          <cell r="C867"/>
          <cell r="D867"/>
          <cell r="E867"/>
          <cell r="F867" t="str">
            <v/>
          </cell>
          <cell r="G867"/>
          <cell r="H867"/>
          <cell r="I867"/>
          <cell r="J867"/>
          <cell r="K867"/>
          <cell r="L867"/>
          <cell r="M867"/>
          <cell r="N867"/>
          <cell r="O867"/>
          <cell r="P867"/>
          <cell r="Q867"/>
          <cell r="R867"/>
          <cell r="S867"/>
        </row>
        <row r="868">
          <cell r="B868">
            <v>0</v>
          </cell>
          <cell r="C868"/>
          <cell r="D868"/>
          <cell r="E868"/>
          <cell r="F868" t="str">
            <v/>
          </cell>
          <cell r="G868"/>
          <cell r="H868"/>
          <cell r="I868"/>
          <cell r="J868"/>
          <cell r="K868"/>
          <cell r="L868"/>
          <cell r="M868"/>
          <cell r="N868"/>
          <cell r="O868"/>
          <cell r="P868"/>
          <cell r="Q868"/>
          <cell r="R868"/>
          <cell r="S868"/>
        </row>
        <row r="869">
          <cell r="B869">
            <v>0</v>
          </cell>
          <cell r="C869"/>
          <cell r="D869"/>
          <cell r="E869"/>
          <cell r="F869" t="str">
            <v/>
          </cell>
          <cell r="G869"/>
          <cell r="H869"/>
          <cell r="I869"/>
          <cell r="J869"/>
          <cell r="K869"/>
          <cell r="L869"/>
          <cell r="M869"/>
          <cell r="N869"/>
          <cell r="O869"/>
          <cell r="P869"/>
          <cell r="Q869"/>
          <cell r="R869"/>
          <cell r="S869"/>
        </row>
        <row r="870">
          <cell r="B870">
            <v>0</v>
          </cell>
          <cell r="C870"/>
          <cell r="D870"/>
          <cell r="E870"/>
          <cell r="F870" t="str">
            <v/>
          </cell>
          <cell r="G870"/>
          <cell r="H870"/>
          <cell r="I870"/>
          <cell r="J870"/>
          <cell r="K870"/>
          <cell r="L870"/>
          <cell r="M870"/>
          <cell r="N870"/>
          <cell r="O870"/>
          <cell r="P870"/>
          <cell r="Q870"/>
          <cell r="R870"/>
          <cell r="S870"/>
        </row>
        <row r="871">
          <cell r="B871">
            <v>0</v>
          </cell>
          <cell r="C871"/>
          <cell r="D871"/>
          <cell r="E871"/>
          <cell r="F871" t="str">
            <v/>
          </cell>
          <cell r="G871"/>
          <cell r="H871"/>
          <cell r="I871"/>
          <cell r="J871"/>
          <cell r="K871"/>
          <cell r="L871"/>
          <cell r="M871"/>
          <cell r="N871"/>
          <cell r="O871"/>
          <cell r="P871"/>
          <cell r="Q871"/>
          <cell r="R871"/>
          <cell r="S871"/>
        </row>
        <row r="872">
          <cell r="B872">
            <v>0</v>
          </cell>
          <cell r="C872"/>
          <cell r="D872"/>
          <cell r="E872"/>
          <cell r="F872" t="str">
            <v/>
          </cell>
          <cell r="G872"/>
          <cell r="H872"/>
          <cell r="I872"/>
          <cell r="J872"/>
          <cell r="K872"/>
          <cell r="L872"/>
          <cell r="M872"/>
          <cell r="N872"/>
          <cell r="O872"/>
          <cell r="P872"/>
          <cell r="Q872"/>
          <cell r="R872"/>
          <cell r="S872"/>
        </row>
        <row r="873">
          <cell r="B873">
            <v>0</v>
          </cell>
          <cell r="C873"/>
          <cell r="D873"/>
          <cell r="E873"/>
          <cell r="F873" t="str">
            <v/>
          </cell>
          <cell r="G873"/>
          <cell r="H873"/>
          <cell r="I873"/>
          <cell r="J873"/>
          <cell r="K873"/>
          <cell r="L873"/>
          <cell r="M873"/>
          <cell r="N873"/>
          <cell r="O873"/>
          <cell r="P873"/>
          <cell r="Q873"/>
          <cell r="R873"/>
          <cell r="S873"/>
        </row>
        <row r="874">
          <cell r="B874">
            <v>0</v>
          </cell>
          <cell r="C874"/>
          <cell r="D874"/>
          <cell r="E874"/>
          <cell r="F874" t="str">
            <v/>
          </cell>
          <cell r="G874"/>
          <cell r="H874"/>
          <cell r="I874"/>
          <cell r="J874"/>
          <cell r="K874"/>
          <cell r="L874"/>
          <cell r="M874"/>
          <cell r="N874"/>
          <cell r="O874"/>
          <cell r="P874"/>
          <cell r="Q874"/>
          <cell r="R874"/>
          <cell r="S874"/>
        </row>
        <row r="875">
          <cell r="B875">
            <v>0</v>
          </cell>
          <cell r="C875"/>
          <cell r="D875"/>
          <cell r="E875"/>
          <cell r="F875" t="str">
            <v/>
          </cell>
          <cell r="G875"/>
          <cell r="H875"/>
          <cell r="I875"/>
          <cell r="J875"/>
          <cell r="K875"/>
          <cell r="L875"/>
          <cell r="M875"/>
          <cell r="N875"/>
          <cell r="O875"/>
          <cell r="P875"/>
          <cell r="Q875"/>
          <cell r="R875"/>
          <cell r="S875"/>
        </row>
        <row r="876">
          <cell r="B876">
            <v>0</v>
          </cell>
          <cell r="C876"/>
          <cell r="D876"/>
          <cell r="E876"/>
          <cell r="F876" t="str">
            <v/>
          </cell>
          <cell r="G876"/>
          <cell r="H876"/>
          <cell r="I876"/>
          <cell r="J876"/>
          <cell r="K876"/>
          <cell r="L876"/>
          <cell r="M876"/>
          <cell r="N876"/>
          <cell r="O876"/>
          <cell r="P876"/>
          <cell r="Q876"/>
          <cell r="R876"/>
          <cell r="S876"/>
        </row>
        <row r="877">
          <cell r="B877">
            <v>0</v>
          </cell>
          <cell r="C877"/>
          <cell r="D877"/>
          <cell r="E877"/>
          <cell r="F877" t="str">
            <v/>
          </cell>
          <cell r="G877"/>
          <cell r="H877"/>
          <cell r="I877"/>
          <cell r="J877"/>
          <cell r="K877"/>
          <cell r="L877"/>
          <cell r="M877"/>
          <cell r="N877"/>
          <cell r="O877"/>
          <cell r="P877"/>
          <cell r="Q877"/>
          <cell r="R877"/>
          <cell r="S877"/>
        </row>
        <row r="878">
          <cell r="B878">
            <v>0</v>
          </cell>
          <cell r="C878"/>
          <cell r="D878"/>
          <cell r="E878"/>
          <cell r="F878" t="str">
            <v/>
          </cell>
          <cell r="G878"/>
          <cell r="H878"/>
          <cell r="I878"/>
          <cell r="J878"/>
          <cell r="K878"/>
          <cell r="L878"/>
          <cell r="M878"/>
          <cell r="N878"/>
          <cell r="O878"/>
          <cell r="P878"/>
          <cell r="Q878"/>
          <cell r="R878"/>
          <cell r="S878"/>
        </row>
        <row r="879">
          <cell r="B879">
            <v>0</v>
          </cell>
          <cell r="C879"/>
          <cell r="D879"/>
          <cell r="E879"/>
          <cell r="F879" t="str">
            <v/>
          </cell>
          <cell r="G879"/>
          <cell r="H879"/>
          <cell r="I879"/>
          <cell r="J879"/>
          <cell r="K879"/>
          <cell r="L879"/>
          <cell r="M879"/>
          <cell r="N879"/>
          <cell r="O879"/>
          <cell r="P879"/>
          <cell r="Q879"/>
          <cell r="R879"/>
          <cell r="S879"/>
        </row>
        <row r="880">
          <cell r="B880">
            <v>0</v>
          </cell>
          <cell r="C880"/>
          <cell r="D880"/>
          <cell r="E880"/>
          <cell r="F880" t="str">
            <v/>
          </cell>
          <cell r="G880"/>
          <cell r="H880"/>
          <cell r="I880"/>
          <cell r="J880"/>
          <cell r="K880"/>
          <cell r="L880"/>
          <cell r="M880"/>
          <cell r="N880"/>
          <cell r="O880"/>
          <cell r="P880"/>
          <cell r="Q880"/>
          <cell r="R880"/>
          <cell r="S880"/>
        </row>
        <row r="881">
          <cell r="B881">
            <v>0</v>
          </cell>
          <cell r="C881"/>
          <cell r="D881"/>
          <cell r="E881"/>
          <cell r="F881" t="str">
            <v/>
          </cell>
          <cell r="G881"/>
          <cell r="H881"/>
          <cell r="I881"/>
          <cell r="J881"/>
          <cell r="K881"/>
          <cell r="L881"/>
          <cell r="M881"/>
          <cell r="N881"/>
          <cell r="O881"/>
          <cell r="P881"/>
          <cell r="Q881"/>
          <cell r="R881"/>
          <cell r="S881"/>
        </row>
        <row r="882">
          <cell r="B882">
            <v>0</v>
          </cell>
          <cell r="C882"/>
          <cell r="D882"/>
          <cell r="E882"/>
          <cell r="F882" t="str">
            <v/>
          </cell>
          <cell r="G882"/>
          <cell r="H882"/>
          <cell r="I882"/>
          <cell r="J882"/>
          <cell r="K882"/>
          <cell r="L882"/>
          <cell r="M882"/>
          <cell r="N882"/>
          <cell r="O882"/>
          <cell r="P882"/>
          <cell r="Q882"/>
          <cell r="R882"/>
          <cell r="S882"/>
        </row>
        <row r="883">
          <cell r="B883">
            <v>0</v>
          </cell>
          <cell r="C883"/>
          <cell r="D883"/>
          <cell r="E883"/>
          <cell r="F883" t="str">
            <v/>
          </cell>
          <cell r="G883"/>
          <cell r="H883"/>
          <cell r="I883"/>
          <cell r="J883"/>
          <cell r="K883"/>
          <cell r="L883"/>
          <cell r="M883"/>
          <cell r="N883"/>
          <cell r="O883"/>
          <cell r="P883"/>
          <cell r="Q883"/>
          <cell r="R883"/>
          <cell r="S883"/>
        </row>
        <row r="884">
          <cell r="B884">
            <v>0</v>
          </cell>
          <cell r="C884"/>
          <cell r="D884"/>
          <cell r="E884"/>
          <cell r="F884" t="str">
            <v/>
          </cell>
          <cell r="G884"/>
          <cell r="H884"/>
          <cell r="I884"/>
          <cell r="J884"/>
          <cell r="K884"/>
          <cell r="L884"/>
          <cell r="M884"/>
          <cell r="N884"/>
          <cell r="O884"/>
          <cell r="P884"/>
          <cell r="Q884"/>
          <cell r="R884"/>
          <cell r="S884"/>
        </row>
        <row r="885">
          <cell r="B885">
            <v>0</v>
          </cell>
          <cell r="C885"/>
          <cell r="D885"/>
          <cell r="E885"/>
          <cell r="F885" t="str">
            <v/>
          </cell>
          <cell r="G885"/>
          <cell r="H885"/>
          <cell r="I885"/>
          <cell r="J885"/>
          <cell r="K885"/>
          <cell r="L885"/>
          <cell r="M885"/>
          <cell r="N885"/>
          <cell r="O885"/>
          <cell r="P885"/>
          <cell r="Q885"/>
          <cell r="R885"/>
          <cell r="S885"/>
        </row>
        <row r="886">
          <cell r="B886">
            <v>0</v>
          </cell>
          <cell r="C886"/>
          <cell r="D886"/>
          <cell r="E886"/>
          <cell r="F886" t="str">
            <v/>
          </cell>
          <cell r="G886"/>
          <cell r="H886"/>
          <cell r="I886"/>
          <cell r="J886"/>
          <cell r="K886"/>
          <cell r="L886"/>
          <cell r="M886"/>
          <cell r="N886"/>
          <cell r="O886"/>
          <cell r="P886"/>
          <cell r="Q886"/>
          <cell r="R886"/>
          <cell r="S886"/>
        </row>
        <row r="887">
          <cell r="B887">
            <v>0</v>
          </cell>
          <cell r="C887"/>
          <cell r="D887"/>
          <cell r="E887"/>
          <cell r="F887" t="str">
            <v/>
          </cell>
          <cell r="G887"/>
          <cell r="H887"/>
          <cell r="I887"/>
          <cell r="J887"/>
          <cell r="K887"/>
          <cell r="L887"/>
          <cell r="M887"/>
          <cell r="N887"/>
          <cell r="O887"/>
          <cell r="P887"/>
          <cell r="Q887"/>
          <cell r="R887"/>
          <cell r="S887"/>
        </row>
        <row r="888">
          <cell r="B888">
            <v>0</v>
          </cell>
          <cell r="C888"/>
          <cell r="D888"/>
          <cell r="E888"/>
          <cell r="F888" t="str">
            <v/>
          </cell>
          <cell r="G888"/>
          <cell r="H888"/>
          <cell r="I888"/>
          <cell r="J888"/>
          <cell r="K888"/>
          <cell r="L888"/>
          <cell r="M888"/>
          <cell r="N888"/>
          <cell r="O888"/>
          <cell r="P888"/>
          <cell r="Q888"/>
          <cell r="R888"/>
          <cell r="S888"/>
        </row>
        <row r="889">
          <cell r="B889">
            <v>0</v>
          </cell>
          <cell r="C889"/>
          <cell r="D889"/>
          <cell r="E889"/>
          <cell r="F889" t="str">
            <v/>
          </cell>
          <cell r="G889"/>
          <cell r="H889"/>
          <cell r="I889"/>
          <cell r="J889"/>
          <cell r="K889"/>
          <cell r="L889"/>
          <cell r="M889"/>
          <cell r="N889"/>
          <cell r="O889"/>
          <cell r="P889"/>
          <cell r="Q889"/>
          <cell r="R889"/>
          <cell r="S889"/>
        </row>
        <row r="890">
          <cell r="B890">
            <v>0</v>
          </cell>
          <cell r="C890"/>
          <cell r="D890"/>
          <cell r="E890"/>
          <cell r="F890" t="str">
            <v/>
          </cell>
          <cell r="G890"/>
          <cell r="H890"/>
          <cell r="I890"/>
          <cell r="J890"/>
          <cell r="K890"/>
          <cell r="L890"/>
          <cell r="M890"/>
          <cell r="N890"/>
          <cell r="O890"/>
          <cell r="P890"/>
          <cell r="Q890"/>
          <cell r="R890"/>
          <cell r="S890"/>
        </row>
        <row r="891">
          <cell r="B891">
            <v>0</v>
          </cell>
          <cell r="C891"/>
          <cell r="D891"/>
          <cell r="E891"/>
          <cell r="F891" t="str">
            <v/>
          </cell>
          <cell r="G891"/>
          <cell r="H891"/>
          <cell r="I891"/>
          <cell r="J891"/>
          <cell r="K891"/>
          <cell r="L891"/>
          <cell r="M891"/>
          <cell r="N891"/>
          <cell r="O891"/>
          <cell r="P891"/>
          <cell r="Q891"/>
          <cell r="R891"/>
          <cell r="S891"/>
        </row>
        <row r="892">
          <cell r="B892">
            <v>0</v>
          </cell>
          <cell r="C892"/>
          <cell r="D892"/>
          <cell r="E892"/>
          <cell r="F892" t="str">
            <v/>
          </cell>
          <cell r="G892"/>
          <cell r="H892"/>
          <cell r="I892"/>
          <cell r="J892"/>
          <cell r="K892"/>
          <cell r="L892"/>
          <cell r="M892"/>
          <cell r="N892"/>
          <cell r="O892"/>
          <cell r="P892"/>
          <cell r="Q892"/>
          <cell r="R892"/>
          <cell r="S892"/>
        </row>
        <row r="893">
          <cell r="B893">
            <v>0</v>
          </cell>
          <cell r="C893"/>
          <cell r="D893"/>
          <cell r="E893"/>
          <cell r="F893" t="str">
            <v/>
          </cell>
          <cell r="G893"/>
          <cell r="H893"/>
          <cell r="I893"/>
          <cell r="J893"/>
          <cell r="K893"/>
          <cell r="L893"/>
          <cell r="M893"/>
          <cell r="N893"/>
          <cell r="O893"/>
          <cell r="P893"/>
          <cell r="Q893"/>
          <cell r="R893"/>
          <cell r="S893"/>
        </row>
        <row r="894">
          <cell r="B894">
            <v>0</v>
          </cell>
          <cell r="C894"/>
          <cell r="D894"/>
          <cell r="E894"/>
          <cell r="F894" t="str">
            <v/>
          </cell>
          <cell r="G894"/>
          <cell r="H894"/>
          <cell r="I894"/>
          <cell r="J894"/>
          <cell r="K894"/>
          <cell r="L894"/>
          <cell r="M894"/>
          <cell r="N894"/>
          <cell r="O894"/>
          <cell r="P894"/>
          <cell r="Q894"/>
          <cell r="R894"/>
          <cell r="S894"/>
        </row>
        <row r="895">
          <cell r="B895">
            <v>0</v>
          </cell>
          <cell r="C895"/>
          <cell r="D895"/>
          <cell r="E895"/>
          <cell r="F895" t="str">
            <v/>
          </cell>
          <cell r="G895"/>
          <cell r="H895"/>
          <cell r="I895"/>
          <cell r="J895"/>
          <cell r="K895"/>
          <cell r="L895"/>
          <cell r="M895"/>
          <cell r="N895"/>
          <cell r="O895"/>
          <cell r="P895"/>
          <cell r="Q895"/>
          <cell r="R895"/>
          <cell r="S895"/>
        </row>
        <row r="896">
          <cell r="B896">
            <v>0</v>
          </cell>
          <cell r="C896"/>
          <cell r="D896"/>
          <cell r="E896"/>
          <cell r="F896" t="str">
            <v/>
          </cell>
          <cell r="G896"/>
          <cell r="H896"/>
          <cell r="I896"/>
          <cell r="J896"/>
          <cell r="K896"/>
          <cell r="L896"/>
          <cell r="M896"/>
          <cell r="N896"/>
          <cell r="O896"/>
          <cell r="P896"/>
          <cell r="Q896"/>
          <cell r="R896"/>
          <cell r="S896"/>
        </row>
        <row r="897">
          <cell r="B897">
            <v>0</v>
          </cell>
          <cell r="C897"/>
          <cell r="D897"/>
          <cell r="E897"/>
          <cell r="F897" t="str">
            <v/>
          </cell>
          <cell r="G897"/>
          <cell r="H897"/>
          <cell r="I897"/>
          <cell r="J897"/>
          <cell r="K897"/>
          <cell r="L897"/>
          <cell r="M897"/>
          <cell r="N897"/>
          <cell r="O897"/>
          <cell r="P897"/>
          <cell r="Q897"/>
          <cell r="R897"/>
          <cell r="S897"/>
        </row>
        <row r="898">
          <cell r="B898">
            <v>0</v>
          </cell>
          <cell r="C898"/>
          <cell r="D898"/>
          <cell r="E898"/>
          <cell r="F898" t="str">
            <v/>
          </cell>
          <cell r="G898"/>
          <cell r="H898"/>
          <cell r="I898"/>
          <cell r="J898"/>
          <cell r="K898"/>
          <cell r="L898"/>
          <cell r="M898"/>
          <cell r="N898"/>
          <cell r="O898"/>
          <cell r="P898"/>
          <cell r="Q898"/>
          <cell r="R898"/>
          <cell r="S898"/>
        </row>
        <row r="899">
          <cell r="B899">
            <v>0</v>
          </cell>
          <cell r="C899"/>
          <cell r="D899"/>
          <cell r="E899"/>
          <cell r="F899" t="str">
            <v/>
          </cell>
          <cell r="G899"/>
          <cell r="H899"/>
          <cell r="I899"/>
          <cell r="J899"/>
          <cell r="K899"/>
          <cell r="L899"/>
          <cell r="M899"/>
          <cell r="N899"/>
          <cell r="O899"/>
          <cell r="P899"/>
          <cell r="Q899"/>
          <cell r="R899"/>
          <cell r="S899"/>
        </row>
        <row r="900">
          <cell r="B900">
            <v>0</v>
          </cell>
          <cell r="C900"/>
          <cell r="D900"/>
          <cell r="E900"/>
          <cell r="F900" t="str">
            <v/>
          </cell>
          <cell r="G900"/>
          <cell r="H900"/>
          <cell r="I900"/>
          <cell r="J900"/>
          <cell r="K900"/>
          <cell r="L900"/>
          <cell r="M900"/>
          <cell r="N900"/>
          <cell r="O900"/>
          <cell r="P900"/>
          <cell r="Q900"/>
          <cell r="R900"/>
          <cell r="S900"/>
        </row>
        <row r="901">
          <cell r="B901">
            <v>0</v>
          </cell>
          <cell r="C901"/>
          <cell r="D901"/>
          <cell r="E901"/>
          <cell r="F901" t="str">
            <v/>
          </cell>
          <cell r="G901"/>
          <cell r="H901"/>
          <cell r="I901"/>
          <cell r="J901"/>
          <cell r="K901"/>
          <cell r="L901"/>
          <cell r="M901"/>
          <cell r="N901"/>
          <cell r="O901"/>
          <cell r="P901"/>
          <cell r="Q901"/>
          <cell r="R901"/>
          <cell r="S901"/>
        </row>
        <row r="902">
          <cell r="B902">
            <v>0</v>
          </cell>
          <cell r="C902"/>
          <cell r="D902"/>
          <cell r="E902"/>
          <cell r="F902" t="str">
            <v/>
          </cell>
          <cell r="G902"/>
          <cell r="H902"/>
          <cell r="I902"/>
          <cell r="J902"/>
          <cell r="K902"/>
          <cell r="L902"/>
          <cell r="M902"/>
          <cell r="N902"/>
          <cell r="O902"/>
          <cell r="P902"/>
          <cell r="Q902"/>
          <cell r="R902"/>
          <cell r="S902"/>
        </row>
        <row r="903">
          <cell r="B903">
            <v>0</v>
          </cell>
          <cell r="C903"/>
          <cell r="D903"/>
          <cell r="E903"/>
          <cell r="F903" t="str">
            <v/>
          </cell>
          <cell r="G903"/>
          <cell r="H903"/>
          <cell r="I903"/>
          <cell r="J903"/>
          <cell r="K903"/>
          <cell r="L903"/>
          <cell r="M903"/>
          <cell r="N903"/>
          <cell r="O903"/>
          <cell r="P903"/>
          <cell r="Q903"/>
          <cell r="R903"/>
          <cell r="S903"/>
        </row>
        <row r="904">
          <cell r="B904">
            <v>0</v>
          </cell>
          <cell r="C904"/>
          <cell r="D904"/>
          <cell r="E904"/>
          <cell r="F904" t="str">
            <v/>
          </cell>
          <cell r="G904"/>
          <cell r="H904"/>
          <cell r="I904"/>
          <cell r="J904"/>
          <cell r="K904"/>
          <cell r="L904"/>
          <cell r="M904"/>
          <cell r="N904"/>
          <cell r="O904"/>
          <cell r="P904"/>
          <cell r="Q904"/>
          <cell r="R904"/>
          <cell r="S904"/>
        </row>
        <row r="905">
          <cell r="B905">
            <v>0</v>
          </cell>
          <cell r="C905"/>
          <cell r="D905"/>
          <cell r="E905"/>
          <cell r="F905" t="str">
            <v/>
          </cell>
          <cell r="G905"/>
          <cell r="H905"/>
          <cell r="I905"/>
          <cell r="J905"/>
          <cell r="K905"/>
          <cell r="L905"/>
          <cell r="M905"/>
          <cell r="N905"/>
          <cell r="O905"/>
          <cell r="P905"/>
          <cell r="Q905"/>
          <cell r="R905"/>
          <cell r="S905"/>
        </row>
        <row r="906">
          <cell r="B906">
            <v>0</v>
          </cell>
          <cell r="C906"/>
          <cell r="D906"/>
          <cell r="E906"/>
          <cell r="F906" t="str">
            <v/>
          </cell>
          <cell r="G906"/>
          <cell r="H906"/>
          <cell r="I906"/>
          <cell r="J906"/>
          <cell r="K906"/>
          <cell r="L906"/>
          <cell r="M906"/>
          <cell r="N906"/>
          <cell r="O906"/>
          <cell r="P906"/>
          <cell r="Q906"/>
          <cell r="R906"/>
          <cell r="S906"/>
        </row>
        <row r="907">
          <cell r="B907">
            <v>0</v>
          </cell>
          <cell r="C907"/>
          <cell r="D907"/>
          <cell r="E907"/>
          <cell r="F907" t="str">
            <v/>
          </cell>
          <cell r="G907"/>
          <cell r="H907"/>
          <cell r="I907"/>
          <cell r="J907"/>
          <cell r="K907"/>
          <cell r="L907"/>
          <cell r="M907"/>
          <cell r="N907"/>
          <cell r="O907"/>
          <cell r="P907"/>
          <cell r="Q907"/>
          <cell r="R907"/>
          <cell r="S907"/>
        </row>
        <row r="908">
          <cell r="B908">
            <v>0</v>
          </cell>
          <cell r="C908"/>
          <cell r="D908"/>
          <cell r="E908"/>
          <cell r="F908" t="str">
            <v/>
          </cell>
          <cell r="G908"/>
          <cell r="H908"/>
          <cell r="I908"/>
          <cell r="J908"/>
          <cell r="K908"/>
          <cell r="L908"/>
          <cell r="M908"/>
          <cell r="N908"/>
          <cell r="O908"/>
          <cell r="P908"/>
          <cell r="Q908"/>
          <cell r="R908"/>
          <cell r="S908"/>
        </row>
        <row r="909">
          <cell r="B909">
            <v>0</v>
          </cell>
          <cell r="C909"/>
          <cell r="D909"/>
          <cell r="E909"/>
          <cell r="F909" t="str">
            <v/>
          </cell>
          <cell r="G909"/>
          <cell r="H909"/>
          <cell r="I909"/>
          <cell r="J909"/>
          <cell r="K909"/>
          <cell r="L909"/>
          <cell r="M909"/>
          <cell r="N909"/>
          <cell r="O909"/>
          <cell r="P909"/>
          <cell r="Q909"/>
          <cell r="R909"/>
          <cell r="S909"/>
        </row>
        <row r="910">
          <cell r="B910">
            <v>0</v>
          </cell>
          <cell r="C910"/>
          <cell r="D910"/>
          <cell r="E910"/>
          <cell r="F910" t="str">
            <v/>
          </cell>
          <cell r="G910"/>
          <cell r="H910"/>
          <cell r="I910"/>
          <cell r="J910"/>
          <cell r="K910"/>
          <cell r="L910"/>
          <cell r="M910"/>
          <cell r="N910"/>
          <cell r="O910"/>
          <cell r="P910"/>
          <cell r="Q910"/>
          <cell r="R910"/>
          <cell r="S910"/>
        </row>
        <row r="911">
          <cell r="B911">
            <v>0</v>
          </cell>
          <cell r="C911"/>
          <cell r="D911"/>
          <cell r="E911"/>
          <cell r="F911" t="str">
            <v/>
          </cell>
          <cell r="G911"/>
          <cell r="H911"/>
          <cell r="I911"/>
          <cell r="J911"/>
          <cell r="K911"/>
          <cell r="L911"/>
          <cell r="M911"/>
          <cell r="N911"/>
          <cell r="O911"/>
          <cell r="P911"/>
          <cell r="Q911"/>
          <cell r="R911"/>
          <cell r="S911"/>
        </row>
        <row r="912">
          <cell r="B912">
            <v>0</v>
          </cell>
          <cell r="C912"/>
          <cell r="D912"/>
          <cell r="E912"/>
          <cell r="F912" t="str">
            <v/>
          </cell>
          <cell r="G912"/>
          <cell r="H912"/>
          <cell r="I912"/>
          <cell r="J912"/>
          <cell r="K912"/>
          <cell r="L912"/>
          <cell r="M912"/>
          <cell r="N912"/>
          <cell r="O912"/>
          <cell r="P912"/>
          <cell r="Q912"/>
          <cell r="R912"/>
          <cell r="S912"/>
        </row>
        <row r="913">
          <cell r="B913">
            <v>0</v>
          </cell>
          <cell r="C913"/>
          <cell r="D913"/>
          <cell r="E913"/>
          <cell r="F913" t="str">
            <v/>
          </cell>
          <cell r="G913"/>
          <cell r="H913"/>
          <cell r="I913"/>
          <cell r="J913"/>
          <cell r="K913"/>
          <cell r="L913"/>
          <cell r="M913"/>
          <cell r="N913"/>
          <cell r="O913"/>
          <cell r="P913"/>
          <cell r="Q913"/>
          <cell r="R913"/>
          <cell r="S913"/>
        </row>
        <row r="914">
          <cell r="B914">
            <v>0</v>
          </cell>
          <cell r="C914"/>
          <cell r="D914"/>
          <cell r="E914"/>
          <cell r="F914" t="str">
            <v/>
          </cell>
          <cell r="G914"/>
          <cell r="H914"/>
          <cell r="I914"/>
          <cell r="J914"/>
          <cell r="K914"/>
          <cell r="L914"/>
          <cell r="M914"/>
          <cell r="N914"/>
          <cell r="O914"/>
          <cell r="P914"/>
          <cell r="Q914"/>
          <cell r="R914"/>
          <cell r="S914"/>
        </row>
        <row r="915">
          <cell r="B915">
            <v>0</v>
          </cell>
          <cell r="C915"/>
          <cell r="D915"/>
          <cell r="E915"/>
          <cell r="F915" t="str">
            <v/>
          </cell>
          <cell r="G915"/>
          <cell r="H915"/>
          <cell r="I915"/>
          <cell r="J915"/>
          <cell r="K915"/>
          <cell r="L915"/>
          <cell r="M915"/>
          <cell r="N915"/>
          <cell r="O915"/>
          <cell r="P915"/>
          <cell r="Q915"/>
          <cell r="R915"/>
          <cell r="S915"/>
        </row>
        <row r="916">
          <cell r="B916">
            <v>0</v>
          </cell>
          <cell r="C916"/>
          <cell r="D916"/>
          <cell r="E916"/>
          <cell r="F916" t="str">
            <v/>
          </cell>
          <cell r="G916"/>
          <cell r="H916"/>
          <cell r="I916"/>
          <cell r="J916"/>
          <cell r="K916"/>
          <cell r="L916"/>
          <cell r="M916"/>
          <cell r="N916"/>
          <cell r="O916"/>
          <cell r="P916"/>
          <cell r="Q916"/>
          <cell r="R916"/>
          <cell r="S916"/>
        </row>
        <row r="917">
          <cell r="B917">
            <v>0</v>
          </cell>
          <cell r="C917"/>
          <cell r="D917"/>
          <cell r="E917"/>
          <cell r="F917" t="str">
            <v/>
          </cell>
          <cell r="G917"/>
          <cell r="H917"/>
          <cell r="I917"/>
          <cell r="J917"/>
          <cell r="K917"/>
          <cell r="L917"/>
          <cell r="M917"/>
          <cell r="N917"/>
          <cell r="O917"/>
          <cell r="P917"/>
          <cell r="Q917"/>
          <cell r="R917"/>
          <cell r="S917"/>
        </row>
        <row r="918">
          <cell r="B918">
            <v>0</v>
          </cell>
          <cell r="C918"/>
          <cell r="D918"/>
          <cell r="E918"/>
          <cell r="F918" t="str">
            <v/>
          </cell>
          <cell r="G918"/>
          <cell r="H918"/>
          <cell r="I918"/>
          <cell r="J918"/>
          <cell r="K918"/>
          <cell r="L918"/>
          <cell r="M918"/>
          <cell r="N918"/>
          <cell r="O918"/>
          <cell r="P918"/>
          <cell r="Q918"/>
          <cell r="R918"/>
          <cell r="S918"/>
        </row>
        <row r="919">
          <cell r="B919">
            <v>0</v>
          </cell>
          <cell r="C919"/>
          <cell r="D919"/>
          <cell r="E919"/>
          <cell r="F919" t="str">
            <v/>
          </cell>
          <cell r="G919"/>
          <cell r="H919"/>
          <cell r="I919"/>
          <cell r="J919"/>
          <cell r="K919"/>
          <cell r="L919"/>
          <cell r="M919"/>
          <cell r="N919"/>
          <cell r="O919"/>
          <cell r="P919"/>
          <cell r="Q919"/>
          <cell r="R919"/>
          <cell r="S919"/>
        </row>
        <row r="920">
          <cell r="B920">
            <v>0</v>
          </cell>
          <cell r="C920"/>
          <cell r="D920"/>
          <cell r="E920"/>
          <cell r="F920" t="str">
            <v/>
          </cell>
          <cell r="G920"/>
          <cell r="H920"/>
          <cell r="I920"/>
          <cell r="J920"/>
          <cell r="K920"/>
          <cell r="L920"/>
          <cell r="M920"/>
          <cell r="N920"/>
          <cell r="O920"/>
          <cell r="P920"/>
          <cell r="Q920"/>
          <cell r="R920"/>
          <cell r="S920"/>
        </row>
        <row r="921">
          <cell r="B921">
            <v>0</v>
          </cell>
          <cell r="C921"/>
          <cell r="D921"/>
          <cell r="E921"/>
          <cell r="F921" t="str">
            <v/>
          </cell>
          <cell r="G921"/>
          <cell r="H921"/>
          <cell r="I921"/>
          <cell r="J921"/>
          <cell r="K921"/>
          <cell r="L921"/>
          <cell r="M921"/>
          <cell r="N921"/>
          <cell r="O921"/>
          <cell r="P921"/>
          <cell r="Q921"/>
          <cell r="R921"/>
          <cell r="S921"/>
        </row>
        <row r="922">
          <cell r="B922">
            <v>0</v>
          </cell>
          <cell r="C922"/>
          <cell r="D922"/>
          <cell r="E922"/>
          <cell r="F922" t="str">
            <v/>
          </cell>
          <cell r="G922"/>
          <cell r="H922"/>
          <cell r="I922"/>
          <cell r="J922"/>
          <cell r="K922"/>
          <cell r="L922"/>
          <cell r="M922"/>
          <cell r="N922"/>
          <cell r="O922"/>
          <cell r="P922"/>
          <cell r="Q922"/>
          <cell r="R922"/>
          <cell r="S922"/>
        </row>
        <row r="923">
          <cell r="B923">
            <v>0</v>
          </cell>
          <cell r="C923"/>
          <cell r="D923"/>
          <cell r="E923"/>
          <cell r="F923" t="str">
            <v/>
          </cell>
          <cell r="G923"/>
          <cell r="H923"/>
          <cell r="I923"/>
          <cell r="J923"/>
          <cell r="K923"/>
          <cell r="L923"/>
          <cell r="M923"/>
          <cell r="N923"/>
          <cell r="O923"/>
          <cell r="P923"/>
          <cell r="Q923"/>
          <cell r="R923"/>
          <cell r="S923"/>
        </row>
        <row r="924">
          <cell r="B924">
            <v>0</v>
          </cell>
          <cell r="C924"/>
          <cell r="D924"/>
          <cell r="E924"/>
          <cell r="F924" t="str">
            <v/>
          </cell>
          <cell r="G924"/>
          <cell r="H924"/>
          <cell r="I924"/>
          <cell r="J924"/>
          <cell r="K924"/>
          <cell r="L924"/>
          <cell r="M924"/>
          <cell r="N924"/>
          <cell r="O924"/>
          <cell r="P924"/>
          <cell r="Q924"/>
          <cell r="R924"/>
          <cell r="S924"/>
        </row>
        <row r="925">
          <cell r="B925">
            <v>0</v>
          </cell>
          <cell r="C925"/>
          <cell r="D925"/>
          <cell r="E925"/>
          <cell r="F925" t="str">
            <v/>
          </cell>
          <cell r="G925"/>
          <cell r="H925"/>
          <cell r="I925"/>
          <cell r="J925"/>
          <cell r="K925"/>
          <cell r="L925"/>
          <cell r="M925"/>
          <cell r="N925"/>
          <cell r="O925"/>
          <cell r="P925"/>
          <cell r="Q925"/>
          <cell r="R925"/>
          <cell r="S925"/>
        </row>
        <row r="926">
          <cell r="B926">
            <v>0</v>
          </cell>
          <cell r="C926"/>
          <cell r="D926"/>
          <cell r="E926"/>
          <cell r="F926" t="str">
            <v/>
          </cell>
          <cell r="G926"/>
          <cell r="H926"/>
          <cell r="I926"/>
          <cell r="J926"/>
          <cell r="K926"/>
          <cell r="L926"/>
          <cell r="M926"/>
          <cell r="N926"/>
          <cell r="O926"/>
          <cell r="P926"/>
          <cell r="Q926"/>
          <cell r="R926"/>
          <cell r="S926"/>
        </row>
        <row r="927">
          <cell r="B927">
            <v>0</v>
          </cell>
          <cell r="C927"/>
          <cell r="D927"/>
          <cell r="E927"/>
          <cell r="F927" t="str">
            <v/>
          </cell>
          <cell r="G927"/>
          <cell r="H927"/>
          <cell r="I927"/>
          <cell r="J927"/>
          <cell r="K927"/>
          <cell r="L927"/>
          <cell r="M927"/>
          <cell r="N927"/>
          <cell r="O927"/>
          <cell r="P927"/>
          <cell r="Q927"/>
          <cell r="R927"/>
          <cell r="S927"/>
        </row>
        <row r="928">
          <cell r="B928">
            <v>0</v>
          </cell>
          <cell r="C928"/>
          <cell r="D928"/>
          <cell r="E928"/>
          <cell r="F928" t="str">
            <v/>
          </cell>
          <cell r="G928"/>
          <cell r="H928"/>
          <cell r="I928"/>
          <cell r="J928"/>
          <cell r="K928"/>
          <cell r="L928"/>
          <cell r="M928"/>
          <cell r="N928"/>
          <cell r="O928"/>
          <cell r="P928"/>
          <cell r="Q928"/>
          <cell r="R928"/>
          <cell r="S928"/>
        </row>
        <row r="929">
          <cell r="B929">
            <v>0</v>
          </cell>
          <cell r="C929"/>
          <cell r="D929"/>
          <cell r="E929"/>
          <cell r="F929" t="str">
            <v/>
          </cell>
          <cell r="G929"/>
          <cell r="H929"/>
          <cell r="I929"/>
          <cell r="J929"/>
          <cell r="K929"/>
          <cell r="L929"/>
          <cell r="M929"/>
          <cell r="N929"/>
          <cell r="O929"/>
          <cell r="P929"/>
          <cell r="Q929"/>
          <cell r="R929"/>
          <cell r="S929"/>
        </row>
        <row r="930">
          <cell r="B930">
            <v>0</v>
          </cell>
          <cell r="C930"/>
          <cell r="D930"/>
          <cell r="E930"/>
          <cell r="F930" t="str">
            <v/>
          </cell>
          <cell r="G930"/>
          <cell r="H930"/>
          <cell r="I930"/>
          <cell r="J930"/>
          <cell r="K930"/>
          <cell r="L930"/>
          <cell r="M930"/>
          <cell r="N930"/>
          <cell r="O930"/>
          <cell r="P930"/>
          <cell r="Q930"/>
          <cell r="R930"/>
          <cell r="S930"/>
        </row>
        <row r="931">
          <cell r="B931">
            <v>0</v>
          </cell>
          <cell r="C931"/>
          <cell r="D931"/>
          <cell r="E931"/>
          <cell r="F931" t="str">
            <v/>
          </cell>
          <cell r="G931"/>
          <cell r="H931"/>
          <cell r="I931"/>
          <cell r="J931"/>
          <cell r="K931"/>
          <cell r="L931"/>
          <cell r="M931"/>
          <cell r="N931"/>
          <cell r="O931"/>
          <cell r="P931"/>
          <cell r="Q931"/>
          <cell r="R931"/>
          <cell r="S931"/>
        </row>
        <row r="932">
          <cell r="B932">
            <v>0</v>
          </cell>
          <cell r="C932"/>
          <cell r="D932"/>
          <cell r="E932"/>
          <cell r="F932" t="str">
            <v/>
          </cell>
          <cell r="G932"/>
          <cell r="H932"/>
          <cell r="I932"/>
          <cell r="J932"/>
          <cell r="K932"/>
          <cell r="L932"/>
          <cell r="M932"/>
          <cell r="N932"/>
          <cell r="O932"/>
          <cell r="P932"/>
          <cell r="Q932"/>
          <cell r="R932"/>
          <cell r="S932"/>
        </row>
        <row r="933">
          <cell r="B933">
            <v>0</v>
          </cell>
          <cell r="C933"/>
          <cell r="D933"/>
          <cell r="E933"/>
          <cell r="F933" t="str">
            <v/>
          </cell>
          <cell r="G933"/>
          <cell r="H933"/>
          <cell r="I933"/>
          <cell r="J933"/>
          <cell r="K933"/>
          <cell r="L933"/>
          <cell r="M933"/>
          <cell r="N933"/>
          <cell r="O933"/>
          <cell r="P933"/>
          <cell r="Q933"/>
          <cell r="R933"/>
          <cell r="S933"/>
        </row>
        <row r="934">
          <cell r="A934" t="str">
            <v>0</v>
          </cell>
          <cell r="B934">
            <v>0</v>
          </cell>
          <cell r="C934"/>
          <cell r="D934"/>
          <cell r="E934"/>
          <cell r="F934" t="str">
            <v/>
          </cell>
          <cell r="G934"/>
          <cell r="H934"/>
          <cell r="I934"/>
          <cell r="J934"/>
          <cell r="K934"/>
          <cell r="L934"/>
          <cell r="M934"/>
          <cell r="N934"/>
          <cell r="O934"/>
          <cell r="P934"/>
          <cell r="Q934"/>
          <cell r="R934"/>
          <cell r="S934"/>
        </row>
        <row r="935">
          <cell r="A935" t="str">
            <v>0</v>
          </cell>
          <cell r="B935">
            <v>0</v>
          </cell>
          <cell r="C935"/>
          <cell r="D935"/>
          <cell r="E935"/>
          <cell r="F935" t="str">
            <v/>
          </cell>
          <cell r="G935"/>
          <cell r="H935"/>
          <cell r="I935"/>
          <cell r="J935"/>
          <cell r="K935"/>
          <cell r="L935"/>
          <cell r="M935"/>
          <cell r="N935"/>
          <cell r="O935"/>
          <cell r="P935"/>
          <cell r="Q935"/>
          <cell r="R935"/>
          <cell r="S935"/>
        </row>
        <row r="936">
          <cell r="A936" t="str">
            <v>0</v>
          </cell>
          <cell r="B936">
            <v>0</v>
          </cell>
          <cell r="C936"/>
          <cell r="D936"/>
          <cell r="E936"/>
          <cell r="F936" t="str">
            <v/>
          </cell>
          <cell r="G936"/>
          <cell r="H936"/>
          <cell r="I936"/>
          <cell r="J936"/>
          <cell r="K936"/>
          <cell r="L936"/>
          <cell r="M936"/>
          <cell r="N936"/>
          <cell r="O936"/>
          <cell r="P936"/>
          <cell r="Q936"/>
          <cell r="R936"/>
          <cell r="S936"/>
        </row>
        <row r="937">
          <cell r="A937" t="str">
            <v>0</v>
          </cell>
          <cell r="B937">
            <v>0</v>
          </cell>
          <cell r="C937"/>
          <cell r="D937"/>
          <cell r="E937"/>
          <cell r="F937" t="str">
            <v/>
          </cell>
          <cell r="G937"/>
          <cell r="H937"/>
          <cell r="I937"/>
          <cell r="J937"/>
          <cell r="K937"/>
          <cell r="L937"/>
          <cell r="M937"/>
          <cell r="N937"/>
          <cell r="O937"/>
          <cell r="P937"/>
          <cell r="Q937"/>
          <cell r="R937"/>
          <cell r="S937"/>
        </row>
        <row r="938">
          <cell r="A938" t="str">
            <v>0</v>
          </cell>
          <cell r="B938">
            <v>0</v>
          </cell>
          <cell r="C938"/>
          <cell r="D938"/>
          <cell r="E938"/>
          <cell r="F938" t="str">
            <v/>
          </cell>
          <cell r="G938"/>
          <cell r="H938"/>
          <cell r="I938"/>
          <cell r="J938"/>
          <cell r="K938"/>
          <cell r="L938"/>
          <cell r="M938"/>
          <cell r="N938"/>
          <cell r="O938"/>
          <cell r="P938"/>
          <cell r="Q938"/>
          <cell r="R938"/>
          <cell r="S938"/>
        </row>
        <row r="939">
          <cell r="A939" t="str">
            <v>0</v>
          </cell>
          <cell r="B939">
            <v>0</v>
          </cell>
          <cell r="C939"/>
          <cell r="D939"/>
          <cell r="E939"/>
          <cell r="F939" t="str">
            <v/>
          </cell>
          <cell r="G939"/>
          <cell r="H939"/>
          <cell r="I939"/>
          <cell r="J939"/>
          <cell r="K939"/>
          <cell r="L939"/>
          <cell r="M939"/>
          <cell r="N939"/>
          <cell r="O939"/>
          <cell r="P939"/>
          <cell r="Q939"/>
          <cell r="R939"/>
          <cell r="S939"/>
        </row>
        <row r="940">
          <cell r="A940" t="str">
            <v>0</v>
          </cell>
          <cell r="B940">
            <v>0</v>
          </cell>
          <cell r="C940"/>
          <cell r="D940"/>
          <cell r="E940"/>
          <cell r="F940" t="str">
            <v/>
          </cell>
          <cell r="G940"/>
          <cell r="H940"/>
          <cell r="I940"/>
          <cell r="J940"/>
          <cell r="K940"/>
          <cell r="L940"/>
          <cell r="M940"/>
          <cell r="N940"/>
          <cell r="O940"/>
          <cell r="P940"/>
          <cell r="Q940"/>
          <cell r="R940"/>
          <cell r="S940"/>
        </row>
        <row r="941">
          <cell r="A941" t="str">
            <v>0</v>
          </cell>
          <cell r="B941">
            <v>0</v>
          </cell>
          <cell r="C941"/>
          <cell r="D941"/>
          <cell r="E941"/>
          <cell r="F941" t="str">
            <v/>
          </cell>
          <cell r="G941"/>
          <cell r="H941"/>
          <cell r="I941"/>
          <cell r="J941"/>
          <cell r="K941"/>
          <cell r="L941"/>
          <cell r="M941"/>
          <cell r="N941"/>
          <cell r="O941"/>
          <cell r="P941"/>
          <cell r="Q941"/>
          <cell r="R941"/>
          <cell r="S941"/>
        </row>
        <row r="942">
          <cell r="A942" t="str">
            <v>0</v>
          </cell>
          <cell r="B942">
            <v>0</v>
          </cell>
          <cell r="C942"/>
          <cell r="D942"/>
          <cell r="E942"/>
          <cell r="F942" t="str">
            <v/>
          </cell>
          <cell r="G942"/>
          <cell r="H942"/>
          <cell r="I942"/>
          <cell r="J942"/>
          <cell r="K942"/>
          <cell r="L942"/>
          <cell r="M942"/>
          <cell r="N942"/>
          <cell r="O942"/>
          <cell r="P942"/>
          <cell r="Q942"/>
          <cell r="R942"/>
          <cell r="S942"/>
        </row>
        <row r="943">
          <cell r="A943" t="str">
            <v>0</v>
          </cell>
          <cell r="B943">
            <v>0</v>
          </cell>
          <cell r="C943"/>
          <cell r="D943"/>
          <cell r="E943"/>
          <cell r="F943" t="str">
            <v/>
          </cell>
          <cell r="G943"/>
          <cell r="H943"/>
          <cell r="I943"/>
          <cell r="J943"/>
          <cell r="K943"/>
          <cell r="L943"/>
          <cell r="M943"/>
          <cell r="N943"/>
          <cell r="O943"/>
          <cell r="P943"/>
          <cell r="Q943"/>
          <cell r="R943"/>
          <cell r="S943"/>
        </row>
        <row r="944">
          <cell r="A944" t="str">
            <v>0</v>
          </cell>
          <cell r="B944">
            <v>0</v>
          </cell>
          <cell r="C944"/>
          <cell r="D944"/>
          <cell r="E944"/>
          <cell r="F944" t="str">
            <v/>
          </cell>
          <cell r="G944"/>
          <cell r="H944"/>
          <cell r="I944"/>
          <cell r="J944"/>
          <cell r="K944"/>
          <cell r="L944"/>
          <cell r="M944"/>
          <cell r="N944"/>
          <cell r="O944"/>
          <cell r="P944"/>
          <cell r="Q944"/>
          <cell r="R944"/>
          <cell r="S944"/>
        </row>
        <row r="945">
          <cell r="A945" t="str">
            <v>0</v>
          </cell>
          <cell r="B945">
            <v>0</v>
          </cell>
          <cell r="C945"/>
          <cell r="D945"/>
          <cell r="E945"/>
          <cell r="F945" t="str">
            <v/>
          </cell>
          <cell r="G945"/>
          <cell r="H945"/>
          <cell r="I945"/>
          <cell r="J945"/>
          <cell r="K945"/>
          <cell r="L945"/>
          <cell r="M945"/>
          <cell r="N945"/>
          <cell r="O945"/>
          <cell r="P945"/>
          <cell r="Q945"/>
          <cell r="R945"/>
          <cell r="S945"/>
        </row>
        <row r="946">
          <cell r="A946" t="str">
            <v>0</v>
          </cell>
          <cell r="B946">
            <v>0</v>
          </cell>
          <cell r="C946"/>
          <cell r="D946"/>
          <cell r="E946"/>
          <cell r="F946" t="str">
            <v/>
          </cell>
          <cell r="G946"/>
          <cell r="H946"/>
          <cell r="I946"/>
          <cell r="J946"/>
          <cell r="K946"/>
          <cell r="L946"/>
          <cell r="M946"/>
          <cell r="N946"/>
          <cell r="O946"/>
          <cell r="P946"/>
          <cell r="Q946"/>
          <cell r="R946"/>
          <cell r="S946"/>
        </row>
        <row r="947">
          <cell r="A947" t="str">
            <v>0</v>
          </cell>
          <cell r="B947">
            <v>0</v>
          </cell>
          <cell r="C947"/>
          <cell r="D947"/>
          <cell r="E947"/>
          <cell r="F947" t="str">
            <v/>
          </cell>
          <cell r="G947"/>
          <cell r="H947"/>
          <cell r="I947"/>
          <cell r="J947"/>
          <cell r="K947"/>
          <cell r="L947"/>
          <cell r="M947"/>
          <cell r="N947"/>
          <cell r="O947"/>
          <cell r="P947"/>
          <cell r="Q947"/>
          <cell r="R947"/>
          <cell r="S947"/>
        </row>
        <row r="948">
          <cell r="A948" t="str">
            <v>0</v>
          </cell>
          <cell r="B948">
            <v>0</v>
          </cell>
          <cell r="C948"/>
          <cell r="D948"/>
          <cell r="E948"/>
          <cell r="F948" t="str">
            <v/>
          </cell>
          <cell r="G948"/>
          <cell r="H948"/>
          <cell r="I948"/>
          <cell r="J948"/>
          <cell r="K948"/>
          <cell r="L948"/>
          <cell r="M948"/>
          <cell r="N948"/>
          <cell r="O948"/>
          <cell r="P948"/>
          <cell r="Q948"/>
          <cell r="R948"/>
          <cell r="S948"/>
        </row>
        <row r="949">
          <cell r="A949" t="str">
            <v>0</v>
          </cell>
          <cell r="B949">
            <v>0</v>
          </cell>
          <cell r="C949"/>
          <cell r="D949"/>
          <cell r="E949"/>
          <cell r="F949" t="str">
            <v/>
          </cell>
          <cell r="G949"/>
          <cell r="H949"/>
          <cell r="I949"/>
          <cell r="J949"/>
          <cell r="K949"/>
          <cell r="L949"/>
          <cell r="M949"/>
          <cell r="N949"/>
          <cell r="O949"/>
          <cell r="P949"/>
          <cell r="Q949"/>
          <cell r="R949"/>
          <cell r="S949"/>
        </row>
        <row r="950">
          <cell r="A950" t="str">
            <v>0</v>
          </cell>
          <cell r="B950">
            <v>0</v>
          </cell>
          <cell r="C950"/>
          <cell r="D950"/>
          <cell r="E950"/>
          <cell r="F950" t="str">
            <v/>
          </cell>
          <cell r="G950"/>
          <cell r="H950"/>
          <cell r="I950"/>
          <cell r="J950"/>
          <cell r="K950"/>
          <cell r="L950"/>
          <cell r="M950"/>
          <cell r="N950"/>
          <cell r="O950"/>
          <cell r="P950"/>
          <cell r="Q950"/>
          <cell r="R950"/>
          <cell r="S950"/>
        </row>
        <row r="951">
          <cell r="A951" t="str">
            <v>0</v>
          </cell>
          <cell r="B951">
            <v>0</v>
          </cell>
          <cell r="C951"/>
          <cell r="D951"/>
          <cell r="E951"/>
          <cell r="F951" t="str">
            <v/>
          </cell>
          <cell r="G951"/>
          <cell r="H951"/>
          <cell r="I951"/>
          <cell r="J951"/>
          <cell r="K951"/>
          <cell r="L951"/>
          <cell r="M951"/>
          <cell r="N951"/>
          <cell r="O951"/>
          <cell r="P951"/>
          <cell r="Q951"/>
          <cell r="R951"/>
          <cell r="S951"/>
        </row>
        <row r="952">
          <cell r="A952" t="str">
            <v>0</v>
          </cell>
          <cell r="B952">
            <v>0</v>
          </cell>
          <cell r="C952"/>
          <cell r="D952"/>
          <cell r="E952"/>
          <cell r="F952" t="str">
            <v/>
          </cell>
          <cell r="G952"/>
          <cell r="H952"/>
          <cell r="I952"/>
          <cell r="J952"/>
          <cell r="K952"/>
          <cell r="L952"/>
          <cell r="M952"/>
          <cell r="N952"/>
          <cell r="O952"/>
          <cell r="P952"/>
          <cell r="Q952"/>
          <cell r="R952"/>
          <cell r="S952"/>
        </row>
        <row r="953">
          <cell r="A953" t="str">
            <v>0</v>
          </cell>
          <cell r="B953">
            <v>0</v>
          </cell>
          <cell r="C953"/>
          <cell r="D953"/>
          <cell r="E953"/>
          <cell r="F953" t="str">
            <v/>
          </cell>
          <cell r="G953"/>
          <cell r="H953"/>
          <cell r="I953"/>
          <cell r="J953"/>
          <cell r="K953"/>
          <cell r="L953"/>
          <cell r="M953"/>
          <cell r="N953"/>
          <cell r="O953"/>
          <cell r="P953"/>
          <cell r="Q953"/>
          <cell r="R953"/>
          <cell r="S953"/>
        </row>
        <row r="954">
          <cell r="A954" t="str">
            <v>0</v>
          </cell>
          <cell r="B954">
            <v>0</v>
          </cell>
          <cell r="C954"/>
          <cell r="D954"/>
          <cell r="E954"/>
          <cell r="F954" t="str">
            <v/>
          </cell>
          <cell r="G954"/>
          <cell r="H954"/>
          <cell r="I954"/>
          <cell r="J954"/>
          <cell r="K954"/>
          <cell r="L954"/>
          <cell r="M954"/>
          <cell r="N954"/>
          <cell r="O954"/>
          <cell r="P954"/>
          <cell r="Q954"/>
          <cell r="R954"/>
          <cell r="S954"/>
        </row>
        <row r="955">
          <cell r="A955" t="str">
            <v>0</v>
          </cell>
          <cell r="B955">
            <v>0</v>
          </cell>
          <cell r="C955"/>
          <cell r="D955"/>
          <cell r="E955"/>
          <cell r="F955" t="str">
            <v/>
          </cell>
          <cell r="G955"/>
          <cell r="H955"/>
          <cell r="I955"/>
          <cell r="J955"/>
          <cell r="K955"/>
          <cell r="L955"/>
          <cell r="M955"/>
          <cell r="N955"/>
          <cell r="O955"/>
          <cell r="P955"/>
          <cell r="Q955"/>
          <cell r="R955"/>
          <cell r="S955"/>
        </row>
        <row r="956">
          <cell r="A956" t="str">
            <v>0</v>
          </cell>
          <cell r="B956">
            <v>0</v>
          </cell>
          <cell r="C956"/>
          <cell r="D956"/>
          <cell r="E956"/>
          <cell r="F956" t="str">
            <v/>
          </cell>
          <cell r="G956"/>
          <cell r="H956"/>
          <cell r="I956"/>
          <cell r="J956"/>
          <cell r="K956"/>
          <cell r="L956"/>
          <cell r="M956"/>
          <cell r="N956"/>
          <cell r="O956"/>
          <cell r="P956"/>
          <cell r="Q956"/>
          <cell r="R956"/>
          <cell r="S956"/>
        </row>
        <row r="957">
          <cell r="A957" t="str">
            <v>0</v>
          </cell>
          <cell r="B957">
            <v>0</v>
          </cell>
          <cell r="C957"/>
          <cell r="D957"/>
          <cell r="E957"/>
          <cell r="F957" t="str">
            <v/>
          </cell>
          <cell r="G957"/>
          <cell r="H957"/>
          <cell r="I957"/>
          <cell r="J957"/>
          <cell r="K957"/>
          <cell r="L957"/>
          <cell r="M957"/>
          <cell r="N957"/>
          <cell r="O957"/>
          <cell r="P957"/>
          <cell r="Q957"/>
          <cell r="R957"/>
          <cell r="S957"/>
        </row>
        <row r="958">
          <cell r="A958" t="str">
            <v>0</v>
          </cell>
          <cell r="B958">
            <v>0</v>
          </cell>
          <cell r="C958"/>
          <cell r="D958"/>
          <cell r="E958"/>
          <cell r="F958" t="str">
            <v/>
          </cell>
          <cell r="G958"/>
          <cell r="H958"/>
          <cell r="I958"/>
          <cell r="J958"/>
          <cell r="K958"/>
          <cell r="L958"/>
          <cell r="M958"/>
          <cell r="N958"/>
          <cell r="O958"/>
          <cell r="P958"/>
          <cell r="Q958"/>
          <cell r="R958"/>
          <cell r="S958"/>
        </row>
        <row r="959">
          <cell r="A959" t="str">
            <v>0</v>
          </cell>
          <cell r="B959">
            <v>0</v>
          </cell>
          <cell r="C959"/>
          <cell r="D959"/>
          <cell r="E959"/>
          <cell r="F959" t="str">
            <v/>
          </cell>
          <cell r="G959"/>
          <cell r="H959"/>
          <cell r="I959"/>
          <cell r="J959"/>
          <cell r="K959"/>
          <cell r="L959"/>
          <cell r="M959"/>
          <cell r="N959"/>
          <cell r="O959"/>
          <cell r="P959"/>
          <cell r="Q959"/>
          <cell r="R959"/>
          <cell r="S959"/>
        </row>
        <row r="960">
          <cell r="A960" t="str">
            <v>0</v>
          </cell>
          <cell r="B960">
            <v>0</v>
          </cell>
          <cell r="C960"/>
          <cell r="D960"/>
          <cell r="E960"/>
          <cell r="F960" t="str">
            <v/>
          </cell>
          <cell r="G960"/>
          <cell r="H960"/>
          <cell r="I960"/>
          <cell r="J960"/>
          <cell r="K960"/>
          <cell r="L960"/>
          <cell r="M960"/>
          <cell r="N960"/>
          <cell r="O960"/>
          <cell r="P960"/>
          <cell r="Q960"/>
          <cell r="R960"/>
          <cell r="S960"/>
        </row>
        <row r="961">
          <cell r="A961" t="str">
            <v>0</v>
          </cell>
          <cell r="B961">
            <v>0</v>
          </cell>
          <cell r="C961"/>
          <cell r="D961"/>
          <cell r="E961"/>
          <cell r="F961" t="str">
            <v/>
          </cell>
          <cell r="G961"/>
          <cell r="H961"/>
          <cell r="I961"/>
          <cell r="J961"/>
          <cell r="K961"/>
          <cell r="L961"/>
          <cell r="M961"/>
          <cell r="N961"/>
          <cell r="O961"/>
          <cell r="P961"/>
          <cell r="Q961"/>
          <cell r="R961"/>
          <cell r="S961"/>
        </row>
        <row r="962">
          <cell r="A962" t="str">
            <v>0</v>
          </cell>
          <cell r="B962">
            <v>0</v>
          </cell>
          <cell r="C962"/>
          <cell r="D962"/>
          <cell r="E962"/>
          <cell r="F962" t="str">
            <v/>
          </cell>
          <cell r="G962"/>
          <cell r="H962"/>
          <cell r="I962"/>
          <cell r="J962"/>
          <cell r="K962"/>
          <cell r="L962"/>
          <cell r="M962"/>
          <cell r="N962"/>
          <cell r="O962"/>
          <cell r="P962"/>
          <cell r="Q962"/>
          <cell r="R962"/>
          <cell r="S962"/>
        </row>
        <row r="963">
          <cell r="A963" t="str">
            <v>0</v>
          </cell>
          <cell r="B963">
            <v>0</v>
          </cell>
          <cell r="C963"/>
          <cell r="D963"/>
          <cell r="E963"/>
          <cell r="F963" t="str">
            <v/>
          </cell>
          <cell r="G963"/>
          <cell r="H963"/>
          <cell r="I963"/>
          <cell r="J963"/>
          <cell r="K963"/>
          <cell r="L963"/>
          <cell r="M963"/>
          <cell r="N963"/>
          <cell r="O963"/>
          <cell r="P963"/>
          <cell r="Q963"/>
          <cell r="R963"/>
          <cell r="S963"/>
        </row>
        <row r="964">
          <cell r="A964" t="str">
            <v>0</v>
          </cell>
          <cell r="B964">
            <v>0</v>
          </cell>
          <cell r="C964"/>
          <cell r="D964"/>
          <cell r="E964"/>
          <cell r="F964" t="str">
            <v/>
          </cell>
          <cell r="G964"/>
          <cell r="H964"/>
          <cell r="I964"/>
          <cell r="J964"/>
          <cell r="K964"/>
          <cell r="L964"/>
          <cell r="M964"/>
          <cell r="N964"/>
          <cell r="O964"/>
          <cell r="P964"/>
          <cell r="Q964"/>
          <cell r="R964"/>
          <cell r="S964"/>
        </row>
        <row r="965">
          <cell r="A965" t="str">
            <v>0</v>
          </cell>
          <cell r="B965">
            <v>0</v>
          </cell>
          <cell r="C965"/>
          <cell r="D965"/>
          <cell r="E965"/>
          <cell r="F965" t="str">
            <v/>
          </cell>
          <cell r="G965"/>
          <cell r="H965"/>
          <cell r="I965"/>
          <cell r="J965"/>
          <cell r="K965"/>
          <cell r="L965"/>
          <cell r="M965"/>
          <cell r="N965"/>
          <cell r="O965"/>
          <cell r="P965"/>
          <cell r="Q965"/>
          <cell r="R965"/>
          <cell r="S965"/>
        </row>
        <row r="966">
          <cell r="A966" t="str">
            <v>0</v>
          </cell>
          <cell r="B966">
            <v>0</v>
          </cell>
          <cell r="C966"/>
          <cell r="D966"/>
          <cell r="E966"/>
          <cell r="F966" t="str">
            <v/>
          </cell>
          <cell r="G966"/>
          <cell r="H966"/>
          <cell r="I966"/>
          <cell r="J966"/>
          <cell r="K966"/>
          <cell r="L966"/>
          <cell r="M966"/>
          <cell r="N966"/>
          <cell r="O966"/>
          <cell r="P966"/>
          <cell r="Q966"/>
          <cell r="R966"/>
          <cell r="S966"/>
        </row>
        <row r="967">
          <cell r="A967" t="str">
            <v>0</v>
          </cell>
          <cell r="B967">
            <v>0</v>
          </cell>
          <cell r="C967"/>
          <cell r="D967"/>
          <cell r="E967"/>
          <cell r="F967" t="str">
            <v/>
          </cell>
          <cell r="G967"/>
          <cell r="H967"/>
          <cell r="I967"/>
          <cell r="J967"/>
          <cell r="K967"/>
          <cell r="L967"/>
          <cell r="M967"/>
          <cell r="N967"/>
          <cell r="O967"/>
          <cell r="P967"/>
          <cell r="Q967"/>
          <cell r="R967"/>
          <cell r="S967"/>
        </row>
        <row r="968">
          <cell r="A968" t="str">
            <v>0</v>
          </cell>
          <cell r="B968">
            <v>0</v>
          </cell>
          <cell r="C968"/>
          <cell r="D968"/>
          <cell r="E968"/>
          <cell r="F968" t="str">
            <v/>
          </cell>
          <cell r="G968"/>
          <cell r="H968"/>
          <cell r="I968"/>
          <cell r="J968"/>
          <cell r="K968"/>
          <cell r="L968"/>
          <cell r="M968"/>
          <cell r="N968"/>
          <cell r="O968"/>
          <cell r="P968"/>
          <cell r="Q968"/>
          <cell r="R968"/>
          <cell r="S968"/>
        </row>
        <row r="969">
          <cell r="A969" t="str">
            <v>0</v>
          </cell>
          <cell r="B969">
            <v>0</v>
          </cell>
          <cell r="C969"/>
          <cell r="D969"/>
          <cell r="E969"/>
          <cell r="F969" t="str">
            <v/>
          </cell>
          <cell r="G969"/>
          <cell r="H969"/>
          <cell r="I969"/>
          <cell r="J969"/>
          <cell r="K969"/>
          <cell r="L969"/>
          <cell r="M969"/>
          <cell r="N969"/>
          <cell r="O969"/>
          <cell r="P969"/>
          <cell r="Q969"/>
          <cell r="R969"/>
          <cell r="S969"/>
        </row>
        <row r="970">
          <cell r="A970" t="str">
            <v>0</v>
          </cell>
          <cell r="B970">
            <v>0</v>
          </cell>
          <cell r="C970"/>
          <cell r="D970"/>
          <cell r="E970"/>
          <cell r="F970" t="str">
            <v/>
          </cell>
          <cell r="G970"/>
          <cell r="H970"/>
          <cell r="I970"/>
          <cell r="J970"/>
          <cell r="K970"/>
          <cell r="L970"/>
          <cell r="M970"/>
          <cell r="N970"/>
          <cell r="O970"/>
          <cell r="P970"/>
          <cell r="Q970"/>
          <cell r="R970"/>
          <cell r="S970"/>
        </row>
        <row r="971">
          <cell r="A971" t="str">
            <v>0</v>
          </cell>
          <cell r="B971">
            <v>0</v>
          </cell>
          <cell r="C971"/>
          <cell r="D971"/>
          <cell r="E971"/>
          <cell r="F971" t="str">
            <v/>
          </cell>
          <cell r="G971"/>
          <cell r="H971"/>
          <cell r="I971"/>
          <cell r="J971"/>
          <cell r="K971"/>
          <cell r="L971"/>
          <cell r="M971"/>
          <cell r="N971"/>
          <cell r="O971"/>
          <cell r="P971"/>
          <cell r="Q971"/>
          <cell r="R971"/>
          <cell r="S971"/>
        </row>
        <row r="972">
          <cell r="A972" t="str">
            <v>0</v>
          </cell>
          <cell r="B972">
            <v>0</v>
          </cell>
          <cell r="C972"/>
          <cell r="D972"/>
          <cell r="E972"/>
          <cell r="F972" t="str">
            <v/>
          </cell>
          <cell r="G972"/>
          <cell r="H972"/>
          <cell r="I972"/>
          <cell r="J972"/>
          <cell r="K972"/>
          <cell r="L972"/>
          <cell r="M972"/>
          <cell r="N972"/>
          <cell r="O972"/>
          <cell r="P972"/>
          <cell r="Q972"/>
          <cell r="R972"/>
          <cell r="S972"/>
        </row>
        <row r="973">
          <cell r="A973" t="str">
            <v>0</v>
          </cell>
          <cell r="B973">
            <v>0</v>
          </cell>
          <cell r="C973"/>
          <cell r="D973"/>
          <cell r="E973"/>
          <cell r="F973" t="str">
            <v/>
          </cell>
          <cell r="G973"/>
          <cell r="H973"/>
          <cell r="I973"/>
          <cell r="J973"/>
          <cell r="K973"/>
          <cell r="L973"/>
          <cell r="M973"/>
          <cell r="N973"/>
          <cell r="O973"/>
          <cell r="P973"/>
          <cell r="Q973"/>
          <cell r="R973"/>
          <cell r="S973"/>
        </row>
        <row r="974">
          <cell r="A974" t="str">
            <v>0</v>
          </cell>
          <cell r="B974">
            <v>0</v>
          </cell>
          <cell r="C974"/>
          <cell r="D974"/>
          <cell r="E974"/>
          <cell r="F974" t="str">
            <v/>
          </cell>
          <cell r="G974"/>
          <cell r="H974"/>
          <cell r="I974"/>
          <cell r="J974"/>
          <cell r="K974"/>
          <cell r="L974"/>
          <cell r="M974"/>
          <cell r="N974"/>
          <cell r="O974"/>
          <cell r="P974"/>
          <cell r="Q974"/>
          <cell r="R974"/>
          <cell r="S974"/>
        </row>
        <row r="975">
          <cell r="A975" t="str">
            <v>0</v>
          </cell>
          <cell r="B975">
            <v>0</v>
          </cell>
          <cell r="C975"/>
          <cell r="D975"/>
          <cell r="E975"/>
          <cell r="F975" t="str">
            <v/>
          </cell>
          <cell r="G975"/>
          <cell r="H975"/>
          <cell r="I975"/>
          <cell r="J975"/>
          <cell r="K975"/>
          <cell r="L975"/>
          <cell r="M975"/>
          <cell r="N975"/>
          <cell r="O975"/>
          <cell r="P975"/>
          <cell r="Q975"/>
          <cell r="R975"/>
          <cell r="S975"/>
        </row>
        <row r="976">
          <cell r="A976" t="str">
            <v>0</v>
          </cell>
          <cell r="B976">
            <v>0</v>
          </cell>
          <cell r="C976"/>
          <cell r="D976"/>
          <cell r="E976"/>
          <cell r="F976" t="str">
            <v/>
          </cell>
          <cell r="G976"/>
          <cell r="H976"/>
          <cell r="I976"/>
          <cell r="J976"/>
          <cell r="K976"/>
          <cell r="L976"/>
          <cell r="M976"/>
          <cell r="N976"/>
          <cell r="O976"/>
          <cell r="P976"/>
          <cell r="Q976"/>
          <cell r="R976"/>
          <cell r="S976"/>
        </row>
        <row r="977">
          <cell r="A977" t="str">
            <v>0</v>
          </cell>
          <cell r="B977">
            <v>0</v>
          </cell>
          <cell r="C977"/>
          <cell r="D977"/>
          <cell r="E977"/>
          <cell r="F977" t="str">
            <v/>
          </cell>
          <cell r="G977"/>
          <cell r="H977"/>
          <cell r="I977"/>
          <cell r="J977"/>
          <cell r="K977"/>
          <cell r="L977"/>
          <cell r="M977"/>
          <cell r="N977"/>
          <cell r="O977"/>
          <cell r="P977"/>
          <cell r="Q977"/>
          <cell r="R977"/>
          <cell r="S977"/>
        </row>
        <row r="978">
          <cell r="A978" t="str">
            <v>0</v>
          </cell>
          <cell r="B978">
            <v>0</v>
          </cell>
          <cell r="C978"/>
          <cell r="D978"/>
          <cell r="E978"/>
          <cell r="F978" t="str">
            <v/>
          </cell>
          <cell r="G978"/>
          <cell r="H978"/>
          <cell r="I978"/>
          <cell r="J978"/>
          <cell r="K978"/>
          <cell r="L978"/>
          <cell r="M978"/>
          <cell r="N978"/>
          <cell r="O978"/>
          <cell r="P978"/>
          <cell r="Q978"/>
          <cell r="R978"/>
          <cell r="S978"/>
        </row>
        <row r="979">
          <cell r="A979" t="str">
            <v>0</v>
          </cell>
          <cell r="B979">
            <v>0</v>
          </cell>
          <cell r="C979"/>
          <cell r="D979"/>
          <cell r="E979"/>
          <cell r="F979" t="str">
            <v/>
          </cell>
          <cell r="G979"/>
          <cell r="H979"/>
          <cell r="I979"/>
          <cell r="J979"/>
          <cell r="K979"/>
          <cell r="L979"/>
          <cell r="M979"/>
          <cell r="N979"/>
          <cell r="O979"/>
          <cell r="P979"/>
          <cell r="Q979"/>
          <cell r="R979"/>
          <cell r="S979"/>
        </row>
        <row r="980">
          <cell r="A980" t="str">
            <v>0</v>
          </cell>
          <cell r="B980">
            <v>0</v>
          </cell>
          <cell r="C980"/>
          <cell r="D980"/>
          <cell r="E980"/>
          <cell r="F980" t="str">
            <v/>
          </cell>
          <cell r="G980"/>
          <cell r="H980"/>
          <cell r="I980"/>
          <cell r="J980"/>
          <cell r="K980"/>
          <cell r="L980"/>
          <cell r="M980"/>
          <cell r="N980"/>
          <cell r="O980"/>
          <cell r="P980"/>
          <cell r="Q980"/>
          <cell r="R980"/>
          <cell r="S980"/>
        </row>
        <row r="981">
          <cell r="A981" t="str">
            <v>0</v>
          </cell>
          <cell r="B981">
            <v>0</v>
          </cell>
          <cell r="C981"/>
          <cell r="D981"/>
          <cell r="E981"/>
          <cell r="F981" t="str">
            <v/>
          </cell>
          <cell r="G981"/>
          <cell r="H981"/>
          <cell r="I981"/>
          <cell r="J981"/>
          <cell r="K981"/>
          <cell r="L981"/>
          <cell r="M981"/>
          <cell r="N981"/>
          <cell r="O981"/>
          <cell r="P981"/>
          <cell r="Q981"/>
          <cell r="R981"/>
          <cell r="S981"/>
        </row>
        <row r="982">
          <cell r="A982" t="str">
            <v>0</v>
          </cell>
          <cell r="B982">
            <v>0</v>
          </cell>
          <cell r="C982"/>
          <cell r="D982"/>
          <cell r="E982"/>
          <cell r="F982" t="str">
            <v/>
          </cell>
          <cell r="G982"/>
          <cell r="H982"/>
          <cell r="I982"/>
          <cell r="J982"/>
          <cell r="K982"/>
          <cell r="L982"/>
          <cell r="M982"/>
          <cell r="N982"/>
          <cell r="O982"/>
          <cell r="P982"/>
          <cell r="Q982"/>
          <cell r="R982"/>
          <cell r="S982"/>
        </row>
        <row r="983">
          <cell r="A983" t="str">
            <v>0</v>
          </cell>
          <cell r="B983">
            <v>0</v>
          </cell>
          <cell r="C983"/>
          <cell r="D983"/>
          <cell r="E983"/>
          <cell r="F983" t="str">
            <v/>
          </cell>
          <cell r="G983"/>
          <cell r="H983"/>
          <cell r="I983"/>
          <cell r="J983"/>
          <cell r="K983"/>
          <cell r="L983"/>
          <cell r="M983"/>
          <cell r="N983"/>
          <cell r="O983"/>
          <cell r="P983"/>
          <cell r="Q983"/>
          <cell r="R983"/>
          <cell r="S983"/>
        </row>
        <row r="984">
          <cell r="A984" t="str">
            <v>0</v>
          </cell>
          <cell r="B984">
            <v>0</v>
          </cell>
          <cell r="C984"/>
          <cell r="D984"/>
          <cell r="E984"/>
          <cell r="F984" t="str">
            <v/>
          </cell>
          <cell r="G984"/>
          <cell r="H984"/>
          <cell r="I984"/>
          <cell r="J984"/>
          <cell r="K984"/>
          <cell r="L984"/>
          <cell r="M984"/>
          <cell r="N984"/>
          <cell r="O984"/>
          <cell r="P984"/>
          <cell r="Q984"/>
          <cell r="R984"/>
          <cell r="S984"/>
        </row>
        <row r="985">
          <cell r="A985" t="str">
            <v>0</v>
          </cell>
          <cell r="B985">
            <v>0</v>
          </cell>
          <cell r="C985"/>
          <cell r="D985"/>
          <cell r="E985"/>
          <cell r="F985" t="str">
            <v/>
          </cell>
          <cell r="G985"/>
          <cell r="H985"/>
          <cell r="I985"/>
          <cell r="J985"/>
          <cell r="K985"/>
          <cell r="L985"/>
          <cell r="M985"/>
          <cell r="N985"/>
          <cell r="O985"/>
          <cell r="P985"/>
          <cell r="Q985"/>
          <cell r="R985"/>
          <cell r="S985"/>
        </row>
        <row r="986">
          <cell r="A986" t="str">
            <v>0</v>
          </cell>
          <cell r="B986">
            <v>0</v>
          </cell>
          <cell r="C986"/>
          <cell r="D986"/>
          <cell r="E986"/>
          <cell r="F986" t="str">
            <v/>
          </cell>
          <cell r="G986"/>
          <cell r="H986"/>
          <cell r="I986"/>
          <cell r="J986"/>
          <cell r="K986"/>
          <cell r="L986"/>
          <cell r="M986"/>
          <cell r="N986"/>
          <cell r="O986"/>
          <cell r="P986"/>
          <cell r="Q986"/>
          <cell r="R986"/>
          <cell r="S986"/>
        </row>
        <row r="987">
          <cell r="A987" t="str">
            <v>0</v>
          </cell>
          <cell r="B987">
            <v>0</v>
          </cell>
          <cell r="C987"/>
          <cell r="D987"/>
          <cell r="E987"/>
          <cell r="F987" t="str">
            <v/>
          </cell>
          <cell r="G987"/>
          <cell r="H987"/>
          <cell r="I987"/>
          <cell r="J987"/>
          <cell r="K987"/>
          <cell r="L987"/>
          <cell r="M987"/>
          <cell r="N987"/>
          <cell r="O987"/>
          <cell r="P987"/>
          <cell r="Q987"/>
          <cell r="R987"/>
          <cell r="S987"/>
        </row>
        <row r="988">
          <cell r="A988" t="str">
            <v>0</v>
          </cell>
          <cell r="B988">
            <v>0</v>
          </cell>
          <cell r="C988"/>
          <cell r="D988"/>
          <cell r="E988"/>
          <cell r="F988" t="str">
            <v/>
          </cell>
          <cell r="G988"/>
          <cell r="H988"/>
          <cell r="I988"/>
          <cell r="J988"/>
          <cell r="K988"/>
          <cell r="L988"/>
          <cell r="M988"/>
          <cell r="N988"/>
          <cell r="O988"/>
          <cell r="P988"/>
          <cell r="Q988"/>
          <cell r="R988"/>
          <cell r="S988"/>
        </row>
        <row r="989">
          <cell r="A989" t="str">
            <v>0</v>
          </cell>
          <cell r="B989">
            <v>0</v>
          </cell>
          <cell r="C989"/>
          <cell r="D989"/>
          <cell r="E989"/>
          <cell r="F989" t="str">
            <v/>
          </cell>
          <cell r="G989"/>
          <cell r="H989"/>
          <cell r="I989"/>
          <cell r="J989"/>
          <cell r="K989"/>
          <cell r="L989"/>
          <cell r="M989"/>
          <cell r="N989"/>
          <cell r="O989"/>
          <cell r="P989"/>
          <cell r="Q989"/>
          <cell r="R989"/>
          <cell r="S989"/>
        </row>
        <row r="990">
          <cell r="A990" t="str">
            <v>0</v>
          </cell>
          <cell r="B990">
            <v>0</v>
          </cell>
          <cell r="C990"/>
          <cell r="D990"/>
          <cell r="E990"/>
          <cell r="F990" t="str">
            <v/>
          </cell>
          <cell r="G990"/>
          <cell r="H990"/>
          <cell r="I990"/>
          <cell r="J990"/>
          <cell r="K990"/>
          <cell r="L990"/>
          <cell r="M990"/>
          <cell r="N990"/>
          <cell r="O990"/>
          <cell r="P990"/>
          <cell r="Q990"/>
          <cell r="R990"/>
          <cell r="S990"/>
        </row>
        <row r="991">
          <cell r="A991" t="str">
            <v>0</v>
          </cell>
          <cell r="B991">
            <v>0</v>
          </cell>
          <cell r="C991"/>
          <cell r="D991"/>
          <cell r="E991"/>
          <cell r="F991" t="str">
            <v/>
          </cell>
          <cell r="G991"/>
          <cell r="H991"/>
          <cell r="I991"/>
          <cell r="J991"/>
          <cell r="K991"/>
          <cell r="L991"/>
          <cell r="M991"/>
          <cell r="N991"/>
          <cell r="O991"/>
          <cell r="P991"/>
          <cell r="Q991"/>
          <cell r="R991"/>
          <cell r="S991"/>
        </row>
        <row r="992">
          <cell r="A992" t="str">
            <v>0</v>
          </cell>
          <cell r="B992">
            <v>0</v>
          </cell>
          <cell r="C992"/>
          <cell r="D992"/>
          <cell r="E992"/>
          <cell r="F992" t="str">
            <v/>
          </cell>
          <cell r="G992"/>
          <cell r="H992"/>
          <cell r="I992"/>
          <cell r="J992"/>
          <cell r="K992"/>
          <cell r="L992"/>
          <cell r="M992"/>
          <cell r="N992"/>
          <cell r="O992"/>
          <cell r="P992"/>
          <cell r="Q992"/>
          <cell r="R992"/>
          <cell r="S992"/>
        </row>
        <row r="993">
          <cell r="A993" t="str">
            <v>0</v>
          </cell>
          <cell r="B993">
            <v>0</v>
          </cell>
          <cell r="C993"/>
          <cell r="D993"/>
          <cell r="E993"/>
          <cell r="F993" t="str">
            <v/>
          </cell>
          <cell r="G993"/>
          <cell r="H993"/>
          <cell r="I993"/>
          <cell r="J993"/>
          <cell r="K993"/>
          <cell r="L993"/>
          <cell r="M993"/>
          <cell r="N993"/>
          <cell r="O993"/>
          <cell r="P993"/>
          <cell r="Q993"/>
          <cell r="R993"/>
          <cell r="S993"/>
        </row>
        <row r="994">
          <cell r="A994" t="str">
            <v>0</v>
          </cell>
          <cell r="B994">
            <v>0</v>
          </cell>
          <cell r="C994"/>
          <cell r="D994"/>
          <cell r="E994"/>
          <cell r="F994" t="str">
            <v/>
          </cell>
          <cell r="G994"/>
          <cell r="H994"/>
          <cell r="I994"/>
          <cell r="J994"/>
          <cell r="K994"/>
          <cell r="L994"/>
          <cell r="M994"/>
          <cell r="N994"/>
          <cell r="O994"/>
          <cell r="P994"/>
          <cell r="Q994"/>
          <cell r="R994"/>
          <cell r="S994"/>
        </row>
        <row r="995">
          <cell r="A995" t="str">
            <v>0</v>
          </cell>
          <cell r="B995">
            <v>0</v>
          </cell>
          <cell r="C995"/>
          <cell r="D995"/>
          <cell r="E995"/>
          <cell r="F995" t="str">
            <v/>
          </cell>
          <cell r="G995"/>
          <cell r="H995"/>
          <cell r="I995"/>
          <cell r="J995"/>
          <cell r="K995"/>
          <cell r="L995"/>
          <cell r="M995"/>
          <cell r="N995"/>
          <cell r="O995"/>
          <cell r="P995"/>
          <cell r="Q995"/>
          <cell r="R995"/>
          <cell r="S995"/>
        </row>
        <row r="996">
          <cell r="A996" t="str">
            <v>0</v>
          </cell>
          <cell r="B996">
            <v>0</v>
          </cell>
          <cell r="C996"/>
          <cell r="D996"/>
          <cell r="E996"/>
          <cell r="F996" t="str">
            <v/>
          </cell>
          <cell r="G996"/>
          <cell r="H996"/>
          <cell r="I996"/>
          <cell r="J996"/>
          <cell r="K996"/>
          <cell r="L996"/>
          <cell r="M996"/>
          <cell r="N996"/>
          <cell r="O996"/>
          <cell r="P996"/>
          <cell r="Q996"/>
          <cell r="R996"/>
          <cell r="S996"/>
        </row>
        <row r="997">
          <cell r="A997" t="str">
            <v>0</v>
          </cell>
          <cell r="B997">
            <v>0</v>
          </cell>
          <cell r="C997"/>
          <cell r="D997"/>
          <cell r="E997"/>
          <cell r="F997" t="str">
            <v/>
          </cell>
          <cell r="G997"/>
          <cell r="H997"/>
          <cell r="I997"/>
          <cell r="J997"/>
          <cell r="K997"/>
          <cell r="L997"/>
          <cell r="M997"/>
          <cell r="N997"/>
          <cell r="O997"/>
          <cell r="P997"/>
          <cell r="Q997"/>
          <cell r="R997"/>
          <cell r="S997"/>
        </row>
        <row r="998">
          <cell r="A998" t="str">
            <v>0</v>
          </cell>
          <cell r="B998">
            <v>0</v>
          </cell>
          <cell r="C998"/>
          <cell r="D998"/>
          <cell r="E998"/>
          <cell r="F998" t="str">
            <v/>
          </cell>
          <cell r="G998"/>
          <cell r="H998"/>
          <cell r="I998"/>
          <cell r="J998"/>
          <cell r="K998"/>
          <cell r="L998"/>
          <cell r="M998"/>
          <cell r="N998"/>
          <cell r="O998"/>
          <cell r="P998"/>
          <cell r="Q998"/>
          <cell r="R998"/>
          <cell r="S998"/>
        </row>
        <row r="999">
          <cell r="A999" t="str">
            <v>0</v>
          </cell>
          <cell r="B999">
            <v>0</v>
          </cell>
          <cell r="C999"/>
          <cell r="D999"/>
          <cell r="E999"/>
          <cell r="F999" t="str">
            <v/>
          </cell>
          <cell r="G999"/>
          <cell r="H999"/>
          <cell r="I999"/>
          <cell r="J999"/>
          <cell r="K999"/>
          <cell r="L999"/>
          <cell r="M999"/>
          <cell r="N999"/>
          <cell r="O999"/>
          <cell r="P999"/>
          <cell r="Q999"/>
          <cell r="R999"/>
          <cell r="S999"/>
        </row>
        <row r="1000">
          <cell r="A1000" t="str">
            <v>0</v>
          </cell>
          <cell r="B1000">
            <v>0</v>
          </cell>
          <cell r="C1000"/>
          <cell r="D1000"/>
          <cell r="E1000"/>
          <cell r="F1000" t="str">
            <v/>
          </cell>
          <cell r="G1000"/>
          <cell r="H1000"/>
          <cell r="I1000"/>
          <cell r="J1000"/>
          <cell r="K1000"/>
          <cell r="L1000"/>
          <cell r="M1000"/>
          <cell r="N1000"/>
          <cell r="O1000"/>
          <cell r="P1000"/>
          <cell r="Q1000"/>
          <cell r="R1000"/>
          <cell r="S1000"/>
        </row>
        <row r="1001">
          <cell r="A1001" t="str">
            <v>0</v>
          </cell>
          <cell r="B1001">
            <v>0</v>
          </cell>
          <cell r="C1001"/>
          <cell r="D1001"/>
          <cell r="E1001"/>
          <cell r="F1001" t="str">
            <v/>
          </cell>
          <cell r="G1001"/>
          <cell r="H1001"/>
          <cell r="I1001"/>
          <cell r="J1001"/>
          <cell r="K1001"/>
          <cell r="L1001"/>
          <cell r="M1001"/>
          <cell r="N1001"/>
          <cell r="O1001"/>
          <cell r="P1001"/>
          <cell r="Q1001"/>
          <cell r="R1001"/>
          <cell r="S1001"/>
        </row>
        <row r="1002">
          <cell r="A1002" t="str">
            <v>0</v>
          </cell>
          <cell r="B1002">
            <v>0</v>
          </cell>
          <cell r="C1002"/>
          <cell r="D1002"/>
          <cell r="E1002"/>
          <cell r="F1002" t="str">
            <v/>
          </cell>
          <cell r="G1002"/>
          <cell r="H1002"/>
          <cell r="I1002"/>
          <cell r="J1002"/>
          <cell r="K1002"/>
          <cell r="L1002"/>
          <cell r="M1002"/>
          <cell r="N1002"/>
          <cell r="O1002"/>
          <cell r="P1002"/>
          <cell r="Q1002"/>
          <cell r="R1002"/>
          <cell r="S1002"/>
        </row>
        <row r="1003">
          <cell r="A1003" t="str">
            <v>0</v>
          </cell>
          <cell r="B1003">
            <v>0</v>
          </cell>
          <cell r="C1003"/>
          <cell r="D1003"/>
          <cell r="E1003"/>
          <cell r="F1003" t="str">
            <v/>
          </cell>
          <cell r="G1003"/>
          <cell r="H1003"/>
          <cell r="I1003"/>
          <cell r="J1003"/>
          <cell r="K1003"/>
          <cell r="L1003"/>
          <cell r="M1003"/>
          <cell r="N1003"/>
          <cell r="O1003"/>
          <cell r="P1003"/>
          <cell r="Q1003"/>
          <cell r="R1003"/>
          <cell r="S1003"/>
        </row>
        <row r="1004">
          <cell r="A1004" t="str">
            <v>0</v>
          </cell>
          <cell r="B1004">
            <v>0</v>
          </cell>
          <cell r="C1004"/>
          <cell r="D1004"/>
          <cell r="E1004"/>
          <cell r="F1004" t="str">
            <v/>
          </cell>
          <cell r="G1004"/>
          <cell r="H1004"/>
          <cell r="I1004"/>
          <cell r="J1004"/>
          <cell r="K1004"/>
          <cell r="L1004"/>
          <cell r="M1004"/>
          <cell r="N1004"/>
          <cell r="O1004"/>
          <cell r="P1004"/>
          <cell r="Q1004"/>
          <cell r="R1004"/>
          <cell r="S1004"/>
        </row>
        <row r="1005">
          <cell r="A1005" t="str">
            <v>0</v>
          </cell>
          <cell r="B1005">
            <v>0</v>
          </cell>
          <cell r="C1005"/>
          <cell r="D1005"/>
          <cell r="E1005"/>
          <cell r="F1005" t="str">
            <v/>
          </cell>
          <cell r="G1005"/>
          <cell r="H1005"/>
          <cell r="I1005"/>
          <cell r="J1005"/>
          <cell r="K1005"/>
          <cell r="L1005"/>
          <cell r="M1005"/>
          <cell r="N1005"/>
          <cell r="O1005"/>
          <cell r="P1005"/>
          <cell r="Q1005"/>
          <cell r="R1005"/>
          <cell r="S1005"/>
        </row>
        <row r="1006">
          <cell r="A1006" t="str">
            <v>0</v>
          </cell>
          <cell r="B1006">
            <v>0</v>
          </cell>
          <cell r="C1006"/>
          <cell r="D1006"/>
          <cell r="E1006"/>
          <cell r="F1006" t="str">
            <v/>
          </cell>
          <cell r="G1006"/>
          <cell r="H1006"/>
          <cell r="I1006"/>
          <cell r="J1006"/>
          <cell r="K1006"/>
          <cell r="L1006"/>
          <cell r="M1006"/>
          <cell r="N1006"/>
          <cell r="O1006"/>
          <cell r="P1006"/>
          <cell r="Q1006"/>
          <cell r="R1006"/>
          <cell r="S1006"/>
        </row>
        <row r="1007">
          <cell r="A1007" t="str">
            <v>0</v>
          </cell>
          <cell r="B1007">
            <v>0</v>
          </cell>
          <cell r="C1007"/>
          <cell r="D1007"/>
          <cell r="E1007"/>
          <cell r="F1007" t="str">
            <v/>
          </cell>
          <cell r="G1007"/>
          <cell r="H1007"/>
          <cell r="I1007"/>
          <cell r="J1007"/>
          <cell r="K1007"/>
          <cell r="L1007"/>
          <cell r="M1007"/>
          <cell r="N1007"/>
          <cell r="O1007"/>
          <cell r="P1007"/>
          <cell r="Q1007"/>
          <cell r="R1007"/>
          <cell r="S1007"/>
        </row>
        <row r="1008">
          <cell r="A1008" t="str">
            <v>0</v>
          </cell>
          <cell r="B1008">
            <v>0</v>
          </cell>
          <cell r="C1008"/>
          <cell r="D1008"/>
          <cell r="E1008"/>
          <cell r="F1008" t="str">
            <v/>
          </cell>
          <cell r="G1008"/>
          <cell r="H1008"/>
          <cell r="I1008"/>
          <cell r="J1008"/>
          <cell r="K1008"/>
          <cell r="L1008"/>
          <cell r="M1008"/>
          <cell r="N1008"/>
          <cell r="O1008"/>
          <cell r="P1008"/>
          <cell r="Q1008"/>
          <cell r="R1008"/>
          <cell r="S1008"/>
        </row>
        <row r="1009">
          <cell r="A1009" t="str">
            <v>0</v>
          </cell>
          <cell r="B1009">
            <v>0</v>
          </cell>
          <cell r="C1009"/>
          <cell r="D1009"/>
          <cell r="E1009"/>
          <cell r="F1009" t="str">
            <v/>
          </cell>
          <cell r="G1009"/>
          <cell r="H1009"/>
          <cell r="I1009"/>
          <cell r="J1009"/>
          <cell r="K1009"/>
          <cell r="L1009"/>
          <cell r="M1009"/>
          <cell r="N1009"/>
          <cell r="O1009"/>
          <cell r="P1009"/>
          <cell r="Q1009"/>
          <cell r="R1009"/>
          <cell r="S1009"/>
        </row>
        <row r="1010">
          <cell r="A1010" t="str">
            <v>0</v>
          </cell>
          <cell r="B1010">
            <v>0</v>
          </cell>
          <cell r="C1010"/>
          <cell r="D1010"/>
          <cell r="E1010"/>
          <cell r="F1010" t="str">
            <v/>
          </cell>
          <cell r="G1010"/>
          <cell r="H1010"/>
          <cell r="I1010"/>
          <cell r="J1010"/>
          <cell r="K1010"/>
          <cell r="L1010"/>
          <cell r="M1010"/>
          <cell r="N1010"/>
          <cell r="O1010"/>
          <cell r="P1010"/>
          <cell r="Q1010"/>
          <cell r="R1010"/>
          <cell r="S1010"/>
        </row>
        <row r="1011">
          <cell r="A1011" t="str">
            <v>0</v>
          </cell>
          <cell r="B1011">
            <v>0</v>
          </cell>
          <cell r="C1011"/>
          <cell r="D1011"/>
          <cell r="E1011"/>
          <cell r="F1011" t="str">
            <v/>
          </cell>
          <cell r="G1011"/>
          <cell r="H1011"/>
          <cell r="I1011"/>
          <cell r="J1011"/>
          <cell r="K1011"/>
          <cell r="L1011"/>
          <cell r="M1011"/>
          <cell r="N1011"/>
          <cell r="O1011"/>
          <cell r="P1011"/>
          <cell r="Q1011"/>
          <cell r="R1011"/>
          <cell r="S1011"/>
        </row>
        <row r="1012">
          <cell r="A1012" t="str">
            <v>0</v>
          </cell>
          <cell r="B1012">
            <v>0</v>
          </cell>
          <cell r="C1012"/>
          <cell r="D1012"/>
          <cell r="E1012"/>
          <cell r="F1012" t="str">
            <v/>
          </cell>
          <cell r="G1012"/>
          <cell r="H1012"/>
          <cell r="I1012"/>
          <cell r="J1012"/>
          <cell r="K1012"/>
          <cell r="L1012"/>
          <cell r="M1012"/>
          <cell r="N1012"/>
          <cell r="O1012"/>
          <cell r="P1012"/>
          <cell r="Q1012"/>
          <cell r="R1012"/>
          <cell r="S1012"/>
        </row>
        <row r="1013">
          <cell r="A1013" t="str">
            <v>0</v>
          </cell>
          <cell r="B1013">
            <v>0</v>
          </cell>
          <cell r="C1013"/>
          <cell r="D1013"/>
          <cell r="E1013"/>
          <cell r="F1013" t="str">
            <v/>
          </cell>
          <cell r="G1013"/>
          <cell r="H1013"/>
          <cell r="I1013"/>
          <cell r="J1013"/>
          <cell r="K1013"/>
          <cell r="L1013"/>
          <cell r="M1013"/>
          <cell r="N1013"/>
          <cell r="O1013"/>
          <cell r="P1013"/>
          <cell r="Q1013"/>
          <cell r="R1013"/>
          <cell r="S1013"/>
        </row>
        <row r="1014">
          <cell r="A1014" t="str">
            <v>0</v>
          </cell>
          <cell r="B1014">
            <v>0</v>
          </cell>
          <cell r="C1014"/>
          <cell r="D1014"/>
          <cell r="E1014"/>
          <cell r="F1014" t="str">
            <v/>
          </cell>
          <cell r="G1014"/>
          <cell r="H1014"/>
          <cell r="I1014"/>
          <cell r="J1014"/>
          <cell r="K1014"/>
          <cell r="L1014"/>
          <cell r="M1014"/>
          <cell r="N1014"/>
          <cell r="O1014"/>
          <cell r="P1014"/>
          <cell r="Q1014"/>
          <cell r="R1014"/>
          <cell r="S1014"/>
        </row>
        <row r="1015">
          <cell r="A1015" t="str">
            <v>0</v>
          </cell>
          <cell r="B1015">
            <v>0</v>
          </cell>
          <cell r="C1015"/>
          <cell r="D1015"/>
          <cell r="E1015"/>
          <cell r="F1015" t="str">
            <v/>
          </cell>
          <cell r="G1015"/>
          <cell r="H1015"/>
          <cell r="I1015"/>
          <cell r="J1015"/>
          <cell r="K1015"/>
          <cell r="L1015"/>
          <cell r="M1015"/>
          <cell r="N1015"/>
          <cell r="O1015"/>
          <cell r="P1015"/>
          <cell r="Q1015"/>
          <cell r="R1015"/>
          <cell r="S1015"/>
        </row>
        <row r="1016">
          <cell r="A1016" t="str">
            <v>0</v>
          </cell>
          <cell r="B1016">
            <v>0</v>
          </cell>
          <cell r="C1016"/>
          <cell r="D1016"/>
          <cell r="E1016"/>
          <cell r="F1016" t="str">
            <v/>
          </cell>
          <cell r="G1016"/>
          <cell r="H1016"/>
          <cell r="I1016"/>
          <cell r="J1016"/>
          <cell r="K1016"/>
          <cell r="L1016"/>
          <cell r="M1016"/>
          <cell r="N1016"/>
          <cell r="O1016"/>
          <cell r="P1016"/>
          <cell r="Q1016"/>
          <cell r="R1016"/>
          <cell r="S1016"/>
        </row>
        <row r="1017">
          <cell r="A1017" t="str">
            <v>0</v>
          </cell>
          <cell r="B1017">
            <v>0</v>
          </cell>
          <cell r="C1017"/>
          <cell r="D1017"/>
          <cell r="E1017"/>
          <cell r="F1017" t="str">
            <v/>
          </cell>
          <cell r="G1017"/>
          <cell r="H1017"/>
          <cell r="I1017"/>
          <cell r="J1017"/>
          <cell r="K1017"/>
          <cell r="L1017"/>
          <cell r="M1017"/>
          <cell r="N1017"/>
          <cell r="O1017"/>
          <cell r="P1017"/>
          <cell r="Q1017"/>
          <cell r="R1017"/>
          <cell r="S1017"/>
        </row>
        <row r="1018">
          <cell r="A1018" t="str">
            <v>0</v>
          </cell>
          <cell r="B1018">
            <v>0</v>
          </cell>
          <cell r="C1018"/>
          <cell r="D1018"/>
          <cell r="E1018"/>
          <cell r="F1018" t="str">
            <v/>
          </cell>
          <cell r="G1018"/>
          <cell r="H1018"/>
          <cell r="I1018"/>
          <cell r="J1018"/>
          <cell r="K1018"/>
          <cell r="L1018"/>
          <cell r="M1018"/>
          <cell r="N1018"/>
          <cell r="O1018"/>
          <cell r="P1018"/>
          <cell r="Q1018"/>
          <cell r="R1018"/>
          <cell r="S1018"/>
        </row>
        <row r="1019">
          <cell r="A1019" t="str">
            <v>0</v>
          </cell>
          <cell r="B1019">
            <v>0</v>
          </cell>
          <cell r="C1019"/>
          <cell r="D1019"/>
          <cell r="E1019"/>
          <cell r="F1019" t="str">
            <v/>
          </cell>
          <cell r="G1019"/>
          <cell r="H1019"/>
          <cell r="I1019"/>
          <cell r="J1019"/>
          <cell r="K1019"/>
          <cell r="L1019"/>
          <cell r="M1019"/>
          <cell r="N1019"/>
          <cell r="O1019"/>
          <cell r="P1019"/>
          <cell r="Q1019"/>
          <cell r="R1019"/>
          <cell r="S1019"/>
        </row>
        <row r="1020">
          <cell r="A1020" t="str">
            <v>0</v>
          </cell>
          <cell r="B1020">
            <v>0</v>
          </cell>
          <cell r="C1020"/>
          <cell r="D1020"/>
          <cell r="E1020"/>
          <cell r="F1020" t="str">
            <v/>
          </cell>
          <cell r="G1020"/>
          <cell r="H1020"/>
          <cell r="I1020"/>
          <cell r="J1020"/>
          <cell r="K1020"/>
          <cell r="L1020"/>
          <cell r="M1020"/>
          <cell r="N1020"/>
          <cell r="O1020"/>
          <cell r="P1020"/>
          <cell r="Q1020"/>
          <cell r="R1020"/>
          <cell r="S1020"/>
        </row>
        <row r="1021">
          <cell r="A1021" t="str">
            <v>0</v>
          </cell>
          <cell r="B1021">
            <v>0</v>
          </cell>
          <cell r="C1021"/>
          <cell r="D1021"/>
          <cell r="E1021"/>
          <cell r="F1021" t="str">
            <v/>
          </cell>
          <cell r="G1021"/>
          <cell r="H1021"/>
          <cell r="I1021"/>
          <cell r="J1021"/>
          <cell r="K1021"/>
          <cell r="L1021"/>
          <cell r="M1021"/>
          <cell r="N1021"/>
          <cell r="O1021"/>
          <cell r="P1021"/>
          <cell r="Q1021"/>
          <cell r="R1021"/>
          <cell r="S1021"/>
        </row>
        <row r="1022">
          <cell r="A1022" t="str">
            <v>0</v>
          </cell>
          <cell r="B1022">
            <v>0</v>
          </cell>
          <cell r="C1022"/>
          <cell r="D1022"/>
          <cell r="E1022"/>
          <cell r="F1022" t="str">
            <v/>
          </cell>
          <cell r="G1022"/>
          <cell r="H1022"/>
          <cell r="I1022"/>
          <cell r="J1022"/>
          <cell r="K1022"/>
          <cell r="L1022"/>
          <cell r="M1022"/>
          <cell r="N1022"/>
          <cell r="O1022"/>
          <cell r="P1022"/>
          <cell r="Q1022"/>
          <cell r="R1022"/>
          <cell r="S1022"/>
        </row>
        <row r="1023">
          <cell r="A1023" t="str">
            <v>0</v>
          </cell>
          <cell r="B1023">
            <v>0</v>
          </cell>
          <cell r="C1023"/>
          <cell r="D1023"/>
          <cell r="E1023"/>
          <cell r="F1023" t="str">
            <v/>
          </cell>
          <cell r="G1023"/>
          <cell r="H1023"/>
          <cell r="I1023"/>
          <cell r="J1023"/>
          <cell r="K1023"/>
          <cell r="L1023"/>
          <cell r="M1023"/>
          <cell r="N1023"/>
          <cell r="O1023"/>
          <cell r="P1023"/>
          <cell r="Q1023"/>
          <cell r="R1023"/>
          <cell r="S1023"/>
        </row>
        <row r="1024">
          <cell r="A1024" t="str">
            <v>0</v>
          </cell>
          <cell r="B1024">
            <v>0</v>
          </cell>
          <cell r="C1024"/>
          <cell r="D1024"/>
          <cell r="E1024"/>
          <cell r="F1024" t="str">
            <v/>
          </cell>
          <cell r="G1024"/>
          <cell r="H1024"/>
          <cell r="I1024"/>
          <cell r="J1024"/>
          <cell r="K1024"/>
          <cell r="L1024"/>
          <cell r="M1024"/>
          <cell r="N1024"/>
          <cell r="O1024"/>
          <cell r="P1024"/>
          <cell r="Q1024"/>
          <cell r="R1024"/>
          <cell r="S1024"/>
        </row>
        <row r="1025">
          <cell r="A1025" t="str">
            <v>0</v>
          </cell>
          <cell r="B1025">
            <v>0</v>
          </cell>
          <cell r="C1025"/>
          <cell r="D1025"/>
          <cell r="E1025"/>
          <cell r="F1025" t="str">
            <v/>
          </cell>
          <cell r="G1025"/>
          <cell r="H1025"/>
          <cell r="I1025"/>
          <cell r="J1025"/>
          <cell r="K1025"/>
          <cell r="L1025"/>
          <cell r="M1025"/>
          <cell r="N1025"/>
          <cell r="O1025"/>
          <cell r="P1025"/>
          <cell r="Q1025"/>
          <cell r="R1025"/>
          <cell r="S1025"/>
        </row>
        <row r="1026">
          <cell r="A1026" t="str">
            <v>0</v>
          </cell>
          <cell r="B1026">
            <v>0</v>
          </cell>
          <cell r="C1026"/>
          <cell r="D1026"/>
          <cell r="E1026"/>
          <cell r="F1026" t="str">
            <v/>
          </cell>
          <cell r="G1026"/>
          <cell r="H1026"/>
          <cell r="I1026"/>
          <cell r="J1026"/>
          <cell r="K1026"/>
          <cell r="L1026"/>
          <cell r="M1026"/>
          <cell r="N1026"/>
          <cell r="O1026"/>
          <cell r="P1026"/>
          <cell r="Q1026"/>
          <cell r="R1026"/>
          <cell r="S1026"/>
        </row>
        <row r="1027">
          <cell r="A1027" t="str">
            <v>0</v>
          </cell>
          <cell r="B1027">
            <v>0</v>
          </cell>
          <cell r="C1027"/>
          <cell r="D1027"/>
          <cell r="E1027"/>
          <cell r="F1027" t="str">
            <v/>
          </cell>
          <cell r="G1027"/>
          <cell r="H1027"/>
          <cell r="I1027"/>
          <cell r="J1027"/>
          <cell r="K1027"/>
          <cell r="L1027"/>
          <cell r="M1027"/>
          <cell r="N1027"/>
          <cell r="O1027"/>
          <cell r="P1027"/>
          <cell r="Q1027"/>
          <cell r="R1027"/>
          <cell r="S1027"/>
        </row>
        <row r="1028">
          <cell r="A1028" t="str">
            <v>0</v>
          </cell>
          <cell r="B1028">
            <v>0</v>
          </cell>
          <cell r="C1028"/>
          <cell r="D1028"/>
          <cell r="E1028"/>
          <cell r="F1028" t="str">
            <v/>
          </cell>
          <cell r="G1028"/>
          <cell r="H1028"/>
          <cell r="I1028"/>
          <cell r="J1028"/>
          <cell r="K1028"/>
          <cell r="L1028"/>
          <cell r="M1028"/>
          <cell r="N1028"/>
          <cell r="O1028"/>
          <cell r="P1028"/>
          <cell r="Q1028"/>
          <cell r="R1028"/>
          <cell r="S1028"/>
        </row>
        <row r="1029">
          <cell r="A1029" t="str">
            <v>0</v>
          </cell>
          <cell r="B1029">
            <v>0</v>
          </cell>
          <cell r="C1029"/>
          <cell r="D1029"/>
          <cell r="E1029"/>
          <cell r="F1029" t="str">
            <v/>
          </cell>
          <cell r="G1029"/>
          <cell r="H1029"/>
          <cell r="I1029"/>
          <cell r="J1029"/>
          <cell r="K1029"/>
          <cell r="L1029"/>
          <cell r="M1029"/>
          <cell r="N1029"/>
          <cell r="O1029"/>
          <cell r="P1029"/>
          <cell r="Q1029"/>
          <cell r="R1029"/>
          <cell r="S1029"/>
        </row>
        <row r="1030">
          <cell r="A1030" t="str">
            <v>0</v>
          </cell>
          <cell r="B1030">
            <v>0</v>
          </cell>
          <cell r="C1030"/>
          <cell r="D1030"/>
          <cell r="E1030"/>
          <cell r="F1030" t="str">
            <v/>
          </cell>
          <cell r="G1030"/>
          <cell r="H1030"/>
          <cell r="I1030"/>
          <cell r="J1030"/>
          <cell r="K1030"/>
          <cell r="L1030"/>
          <cell r="M1030"/>
          <cell r="N1030"/>
          <cell r="O1030"/>
          <cell r="P1030"/>
          <cell r="Q1030"/>
          <cell r="R1030"/>
          <cell r="S1030"/>
        </row>
        <row r="1031">
          <cell r="A1031" t="str">
            <v>0</v>
          </cell>
          <cell r="B1031">
            <v>0</v>
          </cell>
          <cell r="C1031"/>
          <cell r="D1031"/>
          <cell r="E1031"/>
          <cell r="F1031" t="str">
            <v/>
          </cell>
          <cell r="G1031"/>
          <cell r="H1031"/>
          <cell r="I1031"/>
          <cell r="J1031"/>
          <cell r="K1031"/>
          <cell r="L1031"/>
          <cell r="M1031"/>
          <cell r="N1031"/>
          <cell r="O1031"/>
          <cell r="P1031"/>
          <cell r="Q1031"/>
          <cell r="R1031"/>
          <cell r="S1031"/>
        </row>
        <row r="1032">
          <cell r="A1032" t="str">
            <v>0</v>
          </cell>
          <cell r="B1032">
            <v>0</v>
          </cell>
          <cell r="C1032"/>
          <cell r="D1032"/>
          <cell r="E1032"/>
          <cell r="F1032" t="str">
            <v/>
          </cell>
          <cell r="G1032"/>
          <cell r="H1032"/>
          <cell r="I1032"/>
          <cell r="J1032"/>
          <cell r="K1032"/>
          <cell r="L1032"/>
          <cell r="M1032"/>
          <cell r="N1032"/>
          <cell r="O1032"/>
          <cell r="P1032"/>
          <cell r="Q1032"/>
          <cell r="R1032"/>
          <cell r="S1032"/>
        </row>
        <row r="1033">
          <cell r="A1033" t="str">
            <v>0</v>
          </cell>
          <cell r="B1033">
            <v>0</v>
          </cell>
          <cell r="C1033"/>
          <cell r="D1033"/>
          <cell r="E1033"/>
          <cell r="F1033" t="str">
            <v/>
          </cell>
          <cell r="G1033"/>
          <cell r="H1033"/>
          <cell r="I1033"/>
          <cell r="J1033"/>
          <cell r="K1033"/>
          <cell r="L1033"/>
          <cell r="M1033"/>
          <cell r="N1033"/>
          <cell r="O1033"/>
          <cell r="P1033"/>
          <cell r="Q1033"/>
          <cell r="R1033"/>
          <cell r="S1033"/>
        </row>
        <row r="1034">
          <cell r="A1034" t="str">
            <v>0</v>
          </cell>
          <cell r="B1034">
            <v>0</v>
          </cell>
          <cell r="C1034"/>
          <cell r="D1034"/>
          <cell r="E1034"/>
          <cell r="F1034" t="str">
            <v/>
          </cell>
          <cell r="G1034"/>
          <cell r="H1034"/>
          <cell r="I1034"/>
          <cell r="J1034"/>
          <cell r="K1034"/>
          <cell r="L1034"/>
          <cell r="M1034"/>
          <cell r="N1034"/>
          <cell r="O1034"/>
          <cell r="P1034"/>
          <cell r="Q1034"/>
          <cell r="R1034"/>
          <cell r="S1034"/>
        </row>
        <row r="1035">
          <cell r="A1035" t="str">
            <v>0</v>
          </cell>
          <cell r="B1035">
            <v>0</v>
          </cell>
          <cell r="C1035"/>
          <cell r="D1035"/>
          <cell r="E1035"/>
          <cell r="F1035" t="str">
            <v/>
          </cell>
          <cell r="G1035"/>
          <cell r="H1035"/>
          <cell r="I1035"/>
          <cell r="J1035"/>
          <cell r="K1035"/>
          <cell r="L1035"/>
          <cell r="M1035"/>
          <cell r="N1035"/>
          <cell r="O1035"/>
          <cell r="P1035"/>
          <cell r="Q1035"/>
          <cell r="R1035"/>
          <cell r="S1035"/>
        </row>
        <row r="1036">
          <cell r="A1036" t="str">
            <v>0</v>
          </cell>
          <cell r="B1036">
            <v>0</v>
          </cell>
          <cell r="C1036"/>
          <cell r="D1036"/>
          <cell r="E1036"/>
          <cell r="F1036" t="str">
            <v/>
          </cell>
          <cell r="G1036"/>
          <cell r="H1036"/>
          <cell r="I1036"/>
          <cell r="J1036"/>
          <cell r="K1036"/>
          <cell r="L1036"/>
          <cell r="M1036"/>
          <cell r="N1036"/>
          <cell r="O1036"/>
          <cell r="P1036"/>
          <cell r="Q1036"/>
          <cell r="R1036"/>
          <cell r="S1036"/>
        </row>
        <row r="1037">
          <cell r="A1037" t="str">
            <v>0</v>
          </cell>
          <cell r="B1037">
            <v>0</v>
          </cell>
          <cell r="C1037"/>
          <cell r="D1037"/>
          <cell r="E1037"/>
          <cell r="F1037" t="str">
            <v/>
          </cell>
          <cell r="G1037"/>
          <cell r="H1037"/>
          <cell r="I1037"/>
          <cell r="J1037"/>
          <cell r="K1037"/>
          <cell r="L1037"/>
          <cell r="M1037"/>
          <cell r="N1037"/>
          <cell r="O1037"/>
          <cell r="P1037"/>
          <cell r="Q1037"/>
          <cell r="R1037"/>
          <cell r="S1037"/>
        </row>
        <row r="1038">
          <cell r="A1038" t="str">
            <v>0</v>
          </cell>
          <cell r="B1038">
            <v>0</v>
          </cell>
          <cell r="C1038"/>
          <cell r="D1038"/>
          <cell r="E1038"/>
          <cell r="F1038" t="str">
            <v/>
          </cell>
          <cell r="G1038"/>
          <cell r="H1038"/>
          <cell r="I1038"/>
          <cell r="J1038"/>
          <cell r="K1038"/>
          <cell r="L1038"/>
          <cell r="M1038"/>
          <cell r="N1038"/>
          <cell r="O1038"/>
          <cell r="P1038"/>
          <cell r="Q1038"/>
          <cell r="R1038"/>
          <cell r="S1038"/>
        </row>
        <row r="1039">
          <cell r="A1039" t="str">
            <v>0</v>
          </cell>
          <cell r="B1039">
            <v>0</v>
          </cell>
          <cell r="C1039"/>
          <cell r="D1039"/>
          <cell r="E1039"/>
          <cell r="F1039" t="str">
            <v/>
          </cell>
          <cell r="G1039"/>
          <cell r="H1039"/>
          <cell r="I1039"/>
          <cell r="J1039"/>
          <cell r="K1039"/>
          <cell r="L1039"/>
          <cell r="M1039"/>
          <cell r="N1039"/>
          <cell r="O1039"/>
          <cell r="P1039"/>
          <cell r="Q1039"/>
          <cell r="R1039"/>
          <cell r="S1039"/>
        </row>
        <row r="1040">
          <cell r="A1040" t="str">
            <v>0</v>
          </cell>
          <cell r="B1040">
            <v>0</v>
          </cell>
          <cell r="C1040"/>
          <cell r="D1040"/>
          <cell r="E1040"/>
          <cell r="F1040" t="str">
            <v/>
          </cell>
          <cell r="G1040"/>
          <cell r="H1040"/>
          <cell r="I1040"/>
          <cell r="J1040"/>
          <cell r="K1040"/>
          <cell r="L1040"/>
          <cell r="M1040"/>
          <cell r="N1040"/>
          <cell r="O1040"/>
          <cell r="P1040"/>
          <cell r="Q1040"/>
          <cell r="R1040"/>
          <cell r="S1040"/>
        </row>
        <row r="1041">
          <cell r="A1041" t="str">
            <v>0</v>
          </cell>
          <cell r="B1041">
            <v>0</v>
          </cell>
          <cell r="C1041"/>
          <cell r="D1041"/>
          <cell r="E1041"/>
          <cell r="F1041" t="str">
            <v/>
          </cell>
          <cell r="G1041"/>
          <cell r="H1041"/>
          <cell r="I1041"/>
          <cell r="J1041"/>
          <cell r="K1041"/>
          <cell r="L1041"/>
          <cell r="M1041"/>
          <cell r="N1041"/>
          <cell r="O1041"/>
          <cell r="P1041"/>
          <cell r="Q1041"/>
          <cell r="R1041"/>
          <cell r="S1041"/>
        </row>
        <row r="1042">
          <cell r="A1042" t="str">
            <v>0</v>
          </cell>
          <cell r="B1042">
            <v>0</v>
          </cell>
          <cell r="C1042"/>
          <cell r="D1042"/>
          <cell r="E1042"/>
          <cell r="F1042" t="str">
            <v/>
          </cell>
          <cell r="G1042"/>
          <cell r="H1042"/>
          <cell r="I1042"/>
          <cell r="J1042"/>
          <cell r="K1042"/>
          <cell r="L1042"/>
          <cell r="M1042"/>
          <cell r="N1042"/>
          <cell r="O1042"/>
          <cell r="P1042"/>
          <cell r="Q1042"/>
          <cell r="R1042"/>
          <cell r="S1042"/>
        </row>
        <row r="1043">
          <cell r="A1043" t="str">
            <v>0</v>
          </cell>
          <cell r="B1043">
            <v>0</v>
          </cell>
          <cell r="C1043"/>
          <cell r="D1043"/>
          <cell r="E1043"/>
          <cell r="F1043" t="str">
            <v/>
          </cell>
          <cell r="G1043"/>
          <cell r="H1043"/>
          <cell r="I1043"/>
          <cell r="J1043"/>
          <cell r="K1043"/>
          <cell r="L1043"/>
          <cell r="M1043"/>
          <cell r="N1043"/>
          <cell r="O1043"/>
          <cell r="P1043"/>
          <cell r="Q1043"/>
          <cell r="R1043"/>
          <cell r="S1043"/>
        </row>
        <row r="1044">
          <cell r="A1044" t="str">
            <v>0</v>
          </cell>
          <cell r="B1044">
            <v>0</v>
          </cell>
          <cell r="C1044"/>
          <cell r="D1044"/>
          <cell r="E1044"/>
          <cell r="F1044" t="str">
            <v/>
          </cell>
          <cell r="G1044"/>
          <cell r="H1044"/>
          <cell r="I1044"/>
          <cell r="J1044"/>
          <cell r="K1044"/>
          <cell r="L1044"/>
          <cell r="M1044"/>
          <cell r="N1044"/>
          <cell r="O1044"/>
          <cell r="P1044"/>
          <cell r="Q1044"/>
          <cell r="R1044"/>
          <cell r="S1044"/>
        </row>
        <row r="1045">
          <cell r="A1045" t="str">
            <v>0</v>
          </cell>
          <cell r="B1045">
            <v>0</v>
          </cell>
          <cell r="C1045"/>
          <cell r="D1045"/>
          <cell r="E1045"/>
          <cell r="F1045" t="str">
            <v/>
          </cell>
          <cell r="G1045"/>
          <cell r="H1045"/>
          <cell r="I1045"/>
          <cell r="J1045"/>
          <cell r="K1045"/>
          <cell r="L1045"/>
          <cell r="M1045"/>
          <cell r="N1045"/>
          <cell r="O1045"/>
          <cell r="P1045"/>
          <cell r="Q1045"/>
          <cell r="R1045"/>
          <cell r="S1045"/>
        </row>
        <row r="1046">
          <cell r="A1046" t="str">
            <v>0</v>
          </cell>
          <cell r="B1046">
            <v>0</v>
          </cell>
          <cell r="C1046"/>
          <cell r="D1046"/>
          <cell r="E1046"/>
          <cell r="F1046" t="str">
            <v/>
          </cell>
          <cell r="G1046"/>
          <cell r="H1046"/>
          <cell r="I1046"/>
          <cell r="J1046"/>
          <cell r="K1046"/>
          <cell r="L1046"/>
          <cell r="M1046"/>
          <cell r="N1046"/>
          <cell r="O1046"/>
          <cell r="P1046"/>
          <cell r="Q1046"/>
          <cell r="R1046"/>
          <cell r="S1046"/>
        </row>
        <row r="1047">
          <cell r="A1047" t="str">
            <v>0</v>
          </cell>
          <cell r="B1047">
            <v>0</v>
          </cell>
          <cell r="C1047"/>
          <cell r="D1047"/>
          <cell r="E1047"/>
          <cell r="F1047" t="str">
            <v/>
          </cell>
          <cell r="G1047"/>
          <cell r="H1047"/>
          <cell r="I1047"/>
          <cell r="J1047"/>
          <cell r="K1047"/>
          <cell r="L1047"/>
          <cell r="M1047"/>
          <cell r="N1047"/>
          <cell r="O1047"/>
          <cell r="P1047"/>
          <cell r="Q1047"/>
          <cell r="R1047"/>
          <cell r="S1047"/>
        </row>
        <row r="1048">
          <cell r="A1048" t="str">
            <v>0</v>
          </cell>
          <cell r="B1048">
            <v>0</v>
          </cell>
          <cell r="C1048"/>
          <cell r="D1048"/>
          <cell r="E1048"/>
          <cell r="F1048" t="str">
            <v/>
          </cell>
          <cell r="G1048"/>
          <cell r="H1048"/>
          <cell r="I1048"/>
          <cell r="J1048"/>
          <cell r="K1048"/>
          <cell r="L1048"/>
          <cell r="M1048"/>
          <cell r="N1048"/>
          <cell r="O1048"/>
          <cell r="P1048"/>
          <cell r="Q1048"/>
          <cell r="R1048"/>
          <cell r="S1048"/>
        </row>
        <row r="1049">
          <cell r="A1049" t="str">
            <v>0</v>
          </cell>
          <cell r="B1049">
            <v>0</v>
          </cell>
          <cell r="C1049"/>
          <cell r="D1049"/>
          <cell r="E1049"/>
          <cell r="F1049" t="str">
            <v/>
          </cell>
          <cell r="G1049"/>
          <cell r="H1049"/>
          <cell r="I1049"/>
          <cell r="J1049"/>
          <cell r="K1049"/>
          <cell r="L1049"/>
          <cell r="M1049"/>
          <cell r="N1049"/>
          <cell r="O1049"/>
          <cell r="P1049"/>
          <cell r="Q1049"/>
          <cell r="R1049"/>
          <cell r="S1049"/>
        </row>
        <row r="1050">
          <cell r="A1050" t="str">
            <v>0</v>
          </cell>
          <cell r="B1050">
            <v>0</v>
          </cell>
          <cell r="C1050"/>
          <cell r="D1050"/>
          <cell r="E1050"/>
          <cell r="F1050" t="str">
            <v/>
          </cell>
          <cell r="G1050"/>
          <cell r="H1050"/>
          <cell r="I1050"/>
          <cell r="J1050"/>
          <cell r="K1050"/>
          <cell r="L1050"/>
          <cell r="M1050"/>
          <cell r="N1050"/>
          <cell r="O1050"/>
          <cell r="P1050"/>
          <cell r="Q1050"/>
          <cell r="R1050"/>
          <cell r="S1050"/>
        </row>
        <row r="1051">
          <cell r="A1051" t="str">
            <v>0</v>
          </cell>
          <cell r="B1051">
            <v>0</v>
          </cell>
          <cell r="C1051"/>
          <cell r="D1051"/>
          <cell r="E1051"/>
          <cell r="F1051" t="str">
            <v/>
          </cell>
          <cell r="G1051"/>
          <cell r="H1051"/>
          <cell r="I1051"/>
          <cell r="J1051"/>
          <cell r="K1051"/>
          <cell r="L1051"/>
          <cell r="M1051"/>
          <cell r="N1051"/>
          <cell r="O1051"/>
          <cell r="P1051"/>
          <cell r="Q1051"/>
          <cell r="R1051"/>
          <cell r="S1051"/>
        </row>
        <row r="1052">
          <cell r="A1052" t="str">
            <v>0</v>
          </cell>
          <cell r="B1052">
            <v>0</v>
          </cell>
          <cell r="C1052"/>
          <cell r="D1052"/>
          <cell r="E1052"/>
          <cell r="F1052" t="str">
            <v/>
          </cell>
          <cell r="G1052"/>
          <cell r="H1052"/>
          <cell r="I1052"/>
          <cell r="J1052"/>
          <cell r="K1052"/>
          <cell r="L1052"/>
          <cell r="M1052"/>
          <cell r="N1052"/>
          <cell r="O1052"/>
          <cell r="P1052"/>
          <cell r="Q1052"/>
          <cell r="R1052"/>
          <cell r="S1052"/>
        </row>
        <row r="1053">
          <cell r="A1053" t="str">
            <v>0</v>
          </cell>
          <cell r="B1053">
            <v>0</v>
          </cell>
          <cell r="C1053"/>
          <cell r="D1053"/>
          <cell r="E1053"/>
          <cell r="F1053" t="str">
            <v/>
          </cell>
          <cell r="G1053"/>
          <cell r="H1053"/>
          <cell r="I1053"/>
          <cell r="J1053"/>
          <cell r="K1053"/>
          <cell r="L1053"/>
          <cell r="M1053"/>
          <cell r="N1053"/>
          <cell r="O1053"/>
          <cell r="P1053"/>
          <cell r="Q1053"/>
          <cell r="R1053"/>
          <cell r="S1053"/>
        </row>
        <row r="1054">
          <cell r="A1054" t="str">
            <v>0</v>
          </cell>
          <cell r="B1054">
            <v>0</v>
          </cell>
          <cell r="C1054"/>
          <cell r="D1054"/>
          <cell r="E1054"/>
          <cell r="F1054" t="str">
            <v/>
          </cell>
          <cell r="G1054"/>
          <cell r="H1054"/>
          <cell r="I1054"/>
          <cell r="J1054"/>
          <cell r="K1054"/>
          <cell r="L1054"/>
          <cell r="M1054"/>
          <cell r="N1054"/>
          <cell r="O1054"/>
          <cell r="P1054"/>
          <cell r="Q1054"/>
          <cell r="R1054"/>
          <cell r="S1054"/>
        </row>
        <row r="1055">
          <cell r="A1055" t="str">
            <v>0</v>
          </cell>
          <cell r="B1055">
            <v>0</v>
          </cell>
          <cell r="C1055"/>
          <cell r="D1055"/>
          <cell r="E1055"/>
          <cell r="F1055" t="str">
            <v/>
          </cell>
          <cell r="G1055"/>
          <cell r="H1055"/>
          <cell r="I1055"/>
          <cell r="J1055"/>
          <cell r="K1055"/>
          <cell r="L1055"/>
          <cell r="M1055"/>
          <cell r="N1055"/>
          <cell r="O1055"/>
          <cell r="P1055"/>
          <cell r="Q1055"/>
          <cell r="R1055"/>
          <cell r="S1055"/>
        </row>
        <row r="1056">
          <cell r="A1056" t="str">
            <v>0</v>
          </cell>
          <cell r="B1056">
            <v>0</v>
          </cell>
          <cell r="C1056"/>
          <cell r="D1056"/>
          <cell r="E1056"/>
          <cell r="F1056" t="str">
            <v/>
          </cell>
          <cell r="G1056"/>
          <cell r="H1056"/>
          <cell r="I1056"/>
          <cell r="J1056"/>
          <cell r="K1056"/>
          <cell r="L1056"/>
          <cell r="M1056"/>
          <cell r="N1056"/>
          <cell r="O1056"/>
          <cell r="P1056"/>
          <cell r="Q1056"/>
          <cell r="R1056"/>
          <cell r="S1056"/>
        </row>
        <row r="1057">
          <cell r="A1057" t="str">
            <v>0</v>
          </cell>
          <cell r="B1057">
            <v>0</v>
          </cell>
          <cell r="C1057"/>
          <cell r="D1057"/>
          <cell r="E1057"/>
          <cell r="F1057" t="str">
            <v/>
          </cell>
          <cell r="G1057"/>
          <cell r="H1057"/>
          <cell r="I1057"/>
          <cell r="J1057"/>
          <cell r="K1057"/>
          <cell r="L1057"/>
          <cell r="M1057"/>
          <cell r="N1057"/>
          <cell r="O1057"/>
          <cell r="P1057"/>
          <cell r="Q1057"/>
          <cell r="R1057"/>
          <cell r="S1057"/>
        </row>
        <row r="1058">
          <cell r="A1058" t="str">
            <v>0</v>
          </cell>
          <cell r="B1058">
            <v>0</v>
          </cell>
          <cell r="C1058"/>
          <cell r="D1058"/>
          <cell r="E1058"/>
          <cell r="F1058" t="str">
            <v/>
          </cell>
          <cell r="G1058"/>
          <cell r="H1058"/>
          <cell r="I1058"/>
          <cell r="J1058"/>
          <cell r="K1058"/>
          <cell r="L1058"/>
          <cell r="M1058"/>
          <cell r="N1058"/>
          <cell r="O1058"/>
          <cell r="P1058"/>
          <cell r="Q1058"/>
          <cell r="R1058"/>
          <cell r="S1058"/>
        </row>
        <row r="1059">
          <cell r="A1059" t="str">
            <v>0</v>
          </cell>
          <cell r="B1059">
            <v>0</v>
          </cell>
          <cell r="C1059"/>
          <cell r="D1059"/>
          <cell r="E1059"/>
          <cell r="F1059" t="str">
            <v/>
          </cell>
          <cell r="G1059"/>
          <cell r="H1059"/>
          <cell r="I1059"/>
          <cell r="J1059"/>
          <cell r="K1059"/>
          <cell r="L1059"/>
          <cell r="M1059"/>
          <cell r="N1059"/>
          <cell r="O1059"/>
          <cell r="P1059"/>
          <cell r="Q1059"/>
          <cell r="R1059"/>
          <cell r="S1059"/>
        </row>
        <row r="1060">
          <cell r="A1060" t="str">
            <v>0</v>
          </cell>
          <cell r="B1060">
            <v>0</v>
          </cell>
          <cell r="C1060"/>
          <cell r="D1060"/>
          <cell r="E1060"/>
          <cell r="F1060" t="str">
            <v/>
          </cell>
          <cell r="G1060"/>
          <cell r="H1060"/>
          <cell r="I1060"/>
          <cell r="J1060"/>
          <cell r="K1060"/>
          <cell r="L1060"/>
          <cell r="M1060"/>
          <cell r="N1060"/>
          <cell r="O1060"/>
          <cell r="P1060"/>
          <cell r="Q1060"/>
          <cell r="R1060"/>
          <cell r="S1060"/>
        </row>
        <row r="1061">
          <cell r="A1061" t="str">
            <v>0</v>
          </cell>
          <cell r="B1061">
            <v>0</v>
          </cell>
          <cell r="C1061"/>
          <cell r="D1061"/>
          <cell r="E1061"/>
          <cell r="F1061" t="str">
            <v/>
          </cell>
          <cell r="G1061"/>
          <cell r="H1061"/>
          <cell r="I1061"/>
          <cell r="J1061"/>
          <cell r="K1061"/>
          <cell r="L1061"/>
          <cell r="M1061"/>
          <cell r="N1061"/>
          <cell r="O1061"/>
          <cell r="P1061"/>
          <cell r="Q1061"/>
          <cell r="R1061"/>
          <cell r="S1061"/>
        </row>
        <row r="1062">
          <cell r="A1062" t="str">
            <v>0</v>
          </cell>
          <cell r="B1062">
            <v>0</v>
          </cell>
          <cell r="C1062"/>
          <cell r="D1062"/>
          <cell r="E1062"/>
          <cell r="F1062" t="str">
            <v/>
          </cell>
          <cell r="G1062"/>
          <cell r="H1062"/>
          <cell r="I1062"/>
          <cell r="J1062"/>
          <cell r="K1062"/>
          <cell r="L1062"/>
          <cell r="M1062"/>
          <cell r="N1062"/>
          <cell r="O1062"/>
          <cell r="P1062"/>
          <cell r="Q1062"/>
          <cell r="R1062"/>
          <cell r="S1062"/>
        </row>
        <row r="1063">
          <cell r="A1063" t="str">
            <v>0</v>
          </cell>
          <cell r="B1063">
            <v>0</v>
          </cell>
          <cell r="C1063"/>
          <cell r="D1063"/>
          <cell r="E1063"/>
          <cell r="F1063" t="str">
            <v/>
          </cell>
          <cell r="G1063"/>
          <cell r="H1063"/>
          <cell r="I1063"/>
          <cell r="J1063"/>
          <cell r="K1063"/>
          <cell r="L1063"/>
          <cell r="M1063"/>
          <cell r="N1063"/>
          <cell r="O1063"/>
          <cell r="P1063"/>
          <cell r="Q1063"/>
          <cell r="R1063"/>
          <cell r="S1063"/>
        </row>
        <row r="1064">
          <cell r="A1064" t="str">
            <v>0</v>
          </cell>
          <cell r="B1064">
            <v>0</v>
          </cell>
          <cell r="C1064"/>
          <cell r="D1064"/>
          <cell r="E1064"/>
          <cell r="F1064" t="str">
            <v/>
          </cell>
          <cell r="G1064"/>
          <cell r="H1064"/>
          <cell r="I1064"/>
          <cell r="J1064"/>
          <cell r="K1064"/>
          <cell r="L1064"/>
          <cell r="M1064"/>
          <cell r="N1064"/>
          <cell r="O1064"/>
          <cell r="P1064"/>
          <cell r="Q1064"/>
          <cell r="R1064"/>
          <cell r="S1064"/>
        </row>
        <row r="1065">
          <cell r="A1065" t="str">
            <v>0</v>
          </cell>
          <cell r="B1065">
            <v>0</v>
          </cell>
          <cell r="C1065"/>
          <cell r="D1065"/>
          <cell r="E1065"/>
          <cell r="F1065" t="str">
            <v/>
          </cell>
          <cell r="G1065"/>
          <cell r="H1065"/>
          <cell r="I1065"/>
          <cell r="J1065"/>
          <cell r="K1065"/>
          <cell r="L1065"/>
          <cell r="M1065"/>
          <cell r="N1065"/>
          <cell r="O1065"/>
          <cell r="P1065"/>
          <cell r="Q1065"/>
          <cell r="R1065"/>
          <cell r="S1065"/>
        </row>
        <row r="1066">
          <cell r="B1066">
            <v>0</v>
          </cell>
          <cell r="C1066"/>
          <cell r="D1066"/>
          <cell r="E1066"/>
          <cell r="F1066" t="str">
            <v/>
          </cell>
          <cell r="G1066"/>
          <cell r="H1066"/>
          <cell r="I1066"/>
          <cell r="J1066"/>
          <cell r="K1066"/>
          <cell r="L1066"/>
          <cell r="M1066"/>
          <cell r="N1066"/>
          <cell r="O1066"/>
          <cell r="P1066"/>
          <cell r="Q1066"/>
          <cell r="R1066"/>
          <cell r="S1066"/>
        </row>
        <row r="1067">
          <cell r="B1067">
            <v>0</v>
          </cell>
          <cell r="C1067"/>
          <cell r="D1067"/>
          <cell r="E1067"/>
          <cell r="F1067" t="str">
            <v/>
          </cell>
          <cell r="G1067"/>
          <cell r="H1067"/>
          <cell r="I1067"/>
          <cell r="J1067"/>
          <cell r="K1067"/>
          <cell r="L1067"/>
          <cell r="M1067"/>
          <cell r="N1067"/>
          <cell r="O1067"/>
          <cell r="P1067"/>
          <cell r="Q1067"/>
          <cell r="R1067"/>
          <cell r="S1067"/>
        </row>
        <row r="1068">
          <cell r="B1068">
            <v>0</v>
          </cell>
          <cell r="C1068"/>
          <cell r="D1068"/>
          <cell r="E1068"/>
          <cell r="F1068" t="str">
            <v/>
          </cell>
          <cell r="G1068"/>
          <cell r="H1068"/>
          <cell r="I1068"/>
          <cell r="J1068"/>
          <cell r="K1068"/>
          <cell r="L1068"/>
          <cell r="M1068"/>
          <cell r="N1068"/>
          <cell r="O1068"/>
          <cell r="P1068"/>
          <cell r="Q1068"/>
          <cell r="R1068"/>
          <cell r="S1068"/>
        </row>
        <row r="1069">
          <cell r="B1069">
            <v>0</v>
          </cell>
          <cell r="C1069"/>
          <cell r="D1069"/>
          <cell r="E1069"/>
          <cell r="F1069" t="str">
            <v/>
          </cell>
          <cell r="G1069"/>
          <cell r="H1069"/>
          <cell r="I1069"/>
          <cell r="J1069"/>
          <cell r="K1069"/>
          <cell r="L1069"/>
          <cell r="M1069"/>
          <cell r="N1069"/>
          <cell r="O1069"/>
          <cell r="P1069"/>
          <cell r="Q1069"/>
          <cell r="R1069"/>
          <cell r="S1069"/>
        </row>
        <row r="1070">
          <cell r="B1070">
            <v>0</v>
          </cell>
          <cell r="C1070"/>
          <cell r="D1070"/>
          <cell r="E1070"/>
          <cell r="F1070" t="str">
            <v/>
          </cell>
          <cell r="G1070"/>
          <cell r="H1070"/>
          <cell r="I1070"/>
          <cell r="J1070"/>
          <cell r="K1070"/>
          <cell r="L1070"/>
          <cell r="M1070"/>
          <cell r="N1070"/>
          <cell r="O1070"/>
          <cell r="P1070"/>
          <cell r="Q1070"/>
          <cell r="R1070"/>
          <cell r="S1070"/>
        </row>
        <row r="1071">
          <cell r="B1071">
            <v>0</v>
          </cell>
          <cell r="C1071"/>
          <cell r="D1071"/>
          <cell r="E1071"/>
          <cell r="F1071" t="str">
            <v/>
          </cell>
          <cell r="G1071"/>
          <cell r="H1071"/>
          <cell r="I1071"/>
          <cell r="J1071"/>
          <cell r="K1071"/>
          <cell r="L1071"/>
          <cell r="M1071"/>
          <cell r="N1071"/>
          <cell r="O1071"/>
          <cell r="P1071"/>
          <cell r="Q1071"/>
          <cell r="R1071"/>
          <cell r="S1071"/>
        </row>
        <row r="1072">
          <cell r="B1072">
            <v>0</v>
          </cell>
          <cell r="C1072"/>
          <cell r="D1072"/>
          <cell r="E1072"/>
          <cell r="F1072" t="str">
            <v/>
          </cell>
          <cell r="G1072"/>
          <cell r="H1072"/>
          <cell r="I1072"/>
          <cell r="J1072"/>
          <cell r="K1072"/>
          <cell r="L1072"/>
          <cell r="M1072"/>
          <cell r="N1072"/>
          <cell r="O1072"/>
          <cell r="P1072"/>
          <cell r="Q1072"/>
          <cell r="R1072"/>
          <cell r="S1072"/>
        </row>
        <row r="1073">
          <cell r="B1073">
            <v>0</v>
          </cell>
          <cell r="C1073"/>
          <cell r="D1073"/>
          <cell r="E1073"/>
          <cell r="F1073" t="str">
            <v/>
          </cell>
          <cell r="G1073"/>
          <cell r="H1073"/>
          <cell r="I1073"/>
          <cell r="J1073"/>
          <cell r="K1073"/>
          <cell r="L1073"/>
          <cell r="M1073"/>
          <cell r="N1073"/>
          <cell r="O1073"/>
          <cell r="P1073"/>
          <cell r="Q1073"/>
          <cell r="R1073"/>
          <cell r="S1073"/>
        </row>
        <row r="1074">
          <cell r="B1074">
            <v>0</v>
          </cell>
          <cell r="C1074"/>
          <cell r="D1074"/>
          <cell r="E1074"/>
          <cell r="F1074" t="str">
            <v/>
          </cell>
          <cell r="G1074"/>
          <cell r="H1074"/>
          <cell r="I1074"/>
          <cell r="J1074"/>
          <cell r="K1074"/>
          <cell r="L1074"/>
          <cell r="M1074"/>
          <cell r="N1074"/>
          <cell r="O1074"/>
          <cell r="P1074"/>
          <cell r="Q1074"/>
          <cell r="R1074"/>
          <cell r="S1074"/>
        </row>
        <row r="1075">
          <cell r="B1075">
            <v>0</v>
          </cell>
          <cell r="C1075"/>
          <cell r="D1075"/>
          <cell r="E1075"/>
          <cell r="F1075" t="str">
            <v/>
          </cell>
          <cell r="G1075"/>
          <cell r="H1075"/>
          <cell r="I1075"/>
          <cell r="J1075"/>
          <cell r="K1075"/>
          <cell r="L1075"/>
          <cell r="M1075"/>
          <cell r="N1075"/>
          <cell r="O1075"/>
          <cell r="P1075"/>
          <cell r="Q1075"/>
          <cell r="R1075"/>
          <cell r="S1075"/>
        </row>
        <row r="1076">
          <cell r="B1076">
            <v>0</v>
          </cell>
          <cell r="C1076"/>
          <cell r="D1076"/>
          <cell r="E1076"/>
          <cell r="F1076" t="str">
            <v/>
          </cell>
          <cell r="G1076"/>
          <cell r="H1076"/>
          <cell r="I1076"/>
          <cell r="J1076"/>
          <cell r="K1076"/>
          <cell r="L1076"/>
          <cell r="M1076"/>
          <cell r="N1076"/>
          <cell r="O1076"/>
          <cell r="P1076"/>
          <cell r="Q1076"/>
          <cell r="R1076"/>
          <cell r="S1076"/>
        </row>
        <row r="1077">
          <cell r="B1077">
            <v>0</v>
          </cell>
          <cell r="C1077"/>
          <cell r="D1077"/>
          <cell r="E1077"/>
          <cell r="F1077" t="str">
            <v/>
          </cell>
          <cell r="G1077"/>
          <cell r="H1077"/>
          <cell r="I1077"/>
          <cell r="J1077"/>
          <cell r="K1077"/>
          <cell r="L1077"/>
          <cell r="M1077"/>
          <cell r="N1077"/>
          <cell r="O1077"/>
          <cell r="P1077"/>
          <cell r="Q1077"/>
          <cell r="R1077"/>
          <cell r="S1077"/>
        </row>
        <row r="1078">
          <cell r="B1078">
            <v>0</v>
          </cell>
          <cell r="C1078"/>
          <cell r="D1078"/>
          <cell r="E1078"/>
          <cell r="F1078" t="str">
            <v/>
          </cell>
          <cell r="G1078"/>
          <cell r="H1078"/>
          <cell r="I1078"/>
          <cell r="J1078"/>
          <cell r="K1078"/>
          <cell r="L1078"/>
          <cell r="M1078"/>
          <cell r="N1078"/>
          <cell r="O1078"/>
          <cell r="P1078"/>
          <cell r="Q1078"/>
          <cell r="R1078"/>
          <cell r="S1078"/>
        </row>
        <row r="1079">
          <cell r="B1079">
            <v>0</v>
          </cell>
          <cell r="C1079"/>
          <cell r="D1079"/>
          <cell r="E1079"/>
          <cell r="F1079" t="str">
            <v/>
          </cell>
          <cell r="G1079"/>
          <cell r="H1079"/>
          <cell r="I1079"/>
          <cell r="J1079"/>
          <cell r="K1079"/>
          <cell r="L1079"/>
          <cell r="M1079"/>
          <cell r="N1079"/>
          <cell r="O1079"/>
          <cell r="P1079"/>
          <cell r="Q1079"/>
          <cell r="R1079"/>
          <cell r="S1079"/>
        </row>
        <row r="1080">
          <cell r="B1080">
            <v>0</v>
          </cell>
          <cell r="C1080"/>
          <cell r="D1080"/>
          <cell r="E1080"/>
          <cell r="F1080" t="str">
            <v/>
          </cell>
          <cell r="G1080"/>
          <cell r="H1080"/>
          <cell r="I1080"/>
          <cell r="J1080"/>
          <cell r="K1080"/>
          <cell r="L1080"/>
          <cell r="M1080"/>
          <cell r="N1080"/>
          <cell r="O1080"/>
          <cell r="P1080"/>
          <cell r="Q1080"/>
          <cell r="R1080"/>
          <cell r="S1080"/>
        </row>
        <row r="1081">
          <cell r="B1081">
            <v>0</v>
          </cell>
          <cell r="C1081"/>
          <cell r="D1081"/>
          <cell r="E1081"/>
          <cell r="F1081" t="str">
            <v/>
          </cell>
          <cell r="G1081"/>
          <cell r="H1081"/>
          <cell r="I1081"/>
          <cell r="J1081"/>
          <cell r="K1081"/>
          <cell r="L1081"/>
          <cell r="M1081"/>
          <cell r="N1081"/>
          <cell r="O1081"/>
          <cell r="P1081"/>
          <cell r="Q1081"/>
          <cell r="R1081"/>
          <cell r="S1081"/>
        </row>
        <row r="1082">
          <cell r="B1082">
            <v>0</v>
          </cell>
          <cell r="C1082"/>
          <cell r="D1082"/>
          <cell r="E1082"/>
          <cell r="F1082" t="str">
            <v/>
          </cell>
          <cell r="G1082"/>
          <cell r="H1082"/>
          <cell r="I1082"/>
          <cell r="J1082"/>
          <cell r="K1082"/>
          <cell r="L1082"/>
          <cell r="M1082"/>
          <cell r="N1082"/>
          <cell r="O1082"/>
          <cell r="P1082"/>
          <cell r="Q1082"/>
          <cell r="R1082"/>
          <cell r="S1082"/>
        </row>
        <row r="1083">
          <cell r="B1083">
            <v>0</v>
          </cell>
          <cell r="C1083"/>
          <cell r="D1083"/>
          <cell r="E1083"/>
          <cell r="F1083" t="str">
            <v/>
          </cell>
          <cell r="G1083"/>
          <cell r="H1083"/>
          <cell r="I1083"/>
          <cell r="J1083"/>
          <cell r="K1083"/>
          <cell r="L1083"/>
          <cell r="M1083"/>
          <cell r="N1083"/>
          <cell r="O1083"/>
          <cell r="P1083"/>
          <cell r="Q1083"/>
          <cell r="R1083"/>
          <cell r="S1083"/>
        </row>
        <row r="1084">
          <cell r="B1084">
            <v>0</v>
          </cell>
          <cell r="C1084"/>
          <cell r="D1084"/>
          <cell r="E1084"/>
          <cell r="F1084" t="str">
            <v/>
          </cell>
          <cell r="G1084"/>
          <cell r="H1084"/>
          <cell r="I1084"/>
          <cell r="J1084"/>
          <cell r="K1084"/>
          <cell r="L1084"/>
          <cell r="M1084"/>
          <cell r="N1084"/>
          <cell r="O1084"/>
          <cell r="P1084"/>
          <cell r="Q1084"/>
          <cell r="R1084"/>
          <cell r="S1084"/>
        </row>
        <row r="1085">
          <cell r="B1085">
            <v>0</v>
          </cell>
          <cell r="C1085"/>
          <cell r="D1085"/>
          <cell r="E1085"/>
          <cell r="F1085" t="str">
            <v/>
          </cell>
          <cell r="G1085"/>
          <cell r="H1085"/>
          <cell r="I1085"/>
          <cell r="J1085"/>
          <cell r="K1085"/>
          <cell r="L1085"/>
          <cell r="M1085"/>
          <cell r="N1085"/>
          <cell r="O1085"/>
          <cell r="P1085"/>
          <cell r="Q1085"/>
          <cell r="R1085"/>
          <cell r="S1085"/>
        </row>
        <row r="1086">
          <cell r="B1086">
            <v>0</v>
          </cell>
          <cell r="C1086"/>
          <cell r="D1086"/>
          <cell r="E1086"/>
          <cell r="F1086" t="str">
            <v/>
          </cell>
          <cell r="G1086"/>
          <cell r="H1086"/>
          <cell r="I1086"/>
          <cell r="J1086"/>
          <cell r="K1086"/>
          <cell r="L1086"/>
          <cell r="M1086"/>
          <cell r="N1086"/>
          <cell r="O1086"/>
          <cell r="P1086"/>
          <cell r="Q1086"/>
          <cell r="R1086"/>
          <cell r="S1086"/>
        </row>
        <row r="1087">
          <cell r="B1087">
            <v>0</v>
          </cell>
          <cell r="C1087"/>
          <cell r="D1087"/>
          <cell r="E1087"/>
          <cell r="F1087" t="str">
            <v/>
          </cell>
          <cell r="G1087"/>
          <cell r="H1087"/>
          <cell r="I1087"/>
          <cell r="J1087"/>
          <cell r="K1087"/>
          <cell r="L1087"/>
          <cell r="M1087"/>
          <cell r="N1087"/>
          <cell r="O1087"/>
          <cell r="P1087"/>
          <cell r="Q1087"/>
          <cell r="R1087"/>
          <cell r="S1087"/>
        </row>
        <row r="1088">
          <cell r="B1088">
            <v>0</v>
          </cell>
          <cell r="C1088"/>
          <cell r="D1088"/>
          <cell r="E1088"/>
          <cell r="F1088" t="str">
            <v/>
          </cell>
          <cell r="G1088"/>
          <cell r="H1088"/>
          <cell r="I1088"/>
          <cell r="J1088"/>
          <cell r="K1088"/>
          <cell r="L1088"/>
          <cell r="M1088"/>
          <cell r="N1088"/>
          <cell r="O1088"/>
          <cell r="P1088"/>
          <cell r="Q1088"/>
          <cell r="R1088"/>
          <cell r="S1088"/>
        </row>
        <row r="1089">
          <cell r="B1089">
            <v>0</v>
          </cell>
          <cell r="C1089"/>
          <cell r="D1089"/>
          <cell r="E1089"/>
          <cell r="F1089" t="str">
            <v/>
          </cell>
          <cell r="G1089"/>
          <cell r="H1089"/>
          <cell r="I1089"/>
          <cell r="J1089"/>
          <cell r="K1089"/>
          <cell r="L1089"/>
          <cell r="M1089"/>
          <cell r="N1089"/>
          <cell r="O1089"/>
          <cell r="P1089"/>
          <cell r="Q1089"/>
          <cell r="R1089"/>
          <cell r="S1089"/>
        </row>
        <row r="1090">
          <cell r="B1090">
            <v>0</v>
          </cell>
          <cell r="C1090"/>
          <cell r="D1090"/>
          <cell r="E1090"/>
          <cell r="F1090" t="str">
            <v/>
          </cell>
          <cell r="G1090"/>
          <cell r="H1090"/>
          <cell r="I1090"/>
          <cell r="J1090"/>
          <cell r="K1090"/>
          <cell r="L1090"/>
          <cell r="M1090"/>
          <cell r="N1090"/>
          <cell r="O1090"/>
          <cell r="P1090"/>
          <cell r="Q1090"/>
          <cell r="R1090"/>
          <cell r="S1090"/>
        </row>
        <row r="1091">
          <cell r="B1091">
            <v>0</v>
          </cell>
          <cell r="C1091"/>
          <cell r="D1091"/>
          <cell r="E1091"/>
          <cell r="F1091" t="str">
            <v/>
          </cell>
          <cell r="G1091"/>
          <cell r="H1091"/>
          <cell r="I1091"/>
          <cell r="J1091"/>
          <cell r="K1091"/>
          <cell r="L1091"/>
          <cell r="M1091"/>
          <cell r="N1091"/>
          <cell r="O1091"/>
          <cell r="P1091"/>
          <cell r="Q1091"/>
          <cell r="R1091"/>
          <cell r="S1091"/>
        </row>
        <row r="1092">
          <cell r="B1092">
            <v>0</v>
          </cell>
          <cell r="C1092"/>
          <cell r="D1092"/>
          <cell r="E1092"/>
          <cell r="F1092" t="str">
            <v/>
          </cell>
          <cell r="G1092"/>
          <cell r="H1092"/>
          <cell r="I1092"/>
          <cell r="J1092"/>
          <cell r="K1092"/>
          <cell r="L1092"/>
          <cell r="M1092"/>
          <cell r="N1092"/>
          <cell r="O1092"/>
          <cell r="P1092"/>
          <cell r="Q1092"/>
          <cell r="R1092"/>
          <cell r="S1092"/>
        </row>
        <row r="1093">
          <cell r="B1093">
            <v>0</v>
          </cell>
          <cell r="C1093"/>
          <cell r="D1093"/>
          <cell r="E1093"/>
          <cell r="F1093" t="str">
            <v/>
          </cell>
          <cell r="G1093"/>
          <cell r="H1093"/>
          <cell r="I1093"/>
          <cell r="J1093"/>
          <cell r="K1093"/>
          <cell r="L1093"/>
          <cell r="M1093"/>
          <cell r="N1093"/>
          <cell r="O1093"/>
          <cell r="P1093"/>
          <cell r="Q1093"/>
          <cell r="R1093"/>
          <cell r="S1093"/>
        </row>
        <row r="1094">
          <cell r="B1094">
            <v>0</v>
          </cell>
          <cell r="C1094"/>
          <cell r="D1094"/>
          <cell r="E1094"/>
          <cell r="F1094" t="str">
            <v/>
          </cell>
          <cell r="G1094"/>
          <cell r="H1094"/>
          <cell r="I1094"/>
          <cell r="J1094"/>
          <cell r="K1094"/>
          <cell r="L1094"/>
          <cell r="M1094"/>
          <cell r="N1094"/>
          <cell r="O1094"/>
          <cell r="P1094"/>
          <cell r="Q1094"/>
          <cell r="R1094"/>
          <cell r="S1094"/>
        </row>
        <row r="1095">
          <cell r="B1095">
            <v>0</v>
          </cell>
          <cell r="C1095"/>
          <cell r="D1095"/>
          <cell r="E1095"/>
          <cell r="F1095" t="str">
            <v/>
          </cell>
          <cell r="G1095"/>
          <cell r="H1095"/>
          <cell r="I1095"/>
          <cell r="J1095"/>
          <cell r="K1095"/>
          <cell r="L1095"/>
          <cell r="M1095"/>
          <cell r="N1095"/>
          <cell r="O1095"/>
          <cell r="P1095"/>
          <cell r="Q1095"/>
          <cell r="R1095"/>
          <cell r="S1095"/>
        </row>
        <row r="1096">
          <cell r="B1096">
            <v>0</v>
          </cell>
          <cell r="C1096"/>
          <cell r="D1096"/>
          <cell r="E1096"/>
          <cell r="F1096" t="str">
            <v/>
          </cell>
          <cell r="G1096"/>
          <cell r="H1096"/>
          <cell r="I1096"/>
          <cell r="J1096"/>
          <cell r="K1096"/>
          <cell r="L1096"/>
          <cell r="M1096"/>
          <cell r="N1096"/>
          <cell r="O1096"/>
          <cell r="P1096"/>
          <cell r="Q1096"/>
          <cell r="R1096"/>
          <cell r="S1096"/>
        </row>
        <row r="1097">
          <cell r="B1097">
            <v>0</v>
          </cell>
          <cell r="C1097"/>
          <cell r="D1097"/>
          <cell r="E1097"/>
          <cell r="F1097" t="str">
            <v/>
          </cell>
          <cell r="G1097"/>
          <cell r="H1097"/>
          <cell r="I1097"/>
          <cell r="J1097"/>
          <cell r="K1097"/>
          <cell r="L1097"/>
          <cell r="M1097"/>
          <cell r="N1097"/>
          <cell r="O1097"/>
          <cell r="P1097"/>
          <cell r="Q1097"/>
          <cell r="R1097"/>
          <cell r="S1097"/>
        </row>
        <row r="1098">
          <cell r="B1098">
            <v>0</v>
          </cell>
          <cell r="C1098"/>
          <cell r="D1098"/>
          <cell r="E1098"/>
          <cell r="F1098" t="str">
            <v/>
          </cell>
          <cell r="G1098"/>
          <cell r="H1098"/>
          <cell r="I1098"/>
          <cell r="J1098"/>
          <cell r="K1098"/>
          <cell r="L1098"/>
          <cell r="M1098"/>
          <cell r="N1098"/>
          <cell r="O1098"/>
          <cell r="P1098"/>
          <cell r="Q1098"/>
          <cell r="R1098"/>
          <cell r="S1098"/>
        </row>
        <row r="1099">
          <cell r="B1099">
            <v>0</v>
          </cell>
          <cell r="C1099"/>
          <cell r="D1099"/>
          <cell r="E1099"/>
          <cell r="F1099" t="str">
            <v/>
          </cell>
          <cell r="G1099"/>
          <cell r="H1099"/>
          <cell r="I1099"/>
          <cell r="J1099"/>
          <cell r="K1099"/>
          <cell r="L1099"/>
          <cell r="M1099"/>
          <cell r="N1099"/>
          <cell r="O1099"/>
          <cell r="P1099"/>
          <cell r="Q1099"/>
          <cell r="R1099"/>
          <cell r="S1099"/>
        </row>
        <row r="1100">
          <cell r="B1100">
            <v>0</v>
          </cell>
          <cell r="C1100"/>
          <cell r="D1100"/>
          <cell r="E1100"/>
          <cell r="F1100" t="str">
            <v/>
          </cell>
          <cell r="G1100"/>
          <cell r="H1100"/>
          <cell r="I1100"/>
          <cell r="J1100"/>
          <cell r="K1100"/>
          <cell r="L1100"/>
          <cell r="M1100"/>
          <cell r="N1100"/>
          <cell r="O1100"/>
          <cell r="P1100"/>
          <cell r="Q1100"/>
          <cell r="R1100"/>
          <cell r="S1100"/>
        </row>
        <row r="1101">
          <cell r="B1101">
            <v>0</v>
          </cell>
          <cell r="C1101"/>
          <cell r="D1101"/>
          <cell r="E1101"/>
          <cell r="F1101" t="str">
            <v/>
          </cell>
          <cell r="G1101"/>
          <cell r="H1101"/>
          <cell r="I1101"/>
          <cell r="J1101"/>
          <cell r="K1101"/>
          <cell r="L1101"/>
          <cell r="M1101"/>
          <cell r="N1101"/>
          <cell r="O1101"/>
          <cell r="P1101"/>
          <cell r="Q1101"/>
          <cell r="R1101"/>
          <cell r="S1101"/>
        </row>
        <row r="1102">
          <cell r="B1102">
            <v>0</v>
          </cell>
          <cell r="C1102"/>
          <cell r="D1102"/>
          <cell r="E1102"/>
          <cell r="F1102" t="str">
            <v/>
          </cell>
          <cell r="G1102"/>
          <cell r="H1102"/>
          <cell r="I1102"/>
          <cell r="J1102"/>
          <cell r="K1102"/>
          <cell r="L1102"/>
          <cell r="M1102"/>
          <cell r="N1102"/>
          <cell r="O1102"/>
          <cell r="P1102"/>
          <cell r="Q1102"/>
          <cell r="R1102"/>
          <cell r="S1102"/>
        </row>
        <row r="1103">
          <cell r="B1103">
            <v>0</v>
          </cell>
          <cell r="C1103"/>
          <cell r="D1103"/>
          <cell r="E1103"/>
          <cell r="F1103" t="str">
            <v/>
          </cell>
          <cell r="G1103"/>
          <cell r="H1103"/>
          <cell r="I1103"/>
          <cell r="J1103"/>
          <cell r="K1103"/>
          <cell r="L1103"/>
          <cell r="M1103"/>
          <cell r="N1103"/>
          <cell r="O1103"/>
          <cell r="P1103"/>
          <cell r="Q1103"/>
          <cell r="R1103"/>
          <cell r="S1103"/>
        </row>
        <row r="1104">
          <cell r="B1104">
            <v>0</v>
          </cell>
          <cell r="C1104"/>
          <cell r="D1104"/>
          <cell r="E1104"/>
          <cell r="F1104" t="str">
            <v/>
          </cell>
          <cell r="G1104"/>
          <cell r="H1104"/>
          <cell r="I1104"/>
          <cell r="J1104"/>
          <cell r="K1104"/>
          <cell r="L1104"/>
          <cell r="M1104"/>
          <cell r="N1104"/>
          <cell r="O1104"/>
          <cell r="P1104"/>
          <cell r="Q1104"/>
          <cell r="R1104"/>
          <cell r="S1104"/>
        </row>
        <row r="1105">
          <cell r="B1105">
            <v>0</v>
          </cell>
          <cell r="C1105"/>
          <cell r="D1105"/>
          <cell r="E1105"/>
          <cell r="F1105" t="str">
            <v/>
          </cell>
          <cell r="G1105"/>
          <cell r="H1105"/>
          <cell r="I1105"/>
          <cell r="J1105"/>
          <cell r="K1105"/>
          <cell r="L1105"/>
          <cell r="M1105"/>
          <cell r="N1105"/>
          <cell r="O1105"/>
          <cell r="P1105"/>
          <cell r="Q1105"/>
          <cell r="R1105"/>
          <cell r="S1105"/>
        </row>
        <row r="1106">
          <cell r="B1106">
            <v>0</v>
          </cell>
          <cell r="C1106"/>
          <cell r="D1106"/>
          <cell r="E1106"/>
          <cell r="F1106" t="str">
            <v/>
          </cell>
          <cell r="G1106"/>
          <cell r="H1106"/>
          <cell r="I1106"/>
          <cell r="J1106"/>
          <cell r="K1106"/>
          <cell r="L1106"/>
          <cell r="M1106"/>
          <cell r="N1106"/>
          <cell r="O1106"/>
          <cell r="P1106"/>
          <cell r="Q1106"/>
          <cell r="R1106"/>
          <cell r="S1106"/>
        </row>
        <row r="1107">
          <cell r="B1107">
            <v>0</v>
          </cell>
          <cell r="C1107"/>
          <cell r="D1107"/>
          <cell r="E1107"/>
          <cell r="F1107" t="str">
            <v/>
          </cell>
          <cell r="G1107"/>
          <cell r="H1107"/>
          <cell r="I1107"/>
          <cell r="J1107"/>
          <cell r="K1107"/>
          <cell r="L1107"/>
          <cell r="M1107"/>
          <cell r="N1107"/>
          <cell r="O1107"/>
          <cell r="P1107"/>
          <cell r="Q1107"/>
          <cell r="R1107"/>
          <cell r="S1107"/>
        </row>
        <row r="1108">
          <cell r="B1108">
            <v>0</v>
          </cell>
          <cell r="C1108"/>
          <cell r="D1108"/>
          <cell r="E1108"/>
          <cell r="F1108" t="str">
            <v/>
          </cell>
          <cell r="G1108"/>
          <cell r="H1108"/>
          <cell r="I1108"/>
          <cell r="J1108"/>
          <cell r="K1108"/>
          <cell r="L1108"/>
          <cell r="M1108"/>
          <cell r="N1108"/>
          <cell r="O1108"/>
          <cell r="P1108"/>
          <cell r="Q1108"/>
          <cell r="R1108"/>
          <cell r="S1108"/>
        </row>
        <row r="1109">
          <cell r="B1109">
            <v>0</v>
          </cell>
          <cell r="C1109"/>
          <cell r="D1109"/>
          <cell r="E1109"/>
          <cell r="F1109" t="str">
            <v/>
          </cell>
          <cell r="G1109"/>
          <cell r="H1109"/>
          <cell r="I1109"/>
          <cell r="J1109"/>
          <cell r="K1109"/>
          <cell r="L1109"/>
          <cell r="M1109"/>
          <cell r="N1109"/>
          <cell r="O1109"/>
          <cell r="P1109"/>
          <cell r="Q1109"/>
          <cell r="R1109"/>
          <cell r="S1109"/>
        </row>
        <row r="1110">
          <cell r="B1110">
            <v>0</v>
          </cell>
          <cell r="C1110"/>
          <cell r="D1110"/>
          <cell r="E1110"/>
          <cell r="F1110" t="str">
            <v/>
          </cell>
          <cell r="G1110"/>
          <cell r="H1110"/>
          <cell r="I1110"/>
          <cell r="J1110"/>
          <cell r="K1110"/>
          <cell r="L1110"/>
          <cell r="M1110"/>
          <cell r="N1110"/>
          <cell r="O1110"/>
          <cell r="P1110"/>
          <cell r="Q1110"/>
          <cell r="R1110"/>
          <cell r="S1110"/>
        </row>
        <row r="1111">
          <cell r="B1111">
            <v>0</v>
          </cell>
          <cell r="C1111"/>
          <cell r="D1111"/>
          <cell r="E1111"/>
          <cell r="F1111" t="str">
            <v/>
          </cell>
          <cell r="G1111"/>
          <cell r="H1111"/>
          <cell r="I1111"/>
          <cell r="J1111"/>
          <cell r="K1111"/>
          <cell r="L1111"/>
          <cell r="M1111"/>
          <cell r="N1111"/>
          <cell r="O1111"/>
          <cell r="P1111"/>
          <cell r="Q1111"/>
          <cell r="R1111"/>
          <cell r="S1111"/>
        </row>
        <row r="1112">
          <cell r="B1112">
            <v>0</v>
          </cell>
          <cell r="C1112"/>
          <cell r="D1112"/>
          <cell r="E1112"/>
          <cell r="F1112" t="str">
            <v/>
          </cell>
          <cell r="G1112"/>
          <cell r="H1112"/>
          <cell r="I1112"/>
          <cell r="J1112"/>
          <cell r="K1112"/>
          <cell r="L1112"/>
          <cell r="M1112"/>
          <cell r="N1112"/>
          <cell r="O1112"/>
          <cell r="P1112"/>
          <cell r="Q1112"/>
          <cell r="R1112"/>
          <cell r="S1112"/>
        </row>
        <row r="1113">
          <cell r="B1113">
            <v>0</v>
          </cell>
          <cell r="C1113"/>
          <cell r="D1113"/>
          <cell r="E1113"/>
          <cell r="F1113" t="str">
            <v/>
          </cell>
          <cell r="G1113"/>
          <cell r="H1113"/>
          <cell r="I1113"/>
          <cell r="J1113"/>
          <cell r="K1113"/>
          <cell r="L1113"/>
          <cell r="M1113"/>
          <cell r="N1113"/>
          <cell r="O1113"/>
          <cell r="P1113"/>
          <cell r="Q1113"/>
          <cell r="R1113"/>
          <cell r="S1113"/>
        </row>
        <row r="1114">
          <cell r="B1114">
            <v>0</v>
          </cell>
          <cell r="C1114"/>
          <cell r="D1114"/>
          <cell r="E1114"/>
          <cell r="F1114" t="str">
            <v/>
          </cell>
          <cell r="G1114"/>
          <cell r="H1114"/>
          <cell r="I1114"/>
          <cell r="J1114"/>
          <cell r="K1114"/>
          <cell r="L1114"/>
          <cell r="M1114"/>
          <cell r="N1114"/>
          <cell r="O1114"/>
          <cell r="P1114"/>
          <cell r="Q1114"/>
          <cell r="R1114"/>
          <cell r="S1114"/>
        </row>
        <row r="1115">
          <cell r="B1115">
            <v>0</v>
          </cell>
          <cell r="C1115"/>
          <cell r="D1115"/>
          <cell r="E1115"/>
          <cell r="F1115" t="str">
            <v/>
          </cell>
          <cell r="G1115"/>
          <cell r="H1115"/>
          <cell r="I1115"/>
          <cell r="J1115"/>
          <cell r="K1115"/>
          <cell r="L1115"/>
          <cell r="M1115"/>
          <cell r="N1115"/>
          <cell r="O1115"/>
          <cell r="P1115"/>
          <cell r="Q1115"/>
          <cell r="R1115"/>
          <cell r="S1115"/>
        </row>
        <row r="1116">
          <cell r="B1116">
            <v>0</v>
          </cell>
          <cell r="C1116"/>
          <cell r="D1116"/>
          <cell r="E1116"/>
          <cell r="F1116" t="str">
            <v/>
          </cell>
          <cell r="G1116"/>
          <cell r="H1116"/>
          <cell r="I1116"/>
          <cell r="J1116"/>
          <cell r="K1116"/>
          <cell r="L1116"/>
          <cell r="M1116"/>
          <cell r="N1116"/>
          <cell r="O1116"/>
          <cell r="P1116"/>
          <cell r="Q1116"/>
          <cell r="R1116"/>
          <cell r="S1116"/>
        </row>
        <row r="1117">
          <cell r="B1117">
            <v>0</v>
          </cell>
          <cell r="C1117"/>
          <cell r="D1117"/>
          <cell r="E1117"/>
          <cell r="F1117" t="str">
            <v/>
          </cell>
          <cell r="G1117"/>
          <cell r="H1117"/>
          <cell r="I1117"/>
          <cell r="J1117"/>
          <cell r="K1117"/>
          <cell r="L1117"/>
          <cell r="M1117"/>
          <cell r="N1117"/>
          <cell r="O1117"/>
          <cell r="P1117"/>
          <cell r="Q1117"/>
          <cell r="R1117"/>
          <cell r="S1117"/>
        </row>
        <row r="1118">
          <cell r="B1118">
            <v>0</v>
          </cell>
          <cell r="C1118"/>
          <cell r="D1118"/>
          <cell r="E1118"/>
          <cell r="F1118" t="str">
            <v/>
          </cell>
          <cell r="G1118"/>
          <cell r="H1118"/>
          <cell r="I1118"/>
          <cell r="J1118"/>
          <cell r="K1118"/>
          <cell r="L1118"/>
          <cell r="M1118"/>
          <cell r="N1118"/>
          <cell r="O1118"/>
          <cell r="P1118"/>
          <cell r="Q1118"/>
          <cell r="R1118"/>
          <cell r="S1118"/>
        </row>
        <row r="1119">
          <cell r="B1119">
            <v>0</v>
          </cell>
          <cell r="C1119"/>
          <cell r="D1119"/>
          <cell r="E1119"/>
          <cell r="F1119" t="str">
            <v/>
          </cell>
          <cell r="G1119"/>
          <cell r="H1119"/>
          <cell r="I1119"/>
          <cell r="J1119"/>
          <cell r="K1119"/>
          <cell r="L1119"/>
          <cell r="M1119"/>
          <cell r="N1119"/>
          <cell r="O1119"/>
          <cell r="P1119"/>
          <cell r="Q1119"/>
          <cell r="R1119"/>
          <cell r="S1119"/>
        </row>
        <row r="1120">
          <cell r="B1120">
            <v>0</v>
          </cell>
          <cell r="C1120"/>
          <cell r="D1120"/>
          <cell r="E1120"/>
          <cell r="F1120" t="str">
            <v/>
          </cell>
          <cell r="G1120"/>
          <cell r="H1120"/>
          <cell r="I1120"/>
          <cell r="J1120"/>
          <cell r="K1120"/>
          <cell r="L1120"/>
          <cell r="M1120"/>
          <cell r="N1120"/>
          <cell r="O1120"/>
          <cell r="P1120"/>
          <cell r="Q1120"/>
          <cell r="R1120"/>
          <cell r="S1120"/>
        </row>
        <row r="1121">
          <cell r="B1121">
            <v>0</v>
          </cell>
          <cell r="C1121"/>
          <cell r="D1121"/>
          <cell r="E1121"/>
          <cell r="F1121" t="str">
            <v/>
          </cell>
          <cell r="G1121"/>
          <cell r="H1121"/>
          <cell r="I1121"/>
          <cell r="J1121"/>
          <cell r="K1121"/>
          <cell r="L1121"/>
          <cell r="M1121"/>
          <cell r="N1121"/>
          <cell r="O1121"/>
          <cell r="P1121"/>
          <cell r="Q1121"/>
          <cell r="R1121"/>
          <cell r="S1121"/>
        </row>
        <row r="1122">
          <cell r="B1122">
            <v>0</v>
          </cell>
          <cell r="C1122"/>
          <cell r="D1122"/>
          <cell r="E1122"/>
          <cell r="F1122" t="str">
            <v/>
          </cell>
          <cell r="G1122"/>
          <cell r="H1122"/>
          <cell r="I1122"/>
          <cell r="J1122"/>
          <cell r="K1122"/>
          <cell r="L1122"/>
          <cell r="M1122"/>
          <cell r="N1122"/>
          <cell r="O1122"/>
          <cell r="P1122"/>
          <cell r="Q1122"/>
          <cell r="R1122"/>
          <cell r="S1122"/>
        </row>
        <row r="1123">
          <cell r="B1123">
            <v>0</v>
          </cell>
          <cell r="C1123"/>
          <cell r="D1123"/>
          <cell r="E1123"/>
          <cell r="F1123" t="str">
            <v/>
          </cell>
          <cell r="G1123"/>
          <cell r="H1123"/>
          <cell r="I1123"/>
          <cell r="J1123"/>
          <cell r="K1123"/>
          <cell r="L1123"/>
          <cell r="M1123"/>
          <cell r="N1123"/>
          <cell r="O1123"/>
          <cell r="P1123"/>
          <cell r="Q1123"/>
          <cell r="R1123"/>
          <cell r="S1123"/>
        </row>
        <row r="1124">
          <cell r="B1124">
            <v>0</v>
          </cell>
          <cell r="C1124"/>
          <cell r="D1124"/>
          <cell r="E1124"/>
          <cell r="F1124" t="str">
            <v/>
          </cell>
          <cell r="G1124"/>
          <cell r="H1124"/>
          <cell r="I1124"/>
          <cell r="J1124"/>
          <cell r="K1124"/>
          <cell r="L1124"/>
          <cell r="M1124"/>
          <cell r="N1124"/>
          <cell r="O1124"/>
          <cell r="P1124"/>
          <cell r="Q1124"/>
          <cell r="R1124"/>
          <cell r="S1124"/>
        </row>
        <row r="1125">
          <cell r="B1125">
            <v>0</v>
          </cell>
          <cell r="C1125"/>
          <cell r="D1125"/>
          <cell r="E1125"/>
          <cell r="F1125" t="str">
            <v/>
          </cell>
          <cell r="G1125"/>
          <cell r="H1125"/>
          <cell r="I1125"/>
          <cell r="J1125"/>
          <cell r="K1125"/>
          <cell r="L1125"/>
          <cell r="M1125"/>
          <cell r="N1125"/>
          <cell r="O1125"/>
          <cell r="P1125"/>
          <cell r="Q1125"/>
          <cell r="R1125"/>
          <cell r="S1125"/>
        </row>
        <row r="1126">
          <cell r="B1126">
            <v>0</v>
          </cell>
          <cell r="C1126"/>
          <cell r="D1126"/>
          <cell r="E1126"/>
          <cell r="F1126" t="str">
            <v/>
          </cell>
          <cell r="G1126"/>
          <cell r="H1126"/>
          <cell r="I1126"/>
          <cell r="J1126"/>
          <cell r="K1126"/>
          <cell r="L1126"/>
          <cell r="M1126"/>
          <cell r="N1126"/>
          <cell r="O1126"/>
          <cell r="P1126"/>
          <cell r="Q1126"/>
          <cell r="R1126"/>
          <cell r="S1126"/>
        </row>
        <row r="1127">
          <cell r="B1127">
            <v>0</v>
          </cell>
          <cell r="C1127"/>
          <cell r="D1127"/>
          <cell r="E1127"/>
          <cell r="F1127" t="str">
            <v/>
          </cell>
          <cell r="G1127"/>
          <cell r="H1127"/>
          <cell r="I1127"/>
          <cell r="J1127"/>
          <cell r="K1127"/>
          <cell r="L1127"/>
          <cell r="M1127"/>
          <cell r="N1127"/>
          <cell r="O1127"/>
          <cell r="P1127"/>
          <cell r="Q1127"/>
          <cell r="R1127"/>
          <cell r="S1127"/>
        </row>
        <row r="1128">
          <cell r="B1128">
            <v>0</v>
          </cell>
          <cell r="C1128"/>
          <cell r="D1128"/>
          <cell r="E1128"/>
          <cell r="F1128" t="str">
            <v/>
          </cell>
          <cell r="G1128"/>
          <cell r="H1128"/>
          <cell r="I1128"/>
          <cell r="J1128"/>
          <cell r="K1128"/>
          <cell r="L1128"/>
          <cell r="M1128"/>
          <cell r="N1128"/>
          <cell r="O1128"/>
          <cell r="P1128"/>
          <cell r="Q1128"/>
          <cell r="R1128"/>
          <cell r="S1128"/>
        </row>
        <row r="1129">
          <cell r="B1129">
            <v>0</v>
          </cell>
          <cell r="C1129"/>
          <cell r="D1129"/>
          <cell r="E1129"/>
          <cell r="F1129" t="str">
            <v/>
          </cell>
          <cell r="G1129"/>
          <cell r="H1129"/>
          <cell r="I1129"/>
          <cell r="J1129"/>
          <cell r="K1129"/>
          <cell r="L1129"/>
          <cell r="M1129"/>
          <cell r="N1129"/>
          <cell r="O1129"/>
          <cell r="P1129"/>
          <cell r="Q1129"/>
          <cell r="R1129"/>
          <cell r="S1129"/>
        </row>
        <row r="1130">
          <cell r="B1130">
            <v>0</v>
          </cell>
          <cell r="C1130"/>
          <cell r="D1130"/>
          <cell r="E1130"/>
          <cell r="F1130" t="str">
            <v/>
          </cell>
          <cell r="G1130"/>
          <cell r="H1130"/>
          <cell r="I1130"/>
          <cell r="J1130"/>
          <cell r="K1130"/>
          <cell r="L1130"/>
          <cell r="M1130"/>
          <cell r="N1130"/>
          <cell r="O1130"/>
          <cell r="P1130"/>
          <cell r="Q1130"/>
          <cell r="R1130"/>
          <cell r="S1130"/>
        </row>
        <row r="1131">
          <cell r="B1131">
            <v>0</v>
          </cell>
          <cell r="C1131"/>
          <cell r="D1131"/>
          <cell r="E1131"/>
          <cell r="F1131" t="str">
            <v/>
          </cell>
          <cell r="G1131"/>
          <cell r="H1131"/>
          <cell r="I1131"/>
          <cell r="J1131"/>
          <cell r="K1131"/>
          <cell r="L1131"/>
          <cell r="M1131"/>
          <cell r="N1131"/>
          <cell r="O1131"/>
          <cell r="P1131"/>
          <cell r="Q1131"/>
          <cell r="R1131"/>
          <cell r="S1131"/>
        </row>
        <row r="1132">
          <cell r="B1132">
            <v>0</v>
          </cell>
          <cell r="C1132"/>
          <cell r="D1132"/>
          <cell r="E1132"/>
          <cell r="F1132" t="str">
            <v/>
          </cell>
          <cell r="G1132"/>
          <cell r="H1132"/>
          <cell r="I1132"/>
          <cell r="J1132"/>
          <cell r="K1132"/>
          <cell r="L1132"/>
          <cell r="M1132"/>
          <cell r="N1132"/>
          <cell r="O1132"/>
          <cell r="P1132"/>
          <cell r="Q1132"/>
          <cell r="R1132"/>
          <cell r="S1132"/>
        </row>
        <row r="1133">
          <cell r="B1133">
            <v>0</v>
          </cell>
          <cell r="C1133"/>
          <cell r="D1133"/>
          <cell r="E1133"/>
          <cell r="F1133" t="str">
            <v/>
          </cell>
          <cell r="G1133"/>
          <cell r="H1133"/>
          <cell r="I1133"/>
          <cell r="J1133"/>
          <cell r="K1133"/>
          <cell r="L1133"/>
          <cell r="M1133"/>
          <cell r="N1133"/>
          <cell r="O1133"/>
          <cell r="P1133"/>
          <cell r="Q1133"/>
          <cell r="R1133"/>
          <cell r="S1133"/>
        </row>
        <row r="1134">
          <cell r="B1134">
            <v>0</v>
          </cell>
          <cell r="C1134"/>
          <cell r="D1134"/>
          <cell r="E1134"/>
          <cell r="F1134" t="str">
            <v/>
          </cell>
          <cell r="G1134"/>
          <cell r="H1134"/>
          <cell r="I1134"/>
          <cell r="J1134"/>
          <cell r="K1134"/>
          <cell r="L1134"/>
          <cell r="M1134"/>
          <cell r="N1134"/>
          <cell r="O1134"/>
          <cell r="P1134"/>
          <cell r="Q1134"/>
          <cell r="R1134"/>
          <cell r="S1134"/>
        </row>
        <row r="1135">
          <cell r="B1135">
            <v>0</v>
          </cell>
          <cell r="C1135"/>
          <cell r="D1135"/>
          <cell r="E1135"/>
          <cell r="F1135" t="str">
            <v/>
          </cell>
          <cell r="G1135"/>
          <cell r="H1135"/>
          <cell r="I1135"/>
          <cell r="J1135"/>
          <cell r="K1135"/>
          <cell r="L1135"/>
          <cell r="M1135"/>
          <cell r="N1135"/>
          <cell r="O1135"/>
          <cell r="P1135"/>
          <cell r="Q1135"/>
          <cell r="R1135"/>
          <cell r="S1135"/>
        </row>
        <row r="1136">
          <cell r="B1136">
            <v>0</v>
          </cell>
          <cell r="C1136"/>
          <cell r="D1136"/>
          <cell r="E1136"/>
          <cell r="F1136" t="str">
            <v/>
          </cell>
          <cell r="G1136"/>
          <cell r="H1136"/>
          <cell r="I1136"/>
          <cell r="J1136"/>
          <cell r="K1136"/>
          <cell r="L1136"/>
          <cell r="M1136"/>
          <cell r="N1136"/>
          <cell r="O1136"/>
          <cell r="P1136"/>
          <cell r="Q1136"/>
          <cell r="R1136"/>
          <cell r="S1136"/>
        </row>
        <row r="1137">
          <cell r="B1137">
            <v>0</v>
          </cell>
          <cell r="C1137"/>
          <cell r="D1137"/>
          <cell r="E1137"/>
          <cell r="F1137" t="str">
            <v/>
          </cell>
          <cell r="G1137"/>
          <cell r="H1137"/>
          <cell r="I1137"/>
          <cell r="J1137"/>
          <cell r="K1137"/>
          <cell r="L1137"/>
          <cell r="M1137"/>
          <cell r="N1137"/>
          <cell r="O1137"/>
          <cell r="P1137"/>
          <cell r="Q1137"/>
          <cell r="R1137"/>
          <cell r="S1137"/>
        </row>
        <row r="1138">
          <cell r="B1138">
            <v>0</v>
          </cell>
          <cell r="C1138"/>
          <cell r="D1138"/>
          <cell r="E1138"/>
          <cell r="F1138" t="str">
            <v/>
          </cell>
          <cell r="G1138"/>
          <cell r="H1138"/>
          <cell r="I1138"/>
          <cell r="J1138"/>
          <cell r="K1138"/>
          <cell r="L1138"/>
          <cell r="M1138"/>
          <cell r="N1138"/>
          <cell r="O1138"/>
          <cell r="P1138"/>
          <cell r="Q1138"/>
          <cell r="R1138"/>
          <cell r="S1138"/>
        </row>
        <row r="1139">
          <cell r="B1139">
            <v>0</v>
          </cell>
          <cell r="C1139"/>
          <cell r="D1139"/>
          <cell r="E1139"/>
          <cell r="F1139" t="str">
            <v/>
          </cell>
          <cell r="G1139"/>
          <cell r="H1139"/>
          <cell r="I1139"/>
          <cell r="J1139"/>
          <cell r="K1139"/>
          <cell r="L1139"/>
          <cell r="M1139"/>
          <cell r="N1139"/>
          <cell r="O1139"/>
          <cell r="P1139"/>
          <cell r="Q1139"/>
          <cell r="R1139"/>
          <cell r="S1139"/>
        </row>
        <row r="1140">
          <cell r="B1140">
            <v>0</v>
          </cell>
          <cell r="C1140"/>
          <cell r="D1140"/>
          <cell r="E1140"/>
          <cell r="F1140" t="str">
            <v/>
          </cell>
          <cell r="G1140"/>
          <cell r="H1140"/>
          <cell r="I1140"/>
          <cell r="J1140"/>
          <cell r="K1140"/>
          <cell r="L1140"/>
          <cell r="M1140"/>
          <cell r="N1140"/>
          <cell r="O1140"/>
          <cell r="P1140"/>
          <cell r="Q1140"/>
          <cell r="R1140"/>
          <cell r="S1140"/>
        </row>
        <row r="1141">
          <cell r="B1141">
            <v>0</v>
          </cell>
          <cell r="C1141"/>
          <cell r="D1141"/>
          <cell r="E1141"/>
          <cell r="F1141" t="str">
            <v/>
          </cell>
          <cell r="G1141"/>
          <cell r="H1141"/>
          <cell r="I1141"/>
          <cell r="J1141"/>
          <cell r="K1141"/>
          <cell r="L1141"/>
          <cell r="M1141"/>
          <cell r="N1141"/>
          <cell r="O1141"/>
          <cell r="P1141"/>
          <cell r="Q1141"/>
          <cell r="R1141"/>
          <cell r="S1141"/>
        </row>
        <row r="1142">
          <cell r="B1142">
            <v>0</v>
          </cell>
          <cell r="C1142"/>
          <cell r="D1142"/>
          <cell r="E1142"/>
          <cell r="F1142" t="str">
            <v/>
          </cell>
          <cell r="G1142"/>
          <cell r="H1142"/>
          <cell r="I1142"/>
          <cell r="J1142"/>
          <cell r="K1142"/>
          <cell r="L1142"/>
          <cell r="M1142"/>
          <cell r="N1142"/>
          <cell r="O1142"/>
          <cell r="P1142"/>
          <cell r="Q1142"/>
          <cell r="R1142"/>
          <cell r="S1142"/>
        </row>
        <row r="1143">
          <cell r="B1143">
            <v>0</v>
          </cell>
          <cell r="C1143"/>
          <cell r="D1143"/>
          <cell r="E1143"/>
          <cell r="F1143" t="str">
            <v/>
          </cell>
          <cell r="G1143"/>
          <cell r="H1143"/>
          <cell r="I1143"/>
          <cell r="J1143"/>
          <cell r="K1143"/>
          <cell r="L1143"/>
          <cell r="M1143"/>
          <cell r="N1143"/>
          <cell r="O1143"/>
          <cell r="P1143"/>
          <cell r="Q1143"/>
          <cell r="R1143"/>
          <cell r="S1143"/>
        </row>
        <row r="1144">
          <cell r="B1144">
            <v>0</v>
          </cell>
          <cell r="C1144"/>
          <cell r="D1144"/>
          <cell r="E1144"/>
          <cell r="F1144" t="str">
            <v/>
          </cell>
          <cell r="G1144"/>
          <cell r="H1144"/>
          <cell r="I1144"/>
          <cell r="J1144"/>
          <cell r="K1144"/>
          <cell r="L1144"/>
          <cell r="M1144"/>
          <cell r="N1144"/>
          <cell r="O1144"/>
          <cell r="P1144"/>
          <cell r="Q1144"/>
          <cell r="R1144"/>
          <cell r="S1144"/>
        </row>
        <row r="1145">
          <cell r="B1145">
            <v>0</v>
          </cell>
          <cell r="C1145"/>
          <cell r="D1145"/>
          <cell r="E1145"/>
          <cell r="F1145" t="str">
            <v/>
          </cell>
          <cell r="G1145"/>
          <cell r="H1145"/>
          <cell r="I1145"/>
          <cell r="J1145"/>
          <cell r="K1145"/>
          <cell r="L1145"/>
          <cell r="M1145"/>
          <cell r="N1145"/>
          <cell r="O1145"/>
          <cell r="P1145"/>
          <cell r="Q1145"/>
          <cell r="R1145"/>
          <cell r="S1145"/>
        </row>
        <row r="1146">
          <cell r="B1146">
            <v>0</v>
          </cell>
          <cell r="C1146"/>
          <cell r="D1146"/>
          <cell r="E1146"/>
          <cell r="F1146" t="str">
            <v/>
          </cell>
          <cell r="G1146"/>
          <cell r="H1146"/>
          <cell r="I1146"/>
          <cell r="J1146"/>
          <cell r="K1146"/>
          <cell r="L1146"/>
          <cell r="M1146"/>
          <cell r="N1146"/>
          <cell r="O1146"/>
          <cell r="P1146"/>
          <cell r="Q1146"/>
          <cell r="R1146"/>
          <cell r="S1146"/>
        </row>
        <row r="1147">
          <cell r="B1147">
            <v>0</v>
          </cell>
          <cell r="C1147"/>
          <cell r="D1147"/>
          <cell r="E1147"/>
          <cell r="F1147" t="str">
            <v/>
          </cell>
          <cell r="G1147"/>
          <cell r="H1147"/>
          <cell r="I1147"/>
          <cell r="J1147"/>
          <cell r="K1147"/>
          <cell r="L1147"/>
          <cell r="M1147"/>
          <cell r="N1147"/>
          <cell r="O1147"/>
          <cell r="P1147"/>
          <cell r="Q1147"/>
          <cell r="R1147"/>
          <cell r="S1147"/>
        </row>
        <row r="1148">
          <cell r="B1148">
            <v>0</v>
          </cell>
          <cell r="C1148"/>
          <cell r="D1148"/>
          <cell r="E1148"/>
          <cell r="F1148" t="str">
            <v/>
          </cell>
          <cell r="G1148"/>
          <cell r="H1148"/>
          <cell r="I1148"/>
          <cell r="J1148"/>
          <cell r="K1148"/>
          <cell r="L1148"/>
          <cell r="M1148"/>
          <cell r="N1148"/>
          <cell r="O1148"/>
          <cell r="P1148"/>
          <cell r="Q1148"/>
          <cell r="R1148"/>
          <cell r="S1148"/>
        </row>
        <row r="1149">
          <cell r="B1149">
            <v>0</v>
          </cell>
          <cell r="C1149"/>
          <cell r="D1149"/>
          <cell r="E1149"/>
          <cell r="F1149" t="str">
            <v/>
          </cell>
          <cell r="G1149"/>
          <cell r="H1149"/>
          <cell r="I1149"/>
          <cell r="J1149"/>
          <cell r="K1149"/>
          <cell r="L1149"/>
          <cell r="M1149"/>
          <cell r="N1149"/>
          <cell r="O1149"/>
          <cell r="P1149"/>
          <cell r="Q1149"/>
          <cell r="R1149"/>
          <cell r="S1149"/>
        </row>
        <row r="1150">
          <cell r="B1150">
            <v>0</v>
          </cell>
          <cell r="C1150"/>
          <cell r="D1150"/>
          <cell r="E1150"/>
          <cell r="F1150" t="str">
            <v/>
          </cell>
          <cell r="G1150"/>
          <cell r="H1150"/>
          <cell r="I1150"/>
          <cell r="J1150"/>
          <cell r="K1150"/>
          <cell r="L1150"/>
          <cell r="M1150"/>
          <cell r="N1150"/>
          <cell r="O1150"/>
          <cell r="P1150"/>
          <cell r="Q1150"/>
          <cell r="R1150"/>
          <cell r="S1150"/>
        </row>
        <row r="1151">
          <cell r="B1151">
            <v>0</v>
          </cell>
          <cell r="C1151"/>
          <cell r="D1151"/>
          <cell r="E1151"/>
          <cell r="F1151" t="str">
            <v/>
          </cell>
          <cell r="G1151"/>
          <cell r="H1151"/>
          <cell r="I1151"/>
          <cell r="J1151"/>
          <cell r="K1151"/>
          <cell r="L1151"/>
          <cell r="M1151"/>
          <cell r="N1151"/>
          <cell r="O1151"/>
          <cell r="P1151"/>
          <cell r="Q1151"/>
          <cell r="R1151"/>
          <cell r="S1151"/>
        </row>
        <row r="1152">
          <cell r="B1152">
            <v>0</v>
          </cell>
          <cell r="C1152"/>
          <cell r="D1152"/>
          <cell r="E1152"/>
          <cell r="F1152" t="str">
            <v/>
          </cell>
          <cell r="G1152"/>
          <cell r="H1152"/>
          <cell r="I1152"/>
          <cell r="J1152"/>
          <cell r="K1152"/>
          <cell r="L1152"/>
          <cell r="M1152"/>
          <cell r="N1152"/>
          <cell r="O1152"/>
          <cell r="P1152"/>
          <cell r="Q1152"/>
          <cell r="R1152"/>
          <cell r="S1152"/>
        </row>
        <row r="1153">
          <cell r="B1153">
            <v>0</v>
          </cell>
          <cell r="C1153"/>
          <cell r="D1153"/>
          <cell r="E1153"/>
          <cell r="F1153" t="str">
            <v/>
          </cell>
          <cell r="G1153"/>
          <cell r="H1153"/>
          <cell r="I1153"/>
          <cell r="J1153"/>
          <cell r="K1153"/>
          <cell r="L1153"/>
          <cell r="M1153"/>
          <cell r="N1153"/>
          <cell r="O1153"/>
          <cell r="P1153"/>
          <cell r="Q1153"/>
          <cell r="R1153"/>
          <cell r="S1153"/>
        </row>
        <row r="1154">
          <cell r="B1154">
            <v>0</v>
          </cell>
          <cell r="C1154"/>
          <cell r="D1154"/>
          <cell r="E1154"/>
          <cell r="F1154" t="str">
            <v/>
          </cell>
          <cell r="G1154"/>
          <cell r="H1154"/>
          <cell r="I1154"/>
          <cell r="J1154"/>
          <cell r="K1154"/>
          <cell r="L1154"/>
          <cell r="M1154"/>
          <cell r="N1154"/>
          <cell r="O1154"/>
          <cell r="P1154"/>
          <cell r="Q1154"/>
          <cell r="R1154"/>
          <cell r="S1154"/>
        </row>
        <row r="1155">
          <cell r="B1155">
            <v>0</v>
          </cell>
          <cell r="C1155"/>
          <cell r="D1155"/>
          <cell r="E1155"/>
          <cell r="F1155" t="str">
            <v/>
          </cell>
          <cell r="G1155"/>
          <cell r="H1155"/>
          <cell r="I1155"/>
          <cell r="J1155"/>
          <cell r="K1155"/>
          <cell r="L1155"/>
          <cell r="M1155"/>
          <cell r="N1155"/>
          <cell r="O1155"/>
          <cell r="P1155"/>
          <cell r="Q1155"/>
          <cell r="R1155"/>
          <cell r="S1155"/>
        </row>
        <row r="1156">
          <cell r="B1156">
            <v>0</v>
          </cell>
          <cell r="C1156"/>
          <cell r="D1156"/>
          <cell r="E1156"/>
          <cell r="F1156" t="str">
            <v/>
          </cell>
          <cell r="G1156"/>
          <cell r="H1156"/>
          <cell r="I1156"/>
          <cell r="J1156"/>
          <cell r="K1156"/>
          <cell r="L1156"/>
          <cell r="M1156"/>
          <cell r="N1156"/>
          <cell r="O1156"/>
          <cell r="P1156"/>
          <cell r="Q1156"/>
          <cell r="R1156"/>
          <cell r="S1156"/>
        </row>
        <row r="1157">
          <cell r="B1157">
            <v>0</v>
          </cell>
          <cell r="C1157"/>
          <cell r="D1157"/>
          <cell r="E1157"/>
          <cell r="F1157" t="str">
            <v/>
          </cell>
          <cell r="G1157"/>
          <cell r="H1157"/>
          <cell r="I1157"/>
          <cell r="J1157"/>
          <cell r="K1157"/>
          <cell r="L1157"/>
          <cell r="M1157"/>
          <cell r="N1157"/>
          <cell r="O1157"/>
          <cell r="P1157"/>
          <cell r="Q1157"/>
          <cell r="R1157"/>
          <cell r="S1157"/>
        </row>
        <row r="1158">
          <cell r="B1158">
            <v>0</v>
          </cell>
          <cell r="C1158"/>
          <cell r="D1158"/>
          <cell r="E1158"/>
          <cell r="F1158" t="str">
            <v/>
          </cell>
          <cell r="G1158"/>
          <cell r="H1158"/>
          <cell r="I1158"/>
          <cell r="J1158"/>
          <cell r="K1158"/>
          <cell r="L1158"/>
          <cell r="M1158"/>
          <cell r="N1158"/>
          <cell r="O1158"/>
          <cell r="P1158"/>
          <cell r="Q1158"/>
          <cell r="R1158"/>
          <cell r="S1158"/>
        </row>
        <row r="1159">
          <cell r="B1159">
            <v>0</v>
          </cell>
          <cell r="C1159"/>
          <cell r="D1159"/>
          <cell r="E1159"/>
          <cell r="F1159" t="str">
            <v/>
          </cell>
          <cell r="G1159"/>
          <cell r="H1159"/>
          <cell r="I1159"/>
          <cell r="J1159"/>
          <cell r="K1159"/>
          <cell r="L1159"/>
          <cell r="M1159"/>
          <cell r="N1159"/>
          <cell r="O1159"/>
          <cell r="P1159"/>
          <cell r="Q1159"/>
          <cell r="R1159"/>
          <cell r="S1159"/>
        </row>
        <row r="1160">
          <cell r="B1160">
            <v>0</v>
          </cell>
          <cell r="C1160"/>
          <cell r="D1160"/>
          <cell r="E1160"/>
          <cell r="F1160" t="str">
            <v/>
          </cell>
          <cell r="G1160"/>
          <cell r="H1160"/>
          <cell r="I1160"/>
          <cell r="J1160"/>
          <cell r="K1160"/>
          <cell r="L1160"/>
          <cell r="M1160"/>
          <cell r="N1160"/>
          <cell r="O1160"/>
          <cell r="P1160"/>
          <cell r="Q1160"/>
          <cell r="R1160"/>
          <cell r="S1160"/>
        </row>
        <row r="1161">
          <cell r="B1161">
            <v>0</v>
          </cell>
          <cell r="C1161"/>
          <cell r="D1161"/>
          <cell r="E1161"/>
          <cell r="F1161" t="str">
            <v/>
          </cell>
          <cell r="G1161"/>
          <cell r="H1161"/>
          <cell r="I1161"/>
          <cell r="J1161"/>
          <cell r="K1161"/>
          <cell r="L1161"/>
          <cell r="M1161"/>
          <cell r="N1161"/>
          <cell r="O1161"/>
          <cell r="P1161"/>
          <cell r="Q1161"/>
          <cell r="R1161"/>
          <cell r="S1161"/>
        </row>
        <row r="1162">
          <cell r="B1162">
            <v>0</v>
          </cell>
          <cell r="C1162"/>
          <cell r="D1162"/>
          <cell r="E1162"/>
          <cell r="F1162" t="str">
            <v/>
          </cell>
          <cell r="G1162"/>
          <cell r="H1162"/>
          <cell r="I1162"/>
          <cell r="J1162"/>
          <cell r="K1162"/>
          <cell r="L1162"/>
          <cell r="M1162"/>
          <cell r="N1162"/>
          <cell r="O1162"/>
          <cell r="P1162"/>
          <cell r="Q1162"/>
          <cell r="R1162"/>
          <cell r="S1162"/>
        </row>
        <row r="1163">
          <cell r="B1163">
            <v>0</v>
          </cell>
          <cell r="C1163"/>
          <cell r="D1163"/>
          <cell r="E1163"/>
          <cell r="F1163" t="str">
            <v/>
          </cell>
          <cell r="G1163"/>
          <cell r="H1163"/>
          <cell r="I1163"/>
          <cell r="J1163"/>
          <cell r="K1163"/>
          <cell r="L1163"/>
          <cell r="M1163"/>
          <cell r="N1163"/>
          <cell r="O1163"/>
          <cell r="P1163"/>
          <cell r="Q1163"/>
          <cell r="R1163"/>
          <cell r="S1163"/>
        </row>
        <row r="1164">
          <cell r="B1164">
            <v>0</v>
          </cell>
          <cell r="C1164"/>
          <cell r="D1164"/>
          <cell r="E1164"/>
          <cell r="F1164" t="str">
            <v/>
          </cell>
          <cell r="G1164"/>
          <cell r="H1164"/>
          <cell r="I1164"/>
          <cell r="J1164"/>
          <cell r="K1164"/>
          <cell r="L1164"/>
          <cell r="M1164"/>
          <cell r="N1164"/>
          <cell r="O1164"/>
          <cell r="P1164"/>
          <cell r="Q1164"/>
          <cell r="R1164"/>
          <cell r="S1164"/>
        </row>
        <row r="1165">
          <cell r="B1165">
            <v>0</v>
          </cell>
          <cell r="C1165"/>
          <cell r="D1165"/>
          <cell r="E1165"/>
          <cell r="F1165" t="str">
            <v/>
          </cell>
          <cell r="G1165"/>
          <cell r="H1165"/>
          <cell r="I1165"/>
          <cell r="J1165"/>
          <cell r="K1165"/>
          <cell r="L1165"/>
          <cell r="M1165"/>
          <cell r="N1165"/>
          <cell r="O1165"/>
          <cell r="P1165"/>
          <cell r="Q1165"/>
          <cell r="R1165"/>
          <cell r="S1165"/>
        </row>
        <row r="1166">
          <cell r="B1166">
            <v>0</v>
          </cell>
          <cell r="C1166"/>
          <cell r="D1166"/>
          <cell r="E1166"/>
          <cell r="F1166" t="str">
            <v/>
          </cell>
          <cell r="G1166"/>
          <cell r="H1166"/>
          <cell r="I1166"/>
          <cell r="J1166"/>
          <cell r="K1166"/>
          <cell r="L1166"/>
          <cell r="M1166"/>
          <cell r="N1166"/>
          <cell r="O1166"/>
          <cell r="P1166"/>
          <cell r="Q1166"/>
          <cell r="R1166"/>
          <cell r="S1166"/>
        </row>
        <row r="1167">
          <cell r="B1167">
            <v>0</v>
          </cell>
          <cell r="C1167"/>
          <cell r="D1167"/>
          <cell r="E1167"/>
          <cell r="F1167" t="str">
            <v/>
          </cell>
          <cell r="G1167"/>
          <cell r="H1167"/>
          <cell r="I1167"/>
          <cell r="J1167"/>
          <cell r="K1167"/>
          <cell r="L1167"/>
          <cell r="M1167"/>
          <cell r="N1167"/>
          <cell r="O1167"/>
          <cell r="P1167"/>
          <cell r="Q1167"/>
          <cell r="R1167"/>
          <cell r="S1167"/>
        </row>
        <row r="1168">
          <cell r="B1168">
            <v>0</v>
          </cell>
          <cell r="C1168"/>
          <cell r="D1168"/>
          <cell r="E1168"/>
          <cell r="F1168" t="str">
            <v/>
          </cell>
          <cell r="G1168"/>
          <cell r="H1168"/>
          <cell r="I1168"/>
          <cell r="J1168"/>
          <cell r="K1168"/>
          <cell r="L1168"/>
          <cell r="M1168"/>
          <cell r="N1168"/>
          <cell r="O1168"/>
          <cell r="P1168"/>
          <cell r="Q1168"/>
          <cell r="R1168"/>
          <cell r="S1168"/>
        </row>
        <row r="1169">
          <cell r="B1169">
            <v>0</v>
          </cell>
          <cell r="C1169"/>
          <cell r="D1169"/>
          <cell r="E1169"/>
          <cell r="F1169" t="str">
            <v/>
          </cell>
          <cell r="G1169"/>
          <cell r="H1169"/>
          <cell r="I1169"/>
          <cell r="J1169"/>
          <cell r="K1169"/>
          <cell r="L1169"/>
          <cell r="M1169"/>
          <cell r="N1169"/>
          <cell r="O1169"/>
          <cell r="P1169"/>
          <cell r="Q1169"/>
          <cell r="R1169"/>
          <cell r="S1169"/>
        </row>
        <row r="1170">
          <cell r="B1170">
            <v>0</v>
          </cell>
          <cell r="C1170"/>
          <cell r="D1170"/>
          <cell r="E1170"/>
          <cell r="F1170" t="str">
            <v/>
          </cell>
          <cell r="G1170"/>
          <cell r="H1170"/>
          <cell r="I1170"/>
          <cell r="J1170"/>
          <cell r="K1170"/>
          <cell r="L1170"/>
          <cell r="M1170"/>
          <cell r="N1170"/>
          <cell r="O1170"/>
          <cell r="P1170"/>
          <cell r="Q1170"/>
          <cell r="R1170"/>
          <cell r="S1170"/>
        </row>
        <row r="1171">
          <cell r="B1171">
            <v>0</v>
          </cell>
          <cell r="C1171"/>
          <cell r="D1171"/>
          <cell r="E1171"/>
          <cell r="F1171" t="str">
            <v/>
          </cell>
          <cell r="G1171"/>
          <cell r="H1171"/>
          <cell r="I1171"/>
          <cell r="J1171"/>
          <cell r="K1171"/>
          <cell r="L1171"/>
          <cell r="M1171"/>
          <cell r="N1171"/>
          <cell r="O1171"/>
          <cell r="P1171"/>
          <cell r="Q1171"/>
          <cell r="R1171"/>
          <cell r="S1171"/>
        </row>
        <row r="1172">
          <cell r="B1172">
            <v>0</v>
          </cell>
          <cell r="C1172"/>
          <cell r="D1172"/>
          <cell r="E1172"/>
          <cell r="F1172" t="str">
            <v/>
          </cell>
          <cell r="G1172"/>
          <cell r="H1172"/>
          <cell r="I1172"/>
          <cell r="J1172"/>
          <cell r="K1172"/>
          <cell r="L1172"/>
          <cell r="M1172"/>
          <cell r="N1172"/>
          <cell r="O1172"/>
          <cell r="P1172"/>
          <cell r="Q1172"/>
          <cell r="R1172"/>
          <cell r="S1172"/>
        </row>
        <row r="1173">
          <cell r="B1173">
            <v>0</v>
          </cell>
          <cell r="C1173"/>
          <cell r="D1173"/>
          <cell r="E1173"/>
          <cell r="F1173" t="str">
            <v/>
          </cell>
          <cell r="G1173"/>
          <cell r="H1173"/>
          <cell r="I1173"/>
          <cell r="J1173"/>
          <cell r="K1173"/>
          <cell r="L1173"/>
          <cell r="M1173"/>
          <cell r="N1173"/>
          <cell r="O1173"/>
          <cell r="P1173"/>
          <cell r="Q1173"/>
          <cell r="R1173"/>
          <cell r="S1173"/>
        </row>
        <row r="1174">
          <cell r="B1174">
            <v>0</v>
          </cell>
          <cell r="C1174"/>
          <cell r="D1174"/>
          <cell r="E1174"/>
          <cell r="F1174" t="str">
            <v/>
          </cell>
          <cell r="G1174"/>
          <cell r="H1174"/>
          <cell r="I1174"/>
          <cell r="J1174"/>
          <cell r="K1174"/>
          <cell r="L1174"/>
          <cell r="M1174"/>
          <cell r="N1174"/>
          <cell r="O1174"/>
          <cell r="P1174"/>
          <cell r="Q1174"/>
          <cell r="R1174"/>
          <cell r="S1174"/>
        </row>
        <row r="1175">
          <cell r="B1175">
            <v>0</v>
          </cell>
          <cell r="C1175"/>
          <cell r="D1175"/>
          <cell r="E1175"/>
          <cell r="F1175" t="str">
            <v/>
          </cell>
          <cell r="G1175"/>
          <cell r="H1175"/>
          <cell r="I1175"/>
          <cell r="J1175"/>
          <cell r="K1175"/>
          <cell r="L1175"/>
          <cell r="M1175"/>
          <cell r="N1175"/>
          <cell r="O1175"/>
          <cell r="P1175"/>
          <cell r="Q1175"/>
          <cell r="R1175"/>
          <cell r="S1175"/>
        </row>
        <row r="1176">
          <cell r="B1176">
            <v>0</v>
          </cell>
          <cell r="C1176"/>
          <cell r="D1176"/>
          <cell r="E1176"/>
          <cell r="F1176" t="str">
            <v/>
          </cell>
          <cell r="G1176"/>
          <cell r="H1176"/>
          <cell r="I1176"/>
          <cell r="J1176"/>
          <cell r="K1176"/>
          <cell r="L1176"/>
          <cell r="M1176"/>
          <cell r="N1176"/>
          <cell r="O1176"/>
          <cell r="P1176"/>
          <cell r="Q1176"/>
          <cell r="R1176"/>
          <cell r="S1176"/>
        </row>
        <row r="1177">
          <cell r="B1177">
            <v>0</v>
          </cell>
          <cell r="C1177"/>
          <cell r="D1177"/>
          <cell r="E1177"/>
          <cell r="F1177" t="str">
            <v/>
          </cell>
          <cell r="G1177"/>
          <cell r="H1177"/>
          <cell r="I1177"/>
          <cell r="J1177"/>
          <cell r="K1177"/>
          <cell r="L1177"/>
          <cell r="M1177"/>
          <cell r="N1177"/>
          <cell r="O1177"/>
          <cell r="P1177"/>
          <cell r="Q1177"/>
          <cell r="R1177"/>
          <cell r="S1177"/>
        </row>
        <row r="1178">
          <cell r="B1178">
            <v>0</v>
          </cell>
          <cell r="C1178"/>
          <cell r="D1178"/>
          <cell r="E1178"/>
          <cell r="F1178" t="str">
            <v/>
          </cell>
          <cell r="G1178"/>
          <cell r="H1178"/>
          <cell r="I1178"/>
          <cell r="J1178"/>
          <cell r="K1178"/>
          <cell r="L1178"/>
          <cell r="M1178"/>
          <cell r="N1178"/>
          <cell r="O1178"/>
          <cell r="P1178"/>
          <cell r="Q1178"/>
          <cell r="R1178"/>
          <cell r="S1178"/>
        </row>
        <row r="1179">
          <cell r="B1179">
            <v>0</v>
          </cell>
          <cell r="C1179"/>
          <cell r="D1179"/>
          <cell r="E1179"/>
          <cell r="F1179" t="str">
            <v/>
          </cell>
          <cell r="G1179"/>
          <cell r="H1179"/>
          <cell r="I1179"/>
          <cell r="J1179"/>
          <cell r="K1179"/>
          <cell r="L1179"/>
          <cell r="M1179"/>
          <cell r="N1179"/>
          <cell r="O1179"/>
          <cell r="P1179"/>
          <cell r="Q1179"/>
          <cell r="R1179"/>
          <cell r="S1179"/>
        </row>
        <row r="1180">
          <cell r="B1180">
            <v>0</v>
          </cell>
          <cell r="C1180"/>
          <cell r="D1180"/>
          <cell r="E1180"/>
          <cell r="F1180" t="str">
            <v/>
          </cell>
          <cell r="G1180"/>
          <cell r="H1180"/>
          <cell r="I1180"/>
          <cell r="J1180"/>
          <cell r="K1180"/>
          <cell r="L1180"/>
          <cell r="M1180"/>
          <cell r="N1180"/>
          <cell r="O1180"/>
          <cell r="P1180"/>
          <cell r="Q1180"/>
          <cell r="R1180"/>
          <cell r="S1180"/>
        </row>
        <row r="1181">
          <cell r="B1181">
            <v>0</v>
          </cell>
          <cell r="C1181"/>
          <cell r="D1181"/>
          <cell r="E1181"/>
          <cell r="F1181" t="str">
            <v/>
          </cell>
          <cell r="G1181"/>
          <cell r="H1181"/>
          <cell r="I1181"/>
          <cell r="J1181"/>
          <cell r="K1181"/>
          <cell r="L1181"/>
          <cell r="M1181"/>
          <cell r="N1181"/>
          <cell r="O1181"/>
          <cell r="P1181"/>
          <cell r="Q1181"/>
          <cell r="R1181"/>
          <cell r="S1181"/>
        </row>
        <row r="1182">
          <cell r="B1182">
            <v>0</v>
          </cell>
          <cell r="C1182"/>
          <cell r="D1182"/>
          <cell r="E1182"/>
          <cell r="F1182" t="str">
            <v/>
          </cell>
          <cell r="G1182"/>
          <cell r="H1182"/>
          <cell r="I1182"/>
          <cell r="J1182"/>
          <cell r="K1182"/>
          <cell r="L1182"/>
          <cell r="M1182"/>
          <cell r="N1182"/>
          <cell r="O1182"/>
          <cell r="P1182"/>
          <cell r="Q1182"/>
          <cell r="R1182"/>
          <cell r="S1182"/>
        </row>
        <row r="1183">
          <cell r="B1183">
            <v>0</v>
          </cell>
          <cell r="C1183"/>
          <cell r="D1183"/>
          <cell r="E1183"/>
          <cell r="F1183" t="str">
            <v/>
          </cell>
          <cell r="G1183"/>
          <cell r="H1183"/>
          <cell r="I1183"/>
          <cell r="J1183"/>
          <cell r="K1183"/>
          <cell r="L1183"/>
          <cell r="M1183"/>
          <cell r="N1183"/>
          <cell r="O1183"/>
          <cell r="P1183"/>
          <cell r="Q1183"/>
          <cell r="R1183"/>
          <cell r="S1183"/>
        </row>
        <row r="1184">
          <cell r="B1184">
            <v>0</v>
          </cell>
          <cell r="C1184"/>
          <cell r="D1184"/>
          <cell r="E1184"/>
          <cell r="F1184" t="str">
            <v/>
          </cell>
          <cell r="G1184"/>
          <cell r="H1184"/>
          <cell r="I1184"/>
          <cell r="J1184"/>
          <cell r="K1184"/>
          <cell r="L1184"/>
          <cell r="M1184"/>
          <cell r="N1184"/>
          <cell r="O1184"/>
          <cell r="P1184"/>
          <cell r="Q1184"/>
          <cell r="R1184"/>
          <cell r="S1184"/>
        </row>
        <row r="1185">
          <cell r="B1185">
            <v>0</v>
          </cell>
          <cell r="C1185"/>
          <cell r="D1185"/>
          <cell r="E1185"/>
          <cell r="F1185" t="str">
            <v/>
          </cell>
          <cell r="G1185"/>
          <cell r="H1185"/>
          <cell r="I1185"/>
          <cell r="J1185"/>
          <cell r="K1185"/>
          <cell r="L1185"/>
          <cell r="M1185"/>
          <cell r="N1185"/>
          <cell r="O1185"/>
          <cell r="P1185"/>
          <cell r="Q1185"/>
          <cell r="R1185"/>
          <cell r="S1185"/>
        </row>
        <row r="1186">
          <cell r="B1186">
            <v>0</v>
          </cell>
          <cell r="C1186"/>
          <cell r="D1186"/>
          <cell r="E1186"/>
          <cell r="F1186" t="str">
            <v/>
          </cell>
          <cell r="G1186"/>
          <cell r="H1186"/>
          <cell r="I1186"/>
          <cell r="J1186"/>
          <cell r="K1186"/>
          <cell r="L1186"/>
          <cell r="M1186"/>
          <cell r="N1186"/>
          <cell r="O1186"/>
          <cell r="P1186"/>
          <cell r="Q1186"/>
          <cell r="R1186"/>
          <cell r="S1186"/>
        </row>
        <row r="1187">
          <cell r="B1187">
            <v>0</v>
          </cell>
          <cell r="C1187"/>
          <cell r="D1187"/>
          <cell r="E1187"/>
          <cell r="F1187" t="str">
            <v/>
          </cell>
          <cell r="G1187"/>
          <cell r="H1187"/>
          <cell r="I1187"/>
          <cell r="J1187"/>
          <cell r="K1187"/>
          <cell r="L1187"/>
          <cell r="M1187"/>
          <cell r="N1187"/>
          <cell r="O1187"/>
          <cell r="P1187"/>
          <cell r="Q1187"/>
          <cell r="R1187"/>
          <cell r="S1187"/>
        </row>
        <row r="1188">
          <cell r="B1188">
            <v>0</v>
          </cell>
          <cell r="C1188"/>
          <cell r="D1188"/>
          <cell r="E1188"/>
          <cell r="F1188" t="str">
            <v/>
          </cell>
          <cell r="G1188"/>
          <cell r="H1188"/>
          <cell r="I1188"/>
          <cell r="J1188"/>
          <cell r="K1188"/>
          <cell r="L1188"/>
          <cell r="M1188"/>
          <cell r="N1188"/>
          <cell r="O1188"/>
          <cell r="P1188"/>
          <cell r="Q1188"/>
          <cell r="R1188"/>
          <cell r="S1188"/>
        </row>
        <row r="1189">
          <cell r="B1189">
            <v>0</v>
          </cell>
          <cell r="C1189"/>
          <cell r="D1189"/>
          <cell r="E1189"/>
          <cell r="F1189" t="str">
            <v/>
          </cell>
          <cell r="G1189"/>
          <cell r="H1189"/>
          <cell r="I1189"/>
          <cell r="J1189"/>
          <cell r="K1189"/>
          <cell r="L1189"/>
          <cell r="M1189"/>
          <cell r="N1189"/>
          <cell r="O1189"/>
          <cell r="P1189"/>
          <cell r="Q1189"/>
          <cell r="R1189"/>
          <cell r="S1189"/>
        </row>
        <row r="1190">
          <cell r="B1190">
            <v>0</v>
          </cell>
          <cell r="C1190"/>
          <cell r="D1190"/>
          <cell r="E1190"/>
          <cell r="F1190" t="str">
            <v/>
          </cell>
          <cell r="G1190"/>
          <cell r="H1190"/>
          <cell r="I1190"/>
          <cell r="J1190"/>
          <cell r="K1190"/>
          <cell r="L1190"/>
          <cell r="M1190"/>
          <cell r="N1190"/>
          <cell r="O1190"/>
          <cell r="P1190"/>
          <cell r="Q1190"/>
          <cell r="R1190"/>
          <cell r="S1190"/>
        </row>
        <row r="1191">
          <cell r="B1191">
            <v>0</v>
          </cell>
          <cell r="C1191"/>
          <cell r="D1191"/>
          <cell r="E1191"/>
          <cell r="F1191" t="str">
            <v/>
          </cell>
          <cell r="G1191"/>
          <cell r="H1191"/>
          <cell r="I1191"/>
          <cell r="J1191"/>
          <cell r="K1191"/>
          <cell r="L1191"/>
          <cell r="M1191"/>
          <cell r="N1191"/>
          <cell r="O1191"/>
          <cell r="P1191"/>
          <cell r="Q1191"/>
          <cell r="R1191"/>
          <cell r="S1191"/>
        </row>
        <row r="1192">
          <cell r="B1192">
            <v>0</v>
          </cell>
          <cell r="C1192"/>
          <cell r="D1192"/>
          <cell r="E1192"/>
          <cell r="F1192" t="str">
            <v/>
          </cell>
          <cell r="G1192"/>
          <cell r="H1192"/>
          <cell r="I1192"/>
          <cell r="J1192"/>
          <cell r="K1192"/>
          <cell r="L1192"/>
          <cell r="M1192"/>
          <cell r="N1192"/>
          <cell r="O1192"/>
          <cell r="P1192"/>
          <cell r="Q1192"/>
          <cell r="R1192"/>
          <cell r="S1192"/>
        </row>
        <row r="1193">
          <cell r="B1193">
            <v>0</v>
          </cell>
          <cell r="C1193"/>
          <cell r="D1193"/>
          <cell r="E1193"/>
          <cell r="F1193" t="str">
            <v/>
          </cell>
          <cell r="G1193"/>
          <cell r="H1193"/>
          <cell r="I1193"/>
          <cell r="J1193"/>
          <cell r="K1193"/>
          <cell r="L1193"/>
          <cell r="M1193"/>
          <cell r="N1193"/>
          <cell r="O1193"/>
          <cell r="P1193"/>
          <cell r="Q1193"/>
          <cell r="R1193"/>
          <cell r="S1193"/>
        </row>
        <row r="1194">
          <cell r="B1194">
            <v>0</v>
          </cell>
          <cell r="C1194"/>
          <cell r="D1194"/>
          <cell r="E1194"/>
          <cell r="F1194" t="str">
            <v/>
          </cell>
          <cell r="G1194"/>
          <cell r="H1194"/>
          <cell r="I1194"/>
          <cell r="J1194"/>
          <cell r="K1194"/>
          <cell r="L1194"/>
          <cell r="M1194"/>
          <cell r="N1194"/>
          <cell r="O1194"/>
          <cell r="P1194"/>
          <cell r="Q1194"/>
          <cell r="R1194"/>
          <cell r="S1194"/>
        </row>
        <row r="1195">
          <cell r="B1195">
            <v>0</v>
          </cell>
          <cell r="C1195"/>
          <cell r="D1195"/>
          <cell r="E1195"/>
          <cell r="F1195" t="str">
            <v/>
          </cell>
          <cell r="G1195"/>
          <cell r="H1195"/>
          <cell r="I1195"/>
          <cell r="J1195"/>
          <cell r="K1195"/>
          <cell r="L1195"/>
          <cell r="M1195"/>
          <cell r="N1195"/>
          <cell r="O1195"/>
          <cell r="P1195"/>
          <cell r="Q1195"/>
          <cell r="R1195"/>
          <cell r="S1195"/>
        </row>
        <row r="1196">
          <cell r="B1196">
            <v>0</v>
          </cell>
          <cell r="C1196"/>
          <cell r="D1196"/>
          <cell r="E1196"/>
          <cell r="F1196" t="str">
            <v/>
          </cell>
          <cell r="G1196"/>
          <cell r="H1196"/>
          <cell r="I1196"/>
          <cell r="J1196"/>
          <cell r="K1196"/>
          <cell r="L1196"/>
          <cell r="M1196"/>
          <cell r="N1196"/>
          <cell r="O1196"/>
          <cell r="P1196"/>
          <cell r="Q1196"/>
          <cell r="R1196"/>
          <cell r="S1196"/>
        </row>
        <row r="1197">
          <cell r="B1197">
            <v>0</v>
          </cell>
          <cell r="C1197"/>
          <cell r="D1197"/>
          <cell r="E1197"/>
          <cell r="F1197" t="str">
            <v/>
          </cell>
          <cell r="G1197"/>
          <cell r="H1197"/>
          <cell r="I1197"/>
          <cell r="J1197"/>
          <cell r="K1197"/>
          <cell r="L1197"/>
          <cell r="M1197"/>
          <cell r="N1197"/>
          <cell r="O1197"/>
          <cell r="P1197"/>
          <cell r="Q1197"/>
          <cell r="R1197"/>
          <cell r="S1197"/>
        </row>
        <row r="1198">
          <cell r="B1198">
            <v>0</v>
          </cell>
          <cell r="C1198"/>
          <cell r="D1198"/>
          <cell r="E1198"/>
          <cell r="F1198" t="str">
            <v/>
          </cell>
          <cell r="G1198"/>
          <cell r="H1198"/>
          <cell r="I1198"/>
          <cell r="J1198"/>
          <cell r="K1198"/>
          <cell r="L1198"/>
          <cell r="M1198"/>
          <cell r="N1198"/>
          <cell r="O1198"/>
          <cell r="P1198"/>
          <cell r="Q1198"/>
          <cell r="R1198"/>
          <cell r="S1198"/>
        </row>
        <row r="1199">
          <cell r="B1199">
            <v>0</v>
          </cell>
          <cell r="C1199"/>
          <cell r="D1199"/>
          <cell r="E1199"/>
          <cell r="F1199" t="str">
            <v/>
          </cell>
          <cell r="G1199"/>
          <cell r="H1199"/>
          <cell r="I1199"/>
          <cell r="J1199"/>
          <cell r="K1199"/>
          <cell r="L1199"/>
          <cell r="M1199"/>
          <cell r="N1199"/>
          <cell r="O1199"/>
          <cell r="P1199"/>
          <cell r="Q1199"/>
          <cell r="R1199"/>
          <cell r="S1199"/>
        </row>
        <row r="1200">
          <cell r="B1200">
            <v>0</v>
          </cell>
          <cell r="C1200"/>
          <cell r="D1200"/>
          <cell r="E1200"/>
          <cell r="F1200" t="str">
            <v/>
          </cell>
          <cell r="G1200"/>
          <cell r="H1200"/>
          <cell r="I1200"/>
          <cell r="J1200"/>
          <cell r="K1200"/>
          <cell r="L1200"/>
          <cell r="M1200"/>
          <cell r="N1200"/>
          <cell r="O1200"/>
          <cell r="P1200"/>
          <cell r="Q1200"/>
          <cell r="R1200"/>
          <cell r="S1200"/>
        </row>
      </sheetData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ZARCONE Anthony" refreshedDate="43698.467598726849" createdVersion="5" refreshedVersion="5" minRefreshableVersion="3" recordCount="771">
  <cacheSource type="worksheet">
    <worksheetSource name="SPARES_MANUF"/>
  </cacheSource>
  <cacheFields count="56">
    <cacheField name="CONCAT" numFmtId="0">
      <sharedItems containsBlank="1"/>
    </cacheField>
    <cacheField name="Client" numFmtId="0">
      <sharedItems count="7">
        <s v="AIRBUS"/>
        <s v="STELIA"/>
        <s v="LATECOERE"/>
        <s v="TBD"/>
        <s v="AIS"/>
        <s v="FAL A400M"/>
        <s v="ST Engineering"/>
      </sharedItems>
    </cacheField>
    <cacheField name="Order" numFmtId="0">
      <sharedItems containsBlank="1" containsMixedTypes="1" containsNumber="1" containsInteger="1" minValue="3304963" maxValue="6301336965"/>
    </cacheField>
    <cacheField name="Line" numFmtId="0">
      <sharedItems containsBlank="1" containsMixedTypes="1" containsNumber="1" containsInteger="1" minValue="1" maxValue="600"/>
    </cacheField>
    <cacheField name="Priority" numFmtId="166">
      <sharedItems containsBlank="1" count="6">
        <s v="RTN"/>
        <s v="AOG"/>
        <s v="CRIT"/>
        <s v="EXP"/>
        <m/>
        <s v=""/>
      </sharedItems>
    </cacheField>
    <cacheField name="P/N" numFmtId="0">
      <sharedItems count="174">
        <s v="A9550041272695"/>
        <s v="D9550004000195"/>
        <s v="A9550051000196"/>
        <s v="A9550051000296"/>
        <s v="D9550010801295"/>
        <s v="S9251279500054"/>
        <s v="1288L3000010"/>
        <s v="A95500423000AA"/>
        <s v="D9550011700295"/>
        <s v="D9251588600000 "/>
        <s v="A0041114100000"/>
        <s v="WF417AFACAAE"/>
        <s v="D9550011900195"/>
        <s v="S9110157200196"/>
        <s v="D9551027200695"/>
        <s v="D9550010802795"/>
        <s v="1323L1000010"/>
        <s v="D9551002201195"/>
        <s v="D9551002201495"/>
        <s v="A9550043077195"/>
        <s v="D9551011600195"/>
        <s v="S9110104500295"/>
        <s v="D9551030100295"/>
        <s v="D9551050000295"/>
        <s v="WF406ABAAAAB"/>
        <s v="F7161001100001"/>
        <s v="MB170ACAAAAA"/>
        <s v="MD501-311101-01B"/>
        <s v="A0041114100095"/>
        <s v="F0003003000000"/>
        <s v="D9551070000195"/>
        <s v="D9551002700595"/>
        <s v="D9550010802895"/>
        <s v="MB136ABAAAAC"/>
        <s v="MB043ABAAAAB"/>
        <s v="S9251585900000"/>
        <s v="D9551002700495"/>
        <s v="S9110125900195"/>
        <s v="D9550005600295"/>
        <s v="S9291306500000"/>
        <s v="L9297725700000"/>
        <s v="A9551046300196"/>
        <s v="S9110104500195"/>
        <s v="D9550040300395"/>
        <s v="D9551004100195"/>
        <s v="WF435ADAAAAC"/>
        <s v="D9551002700695"/>
        <s v="D9551002200895"/>
        <s v="S9251279900057"/>
        <s v="S9550061144495"/>
        <s v="D9551030100296"/>
        <s v="D9551050000296"/>
        <s v="A320EL050000-EPA"/>
        <s v="F7161001200001"/>
        <s v="S9251279900051"/>
        <s v="1288L4000010"/>
        <s v="S9110169500395"/>
        <s v="MFO31631038"/>
        <s v="S9251282200056"/>
        <s v="F7161001300001"/>
        <s v="S9252309900053"/>
        <s v="F9252020200000"/>
        <s v="S9251280100054"/>
        <s v="S9251279800054"/>
        <s v="S9251279700054"/>
        <s v="S9251279600054"/>
        <s v="S9251279400054"/>
        <s v="S9251279500055"/>
        <s v="MB170ACAAAAB"/>
        <s v="F0003008100000"/>
        <s v="MB135ABAAAAC"/>
        <s v="S9110126000195"/>
        <s v="S9550006345795"/>
        <s v="D9000095478695"/>
        <s v="D9551005600195"/>
        <s v="MFO43810582"/>
        <s v="S9251279900052"/>
        <s v="WF407ABAAAAB"/>
        <s v="B2352101700200"/>
        <s v="S9251282200054"/>
        <s v="S9251280200054"/>
        <s v="S9251280000054"/>
        <s v="MB042ACABAAA"/>
        <s v="D9551005100395"/>
        <s v="D9551006000295"/>
        <s v="D9551006100295"/>
        <s v="D9551006200295"/>
        <s v="D9251588600000"/>
        <s v="D9551002201695"/>
        <s v="D9550013000195"/>
        <s v="D9551002201595"/>
        <s v="D9551001700195"/>
        <s v="D9551001600196"/>
        <s v="MFO25530233"/>
        <s v="D9551030100195"/>
        <s v="S9550096235395"/>
        <s v="MFO43810604"/>
        <s v="D9100095600395"/>
        <s v="D9551050000195"/>
        <s v="MB041ACAAAAE"/>
        <s v="V9251207600295"/>
        <s v="D9551002200595"/>
        <s v="MFO43810625"/>
        <s v="S9550081192795"/>
        <s v="A9551060000095"/>
        <s v="D9000095029495"/>
        <s v="D9550303100195 "/>
        <s v="WF418AFACAAE"/>
        <s v="D9551005600695"/>
        <s v="V9251241700095"/>
        <s v="V9251243600095"/>
        <s v="D9551004000295"/>
        <s v="D9551004500495"/>
        <s v="MB041ACAAAAB"/>
        <s v="D5211034722800"/>
        <s v="D5211034722900"/>
        <s v="F9252008100000"/>
        <s v="D9251719400095"/>
        <s v="F0003008100200"/>
        <s v="F0003008100300"/>
        <s v="D9551004000395"/>
        <s v="D9000095029695"/>
        <s v="MFO43810373"/>
        <s v="MFO43810583"/>
        <s v="D9551006000195"/>
        <s v="D9551006200195"/>
        <s v="WF409ACABAAB"/>
        <s v="D9551045300195"/>
        <s v="F9252030900000"/>
        <s v="V9251243600096"/>
        <s v="S9110302500195"/>
        <s v="WF413SBAAAAA"/>
        <s v="WF413SBAAAAB"/>
        <s v="D9551004000495"/>
        <s v="A9550051000195"/>
        <s v="WF408ACABAAB"/>
        <s v="D9000095493095"/>
        <s v="D9000095477995"/>
        <s v="WF408AEAAAAC"/>
        <s v="D925R445000200"/>
        <s v="D9550006300295"/>
        <s v="D9551006100195"/>
        <s v="F9000095447895"/>
        <s v="F9000095448895"/>
        <s v="F9000095448795"/>
        <s v="D9291011200095"/>
        <s v="S9242302300000"/>
        <s v="A27912401007C11"/>
        <s v="WF408ADAAAAC"/>
        <s v="A9550042872695"/>
        <s v="D9550002100195"/>
        <s v="V9297470400000"/>
        <s v="A9550042572695"/>
        <s v="D9550010800996"/>
        <s v="A95500432000AB"/>
        <s v="A95500435000AA"/>
        <s v="A95500426000AB"/>
        <s v="A3111220800000"/>
        <s v="A9550413000AA"/>
        <s v="A95500419000AA"/>
        <s v="A9000095408295"/>
        <s v="A9000095408895"/>
        <s v="A9000095408395"/>
        <s v="A9000095408195"/>
        <s v="MB031ADAEAAC"/>
        <s v="A9550042972695"/>
        <s v="F9000095447995"/>
        <s v="S9550003445795"/>
        <s v="A9551040900195"/>
        <s v="A9551060000195"/>
        <s v="WG281ABABAAE"/>
        <s v="D925R445000000"/>
        <s v="A95500441000AA"/>
        <s v="MB036ACAAAAC"/>
      </sharedItems>
    </cacheField>
    <cacheField name="Requested Qty" numFmtId="0">
      <sharedItems containsMixedTypes="1" containsNumber="1" containsInteger="1" minValue="0" maxValue="40"/>
    </cacheField>
    <cacheField name="Promised Qty" numFmtId="0">
      <sharedItems containsMixedTypes="1" containsNumber="1" containsInteger="1" minValue="0" maxValue="40"/>
    </cacheField>
    <cacheField name="Stock PHS" numFmtId="0">
      <sharedItems containsBlank="1"/>
    </cacheField>
    <cacheField name="Statut P/N" numFmtId="0">
      <sharedItems/>
    </cacheField>
    <cacheField name="USER BDO" numFmtId="0">
      <sharedItems containsMixedTypes="1" containsNumber="1" containsInteger="1" minValue="0" maxValue="0"/>
    </cacheField>
    <cacheField name="LdF" numFmtId="0">
      <sharedItems/>
    </cacheField>
    <cacheField name="RPA" numFmtId="0">
      <sharedItems containsBlank="1"/>
    </cacheField>
    <cacheField name="EASA FORM 1" numFmtId="0">
      <sharedItems/>
    </cacheField>
    <cacheField name="VU" numFmtId="0">
      <sharedItems containsMixedTypes="1" containsNumber="1" containsInteger="1" minValue="11" maxValue="9205"/>
    </cacheField>
    <cacheField name="OET-FILS" numFmtId="0">
      <sharedItems/>
    </cacheField>
    <cacheField name="Site de poruction" numFmtId="0">
      <sharedItems count="4">
        <s v="LAB"/>
        <s v="COL"/>
        <s v=""/>
        <s v="LAB/COL"/>
      </sharedItems>
    </cacheField>
    <cacheField name="LCT" numFmtId="0">
      <sharedItems containsBlank="1"/>
    </cacheField>
    <cacheField name="N° Série_x000a_N° LOT" numFmtId="0">
      <sharedItems containsBlank="1" containsMixedTypes="1" containsNumber="1" containsInteger="1" minValue="268116" maxValue="73220123"/>
    </cacheField>
    <cacheField name="Servitude atelier" numFmtId="164">
      <sharedItems containsNonDate="0" containsDate="1" containsString="0" containsBlank="1" minDate="2015-09-11T00:00:00" maxDate="2020-02-25T00:00:00" count="273">
        <d v="2015-09-11T00:00:00"/>
        <d v="2015-12-18T00:00:00"/>
        <d v="2016-02-23T00:00:00"/>
        <d v="2016-03-08T00:00:00"/>
        <d v="2016-03-15T00:00:00"/>
        <d v="2016-03-28T00:00:00"/>
        <d v="2016-04-05T00:00:00"/>
        <d v="2016-04-14T00:00:00"/>
        <d v="2016-04-20T00:00:00"/>
        <d v="2016-05-12T00:00:00"/>
        <d v="2016-05-23T00:00:00"/>
        <d v="2017-02-23T00:00:00"/>
        <d v="2017-03-09T00:00:00"/>
        <d v="2017-04-11T00:00:00"/>
        <d v="2017-04-25T00:00:00"/>
        <d v="2017-05-18T00:00:00"/>
        <d v="2017-06-15T00:00:00"/>
        <d v="2017-07-11T00:00:00"/>
        <d v="2017-07-18T00:00:00"/>
        <d v="2017-08-03T00:00:00"/>
        <d v="2017-08-15T00:00:00"/>
        <d v="2017-08-21T00:00:00"/>
        <d v="2017-09-22T00:00:00"/>
        <d v="2017-10-09T00:00:00"/>
        <d v="2017-11-15T00:00:00"/>
        <d v="2017-11-22T00:00:00"/>
        <d v="2017-12-21T00:00:00"/>
        <d v="2018-01-02T00:00:00"/>
        <d v="2018-01-08T00:00:00"/>
        <d v="2018-01-17T00:00:00"/>
        <d v="2018-01-22T00:00:00"/>
        <d v="2018-01-25T00:00:00"/>
        <d v="2018-02-02T00:00:00"/>
        <d v="2018-02-05T00:00:00"/>
        <d v="2018-02-07T00:00:00"/>
        <d v="2018-02-12T00:00:00"/>
        <d v="2018-02-14T00:00:00"/>
        <d v="2018-02-16T00:00:00"/>
        <d v="2018-02-19T00:00:00"/>
        <d v="2018-02-21T00:00:00"/>
        <d v="2018-02-22T00:00:00"/>
        <d v="2018-02-27T00:00:00"/>
        <d v="2018-03-01T00:00:00"/>
        <d v="2018-03-05T00:00:00"/>
        <d v="2018-03-07T00:00:00"/>
        <d v="2018-03-12T00:00:00"/>
        <d v="2018-03-13T00:00:00"/>
        <d v="2018-03-14T00:00:00"/>
        <d v="2018-03-15T00:00:00"/>
        <d v="2018-03-19T00:00:00"/>
        <d v="2018-03-21T00:00:00"/>
        <d v="2018-03-23T00:00:00"/>
        <d v="2018-03-26T00:00:00"/>
        <d v="2018-03-28T00:00:00"/>
        <d v="2018-03-30T00:00:00"/>
        <d v="2018-04-03T00:00:00"/>
        <d v="2018-04-04T00:00:00"/>
        <d v="2018-04-09T00:00:00"/>
        <d v="2018-04-11T00:00:00"/>
        <d v="2018-04-12T00:00:00"/>
        <d v="2018-04-13T00:00:00"/>
        <d v="2018-04-16T00:00:00"/>
        <d v="2018-04-18T00:00:00"/>
        <d v="2018-04-20T00:00:00"/>
        <d v="2018-04-23T00:00:00"/>
        <d v="2018-04-25T00:00:00"/>
        <d v="2018-04-26T00:00:00"/>
        <d v="2018-04-27T00:00:00"/>
        <d v="2018-04-30T00:00:00"/>
        <d v="2018-05-03T00:00:00"/>
        <d v="2018-05-07T00:00:00"/>
        <d v="2018-05-08T00:00:00"/>
        <d v="2018-05-10T00:00:00"/>
        <d v="2018-05-14T00:00:00"/>
        <d v="2018-05-16T00:00:00"/>
        <d v="2018-05-21T00:00:00"/>
        <d v="2018-05-24T00:00:00"/>
        <d v="2018-05-25T00:00:00"/>
        <d v="2018-05-29T00:00:00"/>
        <d v="2018-06-05T00:00:00"/>
        <d v="2018-06-06T00:00:00"/>
        <d v="2018-06-11T00:00:00"/>
        <d v="2018-06-13T00:00:00"/>
        <d v="2018-06-18T00:00:00"/>
        <d v="2018-06-19T00:00:00"/>
        <d v="2018-06-21T00:00:00"/>
        <d v="2018-06-25T00:00:00"/>
        <d v="2018-06-26T00:00:00"/>
        <d v="2018-06-27T00:00:00"/>
        <d v="2018-07-02T00:00:00"/>
        <d v="2018-07-05T00:00:00"/>
        <d v="2018-07-10T00:00:00"/>
        <d v="2018-07-12T00:00:00"/>
        <d v="2018-07-20T00:00:00"/>
        <d v="2018-07-23T00:00:00"/>
        <d v="2018-07-24T00:00:00"/>
        <d v="2018-07-25T00:00:00"/>
        <d v="2018-07-26T00:00:00"/>
        <d v="2018-07-27T00:00:00"/>
        <d v="2018-07-30T00:00:00"/>
        <d v="2018-08-02T00:00:00"/>
        <d v="2018-08-06T00:00:00"/>
        <d v="2018-08-08T00:00:00"/>
        <d v="2018-08-21T00:00:00"/>
        <d v="2018-08-23T00:00:00"/>
        <d v="2018-08-24T00:00:00"/>
        <d v="2018-08-28T00:00:00"/>
        <d v="2018-08-30T00:00:00"/>
        <d v="2018-09-06T00:00:00"/>
        <d v="2018-09-10T00:00:00"/>
        <d v="2018-09-13T00:00:00"/>
        <d v="2018-09-14T00:00:00"/>
        <d v="2018-09-17T00:00:00"/>
        <d v="2018-09-19T00:00:00"/>
        <d v="2018-09-20T00:00:00"/>
        <d v="2018-09-21T00:00:00"/>
        <d v="2018-09-24T00:00:00"/>
        <d v="2018-10-01T00:00:00"/>
        <d v="2018-10-02T00:00:00"/>
        <d v="2018-10-03T00:00:00"/>
        <d v="2018-10-10T00:00:00"/>
        <d v="2018-10-15T00:00:00"/>
        <d v="2018-10-16T00:00:00"/>
        <d v="2018-10-17T00:00:00"/>
        <d v="2018-10-18T00:00:00"/>
        <d v="2018-10-19T00:00:00"/>
        <d v="2018-10-22T00:00:00"/>
        <d v="2018-10-23T00:00:00"/>
        <d v="2018-10-29T00:00:00"/>
        <d v="2018-10-31T00:00:00"/>
        <d v="2018-11-02T00:00:00"/>
        <d v="2018-11-06T00:00:00"/>
        <d v="2018-11-07T00:00:00"/>
        <d v="2018-11-12T00:00:00"/>
        <d v="2018-11-13T00:00:00"/>
        <d v="2018-11-14T00:00:00"/>
        <d v="2018-11-19T00:00:00"/>
        <d v="2018-11-21T00:00:00"/>
        <d v="2018-11-22T00:00:00"/>
        <d v="2018-11-23T00:00:00"/>
        <d v="2018-11-26T00:00:00"/>
        <d v="2018-11-27T00:00:00"/>
        <d v="2018-11-28T00:00:00"/>
        <d v="2018-11-30T00:00:00"/>
        <d v="2018-12-03T00:00:00"/>
        <d v="2018-12-04T00:00:00"/>
        <d v="2018-12-05T00:00:00"/>
        <d v="2018-12-07T00:00:00"/>
        <d v="2018-12-12T00:00:00"/>
        <d v="2018-12-13T00:00:00"/>
        <d v="2018-12-14T00:00:00"/>
        <d v="2018-12-17T00:00:00"/>
        <d v="2018-12-19T00:00:00"/>
        <d v="2018-12-20T00:00:00"/>
        <d v="2018-12-31T00:00:00"/>
        <d v="2019-01-01T00:00:00"/>
        <d v="2019-01-02T00:00:00"/>
        <d v="2019-01-03T00:00:00"/>
        <d v="2019-01-07T00:00:00"/>
        <d v="2019-01-09T00:00:00"/>
        <d v="2019-01-11T00:00:00"/>
        <d v="2019-01-14T00:00:00"/>
        <d v="2019-01-15T00:00:00"/>
        <d v="2019-01-16T00:00:00"/>
        <d v="2019-01-17T00:00:00"/>
        <d v="2019-01-21T00:00:00"/>
        <d v="2019-01-23T00:00:00"/>
        <d v="2019-01-24T00:00:00"/>
        <d v="2019-01-25T00:00:00"/>
        <d v="2019-01-28T00:00:00"/>
        <d v="2019-01-30T00:00:00"/>
        <d v="2019-01-31T00:00:00"/>
        <d v="2019-02-04T00:00:00"/>
        <d v="2019-02-05T00:00:00"/>
        <d v="2019-02-06T00:00:00"/>
        <d v="2019-02-07T00:00:00"/>
        <d v="2019-02-08T00:00:00"/>
        <d v="2019-02-11T00:00:00"/>
        <d v="2019-02-12T00:00:00"/>
        <d v="2019-02-13T00:00:00"/>
        <d v="2019-02-14T00:00:00"/>
        <d v="2019-02-18T00:00:00"/>
        <d v="2019-02-20T00:00:00"/>
        <d v="2019-02-22T00:00:00"/>
        <d v="2019-02-27T00:00:00"/>
        <d v="2019-03-06T00:00:00"/>
        <d v="2019-03-08T00:00:00"/>
        <d v="2019-03-11T00:00:00"/>
        <d v="2019-03-12T00:00:00"/>
        <d v="2019-03-13T00:00:00"/>
        <d v="2019-03-15T00:00:00"/>
        <d v="2019-03-18T00:00:00"/>
        <d v="2019-03-21T00:00:00"/>
        <d v="2019-03-22T00:00:00"/>
        <d v="2019-03-25T00:00:00"/>
        <d v="2019-03-29T00:00:00"/>
        <d v="2019-04-01T00:00:00"/>
        <d v="2019-04-02T00:00:00"/>
        <d v="2019-04-03T00:00:00"/>
        <d v="2019-04-08T00:00:00"/>
        <d v="2019-04-12T00:00:00"/>
        <d v="2019-04-16T00:00:00"/>
        <d v="2019-04-17T00:00:00"/>
        <d v="2019-04-19T00:00:00"/>
        <d v="2019-04-24T00:00:00"/>
        <d v="2019-04-26T00:00:00"/>
        <d v="2019-04-29T00:00:00"/>
        <d v="2019-04-30T00:00:00"/>
        <d v="2019-05-01T00:00:00"/>
        <d v="2019-05-08T00:00:00"/>
        <d v="2019-05-09T00:00:00"/>
        <d v="2019-05-14T00:00:00"/>
        <d v="2019-05-15T00:00:00"/>
        <d v="2019-05-16T00:00:00"/>
        <d v="2019-05-21T00:00:00"/>
        <d v="2019-05-23T00:00:00"/>
        <d v="2019-05-24T00:00:00"/>
        <d v="2019-05-28T00:00:00"/>
        <d v="2019-05-29T00:00:00"/>
        <d v="2019-06-04T00:00:00"/>
        <d v="2019-06-06T00:00:00"/>
        <d v="2019-06-10T00:00:00"/>
        <d v="2019-06-13T00:00:00"/>
        <d v="2019-06-14T00:00:00"/>
        <d v="2019-06-18T00:00:00"/>
        <d v="2019-06-19T00:00:00"/>
        <d v="2019-06-20T00:00:00"/>
        <d v="2019-06-21T00:00:00"/>
        <d v="2019-06-24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7T00:00:00"/>
        <d v="2019-06-22T00:00:00"/>
        <d v="2019-07-15T00:00:00"/>
        <d v="2019-07-18T00:00:00"/>
        <d v="2019-06-26T00:00:00"/>
        <d v="2019-06-30T00:00:00"/>
        <d v="2019-07-01T00:00:00"/>
        <d v="2019-08-01T00:00:00"/>
        <d v="2019-07-25T00:00:00"/>
        <d v="2019-07-19T00:00:00"/>
        <d v="2019-05-11T00:00:00"/>
        <d v="2019-07-02T00:00:00"/>
        <d v="2019-07-29T00:00:00"/>
        <d v="2019-07-24T00:00:00"/>
        <d v="2019-07-31T00:00:00"/>
        <d v="2019-07-06T00:00:00"/>
        <d v="2019-07-14T00:00:00"/>
        <d v="2019-08-21T00:00:00"/>
        <d v="2019-08-02T00:00:00"/>
        <d v="2019-08-12T00:00:00"/>
        <d v="2019-08-08T00:00:00"/>
        <d v="2019-08-03T00:00:00"/>
        <d v="2019-08-05T00:00:00"/>
        <d v="2019-08-29T00:00:00"/>
        <d v="2019-08-13T00:00:00"/>
        <d v="2019-09-09T00:00:00"/>
        <d v="2019-09-02T00:00:00"/>
        <d v="2019-10-03T00:00:00"/>
        <d v="2019-09-16T00:00:00"/>
        <d v="2019-06-16T00:00:00"/>
        <d v="2019-09-27T00:00:00"/>
        <d v="2019-06-12T00:00:00"/>
        <d v="2019-09-20T00:00:00"/>
        <d v="2020-02-24T00:00:00"/>
        <d v="2019-12-17T00:00:00"/>
        <m/>
        <d v="2019-05-26T00:00:00"/>
      </sharedItems>
      <fieldGroup par="55" base="19">
        <rangePr autoEnd="0" groupBy="months" startDate="2015-09-11T00:00:00" endDate="2030-02-2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5/02/2030"/>
        </groupItems>
      </fieldGroup>
    </cacheField>
    <cacheField name="Statut _x000a_DS" numFmtId="0">
      <sharedItems containsBlank="1"/>
    </cacheField>
    <cacheField name="FIP" numFmtId="0">
      <sharedItems containsMixedTypes="1" containsNumber="1" containsInteger="1" minValue="6530207600" maxValue="6963469200"/>
    </cacheField>
    <cacheField name="Qté" numFmtId="0">
      <sharedItems containsMixedTypes="1" containsNumber="1" containsInteger="1" minValue="1" maxValue="1"/>
    </cacheField>
    <cacheField name="Statut" numFmtId="0">
      <sharedItems/>
    </cacheField>
    <cacheField name="État" numFmtId="0">
      <sharedItems containsBlank="1"/>
    </cacheField>
    <cacheField name="COMMENTS" numFmtId="0">
      <sharedItems containsBlank="1" longText="1"/>
    </cacheField>
    <cacheField name="Coordination Leader" numFmtId="0">
      <sharedItems containsBlank="1"/>
    </cacheField>
    <cacheField name="DA" numFmtId="0">
      <sharedItems containsBlank="1" containsMixedTypes="1" containsNumber="1" containsInteger="1" minValue="317" maxValue="52574"/>
    </cacheField>
    <cacheField name="ACH" numFmtId="0">
      <sharedItems containsBlank="1"/>
    </cacheField>
    <cacheField name="CORE" numFmtId="0">
      <sharedItems containsBlank="1" containsMixedTypes="1" containsNumber="1" containsInteger="1" minValue="782" maxValue="24971"/>
    </cacheField>
    <cacheField name="Requested ODD" numFmtId="164">
      <sharedItems containsDate="1" containsBlank="1" containsMixedTypes="1" minDate="2013-01-14T00:00:00" maxDate="2020-06-01T23:59:59"/>
    </cacheField>
    <cacheField name="Promised ODD" numFmtId="164">
      <sharedItems containsDate="1" containsBlank="1" containsMixedTypes="1" minDate="2015-09-17T00:00:00" maxDate="2020-03-24T00:00:00"/>
    </cacheField>
    <cacheField name="Requested MAD" numFmtId="164">
      <sharedItems containsDate="1" containsMixedTypes="1" minDate="2015-09-11T00:00:00" maxDate="2020-03-18T00:00:00"/>
    </cacheField>
    <cacheField name="Supression INTRANET" numFmtId="0">
      <sharedItems containsBlank="1"/>
    </cacheField>
    <cacheField name="Real _x000a_MAD" numFmtId="164">
      <sharedItems containsDate="1" containsMixedTypes="1" minDate="2019-07-05T00:00:00" maxDate="2019-08-06T00:00:00"/>
    </cacheField>
    <cacheField name="Real shipping date" numFmtId="0">
      <sharedItems containsDate="1" containsMixedTypes="1" minDate="2019-07-05T00:00:00" maxDate="2019-07-17T00:00:00"/>
    </cacheField>
    <cacheField name="On _x000a_time" numFmtId="1">
      <sharedItems/>
    </cacheField>
    <cacheField name="Collaborated date" numFmtId="164">
      <sharedItems containsDate="1" containsMixedTypes="1" minDate="1899-12-30T00:00:00" maxDate="2020-06-02T00:00:00"/>
    </cacheField>
    <cacheField name="Collaboration done" numFmtId="0">
      <sharedItems containsBlank="1"/>
    </cacheField>
    <cacheField name="PU vendu RTN" numFmtId="167">
      <sharedItems containsMixedTypes="1" containsNumber="1" minValue="0" maxValue="13676"/>
    </cacheField>
    <cacheField name="PU vendu AOG" numFmtId="43">
      <sharedItems containsMixedTypes="1" containsNumber="1" minValue="0" maxValue="19359"/>
    </cacheField>
    <cacheField name="Devise vendue" numFmtId="0">
      <sharedItems containsMixedTypes="1" containsNumber="1" containsInteger="1" minValue="0" maxValue="0"/>
    </cacheField>
    <cacheField name="PU Airsupply" numFmtId="0">
      <sharedItems containsMixedTypes="1" containsNumber="1" minValue="0.01" maxValue="13676"/>
    </cacheField>
    <cacheField name="Devise Airsupply" numFmtId="0">
      <sharedItems/>
    </cacheField>
    <cacheField name="Validité Prix" numFmtId="0">
      <sharedItems/>
    </cacheField>
    <cacheField name="Validité devise" numFmtId="0">
      <sharedItems/>
    </cacheField>
    <cacheField name="CA" numFmtId="43">
      <sharedItems containsSemiMixedTypes="0" containsString="0" containsNumber="1" minValue="0" maxValue="95732"/>
    </cacheField>
    <cacheField name="CA (€)" numFmtId="43">
      <sharedItems containsMixedTypes="1" containsNumber="1" minValue="0" maxValue="85201.48"/>
    </cacheField>
    <cacheField name="LCT pour mise à la MAD" numFmtId="0">
      <sharedItems/>
    </cacheField>
    <cacheField name="Dashboard date" numFmtId="0">
      <sharedItems containsMixedTypes="1" containsNumber="1" minValue="0" maxValue="43983"/>
    </cacheField>
    <cacheField name="Dashboard date2" numFmtId="14">
      <sharedItems containsSemiMixedTypes="0" containsNonDate="0" containsDate="1" containsString="0" minDate="1899-12-30T00:00:00" maxDate="2020-06-02T00:00:00" count="278">
        <d v="2015-09-17T00:00:00"/>
        <d v="2015-12-22T00:00:00"/>
        <d v="2016-02-23T00:00:00"/>
        <d v="2016-03-08T00:00:00"/>
        <d v="2016-03-15T00:00:00"/>
        <d v="2016-03-28T00:00:00"/>
        <d v="2016-04-05T00:00:00"/>
        <d v="2016-04-14T00:00:00"/>
        <d v="2016-04-20T00:00:00"/>
        <d v="2016-05-12T00:00:00"/>
        <d v="2016-05-23T00:00:00"/>
        <d v="1899-12-30T00:00:00"/>
        <d v="2017-03-15T00:00:00"/>
        <d v="2017-04-25T00:00:00"/>
        <d v="2017-07-15T00:00:00"/>
        <d v="2017-08-03T00:00:00"/>
        <d v="2017-08-21T00:00:00"/>
        <d v="2017-09-22T00:00:00"/>
        <d v="2017-11-21T00:00:00"/>
        <d v="2017-11-22T00:00:00"/>
        <d v="2017-12-25T00:00:00"/>
        <d v="2018-01-08T00:00:00"/>
        <d v="2018-01-17T00:00:00"/>
        <d v="2018-01-26T00:00:00"/>
        <d v="2018-01-31T00:00:00"/>
        <d v="2018-02-08T00:00:00"/>
        <d v="2018-02-09T00:00:00"/>
        <d v="2018-02-14T00:00:00"/>
        <d v="2018-02-12T00:00:00"/>
        <d v="2018-02-16T00:00:00"/>
        <d v="2018-02-20T00:00:00"/>
        <d v="2018-02-21T00:00:00"/>
        <d v="2018-02-27T00:00:00"/>
        <d v="2018-02-23T00:00:00"/>
        <d v="2018-02-28T00:00:00"/>
        <d v="2018-03-05T00:00:00"/>
        <d v="2018-03-07T00:00:00"/>
        <d v="2018-03-09T00:00:00"/>
        <d v="2018-03-12T00:00:00"/>
        <d v="2018-03-19T00:00:00"/>
        <d v="2018-03-15T00:00:00"/>
        <d v="2018-03-13T00:00:00"/>
        <d v="2018-03-14T00:00:00"/>
        <d v="2018-03-16T00:00:00"/>
        <d v="2018-03-20T00:00:00"/>
        <d v="2018-03-23T00:00:00"/>
        <d v="2018-03-29T00:00:00"/>
        <d v="2018-03-30T00:00:00"/>
        <d v="2018-03-28T00:00:00"/>
        <d v="2018-03-26T00:00:00"/>
        <d v="2018-04-05T00:00:00"/>
        <d v="2018-04-03T00:00:00"/>
        <d v="2018-04-04T00:00:00"/>
        <d v="2018-04-11T00:00:00"/>
        <d v="2018-04-13T00:00:00"/>
        <d v="2018-04-09T00:00:00"/>
        <d v="2018-04-18T00:00:00"/>
        <d v="2018-04-17T00:00:00"/>
        <d v="2018-04-20T00:00:00"/>
        <d v="2018-04-24T00:00:00"/>
        <d v="2018-04-26T00:00:00"/>
        <d v="2018-04-27T00:00:00"/>
        <d v="2018-04-30T00:00:00"/>
        <d v="2018-05-07T00:00:00"/>
        <d v="2018-05-06T00:00:00"/>
        <d v="2018-05-11T00:00:00"/>
        <d v="2018-05-08T00:00:00"/>
        <d v="2018-05-16T00:00:00"/>
        <d v="2018-05-18T00:00:00"/>
        <d v="2018-05-14T00:00:00"/>
        <d v="2018-05-21T00:00:00"/>
        <d v="2018-05-30T00:00:00"/>
        <d v="2018-05-29T00:00:00"/>
        <d v="2018-06-05T00:00:00"/>
        <d v="2018-06-06T00:00:00"/>
        <d v="2018-06-15T00:00:00"/>
        <d v="2018-06-20T00:00:00"/>
        <d v="2018-06-25T00:00:00"/>
        <d v="2018-06-27T00:00:00"/>
        <d v="2018-06-29T00:00:00"/>
        <d v="2018-06-30T00:00:00"/>
        <d v="2018-07-03T00:00:00"/>
        <d v="2018-07-06T00:00:00"/>
        <d v="2018-07-05T00:00:00"/>
        <d v="2018-07-12T00:00:00"/>
        <d v="2018-07-18T00:00:00"/>
        <d v="2018-07-26T00:00:00"/>
        <d v="2018-07-27T00:00:00"/>
        <d v="2018-07-24T00:00:00"/>
        <d v="2018-07-31T00:00:00"/>
        <d v="2018-08-01T00:00:00"/>
        <d v="2018-08-03T00:00:00"/>
        <d v="2018-07-30T00:00:00"/>
        <d v="2018-08-06T00:00:00"/>
        <d v="2018-08-10T00:00:00"/>
        <d v="2018-08-14T00:00:00"/>
        <d v="2018-08-27T00:00:00"/>
        <d v="2018-08-29T00:00:00"/>
        <d v="2018-08-30T00:00:00"/>
        <d v="2018-08-24T00:00:00"/>
        <d v="2018-08-28T00:00:00"/>
        <d v="2018-09-05T00:00:00"/>
        <d v="2018-09-03T00:00:00"/>
        <d v="2018-09-10T00:00:00"/>
        <d v="2018-09-14T00:00:00"/>
        <d v="2018-09-17T00:00:00"/>
        <d v="2018-09-18T00:00:00"/>
        <d v="2018-09-19T00:00:00"/>
        <d v="2018-09-24T00:00:00"/>
        <d v="2018-09-25T00:00:00"/>
        <d v="2018-09-21T00:00:00"/>
        <d v="2018-09-28T00:00:00"/>
        <d v="2018-10-03T00:00:00"/>
        <d v="2018-10-07T00:00:00"/>
        <d v="2018-10-09T00:00:00"/>
        <d v="2018-10-16T00:00:00"/>
        <d v="2018-10-12T00:00:00"/>
        <d v="2018-10-10T00:00:00"/>
        <d v="2018-10-19T00:00:00"/>
        <d v="2018-10-22T00:00:00"/>
        <d v="2018-10-23T00:00:00"/>
        <d v="2018-10-24T00:00:00"/>
        <d v="2018-10-25T00:00:00"/>
        <d v="2018-10-26T00:00:00"/>
        <d v="2018-10-31T00:00:00"/>
        <d v="2018-11-02T00:00:00"/>
        <d v="2018-11-08T00:00:00"/>
        <d v="2018-11-11T00:00:00"/>
        <d v="2018-11-10T00:00:00"/>
        <d v="2018-11-13T00:00:00"/>
        <d v="2018-11-16T00:00:00"/>
        <d v="2018-11-15T00:00:00"/>
        <d v="2018-11-17T00:00:00"/>
        <d v="2018-11-20T00:00:00"/>
        <d v="2018-11-21T00:00:00"/>
        <d v="2018-11-27T00:00:00"/>
        <d v="2018-11-23T00:00:00"/>
        <d v="2018-11-28T00:00:00"/>
        <d v="2018-11-29T00:00:00"/>
        <d v="2018-11-30T00:00:00"/>
        <d v="2018-12-04T00:00:00"/>
        <d v="2018-12-06T00:00:00"/>
        <d v="2018-12-05T00:00:00"/>
        <d v="2018-12-10T00:00:00"/>
        <d v="2018-12-11T00:00:00"/>
        <d v="2018-12-13T00:00:00"/>
        <d v="2018-12-14T00:00:00"/>
        <d v="2018-12-16T00:00:00"/>
        <d v="2018-12-18T00:00:00"/>
        <d v="2018-12-21T00:00:00"/>
        <d v="2018-12-26T00:00:00"/>
        <d v="2019-01-04T00:00:00"/>
        <d v="2019-01-07T00:00:00"/>
        <d v="2019-01-08T00:00:00"/>
        <d v="2019-01-11T00:00:00"/>
        <d v="2019-01-15T00:00:00"/>
        <d v="2019-01-18T00:00:00"/>
        <d v="2019-01-14T00:00:00"/>
        <d v="2019-01-22T00:00:00"/>
        <d v="2019-01-23T00:00:00"/>
        <d v="2019-01-25T00:00:00"/>
        <d v="2019-01-29T00:00:00"/>
        <d v="2019-01-30T00:00:00"/>
        <d v="2019-01-31T00:00:00"/>
        <d v="2019-02-01T00:00:00"/>
        <d v="2019-02-05T00:00:00"/>
        <d v="2019-02-06T00:00:00"/>
        <d v="2019-02-04T00:00:00"/>
        <d v="2019-02-09T00:00:00"/>
        <d v="2019-02-12T00:00:00"/>
        <d v="2019-02-13T00:00:00"/>
        <d v="2019-02-14T00:00:00"/>
        <d v="2019-02-18T00:00:00"/>
        <d v="2019-02-16T00:00:00"/>
        <d v="2019-02-19T00:00:00"/>
        <d v="2019-02-22T00:00:00"/>
        <d v="2019-02-20T00:00:00"/>
        <d v="2019-02-26T00:00:00"/>
        <d v="2019-02-28T00:00:00"/>
        <d v="2019-03-05T00:00:00"/>
        <d v="2019-03-12T00:00:00"/>
        <d v="2019-03-14T00:00:00"/>
        <d v="2019-03-13T00:00:00"/>
        <d v="2019-03-15T00:00:00"/>
        <d v="2019-03-18T00:00:00"/>
        <d v="2019-03-17T00:00:00"/>
        <d v="2019-03-21T00:00:00"/>
        <d v="2019-03-19T00:00:00"/>
        <d v="2019-03-22T00:00:00"/>
        <d v="2019-03-27T00:00:00"/>
        <d v="2019-03-24T00:00:00"/>
        <d v="2019-03-26T00:00:00"/>
        <d v="2019-04-04T00:00:00"/>
        <d v="2019-04-05T00:00:00"/>
        <d v="2019-04-03T00:00:00"/>
        <d v="2019-04-08T00:00:00"/>
        <d v="2019-04-09T00:00:00"/>
        <d v="2019-04-12T00:00:00"/>
        <d v="2019-04-10T00:00:00"/>
        <d v="2019-04-16T00:00:00"/>
        <d v="2019-04-20T00:00:00"/>
        <d v="2019-04-19T00:00:00"/>
        <d v="2019-04-25T00:00:00"/>
        <d v="2019-04-30T00:00:00"/>
        <d v="2019-04-26T00:00:00"/>
        <d v="2019-05-02T00:00:00"/>
        <d v="2019-05-03T00:00:00"/>
        <d v="2019-05-06T00:00:00"/>
        <d v="2019-05-10T00:00:00"/>
        <d v="2019-05-15T00:00:00"/>
        <d v="2019-05-16T00:00:00"/>
        <d v="2019-05-17T00:00:00"/>
        <d v="2019-05-22T00:00:00"/>
        <d v="2019-05-29T00:00:00"/>
        <d v="2019-05-28T00:00:00"/>
        <d v="2019-06-04T00:00:00"/>
        <d v="2019-06-07T00:00:00"/>
        <d v="2019-06-14T00:00:00"/>
        <d v="2019-06-19T00:00:00"/>
        <d v="2019-06-20T00:00:00"/>
        <d v="2019-06-26T00:00:00"/>
        <d v="2019-06-27T00:00:00"/>
        <d v="2019-06-28T00:00:00"/>
        <d v="2019-07-10T00:00:00"/>
        <d v="2019-07-05T00:00:00"/>
        <d v="2019-07-12T00:00:00"/>
        <d v="2019-06-05T00:00:00"/>
        <d v="2019-07-08T00:00:00"/>
        <d v="2019-07-15T00:00:00"/>
        <d v="2019-07-16T00:00:00"/>
        <d v="2019-07-17T00:00:00"/>
        <d v="2019-07-19T00:00:00"/>
        <d v="2019-07-26T00:00:00"/>
        <d v="2019-07-24T00:00:00"/>
        <d v="2019-07-25T00:00:00"/>
        <d v="2019-08-01T00:00:00"/>
        <d v="2019-08-05T00:00:00"/>
        <d v="2019-08-02T00:00:00"/>
        <d v="2019-08-06T00:00:00"/>
        <d v="2019-08-08T00:00:00"/>
        <d v="2019-08-09T00:00:00"/>
        <d v="2019-08-12T00:00:00"/>
        <d v="2019-08-20T00:00:00"/>
        <d v="2019-08-23T00:00:00"/>
        <d v="2019-08-28T00:00:00"/>
        <d v="2019-08-30T00:00:00"/>
        <d v="2019-09-04T00:00:00"/>
        <d v="2019-09-04T23:59:59"/>
        <d v="2019-09-05T00:00:00"/>
        <d v="2019-09-06T00:00:00"/>
        <d v="2019-09-09T00:00:00"/>
        <d v="2019-09-10T00:00:00"/>
        <d v="2019-09-13T00:00:00"/>
        <d v="2019-09-16T00:00:00"/>
        <d v="2019-09-17T00:00:00"/>
        <d v="2019-09-18T00:00:00"/>
        <d v="2019-09-30T23:59:59"/>
        <d v="2019-10-01T00:00:00"/>
        <d v="2019-10-04T00:00:00"/>
        <d v="2019-10-07T00:00:00"/>
        <d v="2019-10-11T00:00:00"/>
        <d v="2019-10-14T00:00:00"/>
        <d v="2019-10-15T23:59:59"/>
        <d v="2019-10-16T00:00:00"/>
        <d v="2019-10-16T23:59:59"/>
        <d v="2019-10-17T00:00:00"/>
        <d v="2019-10-18T00:00:00"/>
        <d v="2019-10-22T00:00:00"/>
        <d v="2019-10-24T00:00:00"/>
        <d v="2019-10-25T00:00:00"/>
        <d v="2019-11-02T00:00:00"/>
        <d v="2020-03-23T00:00:00"/>
        <d v="2020-01-17T00:00:00"/>
        <d v="2020-05-04T00:00:00"/>
        <d v="2020-06-01T00:00:00"/>
        <d v="2020-03-02T00:00:00"/>
        <d v="2019-08-16T00:00:00"/>
        <d v="2020-01-31T00:00:00"/>
      </sharedItems>
      <fieldGroup par="54" base="50">
        <rangePr autoStart="0" autoEnd="0" groupBy="months" startDate="2014-01-01T00:00:00" endDate="2030-12-31T00:00:00"/>
        <groupItems count="14">
          <s v="&lt;01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12/2030"/>
        </groupItems>
      </fieldGroup>
    </cacheField>
    <cacheField name="Délai expédition" numFmtId="0">
      <sharedItems containsSemiMixedTypes="0" containsString="0" containsNumber="1" containsInteger="1" minValue="0" maxValue="2"/>
    </cacheField>
    <cacheField name="Temps alloués Unitaire" numFmtId="0">
      <sharedItems containsMixedTypes="1" containsNumber="1" minValue="0" maxValue="20.6"/>
    </cacheField>
    <cacheField name="Temps alloués Total" numFmtId="0">
      <sharedItems containsMixedTypes="1" containsNumber="1" minValue="0" maxValue="174.33"/>
    </cacheField>
    <cacheField name="Années" numFmtId="0" databaseField="0">
      <fieldGroup base="50">
        <rangePr autoStart="0" autoEnd="0" groupBy="years" startDate="2014-01-01T00:00:00" endDate="2030-12-31T00:00:00"/>
        <groupItems count="19">
          <s v="&lt;01/01/2014"/>
          <s v="2014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2030"/>
          <s v="&gt;31/12/2030"/>
        </groupItems>
      </fieldGroup>
    </cacheField>
    <cacheField name="Années2" numFmtId="0" databaseField="0">
      <fieldGroup base="19">
        <rangePr autoEnd="0" groupBy="years" startDate="2015-09-11T00:00:00" endDate="2030-02-25T00:00:00"/>
        <groupItems count="18">
          <s v="&lt;11/09/2015"/>
          <s v="2015"/>
          <s v="2016"/>
          <s v="2017"/>
          <s v="2018"/>
          <s v="2019"/>
          <s v="2020"/>
          <s v="2021"/>
          <s v="2022"/>
          <s v="2023"/>
          <s v="2024"/>
          <s v="2025"/>
          <s v="2026"/>
          <s v="2027"/>
          <s v="2028"/>
          <s v="2029"/>
          <s v="2030"/>
          <s v="&gt;25/02/2030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1">
  <r>
    <s v="559112010"/>
    <x v="0"/>
    <n v="5591120"/>
    <s v="010"/>
    <x v="0"/>
    <x v="0"/>
    <n v="0"/>
    <n v="0"/>
    <m/>
    <s v="P/N CONNU"/>
    <s v="TBD"/>
    <s v="LdF approuvée"/>
    <s v="NON"/>
    <s v="NON"/>
    <n v="412"/>
    <s v="1251319-11200010"/>
    <x v="0"/>
    <s v="N58948"/>
    <m/>
    <x v="0"/>
    <s v="SERVI"/>
    <s v="6504420600_x000a_6504420800_x000a_6574819100 "/>
    <s v="Qté 1_x000a_Qté 1_x000a_Qté 1"/>
    <s v="N/A"/>
    <s v="Annulée"/>
    <m/>
    <s v="AZ"/>
    <n v="50350"/>
    <m/>
    <m/>
    <d v="2015-09-17T00:00:00"/>
    <d v="2015-09-17T00:00:00"/>
    <d v="2015-09-11T00:00:00"/>
    <s v="N/A"/>
    <s v="MAD TBD"/>
    <s v=""/>
    <s v=""/>
    <d v="2015-09-17T00:00:00"/>
    <s v="OK"/>
    <n v="0"/>
    <n v="0"/>
    <s v="TBD"/>
    <s v="TBD"/>
    <s v="TBD"/>
    <s v="Non valide"/>
    <s v="Valide"/>
    <n v="0"/>
    <s v="0,00"/>
    <s v="N58948"/>
    <n v="42264"/>
    <x v="0"/>
    <n v="2"/>
    <n v="0"/>
    <n v="0"/>
  </r>
  <r>
    <s v="596043910"/>
    <x v="0"/>
    <n v="5960439"/>
    <s v="010"/>
    <x v="1"/>
    <x v="1"/>
    <n v="1"/>
    <n v="0"/>
    <m/>
    <s v="1251019-0911010"/>
    <s v="TBD"/>
    <s v="LdF approuvée"/>
    <s v="NON"/>
    <s v="NON"/>
    <n v="40"/>
    <s v="1251019-04390010"/>
    <x v="0"/>
    <s v="P26241"/>
    <m/>
    <x v="1"/>
    <s v="SERVI"/>
    <s v="N/A"/>
    <s v="N/A"/>
    <s v="N/A"/>
    <s v="Annulée"/>
    <m/>
    <s v="BI"/>
    <n v="51825"/>
    <m/>
    <m/>
    <d v="2015-12-22T00:00:00"/>
    <d v="2015-12-22T00:00:00"/>
    <d v="2015-12-18T00:00:00"/>
    <s v="N/A"/>
    <s v="MAD TBD"/>
    <s v=""/>
    <s v=""/>
    <d v="2015-12-22T00:00:00"/>
    <s v="OK"/>
    <n v="2801.67"/>
    <n v="0"/>
    <s v="EUR"/>
    <s v="TBD"/>
    <s v="TBD"/>
    <s v="Non valide"/>
    <s v="Non valide"/>
    <n v="0"/>
    <n v="0"/>
    <s v="P26241"/>
    <n v="42360"/>
    <x v="1"/>
    <n v="1"/>
    <n v="0"/>
    <n v="0"/>
  </r>
  <r>
    <s v="61198142B"/>
    <x v="0"/>
    <n v="6119814"/>
    <s v="2B"/>
    <x v="0"/>
    <x v="0"/>
    <n v="1"/>
    <n v="0"/>
    <m/>
    <s v="P/N CONNU"/>
    <s v="TBD"/>
    <s v="LdF approuvée"/>
    <s v="NON"/>
    <s v="NON"/>
    <n v="412"/>
    <s v="1251319-981402B"/>
    <x v="0"/>
    <s v="P56691"/>
    <m/>
    <x v="2"/>
    <s v="SERVI"/>
    <s v="6504420600_x000a_6504420800_x000a_6574819100 "/>
    <s v="Qté 1_x000a_Qté 1_x000a_Qté 1"/>
    <s v="N/A"/>
    <s v="Expédiée"/>
    <m/>
    <s v="BI"/>
    <n v="52544"/>
    <m/>
    <m/>
    <d v="2016-02-29T00:00:00"/>
    <m/>
    <d v="2016-02-23T00:00:00"/>
    <s v="N/A"/>
    <s v="MAD TBD"/>
    <s v=""/>
    <s v=""/>
    <d v="2016-02-23T00:00:00"/>
    <s v="OK"/>
    <n v="0"/>
    <n v="0"/>
    <s v="TBD"/>
    <s v="TBD"/>
    <s v="TBD"/>
    <s v="Non valide"/>
    <s v="Valide"/>
    <n v="0"/>
    <s v="0,00"/>
    <s v="P56691"/>
    <n v="42423"/>
    <x v="2"/>
    <n v="2"/>
    <n v="0"/>
    <n v="0"/>
  </r>
  <r>
    <s v="612066210"/>
    <x v="0"/>
    <n v="6120662"/>
    <s v="10"/>
    <x v="0"/>
    <x v="0"/>
    <n v="2"/>
    <n v="0"/>
    <m/>
    <s v="P/N CONNU"/>
    <s v=" "/>
    <s v="LdF approuvée"/>
    <s v="NON"/>
    <s v="NON"/>
    <n v="412"/>
    <s v="1251319-0662010"/>
    <x v="0"/>
    <s v="P56692"/>
    <m/>
    <x v="2"/>
    <s v="SERVI"/>
    <s v="6504420600_x000a_6504420800_x000a_6574819100 "/>
    <s v="Qté 1_x000a_Qté 1_x000a_Qté 1"/>
    <s v="N/A"/>
    <s v="Expédiée"/>
    <m/>
    <s v="BI"/>
    <n v="52544"/>
    <m/>
    <m/>
    <d v="2016-02-29T00:00:00"/>
    <m/>
    <d v="2016-02-23T00:00:00"/>
    <s v="N/A"/>
    <s v="MAD TBD"/>
    <s v=""/>
    <s v=""/>
    <d v="2016-02-23T00:00:00"/>
    <s v="OK"/>
    <n v="0"/>
    <n v="0"/>
    <s v="TBD"/>
    <s v="TBD"/>
    <s v="TBD"/>
    <s v="Non valide"/>
    <s v="Valide"/>
    <n v="0"/>
    <s v="0,00"/>
    <s v="P56692"/>
    <n v="42423"/>
    <x v="2"/>
    <n v="2"/>
    <n v="0"/>
    <n v="0"/>
  </r>
  <r>
    <s v="557493810"/>
    <x v="0"/>
    <n v="5574938"/>
    <s v="10"/>
    <x v="0"/>
    <x v="2"/>
    <n v="3"/>
    <n v="0"/>
    <m/>
    <s v="P/N CONNU"/>
    <s v="N/A"/>
    <s v="LdF non existante"/>
    <s v="NON"/>
    <s v="NON"/>
    <n v="510"/>
    <s v="1251319-4938010"/>
    <x v="0"/>
    <m/>
    <m/>
    <x v="3"/>
    <s v="SERVI"/>
    <n v="6530207600"/>
    <s v="Qté 1"/>
    <s v="N/A"/>
    <s v="Expédiée"/>
    <m/>
    <s v="BI"/>
    <n v="50772"/>
    <m/>
    <m/>
    <d v="2016-03-13T00:00:00"/>
    <m/>
    <d v="2016-03-08T00:00:00"/>
    <s v="N/A"/>
    <s v="MAD TBD"/>
    <s v=""/>
    <s v=""/>
    <d v="2016-03-08T00:00:00"/>
    <s v="OK"/>
    <n v="1419"/>
    <n v="0"/>
    <s v="EUR"/>
    <s v="TBD"/>
    <s v="TBD"/>
    <s v="Non valide"/>
    <s v="Non valide"/>
    <n v="4257"/>
    <n v="4257"/>
    <s v=""/>
    <n v="42437"/>
    <x v="3"/>
    <n v="2"/>
    <n v="0"/>
    <n v="0"/>
  </r>
  <r>
    <s v="5546416_x000a_620289510"/>
    <x v="0"/>
    <s v="5546416_x000a_6202895"/>
    <s v="10"/>
    <x v="0"/>
    <x v="2"/>
    <n v="2"/>
    <n v="0"/>
    <m/>
    <s v="P/N CONNU"/>
    <s v="N/A"/>
    <s v="LdF non existante"/>
    <s v="NON"/>
    <s v="NON"/>
    <n v="510"/>
    <s v="1251319-2895010"/>
    <x v="0"/>
    <m/>
    <m/>
    <x v="3"/>
    <s v="SERVI"/>
    <n v="6530207600"/>
    <s v="Qté 1"/>
    <s v="N/A"/>
    <s v="Expédiée"/>
    <m/>
    <s v="BI"/>
    <n v="50772"/>
    <m/>
    <m/>
    <d v="2016-03-14T00:00:00"/>
    <m/>
    <d v="2016-03-08T00:00:00"/>
    <s v="N/A"/>
    <s v="MAD TBD"/>
    <s v=""/>
    <s v=""/>
    <d v="2016-03-08T00:00:00"/>
    <s v="OK"/>
    <n v="1419"/>
    <n v="0"/>
    <s v="EUR"/>
    <s v="TBD"/>
    <s v="TBD"/>
    <s v="Non valide"/>
    <s v="Non valide"/>
    <n v="2838"/>
    <n v="2838"/>
    <s v=""/>
    <n v="42437"/>
    <x v="3"/>
    <n v="2"/>
    <n v="0"/>
    <n v="0"/>
  </r>
  <r>
    <s v="5700157_x000a_620292310"/>
    <x v="0"/>
    <s v="5700157_x000a_6202923"/>
    <s v="10"/>
    <x v="0"/>
    <x v="2"/>
    <n v="2"/>
    <n v="0"/>
    <m/>
    <s v="P/N CONNU"/>
    <s v="N/A"/>
    <s v="LdF approuvée"/>
    <s v="NON"/>
    <s v="NON"/>
    <n v="510"/>
    <s v="1251319-2923010"/>
    <x v="0"/>
    <m/>
    <m/>
    <x v="3"/>
    <s v="SERVI"/>
    <n v="6530207600"/>
    <s v="Qté 1"/>
    <s v="N/A"/>
    <s v="Expédiée"/>
    <m/>
    <s v="BI"/>
    <n v="50772"/>
    <m/>
    <m/>
    <d v="2016-03-14T00:00:00"/>
    <m/>
    <d v="2016-03-08T00:00:00"/>
    <s v="N/A"/>
    <s v="MAD TBD"/>
    <s v=""/>
    <s v=""/>
    <d v="2016-03-08T00:00:00"/>
    <s v="OK"/>
    <n v="1419"/>
    <n v="0"/>
    <s v="EUR"/>
    <s v="TBD"/>
    <s v="TBD"/>
    <s v="Non valide"/>
    <s v="Non valide"/>
    <n v="2838"/>
    <n v="2838"/>
    <s v=""/>
    <n v="42437"/>
    <x v="3"/>
    <n v="2"/>
    <n v="0"/>
    <n v="0"/>
  </r>
  <r>
    <s v="569435510"/>
    <x v="0"/>
    <n v="5694355"/>
    <s v="10"/>
    <x v="0"/>
    <x v="2"/>
    <n v="1"/>
    <n v="0"/>
    <m/>
    <s v="P/N CONNU"/>
    <s v="N/A"/>
    <s v="LdF approuvée"/>
    <s v="NON"/>
    <s v="NON"/>
    <n v="510"/>
    <s v="1251319-4355010"/>
    <x v="0"/>
    <m/>
    <m/>
    <x v="4"/>
    <s v="SERVI"/>
    <n v="6530207600"/>
    <s v="Qté 1"/>
    <s v="N/A"/>
    <s v="Expédiée"/>
    <m/>
    <s v="BI"/>
    <n v="50772"/>
    <m/>
    <m/>
    <d v="2016-03-19T00:00:00"/>
    <m/>
    <d v="2016-03-15T00:00:00"/>
    <s v="N/A"/>
    <s v="MAD TBD"/>
    <s v=""/>
    <s v=""/>
    <d v="2016-03-15T00:00:00"/>
    <s v="OK"/>
    <n v="1419"/>
    <n v="0"/>
    <s v="EUR"/>
    <s v="TBD"/>
    <s v="TBD"/>
    <s v="Non valide"/>
    <s v="Non valide"/>
    <n v="1419"/>
    <n v="1419"/>
    <s v=""/>
    <n v="42444"/>
    <x v="4"/>
    <n v="2"/>
    <n v="0"/>
    <n v="0"/>
  </r>
  <r>
    <s v="4902138_x000a_620292910"/>
    <x v="0"/>
    <s v="4902138_x000a_6202929"/>
    <s v="10"/>
    <x v="0"/>
    <x v="3"/>
    <n v="1"/>
    <n v="0"/>
    <m/>
    <s v="P/N CONNU"/>
    <s v="N/A"/>
    <s v="LdF approuvée"/>
    <s v="NON"/>
    <s v="NON"/>
    <n v="510"/>
    <s v="1251319-2929010"/>
    <x v="0"/>
    <m/>
    <m/>
    <x v="5"/>
    <s v="SERVI"/>
    <n v="6530207600"/>
    <s v="Qté 1"/>
    <s v="N/A"/>
    <s v="Expédiée"/>
    <m/>
    <s v="BI"/>
    <n v="50772"/>
    <m/>
    <m/>
    <d v="2016-04-01T00:00:00"/>
    <m/>
    <d v="2016-03-28T00:00:00"/>
    <s v="N/A"/>
    <s v="MAD TBD"/>
    <s v=""/>
    <s v=""/>
    <d v="2016-03-28T00:00:00"/>
    <s v="OK"/>
    <n v="1460"/>
    <n v="2347"/>
    <s v="USD"/>
    <s v="TBD"/>
    <s v="TBD"/>
    <s v="Non valide"/>
    <s v="Non valide"/>
    <n v="1460"/>
    <n v="1299.4000000000001"/>
    <s v=""/>
    <n v="42457"/>
    <x v="5"/>
    <n v="2"/>
    <n v="2.39"/>
    <n v="2.39"/>
  </r>
  <r>
    <s v="5546441_x000a_620290410"/>
    <x v="0"/>
    <s v="5546441_x000a_6202904"/>
    <s v="10"/>
    <x v="0"/>
    <x v="2"/>
    <n v="1"/>
    <n v="0"/>
    <m/>
    <s v="P/N CONNU"/>
    <s v="N/A"/>
    <s v="LdF approuvée"/>
    <s v="NON"/>
    <s v="NON"/>
    <n v="510"/>
    <s v="1251319-2904010"/>
    <x v="0"/>
    <m/>
    <m/>
    <x v="6"/>
    <s v="SERVI"/>
    <n v="6530207600"/>
    <s v="Qté 1"/>
    <s v="N/A"/>
    <s v="Expédiée"/>
    <m/>
    <s v="BI"/>
    <n v="50772"/>
    <m/>
    <m/>
    <d v="2016-04-11T00:00:00"/>
    <m/>
    <d v="2016-04-05T00:00:00"/>
    <s v="N/A"/>
    <s v="MAD TBD"/>
    <s v=""/>
    <s v=""/>
    <d v="2016-04-05T00:00:00"/>
    <s v="OK"/>
    <n v="1419"/>
    <n v="0"/>
    <s v="EUR"/>
    <s v="TBD"/>
    <s v="TBD"/>
    <s v="Non valide"/>
    <s v="Non valide"/>
    <n v="1419"/>
    <n v="1419"/>
    <s v=""/>
    <n v="42465"/>
    <x v="6"/>
    <n v="2"/>
    <n v="0"/>
    <n v="0"/>
  </r>
  <r>
    <s v="563253510"/>
    <x v="0"/>
    <n v="5632535"/>
    <s v="10"/>
    <x v="0"/>
    <x v="2"/>
    <n v="1"/>
    <n v="0"/>
    <m/>
    <s v="P/N CONNU"/>
    <s v="N/A"/>
    <s v="LdF approuvée"/>
    <s v="NON"/>
    <s v="NON"/>
    <n v="510"/>
    <s v="1251319-2535010"/>
    <x v="0"/>
    <m/>
    <m/>
    <x v="6"/>
    <s v="SERVI"/>
    <n v="6530207600"/>
    <s v="Qté 1"/>
    <s v="N/A"/>
    <s v="Expédiée"/>
    <m/>
    <s v="BI"/>
    <n v="50772"/>
    <m/>
    <m/>
    <d v="2016-04-11T00:00:00"/>
    <m/>
    <d v="2016-04-05T00:00:00"/>
    <s v="N/A"/>
    <s v="MAD TBD"/>
    <s v=""/>
    <s v=""/>
    <d v="2016-04-05T00:00:00"/>
    <s v="OK"/>
    <n v="1419"/>
    <n v="0"/>
    <s v="EUR"/>
    <s v="TBD"/>
    <s v="TBD"/>
    <s v="Non valide"/>
    <s v="Non valide"/>
    <n v="1419"/>
    <n v="1419"/>
    <s v=""/>
    <n v="42465"/>
    <x v="6"/>
    <n v="2"/>
    <n v="0"/>
    <n v="0"/>
  </r>
  <r>
    <s v="613836310"/>
    <x v="0"/>
    <n v="6138363"/>
    <s v="10"/>
    <x v="0"/>
    <x v="2"/>
    <n v="1"/>
    <n v="0"/>
    <m/>
    <s v="P/N CONNU"/>
    <s v="N/A"/>
    <s v="LdF approuvée"/>
    <s v="NON"/>
    <s v="NON"/>
    <n v="510"/>
    <s v="1251319-8363010"/>
    <x v="0"/>
    <m/>
    <m/>
    <x v="7"/>
    <s v="SERVI"/>
    <n v="6530207600"/>
    <s v="Qté 1"/>
    <s v="N/A"/>
    <s v="Expédiée"/>
    <m/>
    <s v="BI"/>
    <n v="52574"/>
    <m/>
    <m/>
    <d v="2016-04-20T00:00:00"/>
    <m/>
    <d v="2016-04-14T00:00:00"/>
    <s v="N/A"/>
    <s v="MAD TBD"/>
    <s v=""/>
    <s v=""/>
    <d v="2016-04-14T00:00:00"/>
    <s v="OK"/>
    <n v="1419"/>
    <n v="0"/>
    <s v="EUR"/>
    <s v="TBD"/>
    <s v="TBD"/>
    <s v="Non valide"/>
    <s v="Non valide"/>
    <n v="1419"/>
    <n v="1419"/>
    <s v=""/>
    <n v="42474"/>
    <x v="7"/>
    <n v="2"/>
    <n v="0"/>
    <n v="0"/>
  </r>
  <r>
    <s v="594036110"/>
    <x v="0"/>
    <n v="5940361"/>
    <s v="10"/>
    <x v="0"/>
    <x v="2"/>
    <n v="7"/>
    <n v="0"/>
    <m/>
    <s v="P/N CONNU"/>
    <s v="N/A"/>
    <s v="LdF Non approuvée"/>
    <s v="NON"/>
    <s v="NON"/>
    <n v="510"/>
    <s v="1251319-0361010"/>
    <x v="0"/>
    <m/>
    <m/>
    <x v="8"/>
    <s v="SERVI"/>
    <n v="6530207600"/>
    <s v="Qté 1"/>
    <s v="N/A"/>
    <s v="Expédiée"/>
    <m/>
    <s v="BI"/>
    <n v="51817"/>
    <m/>
    <m/>
    <d v="2016-04-26T00:00:00"/>
    <m/>
    <d v="2016-04-20T00:00:00"/>
    <s v="N/A"/>
    <s v="MAD TBD"/>
    <s v=""/>
    <s v=""/>
    <d v="2016-04-20T00:00:00"/>
    <s v="OK"/>
    <n v="1419"/>
    <n v="0"/>
    <s v="EUR"/>
    <s v="TBD"/>
    <s v="TBD"/>
    <s v="Non valide"/>
    <s v="Non valide"/>
    <n v="9933"/>
    <n v="9933"/>
    <s v=""/>
    <n v="42480"/>
    <x v="8"/>
    <n v="2"/>
    <n v="0"/>
    <n v="0"/>
  </r>
  <r>
    <s v="601008910"/>
    <x v="0"/>
    <n v="6010089"/>
    <s v="10"/>
    <x v="0"/>
    <x v="2"/>
    <n v="1"/>
    <n v="0"/>
    <m/>
    <s v="P/N CONNU"/>
    <s v="N/A"/>
    <s v="LdF approuvée"/>
    <s v="NON"/>
    <s v="NON"/>
    <n v="510"/>
    <s v="1251319-0089010"/>
    <x v="0"/>
    <m/>
    <m/>
    <x v="9"/>
    <s v="SERVI"/>
    <n v="6530207600"/>
    <s v="Qté 1"/>
    <s v="N/A"/>
    <s v="Expédiée"/>
    <m/>
    <s v="BI"/>
    <n v="52232"/>
    <m/>
    <m/>
    <d v="2016-05-18T00:00:00"/>
    <m/>
    <d v="2016-05-12T00:00:00"/>
    <s v="N/A"/>
    <s v="MAD TBD"/>
    <s v=""/>
    <s v=""/>
    <d v="2016-05-12T00:00:00"/>
    <s v="OK"/>
    <n v="1419"/>
    <n v="0"/>
    <s v="EUR"/>
    <s v="TBD"/>
    <s v="TBD"/>
    <s v="Non valide"/>
    <s v="Non valide"/>
    <n v="1419"/>
    <n v="1419"/>
    <s v=""/>
    <n v="42502"/>
    <x v="9"/>
    <n v="2"/>
    <n v="0"/>
    <n v="0"/>
  </r>
  <r>
    <s v="601011310"/>
    <x v="0"/>
    <n v="6010113"/>
    <s v="10"/>
    <x v="0"/>
    <x v="3"/>
    <n v="1"/>
    <n v="0"/>
    <m/>
    <s v="P/N CONNU"/>
    <s v="N/A"/>
    <s v="LdF approuvée"/>
    <s v="NON"/>
    <s v="NON"/>
    <n v="510"/>
    <s v="1251319-0113010"/>
    <x v="0"/>
    <m/>
    <m/>
    <x v="9"/>
    <s v="SERVI"/>
    <n v="6530207600"/>
    <s v="Qté 1"/>
    <s v="N/A"/>
    <s v="Expédiée"/>
    <m/>
    <s v="BI"/>
    <n v="52232"/>
    <m/>
    <m/>
    <d v="2016-05-18T00:00:00"/>
    <m/>
    <d v="2016-05-12T00:00:00"/>
    <s v="N/A"/>
    <s v="MAD TBD"/>
    <s v=""/>
    <s v=""/>
    <d v="2016-05-12T00:00:00"/>
    <s v="OK"/>
    <n v="1460"/>
    <n v="2347"/>
    <s v="USD"/>
    <s v="TBD"/>
    <s v="TBD"/>
    <s v="Non valide"/>
    <s v="Non valide"/>
    <n v="1460"/>
    <n v="1299.4000000000001"/>
    <s v=""/>
    <n v="42502"/>
    <x v="9"/>
    <n v="2"/>
    <n v="2.39"/>
    <n v="2.39"/>
  </r>
  <r>
    <s v="2709426110"/>
    <x v="0"/>
    <n v="27094261"/>
    <s v="10"/>
    <x v="2"/>
    <x v="4"/>
    <n v="1"/>
    <n v="0"/>
    <m/>
    <s v="P/N CONNU"/>
    <s v="NB3526P"/>
    <s v="LdF non existante"/>
    <s v="NON"/>
    <s v="NON"/>
    <n v="108"/>
    <s v="1251019-4261010"/>
    <x v="0"/>
    <s v="R51945"/>
    <m/>
    <x v="10"/>
    <s v="SERVI"/>
    <s v="6963469200"/>
    <s v="Qté 1"/>
    <s v="N/A"/>
    <s v="Expédiée"/>
    <m/>
    <s v="AZ"/>
    <n v="435"/>
    <m/>
    <m/>
    <d v="2016-05-25T00:00:00"/>
    <m/>
    <d v="2016-05-23T00:00:00"/>
    <s v="N/A"/>
    <s v="MAD TBD"/>
    <s v=""/>
    <s v=""/>
    <d v="2016-05-23T00:00:00"/>
    <s v="OK"/>
    <n v="2402"/>
    <n v="3619"/>
    <s v="USD"/>
    <s v="TBD"/>
    <s v="TBD"/>
    <s v="Non valide"/>
    <s v="Non valide"/>
    <n v="3619"/>
    <n v="3220.91"/>
    <s v="R51945"/>
    <n v="42513"/>
    <x v="10"/>
    <n v="2"/>
    <n v="5.39"/>
    <n v="5.39"/>
  </r>
  <r>
    <s v="490003179610"/>
    <x v="1"/>
    <n v="4900031796"/>
    <s v="10"/>
    <x v="0"/>
    <x v="5"/>
    <n v="1"/>
    <n v="0"/>
    <s v=""/>
    <s v="P/N CONNU"/>
    <s v="TBD"/>
    <s v="LdF approuvée"/>
    <s v="NON"/>
    <s v="NON"/>
    <n v="23"/>
    <s v="1251019-1796010"/>
    <x v="0"/>
    <s v="U54481"/>
    <s v="EFD990004"/>
    <x v="11"/>
    <s v="SERVI"/>
    <s v="6839605100"/>
    <s v="Qté 1"/>
    <s v="N/A"/>
    <s v="Annulée"/>
    <s v="Livraison bloquée =&gt; Modification du PN en S925.12795.000.55"/>
    <s v="AZ"/>
    <n v="4397"/>
    <m/>
    <m/>
    <d v="2017-03-01T00:00:00"/>
    <m/>
    <d v="2017-02-23T00:00:00"/>
    <s v="N/A"/>
    <s v="MAD TBD"/>
    <s v=""/>
    <s v=""/>
    <d v="1899-12-30T00:00:00"/>
    <s v="OK"/>
    <n v="0"/>
    <n v="0"/>
    <n v="0"/>
    <s v="TBD"/>
    <s v="TBD"/>
    <s v="Non valide"/>
    <s v="Non valide"/>
    <n v="0"/>
    <s v="0,00"/>
    <s v="U54481"/>
    <n v="0"/>
    <x v="11"/>
    <n v="2"/>
    <n v="0"/>
    <n v="0"/>
  </r>
  <r>
    <s v="450026955310"/>
    <x v="2"/>
    <n v="4500269553"/>
    <s v="10"/>
    <x v="0"/>
    <x v="6"/>
    <n v="8"/>
    <n v="0"/>
    <s v=""/>
    <s v="P/N CONNU"/>
    <s v="N/A"/>
    <s v="LdF approuvée"/>
    <s v="OUI"/>
    <s v="NON"/>
    <s v="FDVESS-L3"/>
    <s v="1251619-9553010"/>
    <x v="1"/>
    <s v="LCTV50477"/>
    <s v="71130001   =&gt;   71130010"/>
    <x v="12"/>
    <s v="SERVI"/>
    <s v="N/A"/>
    <s v="N/A"/>
    <s v="N/A"/>
    <s v="Expédiée"/>
    <s v="Reste à expédier Qté 2 =&gt; NC 4STR*00949 (PARAMOUNT)"/>
    <s v="SG"/>
    <n v="4923"/>
    <s v="NA"/>
    <s v="NA"/>
    <d v="2017-03-15T00:00:00"/>
    <m/>
    <d v="2017-03-09T00:00:00"/>
    <s v="N/A"/>
    <s v="MAD TBD"/>
    <s v=""/>
    <s v=""/>
    <d v="2017-03-15T00:00:00"/>
    <m/>
    <n v="0"/>
    <n v="0"/>
    <n v="0"/>
    <s v="TBD"/>
    <s v="TBD"/>
    <s v="Non valide"/>
    <s v="Non valide"/>
    <n v="0"/>
    <s v="0,00"/>
    <s v="LCTV50477"/>
    <n v="42809"/>
    <x v="12"/>
    <n v="2"/>
    <n v="0"/>
    <n v="0"/>
  </r>
  <r>
    <s v="2734460610"/>
    <x v="0"/>
    <n v="27344606"/>
    <s v="10"/>
    <x v="0"/>
    <x v="7"/>
    <n v="1"/>
    <n v="0"/>
    <s v=""/>
    <s v="P/N CONNU"/>
    <s v="RR0827Z"/>
    <s v="LdF approuvée"/>
    <s v="OUI"/>
    <s v="NON"/>
    <n v="423"/>
    <s v="1251319-4606010"/>
    <x v="0"/>
    <s v="V83549_x000a_V83550_x000a_V83551"/>
    <s v="EFD990006"/>
    <x v="13"/>
    <s v="SERVI"/>
    <n v="6574926600"/>
    <s v="Qté 1"/>
    <s v="N/A"/>
    <s v="Annulée"/>
    <s v="Mail prod. à faire à réception des confiés_x000a_Rail VT à faire couper par Arnaud - Fiche navette LAT-AZ-170009"/>
    <s v="AZ"/>
    <n v="5215"/>
    <m/>
    <m/>
    <d v="2017-04-16T00:00:00"/>
    <m/>
    <d v="2017-04-11T00:00:00"/>
    <s v="N/A"/>
    <s v="MAD TBD"/>
    <s v=""/>
    <s v=""/>
    <d v="1899-12-30T00:00:00"/>
    <s v="OK"/>
    <n v="6165"/>
    <n v="0"/>
    <s v="EUR"/>
    <s v="TBD"/>
    <s v="TBD"/>
    <s v="Non valide"/>
    <s v="Non valide"/>
    <n v="6165"/>
    <n v="6165"/>
    <s v="V83549_x000a_V8"/>
    <n v="0"/>
    <x v="11"/>
    <n v="2"/>
    <n v="0"/>
    <n v="0"/>
  </r>
  <r>
    <s v="27397188"/>
    <x v="0"/>
    <n v="27397188"/>
    <m/>
    <x v="0"/>
    <x v="8"/>
    <n v="1"/>
    <n v="0"/>
    <s v=""/>
    <s v="P/N CONNU"/>
    <s v="NB5457P"/>
    <s v="LdF approuvée"/>
    <s v="NON"/>
    <s v="NON"/>
    <n v="117"/>
    <s v="1251019-71880"/>
    <x v="0"/>
    <m/>
    <s v="EFD990257"/>
    <x v="14"/>
    <s v="SERVI"/>
    <s v="N/A"/>
    <s v="N/A"/>
    <s v="N/A"/>
    <s v="Expédiée"/>
    <s v="En attente délai d'appro                                                                          DA à annuler le 07/04/2017 si pas de commande AIRBUS (voir Étienne) =&gt; OK ANNULATION"/>
    <s v="AZ"/>
    <n v="5394"/>
    <m/>
    <m/>
    <d v="2017-05-01T00:00:00"/>
    <m/>
    <d v="2017-04-25T00:00:00"/>
    <s v="N/A"/>
    <s v="MAD TBD"/>
    <s v=""/>
    <s v=""/>
    <d v="2017-04-25T00:00:00"/>
    <s v="OK"/>
    <n v="1313.9"/>
    <n v="0"/>
    <s v="USD"/>
    <s v="TBD"/>
    <s v="TBD"/>
    <s v="Non valide"/>
    <s v="Non valide"/>
    <n v="1313.9"/>
    <n v="1169.3710000000001"/>
    <s v=""/>
    <n v="42850"/>
    <x v="13"/>
    <n v="2"/>
    <n v="3.74"/>
    <n v="3.74"/>
  </r>
  <r>
    <s v="2739718910"/>
    <x v="0"/>
    <n v="27397189"/>
    <s v="10"/>
    <x v="0"/>
    <x v="8"/>
    <n v="1"/>
    <n v="0"/>
    <s v=""/>
    <s v="P/N CONNU"/>
    <s v="NB5457P"/>
    <s v="LdF approuvée"/>
    <s v="NON"/>
    <s v="NON"/>
    <n v="117"/>
    <s v="1251019-7189010"/>
    <x v="0"/>
    <m/>
    <s v="EFD990258"/>
    <x v="14"/>
    <s v="SERVI"/>
    <s v="N/A"/>
    <s v="N/A"/>
    <s v="N/A"/>
    <s v="Expédiée"/>
    <s v="En attente délai d'appro                                                                          DA à annuler le 07/04/2017 si pas de commande AIRBUS (voir Étienne) =&gt; OK ANNULATION"/>
    <s v="AZ"/>
    <n v="5394"/>
    <m/>
    <m/>
    <d v="2017-05-01T00:00:00"/>
    <m/>
    <d v="2017-04-25T00:00:00"/>
    <s v="N/A"/>
    <s v="MAD TBD"/>
    <s v=""/>
    <s v=""/>
    <d v="2017-04-25T00:00:00"/>
    <s v="OK"/>
    <n v="1313.9"/>
    <n v="0"/>
    <s v="USD"/>
    <s v="TBD"/>
    <s v="TBD"/>
    <s v="Non valide"/>
    <s v="Non valide"/>
    <n v="1313.9"/>
    <n v="1169.3710000000001"/>
    <s v=""/>
    <n v="42850"/>
    <x v="13"/>
    <n v="2"/>
    <n v="3.74"/>
    <n v="3.74"/>
  </r>
  <r>
    <s v="2739719010"/>
    <x v="0"/>
    <n v="27397190"/>
    <s v="10"/>
    <x v="0"/>
    <x v="8"/>
    <n v="1"/>
    <n v="0"/>
    <s v=""/>
    <s v="P/N CONNU"/>
    <s v="NB5457P"/>
    <s v="LdF approuvée"/>
    <s v="NON"/>
    <s v="NON"/>
    <n v="117"/>
    <s v="1251019-7190010"/>
    <x v="0"/>
    <m/>
    <s v="EFD990259"/>
    <x v="14"/>
    <s v="SERVI"/>
    <s v="N/A"/>
    <s v="N/A"/>
    <s v="N/A"/>
    <s v="Expédiée"/>
    <s v="En attente délai d'appro                                                                          DA à annuler le 07/04/2017 si pas de commande AIRBUS (voir Étienne) =&gt; OK ANNULATION"/>
    <s v="AZ"/>
    <n v="5394"/>
    <m/>
    <m/>
    <d v="2017-05-01T00:00:00"/>
    <m/>
    <d v="2017-04-25T00:00:00"/>
    <s v="N/A"/>
    <s v="MAD TBD"/>
    <s v=""/>
    <s v=""/>
    <d v="2017-04-25T00:00:00"/>
    <s v="OK"/>
    <n v="1313.9"/>
    <n v="0"/>
    <s v="USD"/>
    <s v="TBD"/>
    <s v="TBD"/>
    <s v="Non valide"/>
    <s v="Non valide"/>
    <n v="1313.9"/>
    <n v="1169.3710000000001"/>
    <s v=""/>
    <n v="42850"/>
    <x v="13"/>
    <n v="2"/>
    <n v="3.74"/>
    <n v="3.74"/>
  </r>
  <r>
    <s v="2742396610"/>
    <x v="0"/>
    <n v="27423966"/>
    <s v="10"/>
    <x v="0"/>
    <x v="3"/>
    <n v="1"/>
    <n v="0"/>
    <s v=""/>
    <s v="P/N CONNU"/>
    <s v="N/A"/>
    <s v="LdF approuvée"/>
    <s v="NON"/>
    <s v="NON"/>
    <n v="510"/>
    <s v="1251319-3966010"/>
    <x v="0"/>
    <s v="V16056_x000a_V16057"/>
    <s v="LTE990001"/>
    <x v="15"/>
    <s v="SERVI"/>
    <n v="6530207600"/>
    <s v="Qté 1"/>
    <s v="Waiting"/>
    <s v="Annulée"/>
    <s v="Réception 4CPR*00239 le 21/08/2017 (ACHE37991)_x000a_Faire mail prod. à réception des confiés"/>
    <s v="AZA"/>
    <n v="5883"/>
    <m/>
    <m/>
    <d v="2017-05-24T00:00:00"/>
    <m/>
    <d v="2017-05-18T00:00:00"/>
    <s v="N/A"/>
    <s v="MAD TBD"/>
    <s v=""/>
    <s v=""/>
    <d v="1899-12-30T00:00:00"/>
    <s v="OK"/>
    <n v="1460"/>
    <n v="2347"/>
    <s v="USD"/>
    <s v="TBD"/>
    <s v="TBD"/>
    <s v="Non valide"/>
    <s v="Non valide"/>
    <n v="1460"/>
    <n v="1299.4000000000001"/>
    <s v="V16056_x000a_V1"/>
    <n v="0"/>
    <x v="11"/>
    <n v="2"/>
    <n v="2.39"/>
    <n v="2.39"/>
  </r>
  <r>
    <s v="2742396810"/>
    <x v="0"/>
    <n v="27423968"/>
    <s v="10"/>
    <x v="0"/>
    <x v="2"/>
    <n v="1"/>
    <n v="0"/>
    <s v=""/>
    <s v="P/N CONNU"/>
    <s v="N/A"/>
    <s v="LdF approuvée"/>
    <s v="NON"/>
    <s v="NON"/>
    <n v="510"/>
    <s v="1251319-3968010"/>
    <x v="0"/>
    <s v="V16053_x000a_V16054"/>
    <s v="LTE990001"/>
    <x v="15"/>
    <s v="SERVI"/>
    <n v="6530207600"/>
    <s v="Qté 1"/>
    <s v="Waiting"/>
    <s v="Annulée"/>
    <s v="Réception 4CPR*00239 le 21/08/2017 (ACHE37991)_x000a_Faire mail prod. à réception des confiés"/>
    <s v="AZA"/>
    <n v="5883"/>
    <m/>
    <m/>
    <d v="2017-05-24T00:00:00"/>
    <m/>
    <d v="2017-05-18T00:00:00"/>
    <s v="N/A"/>
    <s v="MAD TBD"/>
    <s v=""/>
    <s v=""/>
    <d v="1899-12-30T00:00:00"/>
    <s v="OK"/>
    <n v="1419"/>
    <n v="0"/>
    <s v="EUR"/>
    <s v="TBD"/>
    <s v="TBD"/>
    <s v="Non valide"/>
    <s v="Non valide"/>
    <n v="1419"/>
    <n v="1419"/>
    <s v="V16053_x000a_V1"/>
    <n v="0"/>
    <x v="11"/>
    <n v="2"/>
    <n v="0"/>
    <n v="0"/>
  </r>
  <r>
    <s v="2747499510"/>
    <x v="3"/>
    <n v="27474995"/>
    <s v="10"/>
    <x v="0"/>
    <x v="9"/>
    <n v="0"/>
    <n v="0"/>
    <s v=""/>
    <s v="P/N INCONNU"/>
    <s v="TBD"/>
    <s v="LdF non existante"/>
    <s v="NON"/>
    <s v="À définir"/>
    <n v="108"/>
    <s v=""/>
    <x v="2"/>
    <m/>
    <m/>
    <x v="16"/>
    <s v="SERVI"/>
    <s v="TBD"/>
    <s v="TBD"/>
    <s v="N/A"/>
    <s v="Annulée"/>
    <s v="PN en attente de confirmation client"/>
    <s v="AZA"/>
    <m/>
    <m/>
    <m/>
    <d v="2017-06-21T00:00:00"/>
    <m/>
    <d v="2017-06-15T00:00:00"/>
    <s v="N/A"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42366210"/>
    <x v="0"/>
    <n v="27423662"/>
    <n v="10"/>
    <x v="3"/>
    <x v="8"/>
    <n v="1"/>
    <n v="0"/>
    <s v=""/>
    <s v="P/N CONNU"/>
    <s v="NB5457P"/>
    <s v="LdF approuvée"/>
    <s v="NON"/>
    <s v="NON"/>
    <n v="117"/>
    <s v="1251019-3662010"/>
    <x v="0"/>
    <s v="LCT021722_x000a_LCT021723_x000a_LCT021724"/>
    <s v="LTE990033"/>
    <x v="17"/>
    <s v="SERVI"/>
    <s v="N/A"/>
    <s v="N/A"/>
    <s v="Received"/>
    <s v="Expédiée"/>
    <s v="Réception 4STR*01149 et 4STR*01150 le 25/05/2018"/>
    <s v="AZA"/>
    <n v="6169"/>
    <s v="NA"/>
    <s v="NA"/>
    <d v="2017-07-15T00:00:00"/>
    <m/>
    <d v="2017-07-11T00:00:00"/>
    <m/>
    <s v="MAD TBD"/>
    <s v=""/>
    <s v=""/>
    <d v="2017-07-15T00:00:00"/>
    <s v="OK"/>
    <n v="1313.9"/>
    <n v="0"/>
    <s v="USD"/>
    <s v="TBD"/>
    <s v="TBD"/>
    <s v="Non valide"/>
    <s v="Non valide"/>
    <n v="1313.9"/>
    <n v="1169.3710000000001"/>
    <s v="LCT021722"/>
    <n v="42931"/>
    <x v="14"/>
    <n v="2"/>
    <n v="3.74"/>
    <n v="3.74"/>
  </r>
  <r>
    <s v="2742366310"/>
    <x v="0"/>
    <n v="27423663"/>
    <s v="10"/>
    <x v="3"/>
    <x v="8"/>
    <n v="1"/>
    <n v="0"/>
    <s v=""/>
    <s v="P/N CONNU"/>
    <s v="NB5457P"/>
    <s v="LdF approuvée"/>
    <s v="NON"/>
    <s v="NON"/>
    <n v="117"/>
    <s v="1251019-3663010"/>
    <x v="0"/>
    <s v="LCT021725_x000a_LCT021726_x000a_LCT021727"/>
    <s v="LTE990034"/>
    <x v="17"/>
    <s v="SERVI"/>
    <s v="N/A"/>
    <s v="N/A"/>
    <s v="Received"/>
    <s v="Expédiée"/>
    <s v="Réception 4STR*01149 et 4STR*01150 le 25/05/2018"/>
    <s v="AZA"/>
    <n v="6169"/>
    <s v="NA"/>
    <s v="NA"/>
    <d v="2017-07-15T00:00:00"/>
    <m/>
    <d v="2017-07-11T00:00:00"/>
    <s v="OK"/>
    <s v="MAD TBD"/>
    <s v=""/>
    <s v=""/>
    <d v="2017-07-15T00:00:00"/>
    <s v="OK"/>
    <n v="1313.9"/>
    <n v="0"/>
    <s v="USD"/>
    <s v="TBD"/>
    <s v="TBD"/>
    <s v="Non valide"/>
    <s v="Non valide"/>
    <n v="1313.9"/>
    <n v="1169.3710000000001"/>
    <s v="LCT021725"/>
    <n v="42931"/>
    <x v="14"/>
    <n v="2"/>
    <n v="3.74"/>
    <n v="3.74"/>
  </r>
  <r>
    <s v="2742366410"/>
    <x v="0"/>
    <n v="27423664"/>
    <s v="10"/>
    <x v="3"/>
    <x v="8"/>
    <n v="1"/>
    <n v="0"/>
    <s v=""/>
    <s v="P/N CONNU"/>
    <s v="NB5457P"/>
    <s v="LdF approuvée"/>
    <s v="NON"/>
    <s v="NON"/>
    <n v="117"/>
    <s v="1251019-3664010"/>
    <x v="0"/>
    <s v="LCT021728_x000a_LCT021729_x000a_LCT021730"/>
    <s v="LTE990035"/>
    <x v="17"/>
    <s v="SERVI"/>
    <s v="N/A"/>
    <s v="N/A"/>
    <s v="Received"/>
    <s v="Expédiée"/>
    <s v="Réception 4STR*01149 et 4STR*01150 le 25/05/2018"/>
    <s v="AZA"/>
    <n v="6169"/>
    <s v="NA"/>
    <s v="NA"/>
    <d v="2017-07-15T00:00:00"/>
    <m/>
    <d v="2017-07-11T00:00:00"/>
    <s v="OK"/>
    <s v="MAD TBD"/>
    <s v=""/>
    <s v=""/>
    <d v="2017-07-15T00:00:00"/>
    <s v="OK"/>
    <n v="1313.9"/>
    <n v="0"/>
    <s v="USD"/>
    <s v="TBD"/>
    <s v="TBD"/>
    <s v="Non valide"/>
    <s v="Non valide"/>
    <n v="1313.9"/>
    <n v="1169.3710000000001"/>
    <s v="LCT021728"/>
    <n v="42931"/>
    <x v="14"/>
    <n v="2"/>
    <n v="3.74"/>
    <n v="3.74"/>
  </r>
  <r>
    <s v="2742366510"/>
    <x v="0"/>
    <n v="27423665"/>
    <s v="10"/>
    <x v="3"/>
    <x v="8"/>
    <n v="1"/>
    <n v="0"/>
    <s v=""/>
    <s v="P/N CONNU"/>
    <s v="NB5457P"/>
    <s v="LdF approuvée"/>
    <s v="NON"/>
    <s v="NON"/>
    <n v="117"/>
    <s v="1251019-3665010"/>
    <x v="0"/>
    <s v="LCT021731_x000a_LCT021732_x000a_LCT021733"/>
    <s v="LTE990038"/>
    <x v="17"/>
    <s v="SERVI"/>
    <s v="N/A"/>
    <s v="N/A"/>
    <s v="Received"/>
    <s v="Expédiée"/>
    <s v="Réception 4STR*01149 et 4STR*01150 le 25/05/2018"/>
    <s v="AZA"/>
    <n v="6169"/>
    <s v="NA"/>
    <s v="NA"/>
    <d v="2017-07-15T00:00:00"/>
    <m/>
    <d v="2017-07-11T00:00:00"/>
    <s v="OK"/>
    <s v="MAD TBD"/>
    <s v=""/>
    <s v=""/>
    <d v="2017-07-15T00:00:00"/>
    <s v="OK"/>
    <n v="1313.9"/>
    <n v="0"/>
    <s v="USD"/>
    <s v="TBD"/>
    <s v="TBD"/>
    <s v="Non valide"/>
    <s v="Non valide"/>
    <n v="1313.9"/>
    <n v="1169.3710000000001"/>
    <s v="LCT021731"/>
    <n v="42931"/>
    <x v="14"/>
    <n v="2"/>
    <n v="3.74"/>
    <n v="3.74"/>
  </r>
  <r>
    <s v="2747835110"/>
    <x v="3"/>
    <n v="27478351"/>
    <s v="10"/>
    <x v="0"/>
    <x v="10"/>
    <n v="1"/>
    <n v="0"/>
    <s v=""/>
    <s v="P/N INCONNU"/>
    <s v="TBD"/>
    <s v="LdF non existante"/>
    <m/>
    <s v="À définir"/>
    <s v=""/>
    <s v=""/>
    <x v="2"/>
    <m/>
    <m/>
    <x v="18"/>
    <s v="SERVI"/>
    <s v="TBD"/>
    <s v="TBD"/>
    <s v="N/A"/>
    <s v="Annulée"/>
    <s v="Fiche navette LAT-AZ-170006"/>
    <s v="AZA"/>
    <m/>
    <m/>
    <m/>
    <d v="2017-07-23T00:00:00"/>
    <m/>
    <d v="2017-07-18T00:00:00"/>
    <s v="N/A"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47835210"/>
    <x v="3"/>
    <n v="27478352"/>
    <s v="10"/>
    <x v="0"/>
    <x v="10"/>
    <n v="1"/>
    <n v="0"/>
    <s v=""/>
    <s v="P/N INCONNU"/>
    <s v="TBD"/>
    <s v="LdF non existante"/>
    <m/>
    <s v="À définir"/>
    <s v=""/>
    <s v=""/>
    <x v="2"/>
    <m/>
    <m/>
    <x v="18"/>
    <s v="SERVI"/>
    <s v="TBD"/>
    <s v="TBD"/>
    <s v="N/A"/>
    <s v="Annulée"/>
    <s v="Fiche navette LAT-AZ-170006"/>
    <s v="AZA"/>
    <m/>
    <m/>
    <m/>
    <d v="2017-07-23T00:00:00"/>
    <m/>
    <d v="2017-07-18T00:00:00"/>
    <s v="N/A"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49087810"/>
    <x v="0"/>
    <n v="27490878"/>
    <s v="10"/>
    <x v="3"/>
    <x v="11"/>
    <n v="1"/>
    <n v="0"/>
    <s v=""/>
    <s v="P/N CONNU"/>
    <s v="VB0044D"/>
    <s v="LdF approuvée"/>
    <s v="NON"/>
    <s v="NON"/>
    <n v="517"/>
    <s v="1251019-0878010"/>
    <x v="0"/>
    <s v="V74208 V74209"/>
    <s v="EFD990002"/>
    <x v="19"/>
    <s v="SERVI"/>
    <s v="6V01965900"/>
    <s v="Qté 1"/>
    <s v="N/A"/>
    <s v="Expédiée"/>
    <s v="ANNULÉE"/>
    <s v="AZ"/>
    <n v="7217"/>
    <m/>
    <m/>
    <d v="2017-08-09T00:00:00"/>
    <m/>
    <d v="2017-08-03T00:00:00"/>
    <s v="N/A"/>
    <s v="MAD TBD"/>
    <s v=""/>
    <s v=""/>
    <d v="2017-08-03T00:00:00"/>
    <s v="OK"/>
    <n v="1951"/>
    <n v="2697"/>
    <s v="EUR"/>
    <s v="TBD"/>
    <s v="TBD"/>
    <s v="Non valide"/>
    <s v="Non valide"/>
    <n v="1951"/>
    <n v="1951"/>
    <s v="V74208 V7"/>
    <n v="42950"/>
    <x v="15"/>
    <n v="2"/>
    <n v="2.4300000000000002"/>
    <n v="2.4300000000000002"/>
  </r>
  <r>
    <s v="2750242710"/>
    <x v="3"/>
    <n v="27502427"/>
    <s v="10"/>
    <x v="3"/>
    <x v="10"/>
    <n v="1"/>
    <n v="0"/>
    <s v=""/>
    <s v="P/N INCONNU"/>
    <s v="TBD"/>
    <s v="LdF non existante"/>
    <m/>
    <s v="À définir"/>
    <s v=""/>
    <s v=""/>
    <x v="2"/>
    <m/>
    <m/>
    <x v="20"/>
    <s v="SERVI"/>
    <s v="TBD"/>
    <s v="TBD"/>
    <s v="N/A"/>
    <s v="Annulée"/>
    <s v="Fiche navette LAT-AZ-170006"/>
    <s v="AZA"/>
    <m/>
    <m/>
    <m/>
    <d v="2017-08-19T00:00:00"/>
    <m/>
    <d v="2017-08-15T00:00:00"/>
    <s v="N/A"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50242810"/>
    <x v="3"/>
    <n v="27502428"/>
    <s v="10"/>
    <x v="3"/>
    <x v="10"/>
    <n v="1"/>
    <n v="0"/>
    <s v=""/>
    <s v="P/N INCONNU"/>
    <s v="TBD"/>
    <s v="LdF non existante"/>
    <m/>
    <s v="À définir"/>
    <s v=""/>
    <s v=""/>
    <x v="2"/>
    <m/>
    <m/>
    <x v="20"/>
    <s v="SERVI"/>
    <s v="TBD"/>
    <s v="TBD"/>
    <s v="N/A"/>
    <s v="Annulée"/>
    <s v="Fiche navette LAT-AZ-170006"/>
    <s v="AZA"/>
    <m/>
    <m/>
    <m/>
    <d v="2017-08-19T00:00:00"/>
    <m/>
    <d v="2017-08-15T00:00:00"/>
    <s v="N/A"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49811610"/>
    <x v="0"/>
    <n v="27498116"/>
    <s v="10"/>
    <x v="0"/>
    <x v="12"/>
    <n v="1"/>
    <n v="0"/>
    <s v="STOCK PHS Qté 1"/>
    <s v="P/N CONNU"/>
    <s v="NR1624P"/>
    <s v="LdF approuvée"/>
    <s v="NON"/>
    <s v="NON"/>
    <n v="119"/>
    <s v="1251019-8116010"/>
    <x v="0"/>
    <s v="V82172_x000a_V82173_x000a_V82174"/>
    <s v="EFD990003"/>
    <x v="21"/>
    <s v="SERVI"/>
    <n v="6963382700"/>
    <s v="Qté 1"/>
    <s v="N/A"/>
    <s v="Expédiée"/>
    <s v="Attente confié pour collab et planif"/>
    <s v="AZ"/>
    <n v="7327"/>
    <m/>
    <m/>
    <d v="2017-08-25T00:00:00"/>
    <m/>
    <d v="2017-08-21T00:00:00"/>
    <s v="N/A"/>
    <s v="MAD TBD"/>
    <s v=""/>
    <s v=""/>
    <d v="2017-08-21T00:00:00"/>
    <s v="OK"/>
    <n v="1173"/>
    <n v="0"/>
    <s v="USD"/>
    <s v="TBD"/>
    <s v="TBD"/>
    <s v="Non valide"/>
    <s v="Non valide"/>
    <n v="1173"/>
    <n v="1043.97"/>
    <s v="V82172_x000a_V8"/>
    <n v="42968"/>
    <x v="16"/>
    <n v="2"/>
    <n v="2.35"/>
    <n v="2.35"/>
  </r>
  <r>
    <s v="630008946510"/>
    <x v="1"/>
    <n v="6300089465"/>
    <s v="10"/>
    <x v="3"/>
    <x v="13"/>
    <n v="3"/>
    <n v="0"/>
    <s v=""/>
    <s v="P/N CONNU"/>
    <s v="N/A"/>
    <s v="LdF approuvée"/>
    <s v="NON"/>
    <s v="OUI"/>
    <s v="FAISCEAU"/>
    <s v="1251019-9465010"/>
    <x v="0"/>
    <s v="W18729 W18730"/>
    <s v="W18729-1  =&gt;    W18729-3"/>
    <x v="22"/>
    <s v="SERVI"/>
    <s v="N/A"/>
    <s v="N/A"/>
    <s v="N/A"/>
    <s v="Expédiée"/>
    <m/>
    <s v="AZ"/>
    <s v="N/A"/>
    <m/>
    <m/>
    <d v="2017-09-28T00:00:00"/>
    <m/>
    <d v="2017-09-22T00:00:00"/>
    <s v="N/A"/>
    <s v="MAD TBD"/>
    <s v=""/>
    <s v=""/>
    <d v="2017-09-22T00:00:00"/>
    <s v="OK"/>
    <n v="142.56"/>
    <n v="0"/>
    <s v="EUR"/>
    <s v="TBD"/>
    <s v="TBD"/>
    <s v="Non valide"/>
    <s v="Non valide"/>
    <n v="427.68"/>
    <n v="427.68"/>
    <s v="W18729 W1"/>
    <n v="43000"/>
    <x v="17"/>
    <n v="2"/>
    <n v="1.07"/>
    <n v="3.21"/>
  </r>
  <r>
    <s v="2754984810"/>
    <x v="3"/>
    <n v="27549848"/>
    <s v="10"/>
    <x v="0"/>
    <x v="14"/>
    <n v="1"/>
    <n v="0"/>
    <s v=""/>
    <s v="P/N INCONNU"/>
    <s v="TBD"/>
    <s v="LdF non existante"/>
    <s v="NON"/>
    <s v="À définir"/>
    <s v=""/>
    <s v=""/>
    <x v="2"/>
    <m/>
    <m/>
    <x v="23"/>
    <s v="SERVI"/>
    <s v="TBD"/>
    <s v="TBD"/>
    <s v="N/A"/>
    <s v="Annulée"/>
    <s v="Fiche navette LAT-AZ-170012 et demande en cours (mail M. KANANE)"/>
    <s v="AZA"/>
    <m/>
    <m/>
    <m/>
    <d v="2017-10-13T00:00:00"/>
    <m/>
    <d v="2017-10-09T00:00:00"/>
    <s v="N/A"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42366010"/>
    <x v="0"/>
    <n v="27423660"/>
    <s v="10"/>
    <x v="3"/>
    <x v="8"/>
    <n v="1"/>
    <n v="0"/>
    <s v=""/>
    <s v="P/N CONNU"/>
    <s v="NB5457P"/>
    <s v="LdF approuvée"/>
    <s v="NON"/>
    <s v="NON"/>
    <n v="117"/>
    <s v="1251019-3660010"/>
    <x v="0"/>
    <s v="LCT021743_x000a_LCT021744_x000a_LCT021745"/>
    <s v="LTE990031"/>
    <x v="24"/>
    <s v="SERVI"/>
    <s v="N/A"/>
    <s v="N/A"/>
    <s v="Received"/>
    <s v="Expédiée"/>
    <s v="Réception 4STR*01149 et 4STR*01150 le 25/05/2018"/>
    <s v="PHS"/>
    <n v="10623"/>
    <s v="NA"/>
    <s v="NA"/>
    <d v="2017-11-21T00:00:00"/>
    <m/>
    <d v="2017-11-15T00:00:00"/>
    <s v="OK"/>
    <s v="MAD TBD"/>
    <s v=""/>
    <s v=""/>
    <d v="2017-11-21T00:00:00"/>
    <s v="OK"/>
    <n v="1313.9"/>
    <n v="0"/>
    <s v="USD"/>
    <s v="TBD"/>
    <s v="TBD"/>
    <s v="Non valide"/>
    <s v="Non valide"/>
    <n v="1313.9"/>
    <n v="1169.3710000000001"/>
    <s v="LCT021743"/>
    <n v="43060"/>
    <x v="18"/>
    <n v="2"/>
    <n v="3.74"/>
    <n v="3.74"/>
  </r>
  <r>
    <s v="2761097810"/>
    <x v="0"/>
    <n v="27610978"/>
    <s v="10"/>
    <x v="1"/>
    <x v="15"/>
    <n v="1"/>
    <n v="0"/>
    <s v=""/>
    <s v="P/N CONNU"/>
    <s v="NB03718P"/>
    <s v="LdF Non approuvée"/>
    <s v="NON"/>
    <s v="NON"/>
    <n v="108"/>
    <s v="1251019-0978010"/>
    <x v="0"/>
    <s v="W88855_x000a_W88856_x000a_W88857"/>
    <s v="EFD990001"/>
    <x v="25"/>
    <s v="SERVI"/>
    <n v="6963469200"/>
    <s v="Qté 1"/>
    <s v="N/A"/>
    <s v="Expédiée"/>
    <s v="Attente AR ACHE62966 pour ré appro série"/>
    <s v="AZA"/>
    <n v="9827"/>
    <m/>
    <m/>
    <d v="2017-11-24T00:00:00"/>
    <m/>
    <d v="2017-11-22T00:00:00"/>
    <s v="N/A"/>
    <s v="MAD TBD"/>
    <s v=""/>
    <s v=""/>
    <d v="2017-11-22T00:00:00"/>
    <s v="OK"/>
    <n v="0"/>
    <n v="0"/>
    <s v="TBD"/>
    <s v="TBD"/>
    <s v="TBD"/>
    <s v="Non valide"/>
    <s v="Valide"/>
    <n v="0"/>
    <s v="0,00"/>
    <s v="W88855_x000a_W8"/>
    <n v="43061"/>
    <x v="19"/>
    <n v="1"/>
    <n v="0"/>
    <n v="0"/>
  </r>
  <r>
    <s v="CDE-CCP77710"/>
    <x v="2"/>
    <s v="CDE-CCP777"/>
    <s v="10"/>
    <x v="0"/>
    <x v="16"/>
    <n v="1"/>
    <n v="0"/>
    <s v=""/>
    <s v="P/N CONNU"/>
    <s v="N/A"/>
    <s v="LdF approuvée"/>
    <s v="NON"/>
    <s v="N/A"/>
    <s v="B777-L1"/>
    <s v="1251619-P777010"/>
    <x v="1"/>
    <s v="W96786"/>
    <n v="73220001"/>
    <x v="26"/>
    <s v="SERVI"/>
    <s v="N/A"/>
    <s v="N/A"/>
    <s v="N/A"/>
    <s v="Expédiée"/>
    <m/>
    <s v="AZA"/>
    <n v="6867"/>
    <m/>
    <m/>
    <d v="2017-12-27T00:00:00"/>
    <m/>
    <d v="2017-12-21T00:00:00"/>
    <s v="N/A"/>
    <s v="MAD TBD"/>
    <s v=""/>
    <s v=""/>
    <d v="2017-12-25T00:00:00"/>
    <s v="OK"/>
    <n v="1239"/>
    <s v="N/A"/>
    <s v="EUR"/>
    <s v="TBD"/>
    <s v="TBD"/>
    <s v="Non valide"/>
    <s v="Non valide"/>
    <n v="1239"/>
    <n v="1239"/>
    <s v="W96786"/>
    <n v="43094"/>
    <x v="20"/>
    <n v="2"/>
    <n v="2.14"/>
    <n v="2.14"/>
  </r>
  <r>
    <s v="2754985610"/>
    <x v="0"/>
    <n v="27549856"/>
    <s v="10"/>
    <x v="0"/>
    <x v="17"/>
    <n v="1"/>
    <n v="0"/>
    <s v=""/>
    <s v="P/N CONNU"/>
    <s v="NB4371P"/>
    <s v="LdF approuvée"/>
    <s v="NON"/>
    <s v="NON"/>
    <n v="22"/>
    <s v="1251019-9856010"/>
    <x v="0"/>
    <s v="W36370 W36371 W36372"/>
    <s v="EFD990025"/>
    <x v="27"/>
    <s v="SERVI"/>
    <s v="6939600100"/>
    <s v="Qté 1"/>
    <s v="Received"/>
    <s v="Annulée"/>
    <s v="Réception 4STR*00016 le 19/12/2017 (ACHE62985)"/>
    <s v="AZA"/>
    <n v="8301"/>
    <m/>
    <m/>
    <d v="2017-10-13T00:00:00"/>
    <d v="2018-01-08T00:00:00"/>
    <d v="2018-01-02T00:00:00"/>
    <s v="N/A"/>
    <s v="MAD TBD"/>
    <s v=""/>
    <s v=""/>
    <d v="2018-01-08T00:00:00"/>
    <s v="OK"/>
    <n v="4183"/>
    <n v="5884"/>
    <s v="USD"/>
    <s v="TBD"/>
    <s v="TBD"/>
    <s v="Non valide"/>
    <s v="Non valide"/>
    <n v="4183"/>
    <n v="3722.87"/>
    <s v="W36370 W3"/>
    <n v="43108"/>
    <x v="21"/>
    <n v="2"/>
    <n v="0"/>
    <n v="0"/>
  </r>
  <r>
    <s v="2755347710"/>
    <x v="0"/>
    <n v="27553477"/>
    <s v="10"/>
    <x v="0"/>
    <x v="18"/>
    <n v="1"/>
    <n v="0"/>
    <s v=""/>
    <s v="P/N CONNU"/>
    <s v="NR6980P"/>
    <s v="LdF approuvée"/>
    <s v="NON"/>
    <s v="NON"/>
    <n v="22"/>
    <s v="1251019-3477010"/>
    <x v="0"/>
    <s v="W36525 W36526 W36527"/>
    <s v="EFD990002"/>
    <x v="27"/>
    <s v="SERVI"/>
    <s v="6939600100"/>
    <s v="Qté 1"/>
    <s v="Received"/>
    <s v="Expédiée"/>
    <s v="Réception 4STR*00016 le 19/12/2017 (ACHE62985)"/>
    <s v="AZA"/>
    <n v="8449"/>
    <m/>
    <m/>
    <d v="2017-10-16T00:00:00"/>
    <d v="2018-01-08T00:00:00"/>
    <d v="2018-01-02T00:00:00"/>
    <s v="N/A"/>
    <s v="MAD TBD"/>
    <s v=""/>
    <s v=""/>
    <d v="2018-01-08T00:00:00"/>
    <s v="OK"/>
    <n v="3480"/>
    <n v="0"/>
    <s v="EUR"/>
    <s v="TBD"/>
    <s v="TBD"/>
    <s v="Non valide"/>
    <s v="Non valide"/>
    <n v="3480"/>
    <n v="3480"/>
    <s v="W36525 W3"/>
    <n v="43108"/>
    <x v="21"/>
    <n v="2"/>
    <n v="0"/>
    <n v="0"/>
  </r>
  <r>
    <s v="2763373510"/>
    <x v="0"/>
    <n v="27633735"/>
    <s v="10"/>
    <x v="3"/>
    <x v="7"/>
    <n v="1"/>
    <n v="0"/>
    <s v=""/>
    <s v="P/N CONNU"/>
    <s v="RR0827Z"/>
    <s v="LdF approuvée"/>
    <s v="NON"/>
    <s v="NON"/>
    <n v="423"/>
    <s v="1251319-3735010"/>
    <x v="0"/>
    <s v="W11934_x000a_W11935_x000a_W11936"/>
    <s v="EFD990007"/>
    <x v="28"/>
    <s v="SERVI"/>
    <n v="6574926600"/>
    <s v="Qté 1"/>
    <s v="N/A"/>
    <s v="Expédiée"/>
    <m/>
    <s v="AZA"/>
    <m/>
    <m/>
    <m/>
    <d v="2018-01-12T00:00:00"/>
    <m/>
    <d v="2018-01-08T00:00:00"/>
    <s v="N/A"/>
    <s v="MAD TBD"/>
    <s v=""/>
    <s v=""/>
    <d v="2018-01-08T00:00:00"/>
    <s v="OK"/>
    <n v="6165"/>
    <n v="0"/>
    <s v="EUR"/>
    <s v="TBD"/>
    <s v="TBD"/>
    <s v="Non valide"/>
    <s v="Non valide"/>
    <n v="6165"/>
    <n v="6165"/>
    <s v="W11934_x000a_W1"/>
    <n v="43108"/>
    <x v="21"/>
    <n v="2"/>
    <n v="0"/>
    <n v="0"/>
  </r>
  <r>
    <s v="2766120910"/>
    <x v="0"/>
    <n v="27661209"/>
    <s v="10"/>
    <x v="1"/>
    <x v="19"/>
    <n v="1"/>
    <n v="0"/>
    <s v=""/>
    <s v="P/N CONNU"/>
    <s v="RR0759Z"/>
    <s v="LdF Non approuvée"/>
    <s v="OUI"/>
    <s v="NON"/>
    <n v="430"/>
    <s v="1251319-1209010"/>
    <x v="0"/>
    <s v="Z35923_x000a_Z35924_x000a_Z35925"/>
    <s v="LTE990001"/>
    <x v="29"/>
    <s v="SERVI"/>
    <n v="6574861800"/>
    <s v="Qté 1"/>
    <s v="N/A"/>
    <s v="Expédiée"/>
    <s v="Attente AR_x000a_Attente confié"/>
    <s v="AZA"/>
    <n v="10952"/>
    <m/>
    <m/>
    <d v="2018-01-19T00:00:00"/>
    <m/>
    <d v="2018-01-17T00:00:00"/>
    <s v="N/A"/>
    <s v="MAD TBD"/>
    <s v=""/>
    <s v=""/>
    <d v="2018-01-17T00:00:00"/>
    <s v="OK"/>
    <n v="0"/>
    <n v="0"/>
    <s v="TBD"/>
    <s v="TBD"/>
    <s v="TBD"/>
    <s v="Non valide"/>
    <s v="Valide"/>
    <n v="0"/>
    <s v="0,00"/>
    <s v="Z35923_x000a_Z3"/>
    <n v="43117"/>
    <x v="22"/>
    <n v="1"/>
    <n v="0"/>
    <n v="0"/>
  </r>
  <r>
    <s v="2752650010"/>
    <x v="0"/>
    <n v="27526500"/>
    <s v="10"/>
    <x v="0"/>
    <x v="20"/>
    <n v="3"/>
    <n v="0"/>
    <s v=""/>
    <s v="P/N CONNU"/>
    <s v="N/A"/>
    <s v="LdF approuvée"/>
    <s v="OUI"/>
    <s v="NON"/>
    <n v="116"/>
    <s v="1251019-6500010"/>
    <x v="0"/>
    <s v="W18616_x000a_W18617_x000a_W18618"/>
    <s v="LTE990001 =&gt; LTE990003"/>
    <x v="30"/>
    <s v="SERVI"/>
    <s v="N/A"/>
    <s v="N/A"/>
    <s v="N/A"/>
    <s v="Expédiée"/>
    <s v="Réception 4STR*01030 le 10/01/2018 (ACHE58554)"/>
    <s v="AZA"/>
    <n v="7987"/>
    <m/>
    <m/>
    <d v="2017-09-12T00:00:00"/>
    <d v="2018-01-26T00:00:00"/>
    <d v="2018-01-22T00:00:00"/>
    <s v="N/A"/>
    <s v="MAD TBD"/>
    <s v=""/>
    <s v=""/>
    <d v="2018-01-26T00:00:00"/>
    <s v="OK"/>
    <n v="1737"/>
    <n v="0"/>
    <s v="EUR"/>
    <s v="TBD"/>
    <s v="TBD"/>
    <s v="Non valide"/>
    <s v="Non valide"/>
    <n v="5211"/>
    <n v="5211"/>
    <s v="W18616_x000a_W1"/>
    <n v="43126"/>
    <x v="23"/>
    <n v="2"/>
    <n v="0"/>
    <n v="0"/>
  </r>
  <r>
    <s v="2709509610"/>
    <x v="0"/>
    <n v="27095096"/>
    <s v="10"/>
    <x v="0"/>
    <x v="8"/>
    <n v="8"/>
    <n v="0"/>
    <s v=""/>
    <s v="P/N CONNU"/>
    <s v="NB5457P"/>
    <s v="LdF approuvée"/>
    <s v="NON"/>
    <s v="NON"/>
    <n v="117"/>
    <s v="1251019-5096010"/>
    <x v="0"/>
    <s v="R61067"/>
    <s v="LTE990001 =&gt; LTE990008"/>
    <x v="31"/>
    <s v="SERVI"/>
    <s v="N/A"/>
    <s v="N/A"/>
    <s v="N/A"/>
    <s v="Expédiée"/>
    <s v="A livrer en 8 BL Qté 1 - /10, /20 =&gt; /80"/>
    <s v="AZA"/>
    <n v="437"/>
    <m/>
    <m/>
    <d v="2016-08-18T00:00:00"/>
    <d v="2018-01-31T00:00:00"/>
    <d v="2018-01-25T00:00:00"/>
    <s v="Non"/>
    <s v="MAD TBD"/>
    <s v=""/>
    <s v=""/>
    <d v="2018-01-31T00:00:00"/>
    <s v="OK"/>
    <n v="1313.9"/>
    <n v="0"/>
    <s v="USD"/>
    <s v="TBD"/>
    <s v="TBD"/>
    <s v="Non valide"/>
    <s v="Non valide"/>
    <n v="10511.2"/>
    <n v="9354.9680000000008"/>
    <s v="R61067"/>
    <n v="43131"/>
    <x v="24"/>
    <n v="2"/>
    <n v="3.74"/>
    <n v="29.92"/>
  </r>
  <r>
    <s v="2740515910"/>
    <x v="0"/>
    <n v="27405159"/>
    <s v="10"/>
    <x v="3"/>
    <x v="8"/>
    <n v="1"/>
    <n v="0"/>
    <s v=""/>
    <s v="P/N CONNU"/>
    <s v="NB5457P"/>
    <s v="LdF approuvée"/>
    <s v="NON"/>
    <s v="NON"/>
    <n v="117"/>
    <s v="1251019-5159010"/>
    <x v="0"/>
    <s v="V03441_x000a_V03442"/>
    <s v="LTE990009"/>
    <x v="31"/>
    <s v="SERVI"/>
    <s v="N/A"/>
    <s v="N/A"/>
    <s v="Received"/>
    <s v="Expédiée"/>
    <s v="Faire mail prod. + collab à réception des confiés"/>
    <s v="AZA"/>
    <n v="5394"/>
    <m/>
    <m/>
    <d v="2017-05-01T00:00:00"/>
    <d v="2018-01-31T00:00:00"/>
    <d v="2018-01-25T00:00:00"/>
    <s v="Non"/>
    <s v="MAD TBD"/>
    <s v=""/>
    <s v=""/>
    <d v="2018-01-31T00:00:00"/>
    <s v="OK"/>
    <n v="1313.9"/>
    <n v="0"/>
    <s v="USD"/>
    <s v="TBD"/>
    <s v="TBD"/>
    <s v="Non valide"/>
    <s v="Non valide"/>
    <n v="1313.9"/>
    <n v="1169.3710000000001"/>
    <s v="V03441_x000a_V0"/>
    <n v="43131"/>
    <x v="24"/>
    <n v="2"/>
    <n v="3.74"/>
    <n v="3.74"/>
  </r>
  <r>
    <s v="2740525210"/>
    <x v="0"/>
    <n v="27405252"/>
    <s v="10"/>
    <x v="3"/>
    <x v="8"/>
    <n v="1"/>
    <n v="0"/>
    <s v=""/>
    <s v="P/N CONNU"/>
    <s v="NB5457P"/>
    <s v="LdF approuvée"/>
    <s v="NON"/>
    <s v="NON"/>
    <n v="117"/>
    <s v="1251019-5252010"/>
    <x v="0"/>
    <s v="V03445_x000a_V03446"/>
    <s v="LTE990010"/>
    <x v="31"/>
    <s v="SERVI"/>
    <s v="N/A"/>
    <s v="N/A"/>
    <s v="Received"/>
    <s v="Expédiée"/>
    <s v="Faire mail prod. + collab à réception des confiés"/>
    <s v="AZA"/>
    <n v="5394"/>
    <m/>
    <m/>
    <d v="2017-05-01T00:00:00"/>
    <d v="2018-01-31T00:00:00"/>
    <d v="2018-01-25T00:00:00"/>
    <s v="Non"/>
    <s v="MAD TBD"/>
    <s v=""/>
    <s v=""/>
    <d v="2018-01-31T00:00:00"/>
    <s v="OK"/>
    <n v="1313.9"/>
    <n v="0"/>
    <s v="USD"/>
    <s v="TBD"/>
    <s v="TBD"/>
    <s v="Non valide"/>
    <s v="Non valide"/>
    <n v="1313.9"/>
    <n v="1169.3710000000001"/>
    <s v="V03445_x000a_V0"/>
    <n v="43131"/>
    <x v="24"/>
    <n v="2"/>
    <n v="3.74"/>
    <n v="3.74"/>
  </r>
  <r>
    <s v="2740527810"/>
    <x v="0"/>
    <n v="27405278"/>
    <s v="10"/>
    <x v="3"/>
    <x v="8"/>
    <n v="1"/>
    <n v="0"/>
    <s v=""/>
    <s v="P/N CONNU"/>
    <s v="NB5457P"/>
    <s v="LdF approuvée"/>
    <s v="NON"/>
    <s v="NON"/>
    <n v="117"/>
    <s v="1251019-5278010"/>
    <x v="0"/>
    <s v="V03447_x000a_V03448"/>
    <s v="LTE990011"/>
    <x v="31"/>
    <s v="SERVI"/>
    <s v="N/A"/>
    <s v="N/A"/>
    <s v="Received"/>
    <s v="Expédiée"/>
    <s v="Faire mail prod. + collab à réception des confiés"/>
    <s v="AZA"/>
    <n v="5394"/>
    <m/>
    <m/>
    <d v="2017-05-01T00:00:00"/>
    <d v="2018-01-31T00:00:00"/>
    <d v="2018-01-25T00:00:00"/>
    <s v="Non"/>
    <s v="MAD TBD"/>
    <s v=""/>
    <s v=""/>
    <d v="2018-01-31T00:00:00"/>
    <s v="OK"/>
    <n v="1313.9"/>
    <n v="0"/>
    <s v="USD"/>
    <s v="TBD"/>
    <s v="TBD"/>
    <s v="Non valide"/>
    <s v="Non valide"/>
    <n v="1313.9"/>
    <n v="1169.3710000000001"/>
    <s v="V03447_x000a_V0"/>
    <n v="43131"/>
    <x v="24"/>
    <n v="2"/>
    <n v="3.74"/>
    <n v="3.74"/>
  </r>
  <r>
    <s v="6300355856"/>
    <x v="1"/>
    <n v="6300355856"/>
    <m/>
    <x v="3"/>
    <x v="21"/>
    <n v="6"/>
    <n v="0"/>
    <s v=""/>
    <s v="P/N CONNU"/>
    <s v="N/A"/>
    <s v="LdF approuvée"/>
    <s v="NON"/>
    <s v="OUI"/>
    <s v="CABLE COAXIAL"/>
    <s v="1251019-58560"/>
    <x v="1"/>
    <s v="W97347 - W97348"/>
    <s v="W97347-1 =&gt; W97347-6"/>
    <x v="31"/>
    <s v="SERVI"/>
    <s v="N/A"/>
    <s v="N/A"/>
    <s v="N/A"/>
    <s v="Expédiée"/>
    <s v="En stock PHS"/>
    <s v="AZA"/>
    <n v="10159"/>
    <s v="ACHE63946"/>
    <m/>
    <d v="2018-01-08T00:00:00"/>
    <d v="2018-01-31T00:00:00"/>
    <d v="2018-01-25T00:00:00"/>
    <m/>
    <s v="MAD TBD"/>
    <s v=""/>
    <s v=""/>
    <d v="2018-01-31T00:00:00"/>
    <s v="OK"/>
    <n v="213.45"/>
    <n v="0"/>
    <s v="EUR"/>
    <s v="TBD"/>
    <s v="TBD"/>
    <s v="Non valide"/>
    <s v="Non valide"/>
    <n v="1280.6999999999998"/>
    <n v="1280.6999999999998"/>
    <s v="W97347 - "/>
    <n v="43131"/>
    <x v="24"/>
    <n v="2"/>
    <n v="1.45"/>
    <n v="8.6999999999999993"/>
  </r>
  <r>
    <s v="2759151410"/>
    <x v="0"/>
    <n v="27591514"/>
    <s v="10"/>
    <x v="0"/>
    <x v="22"/>
    <n v="1"/>
    <n v="0"/>
    <s v=""/>
    <s v="P/N CONNU"/>
    <s v="NB04436P"/>
    <s v="LdF Non approuvée"/>
    <s v="NON"/>
    <s v="NON"/>
    <n v="301"/>
    <s v="1251019-1514010"/>
    <x v="0"/>
    <s v="W70050_x000a_W70051_x000a_W70052"/>
    <s v="LTE990001"/>
    <x v="32"/>
    <s v="SERVI"/>
    <s v="N/A"/>
    <s v="N/A"/>
    <s v="N/A"/>
    <s v="Annulée"/>
    <s v="Réception 4STR*01124 le 12/01/2018 (ACHE65158)"/>
    <s v="AZA"/>
    <n v="9373"/>
    <m/>
    <m/>
    <d v="2017-11-13T00:00:00"/>
    <d v="2018-02-08T00:00:00"/>
    <d v="2018-02-02T00:00:00"/>
    <s v="N/A"/>
    <s v="MAD TBD"/>
    <s v=""/>
    <s v=""/>
    <d v="2018-02-08T00:00:00"/>
    <s v="OK"/>
    <n v="1883"/>
    <n v="0"/>
    <s v="EUR"/>
    <s v="TBD"/>
    <s v="TBD"/>
    <s v="Non valide"/>
    <s v="Non valide"/>
    <n v="1883"/>
    <n v="1883"/>
    <s v="W70050_x000a_W7"/>
    <n v="43139"/>
    <x v="25"/>
    <n v="2"/>
    <n v="0"/>
    <n v="0"/>
  </r>
  <r>
    <s v="2759151710"/>
    <x v="0"/>
    <n v="27591517"/>
    <s v="10"/>
    <x v="0"/>
    <x v="23"/>
    <n v="1"/>
    <n v="0"/>
    <s v=""/>
    <s v="P/N CONNU"/>
    <s v="NB04436P"/>
    <s v="LdF Non approuvée"/>
    <s v="NON"/>
    <s v="NON"/>
    <n v="500"/>
    <s v="1251019-1517010"/>
    <x v="0"/>
    <s v="W70056_x000a_W70057_x000a_W70058"/>
    <s v="LTE990001"/>
    <x v="32"/>
    <s v="SERVI"/>
    <s v="N/A"/>
    <s v="N/A"/>
    <s v="N/A"/>
    <s v="Annulée"/>
    <s v="Réception 4STR*01123 le 12/01/2018 (ACHE65158)"/>
    <s v="AZA"/>
    <n v="9373"/>
    <m/>
    <m/>
    <d v="2017-11-13T00:00:00"/>
    <d v="2018-02-08T00:00:00"/>
    <d v="2018-02-02T00:00:00"/>
    <s v="N/A"/>
    <s v="MAD TBD"/>
    <s v=""/>
    <s v=""/>
    <d v="2018-02-08T00:00:00"/>
    <s v="OK"/>
    <n v="1930"/>
    <n v="0"/>
    <s v="EUR"/>
    <s v="TBD"/>
    <s v="TBD"/>
    <s v="Non valide"/>
    <s v="Non valide"/>
    <n v="1930"/>
    <n v="1930"/>
    <s v="W70056_x000a_W7"/>
    <n v="43139"/>
    <x v="25"/>
    <n v="2"/>
    <n v="0"/>
    <n v="0"/>
  </r>
  <r>
    <s v="2759151510"/>
    <x v="0"/>
    <n v="27591515"/>
    <s v="10"/>
    <x v="0"/>
    <x v="22"/>
    <n v="1"/>
    <n v="0"/>
    <s v=""/>
    <s v="P/N CONNU"/>
    <s v="NB04436P"/>
    <s v="LdF Non approuvée"/>
    <s v="NON"/>
    <s v="NON"/>
    <n v="301"/>
    <s v="1251019-1515010"/>
    <x v="0"/>
    <s v="W70053_x000a_W70054_x000a_W70055"/>
    <s v="LTE990002"/>
    <x v="32"/>
    <s v="SERVI"/>
    <s v="N/A"/>
    <s v="N/A"/>
    <s v="N/A"/>
    <s v="Annulée"/>
    <s v="Réception 4STR*01124 le 12/01/2018 (ACHE65158)"/>
    <s v="AZA"/>
    <n v="9373"/>
    <m/>
    <m/>
    <d v="2017-12-01T00:00:00"/>
    <d v="2018-02-08T00:00:00"/>
    <d v="2018-02-02T00:00:00"/>
    <s v="N/A"/>
    <s v="MAD TBD"/>
    <s v=""/>
    <s v=""/>
    <d v="2018-02-08T00:00:00"/>
    <s v="OK"/>
    <n v="1883"/>
    <n v="0"/>
    <s v="EUR"/>
    <s v="TBD"/>
    <s v="TBD"/>
    <s v="Non valide"/>
    <s v="Non valide"/>
    <n v="1883"/>
    <n v="1883"/>
    <s v="W70053_x000a_W7"/>
    <n v="43139"/>
    <x v="25"/>
    <n v="2"/>
    <n v="0"/>
    <n v="0"/>
  </r>
  <r>
    <s v="2759151810"/>
    <x v="0"/>
    <n v="27591518"/>
    <s v="10"/>
    <x v="0"/>
    <x v="23"/>
    <n v="1"/>
    <n v="0"/>
    <s v=""/>
    <s v="P/N CONNU"/>
    <s v="NB04436P"/>
    <s v="LdF Non approuvée"/>
    <s v="NON"/>
    <s v="NON"/>
    <n v="500"/>
    <s v="1251019-1518010"/>
    <x v="0"/>
    <s v="W70059_x000a_W70060_x000a_W70061"/>
    <s v="LTE990002"/>
    <x v="32"/>
    <s v="SERVI"/>
    <s v="N/A"/>
    <s v="N/A"/>
    <s v="N/A"/>
    <s v="Annulée"/>
    <s v="Réception 4STR*01123 le 12/01/2018 (ACHE65158)"/>
    <s v="AZA"/>
    <n v="9373"/>
    <m/>
    <m/>
    <d v="2017-12-01T00:00:00"/>
    <d v="2018-02-08T00:00:00"/>
    <d v="2018-02-02T00:00:00"/>
    <s v="N/A"/>
    <s v="MAD TBD"/>
    <s v=""/>
    <s v=""/>
    <d v="2018-02-08T00:00:00"/>
    <s v="OK"/>
    <n v="1930"/>
    <n v="0"/>
    <s v="EUR"/>
    <s v="TBD"/>
    <s v="TBD"/>
    <s v="Non valide"/>
    <s v="Non valide"/>
    <n v="1930"/>
    <n v="1930"/>
    <s v="W70059_x000a_W7"/>
    <n v="43139"/>
    <x v="25"/>
    <n v="2"/>
    <n v="0"/>
    <n v="0"/>
  </r>
  <r>
    <s v="10"/>
    <x v="0"/>
    <m/>
    <s v="10"/>
    <x v="0"/>
    <x v="20"/>
    <n v="10"/>
    <n v="0"/>
    <s v=""/>
    <s v="P/N CONNU"/>
    <s v="N/A"/>
    <s v="LdF approuvée"/>
    <s v="NON"/>
    <s v="NON"/>
    <n v="116"/>
    <s v="1251019-010"/>
    <x v="0"/>
    <s v="W36373 W36374 W36375"/>
    <s v="LTE990004 =&gt; LTE990013"/>
    <x v="33"/>
    <s v="SERVI"/>
    <s v="N/A"/>
    <s v="N/A"/>
    <s v="N/A"/>
    <s v="Annulée"/>
    <s v="Réception 4STR*01030 le 10/01/2018 (ACHE58554)"/>
    <s v="AZA"/>
    <n v="7987"/>
    <m/>
    <m/>
    <d v="2017-11-27T00:00:00"/>
    <d v="2018-02-09T00:00:00"/>
    <d v="2018-02-05T00:00:00"/>
    <s v="N/A"/>
    <s v="MAD TBD"/>
    <s v=""/>
    <s v=""/>
    <d v="2018-02-09T00:00:00"/>
    <s v="OK"/>
    <n v="1737"/>
    <n v="0"/>
    <s v="EUR"/>
    <s v="TBD"/>
    <s v="TBD"/>
    <s v="Non valide"/>
    <s v="Non valide"/>
    <n v="17370"/>
    <n v="17370"/>
    <s v="W36373 W3"/>
    <n v="43140"/>
    <x v="26"/>
    <n v="2"/>
    <n v="0"/>
    <n v="0"/>
  </r>
  <r>
    <s v="2766568110"/>
    <x v="0"/>
    <n v="27665681"/>
    <s v="10"/>
    <x v="2"/>
    <x v="24"/>
    <n v="1"/>
    <n v="0"/>
    <s v=""/>
    <s v="P/N CONNU"/>
    <s v="VB0268D"/>
    <s v="LdF approuvée"/>
    <s v="NON"/>
    <s v="NON"/>
    <n v="313"/>
    <s v="1251019-5681010"/>
    <x v="0"/>
    <s v="Z38927_x000a_Z38928_x000a_Z38929"/>
    <s v="LTE990001"/>
    <x v="34"/>
    <s v="SERVI"/>
    <s v="6V90079000"/>
    <s v="Qté 1"/>
    <s v="Received"/>
    <s v="Expédiée"/>
    <s v="Collaboré en avance de phase"/>
    <s v="AZA"/>
    <n v="11086"/>
    <m/>
    <m/>
    <d v="2018-01-26T00:00:00"/>
    <d v="2018-02-09T00:00:00"/>
    <d v="2018-02-07T00:00:00"/>
    <s v="N/A"/>
    <s v="MAD TBD"/>
    <s v=""/>
    <s v=""/>
    <d v="2018-02-09T00:00:00"/>
    <s v="OK"/>
    <n v="2339"/>
    <n v="0"/>
    <s v="USD"/>
    <s v="TBD"/>
    <s v="TBD"/>
    <s v="Non valide"/>
    <s v="Non valide"/>
    <n v="0"/>
    <n v="0"/>
    <s v="Z38927_x000a_Z3"/>
    <n v="43140"/>
    <x v="26"/>
    <n v="2"/>
    <n v="4.95"/>
    <n v="4.95"/>
  </r>
  <r>
    <s v="27535453"/>
    <x v="0"/>
    <n v="27535453"/>
    <m/>
    <x v="2"/>
    <x v="25"/>
    <n v="6"/>
    <n v="0"/>
    <s v=""/>
    <s v="P/N CONNU"/>
    <s v="TBD"/>
    <s v="LdF approuvée"/>
    <s v="NON"/>
    <s v="NON"/>
    <s v="JACK ASSY"/>
    <s v="1251019-54530"/>
    <x v="1"/>
    <s v="W86891 - W86892"/>
    <s v="W86891-1 =&gt; W86891-6"/>
    <x v="35"/>
    <s v="SERVI"/>
    <s v="N/A"/>
    <s v="N/A"/>
    <s v="N/A"/>
    <s v="Expédiée"/>
    <s v="À envoyer chez ROSSI le 19/01/2018 - Réception structures le 08/01/2018"/>
    <s v="AZA"/>
    <n v="7929"/>
    <s v="ACHE61364"/>
    <m/>
    <d v="2017-12-15T00:00:00"/>
    <d v="2018-02-14T00:00:00"/>
    <d v="2018-02-12T00:00:00"/>
    <m/>
    <s v="MAD TBD"/>
    <s v=""/>
    <s v=""/>
    <d v="2018-02-14T00:00:00"/>
    <s v="OK"/>
    <n v="1885"/>
    <n v="0"/>
    <s v="USD"/>
    <s v="TBD"/>
    <s v="TBD"/>
    <s v="Non valide"/>
    <s v="Non valide"/>
    <n v="0"/>
    <n v="0"/>
    <s v="W86891 - "/>
    <n v="43145"/>
    <x v="27"/>
    <n v="2"/>
    <n v="1.66"/>
    <n v="9.9599999999999991"/>
  </r>
  <r>
    <s v="E8789829L10"/>
    <x v="0"/>
    <s v="E8789829L"/>
    <s v="10"/>
    <x v="2"/>
    <x v="26"/>
    <n v="1"/>
    <n v="0"/>
    <m/>
    <s v="P/N CONNU"/>
    <s v="MB2061D"/>
    <s v="LdF approuvée"/>
    <s v="NON"/>
    <s v="NON"/>
    <n v="12"/>
    <s v="1251019-829L010"/>
    <x v="0"/>
    <s v="Z55135_x000a_Z55136_x000a_Z55137"/>
    <s v="LTE990001"/>
    <x v="35"/>
    <s v="SERVI"/>
    <s v="6M90005200_x000a_6M90005100_x000a_6M90005300_x000a_6M90079400"/>
    <s v="Qté 1_x000a_Qté 1_x000a_Qté 1_x000a_Qté 1"/>
    <s v="Received"/>
    <s v="Expédiée"/>
    <s v="Attente délai d'appro_x000a_Attente ETEC"/>
    <s v="AZA"/>
    <n v="11494"/>
    <m/>
    <m/>
    <d v="2018-02-14T00:00:00"/>
    <m/>
    <d v="2018-02-12T00:00:00"/>
    <s v="N/A"/>
    <s v="MAD TBD"/>
    <s v=""/>
    <s v=""/>
    <d v="2018-02-12T00:00:00"/>
    <s v="OK"/>
    <n v="1353"/>
    <n v="2318"/>
    <s v="EUR"/>
    <s v="TBD"/>
    <s v="TBD"/>
    <s v="Non valide"/>
    <s v="Non valide"/>
    <n v="2318"/>
    <n v="2318"/>
    <s v="Z55135_x000a_Z5"/>
    <n v="43143"/>
    <x v="28"/>
    <n v="2"/>
    <n v="8.31"/>
    <n v="8.31"/>
  </r>
  <r>
    <s v="P231461710"/>
    <x v="4"/>
    <s v="P2314617"/>
    <s v="10"/>
    <x v="0"/>
    <x v="27"/>
    <n v="1"/>
    <n v="0"/>
    <s v=""/>
    <s v="P/N CONNU"/>
    <s v="N/A"/>
    <s v="LdF approuvée"/>
    <s v="NON"/>
    <s v="OUI"/>
    <n v="265"/>
    <s v="1283219-4617010"/>
    <x v="0"/>
    <s v="Z48623_x000a_Z48624_x000a_Z48625"/>
    <s v="LTE990001"/>
    <x v="35"/>
    <s v="SERVI"/>
    <s v="H72362730101_x000a_ABS1643ACSB007_x000a_6V90061801"/>
    <s v="Qté 1_x000a_Qté 1_x000a_Qté 1"/>
    <s v="N/A"/>
    <s v="Expédiée"/>
    <m/>
    <s v="AZA"/>
    <s v="N/A"/>
    <m/>
    <m/>
    <d v="2018-02-16T00:00:00"/>
    <m/>
    <d v="2018-02-12T00:00:00"/>
    <s v="OK"/>
    <s v="MAD TBD"/>
    <s v=""/>
    <s v=""/>
    <d v="2018-02-12T00:00:00"/>
    <s v="OK"/>
    <n v="0"/>
    <n v="0"/>
    <n v="0"/>
    <s v="TBD"/>
    <s v="TBD"/>
    <s v="Non valide"/>
    <s v="Non valide"/>
    <n v="0"/>
    <s v="0,00"/>
    <s v="Z48623_x000a_Z4"/>
    <n v="43143"/>
    <x v="28"/>
    <n v="2"/>
    <n v="0"/>
    <n v="0"/>
  </r>
  <r>
    <s v="2759524210"/>
    <x v="0"/>
    <n v="27595242"/>
    <s v="10"/>
    <x v="1"/>
    <x v="28"/>
    <n v="1"/>
    <n v="0"/>
    <s v=""/>
    <s v="P/N CONNU"/>
    <s v="N/A"/>
    <s v="LdF approuvée"/>
    <s v="NON"/>
    <s v="NON"/>
    <s v="JACK"/>
    <s v="1251319-5242010"/>
    <x v="0"/>
    <s v="W70266"/>
    <s v="LTE990004"/>
    <x v="36"/>
    <s v="SERVI"/>
    <s v="N/A"/>
    <s v="N/A"/>
    <s v="N/A"/>
    <s v="Annulée"/>
    <s v="Réception 4STR*00822 le 07/02/2018 (ACHE66272)"/>
    <s v="AZA"/>
    <n v="9296"/>
    <m/>
    <m/>
    <d v="2017-12-06T00:00:00"/>
    <d v="2018-02-16T00:00:00"/>
    <d v="2018-02-14T00:00:00"/>
    <s v="N/A"/>
    <s v="MAD TBD"/>
    <s v=""/>
    <s v=""/>
    <d v="2018-02-16T00:00:00"/>
    <s v="OK"/>
    <n v="970"/>
    <n v="1796"/>
    <s v="USD"/>
    <s v="TBD"/>
    <s v="TBD"/>
    <s v="Non valide"/>
    <s v="Non valide"/>
    <n v="1796"/>
    <n v="1598.44"/>
    <s v="W70266"/>
    <n v="43147"/>
    <x v="29"/>
    <n v="1"/>
    <n v="4.04"/>
    <n v="4.04"/>
  </r>
  <r>
    <s v="27687280"/>
    <x v="0"/>
    <n v="27687280"/>
    <m/>
    <x v="1"/>
    <x v="29"/>
    <n v="5"/>
    <n v="0"/>
    <s v=""/>
    <s v="P/N CONNU"/>
    <s v="N/A"/>
    <s v="LdF approuvée"/>
    <s v="NON"/>
    <s v="NON"/>
    <s v="PROTECTION CAP"/>
    <s v="1251019-72800"/>
    <x v="1"/>
    <s v="Z55870"/>
    <s v="Z55870-1 =&gt; Z55870-5"/>
    <x v="37"/>
    <s v="SERVI"/>
    <s v="N/A"/>
    <s v="N/A"/>
    <s v="N/A"/>
    <s v="Expédiée"/>
    <s v="En stock PHS"/>
    <s v="AZA"/>
    <n v="11581"/>
    <m/>
    <m/>
    <d v="2018-02-22T00:00:00"/>
    <d v="2018-02-20T00:00:00"/>
    <d v="2018-02-16T00:00:00"/>
    <m/>
    <s v="MAD TBD"/>
    <s v=""/>
    <s v=""/>
    <d v="2018-02-20T00:00:00"/>
    <s v="OK"/>
    <n v="134"/>
    <n v="0"/>
    <s v="EUR"/>
    <s v="TBD"/>
    <s v="TBD"/>
    <s v="Non valide"/>
    <s v="Non valide"/>
    <n v="0"/>
    <n v="0"/>
    <s v="Z55870"/>
    <n v="43151"/>
    <x v="30"/>
    <n v="1"/>
    <n v="0.65"/>
    <n v="3.25"/>
  </r>
  <r>
    <s v="2763837410"/>
    <x v="0"/>
    <n v="27638374"/>
    <s v="10"/>
    <x v="2"/>
    <x v="30"/>
    <n v="5"/>
    <n v="0"/>
    <s v=""/>
    <s v="P/N CONNU"/>
    <s v="N/A"/>
    <s v="LdF approuvée"/>
    <s v="NON"/>
    <s v="NON"/>
    <n v="27"/>
    <s v="1251019-8374010"/>
    <x v="0"/>
    <s v="Z18635_x000a_Z18636_x000a_Z18637"/>
    <s v="LTE990001 =&gt; LTE990005"/>
    <x v="38"/>
    <s v="SERVI"/>
    <s v="N/A"/>
    <s v="N/A"/>
    <s v="N/A"/>
    <s v="Annulée"/>
    <s v="Enlèvement DHL"/>
    <s v="AZA"/>
    <n v="10453"/>
    <m/>
    <m/>
    <d v="2018-01-19T00:00:00"/>
    <d v="2018-02-21T00:00:00"/>
    <d v="2018-02-19T00:00:00"/>
    <s v="N/A"/>
    <s v="MAD TBD"/>
    <s v=""/>
    <s v=""/>
    <d v="2018-02-21T00:00:00"/>
    <s v="OK"/>
    <n v="801.67"/>
    <n v="0"/>
    <s v="EUR"/>
    <s v="TBD"/>
    <s v="TBD"/>
    <s v="Non valide"/>
    <s v="Non valide"/>
    <n v="0"/>
    <n v="0"/>
    <s v="Z18635_x000a_Z1"/>
    <n v="43152"/>
    <x v="31"/>
    <n v="2"/>
    <n v="0"/>
    <n v="0"/>
  </r>
  <r>
    <s v="2768048910"/>
    <x v="0"/>
    <n v="27680489"/>
    <s v="10"/>
    <x v="2"/>
    <x v="31"/>
    <n v="5"/>
    <n v="0"/>
    <s v=""/>
    <s v="P/N CONNU"/>
    <s v="N/A"/>
    <s v="LdF approuvée"/>
    <s v="NON"/>
    <s v="NON"/>
    <n v="27"/>
    <s v="1251019-0489010"/>
    <x v="0"/>
    <s v="LCTZ18635_x000a_LCTZ18636_x000a_LCTZ18637"/>
    <s v="LTE990001 =&gt; LTE990005"/>
    <x v="38"/>
    <s v="SERVI"/>
    <s v="N/A"/>
    <s v="N/A"/>
    <s v="N/A"/>
    <s v="Expédiée"/>
    <s v="Enlèvement DHL"/>
    <s v="AZA"/>
    <n v="10453"/>
    <m/>
    <m/>
    <d v="2018-02-19T00:00:00"/>
    <d v="2018-02-21T00:00:00"/>
    <d v="2018-02-19T00:00:00"/>
    <s v="N/A"/>
    <s v="MAD TBD"/>
    <s v=""/>
    <s v=""/>
    <d v="2018-02-21T00:00:00"/>
    <s v="OK"/>
    <n v="1074"/>
    <n v="1850"/>
    <s v="USD"/>
    <s v="TBD"/>
    <s v="TBD"/>
    <s v="Non valide"/>
    <s v="Non valide"/>
    <n v="9250"/>
    <n v="8232.5"/>
    <s v="LCTZ18635"/>
    <n v="43152"/>
    <x v="31"/>
    <n v="2"/>
    <n v="3.06"/>
    <n v="15.3"/>
  </r>
  <r>
    <s v="27535451"/>
    <x v="0"/>
    <n v="27535451"/>
    <m/>
    <x v="0"/>
    <x v="25"/>
    <n v="6"/>
    <n v="0"/>
    <s v=""/>
    <s v="P/N CONNU"/>
    <s v="TBD"/>
    <s v="LdF approuvée"/>
    <s v="NON"/>
    <s v="NON"/>
    <s v="JACK ASSY"/>
    <s v="1251019-54510"/>
    <x v="1"/>
    <s v="W86501 - W86502"/>
    <s v="W86501-1 =&gt; W86501-6"/>
    <x v="39"/>
    <s v="SERVI"/>
    <s v="N/A"/>
    <s v="N/A"/>
    <s v="N/A"/>
    <s v="Expédiée"/>
    <s v="En stock PHS"/>
    <s v="AZA"/>
    <n v="7929"/>
    <s v="ACHE61364"/>
    <m/>
    <d v="2017-11-15T00:00:00"/>
    <d v="2018-02-27T00:00:00"/>
    <d v="2018-02-21T00:00:00"/>
    <m/>
    <s v="MAD TBD"/>
    <s v=""/>
    <s v=""/>
    <d v="2018-02-27T00:00:00"/>
    <s v="OK"/>
    <n v="1885"/>
    <n v="0"/>
    <s v="USD"/>
    <s v="TBD"/>
    <s v="TBD"/>
    <s v="Non valide"/>
    <s v="Non valide"/>
    <n v="11310"/>
    <n v="10065.9"/>
    <s v="W86501 - "/>
    <n v="43158"/>
    <x v="32"/>
    <n v="2"/>
    <n v="1.66"/>
    <n v="9.9599999999999991"/>
  </r>
  <r>
    <s v="2768457610"/>
    <x v="0"/>
    <n v="27684576"/>
    <s v="10"/>
    <x v="1"/>
    <x v="28"/>
    <n v="1"/>
    <n v="0"/>
    <s v=""/>
    <s v="P/N CONNU"/>
    <s v="N/A"/>
    <s v="LdF approuvée"/>
    <s v="NON"/>
    <s v="NON"/>
    <s v="JACK"/>
    <s v="1251319-4576010"/>
    <x v="0"/>
    <s v="Z55154"/>
    <s v="LTE990009"/>
    <x v="39"/>
    <s v="SERVI"/>
    <s v="N/A"/>
    <s v="N/A"/>
    <s v="N/A"/>
    <s v="Expédiée"/>
    <m/>
    <s v="AZA"/>
    <n v="11481"/>
    <m/>
    <m/>
    <d v="2018-02-12T00:00:00"/>
    <d v="2018-02-23T00:00:00"/>
    <d v="2018-02-21T00:00:00"/>
    <s v="N/A"/>
    <s v="MAD TBD"/>
    <s v=""/>
    <s v=""/>
    <d v="2018-02-23T00:00:00"/>
    <s v="OK"/>
    <n v="970"/>
    <n v="1796"/>
    <s v="USD"/>
    <s v="TBD"/>
    <s v="TBD"/>
    <s v="Non valide"/>
    <s v="Non valide"/>
    <n v="1796"/>
    <n v="1598.44"/>
    <s v="Z55154"/>
    <n v="43154"/>
    <x v="33"/>
    <n v="1"/>
    <n v="4.04"/>
    <n v="4.04"/>
  </r>
  <r>
    <s v="2757127110"/>
    <x v="0"/>
    <n v="27571271"/>
    <s v="10"/>
    <x v="3"/>
    <x v="28"/>
    <n v="1"/>
    <n v="0"/>
    <s v=""/>
    <s v="P/N CONNU"/>
    <s v="N/A"/>
    <s v="LdF approuvée"/>
    <s v="NON"/>
    <s v="NON"/>
    <s v="JACK"/>
    <s v="1251319-1271010"/>
    <x v="0"/>
    <s v="W67726"/>
    <s v="LTE990001"/>
    <x v="40"/>
    <s v="SERVI"/>
    <s v="N/A"/>
    <s v="N/A"/>
    <s v="N/A"/>
    <s v="Expédiée"/>
    <s v="Réception 4STR*00822 le 07/02/2018 (ACHE66272)"/>
    <s v="AZA"/>
    <n v="9296"/>
    <m/>
    <m/>
    <d v="2017-11-15T00:00:00"/>
    <d v="2018-02-28T00:00:00"/>
    <d v="2018-02-22T00:00:00"/>
    <s v="N/A"/>
    <s v="MAD TBD"/>
    <s v=""/>
    <s v=""/>
    <d v="2018-02-28T00:00:00"/>
    <s v="OK"/>
    <n v="970"/>
    <n v="1796"/>
    <s v="USD"/>
    <s v="TBD"/>
    <s v="TBD"/>
    <s v="Non valide"/>
    <s v="Non valide"/>
    <n v="970"/>
    <n v="863.30000000000007"/>
    <s v="W67726"/>
    <n v="43159"/>
    <x v="34"/>
    <n v="2"/>
    <n v="4.04"/>
    <n v="4.04"/>
  </r>
  <r>
    <s v="2757129610"/>
    <x v="0"/>
    <n v="27571296"/>
    <s v="10"/>
    <x v="3"/>
    <x v="28"/>
    <n v="1"/>
    <n v="0"/>
    <m/>
    <s v="P/N CONNU"/>
    <s v="N/A"/>
    <s v="LdF approuvée"/>
    <s v="NON"/>
    <s v="NON"/>
    <s v="JACK"/>
    <s v="1251319-1296010"/>
    <x v="0"/>
    <s v="W67727"/>
    <s v="LTE990002"/>
    <x v="40"/>
    <s v="SERVI"/>
    <s v="N/A"/>
    <s v="N/A"/>
    <s v="N/A"/>
    <s v="Expédiée"/>
    <s v="Réception 4STR*00822 le 07/02/2018 (ACHE66272)"/>
    <s v="AZA"/>
    <n v="9296"/>
    <m/>
    <m/>
    <d v="2017-11-15T00:00:00"/>
    <d v="2018-02-28T00:00:00"/>
    <d v="2018-02-22T00:00:00"/>
    <s v="N/A"/>
    <s v="MAD TBD"/>
    <s v=""/>
    <s v=""/>
    <d v="2018-02-28T00:00:00"/>
    <s v="OK"/>
    <n v="970"/>
    <n v="1796"/>
    <s v="USD"/>
    <s v="TBD"/>
    <s v="TBD"/>
    <s v="Non valide"/>
    <s v="Non valide"/>
    <n v="970"/>
    <n v="863.30000000000007"/>
    <s v="W67727"/>
    <n v="43159"/>
    <x v="34"/>
    <n v="2"/>
    <n v="4.04"/>
    <n v="4.04"/>
  </r>
  <r>
    <s v="2759524110"/>
    <x v="0"/>
    <n v="27595241"/>
    <s v="10"/>
    <x v="3"/>
    <x v="28"/>
    <n v="1"/>
    <n v="0"/>
    <s v=""/>
    <s v="P/N CONNU"/>
    <s v="N/A"/>
    <s v="LdF approuvée"/>
    <s v="NON"/>
    <s v="NON"/>
    <s v="JACK"/>
    <s v="1251319-5241010"/>
    <x v="0"/>
    <s v="W70265"/>
    <s v="LTE990003"/>
    <x v="40"/>
    <s v="SERVI"/>
    <s v="N/A"/>
    <s v="N/A"/>
    <s v="N/A"/>
    <s v="Expédiée"/>
    <s v="Réception 4STR*00822 le 07/02/2018 (ACHE66272)"/>
    <s v="AZA"/>
    <n v="9296"/>
    <m/>
    <m/>
    <d v="2017-12-06T00:00:00"/>
    <d v="2018-02-28T00:00:00"/>
    <d v="2018-02-22T00:00:00"/>
    <s v="N/A"/>
    <s v="MAD TBD"/>
    <s v=""/>
    <s v=""/>
    <d v="2018-02-28T00:00:00"/>
    <s v="OK"/>
    <n v="970"/>
    <n v="1796"/>
    <s v="USD"/>
    <s v="TBD"/>
    <s v="TBD"/>
    <s v="Non valide"/>
    <s v="Non valide"/>
    <n v="970"/>
    <n v="863.30000000000007"/>
    <s v="W70265"/>
    <n v="43159"/>
    <x v="34"/>
    <n v="2"/>
    <n v="4.04"/>
    <n v="4.04"/>
  </r>
  <r>
    <s v="2764111810"/>
    <x v="0"/>
    <n v="27641118"/>
    <s v="00010"/>
    <x v="3"/>
    <x v="28"/>
    <n v="1"/>
    <n v="0"/>
    <s v=""/>
    <s v="P/N CONNU"/>
    <s v="N/A"/>
    <s v="LdF approuvée"/>
    <s v="NON"/>
    <s v="NON"/>
    <s v="JACK"/>
    <s v="1251319-1118000010"/>
    <x v="0"/>
    <s v="Z21294"/>
    <s v="LTE990005"/>
    <x v="40"/>
    <s v="SERVI"/>
    <s v="N/A"/>
    <s v="N/A"/>
    <s v="N/A"/>
    <s v="Annulée"/>
    <s v="Réception 4STR*00822 le 07/02/2018 (ACHE66272)"/>
    <s v="AZA"/>
    <n v="10565"/>
    <m/>
    <m/>
    <d v="2018-01-20T00:00:00"/>
    <d v="2018-02-28T00:00:00"/>
    <d v="2018-02-22T00:00:00"/>
    <s v="N/A"/>
    <s v="MAD TBD"/>
    <s v=""/>
    <s v=""/>
    <d v="2018-02-28T00:00:00"/>
    <s v="OK"/>
    <n v="970"/>
    <n v="1796"/>
    <s v="USD"/>
    <s v="TBD"/>
    <s v="TBD"/>
    <s v="Non valide"/>
    <s v="Non valide"/>
    <n v="970"/>
    <n v="863.30000000000007"/>
    <s v="Z21294"/>
    <n v="43159"/>
    <x v="34"/>
    <n v="2"/>
    <n v="4.04"/>
    <n v="4.04"/>
  </r>
  <r>
    <s v="2750325310"/>
    <x v="0"/>
    <n v="27503253"/>
    <s v="10"/>
    <x v="0"/>
    <x v="28"/>
    <n v="2"/>
    <n v="0"/>
    <s v=""/>
    <s v="P/N CONNU"/>
    <s v="N/A"/>
    <s v="LdF approuvée"/>
    <s v="NON"/>
    <s v="NON"/>
    <s v="JACK"/>
    <s v="1251319-3253010"/>
    <x v="0"/>
    <s v="W70264"/>
    <s v="LTE990006 =&gt; LTE990007"/>
    <x v="40"/>
    <s v="SERVI"/>
    <s v="N/A"/>
    <s v="N/A"/>
    <s v="N/A"/>
    <s v="Expédiée"/>
    <s v="Réception 4STR*00822 le 07/02/2018 (ACHE66272)"/>
    <s v="AZA"/>
    <n v="9296"/>
    <m/>
    <m/>
    <d v="2018-02-05T00:00:00"/>
    <d v="2018-02-28T00:00:00"/>
    <d v="2018-02-22T00:00:00"/>
    <s v="N/A"/>
    <s v="MAD TBD"/>
    <s v=""/>
    <s v=""/>
    <d v="2018-02-28T00:00:00"/>
    <s v="OK"/>
    <n v="970"/>
    <n v="1796"/>
    <s v="USD"/>
    <s v="TBD"/>
    <s v="TBD"/>
    <s v="Non valide"/>
    <s v="Non valide"/>
    <n v="1940"/>
    <n v="1726.6000000000001"/>
    <s v="W70264"/>
    <n v="43159"/>
    <x v="34"/>
    <n v="2"/>
    <n v="4.04"/>
    <n v="8.08"/>
  </r>
  <r>
    <s v="2766227710"/>
    <x v="0"/>
    <n v="27662277"/>
    <s v="10"/>
    <x v="3"/>
    <x v="28"/>
    <n v="1"/>
    <n v="0"/>
    <s v=""/>
    <s v="P/N CONNU"/>
    <s v="N/A"/>
    <s v="LdF approuvée"/>
    <s v="NON"/>
    <s v="NON"/>
    <s v="JACK"/>
    <s v="1251319-2277010"/>
    <x v="0"/>
    <s v="Z37767"/>
    <s v="LTE990008"/>
    <x v="40"/>
    <s v="SERVI"/>
    <s v="N/A"/>
    <s v="N/A"/>
    <s v="N/A"/>
    <s v="Expédiée"/>
    <s v="Réception ACHE66272 le 07/02/2018"/>
    <s v="AZA"/>
    <n v="11000"/>
    <m/>
    <m/>
    <d v="2018-02-18T00:00:00"/>
    <d v="2018-02-28T00:00:00"/>
    <d v="2018-02-22T00:00:00"/>
    <s v="N/A"/>
    <s v="MAD TBD"/>
    <s v=""/>
    <s v=""/>
    <d v="2018-02-28T00:00:00"/>
    <s v="OK"/>
    <n v="970"/>
    <n v="1796"/>
    <s v="USD"/>
    <s v="TBD"/>
    <s v="TBD"/>
    <s v="Non valide"/>
    <s v="Non valide"/>
    <n v="970"/>
    <n v="863.30000000000007"/>
    <s v="Z37767"/>
    <n v="43159"/>
    <x v="34"/>
    <n v="2"/>
    <n v="4.04"/>
    <n v="4.04"/>
  </r>
  <r>
    <s v="2765743610"/>
    <x v="0"/>
    <n v="27657436"/>
    <s v="00010"/>
    <x v="0"/>
    <x v="22"/>
    <n v="1"/>
    <n v="0"/>
    <s v=""/>
    <s v="P/N CONNU"/>
    <s v="NB04436P"/>
    <s v="LdF Non approuvée"/>
    <s v="NON"/>
    <s v="NON"/>
    <n v="301"/>
    <s v="1251019-7436000010"/>
    <x v="0"/>
    <s v="Z34631_x000a_Z34632_x000a_Z34633"/>
    <s v="LTE990003"/>
    <x v="41"/>
    <s v="SERVI"/>
    <s v="N/A"/>
    <s v="N/A"/>
    <s v="N/A"/>
    <s v="Expédiée"/>
    <s v="Réception 4STR*01124 le 30/03/2018"/>
    <s v="AZA"/>
    <n v="10816"/>
    <m/>
    <m/>
    <d v="2018-03-05T00:00:00"/>
    <m/>
    <d v="2018-02-27T00:00:00"/>
    <s v="N/A"/>
    <s v="MAD TBD"/>
    <s v=""/>
    <s v=""/>
    <d v="2018-02-27T00:00:00"/>
    <s v="OK"/>
    <n v="1883"/>
    <n v="0"/>
    <s v="EUR"/>
    <s v="TBD"/>
    <s v="TBD"/>
    <s v="Non valide"/>
    <s v="Non valide"/>
    <n v="1883"/>
    <n v="1883"/>
    <s v="Z34631_x000a_Z3"/>
    <n v="43158"/>
    <x v="32"/>
    <n v="2"/>
    <n v="0"/>
    <n v="0"/>
  </r>
  <r>
    <s v="2765743710"/>
    <x v="0"/>
    <n v="27657437"/>
    <s v="00010"/>
    <x v="0"/>
    <x v="23"/>
    <n v="1"/>
    <n v="0"/>
    <s v=""/>
    <s v="P/N CONNU"/>
    <s v="NB04436P"/>
    <s v="LdF Non approuvée"/>
    <s v="NON"/>
    <s v="NON"/>
    <n v="500"/>
    <s v="1251019-7437000010"/>
    <x v="0"/>
    <s v="Z34638_x000a_Z34639_x000a_Z34640"/>
    <s v="LTE990003"/>
    <x v="41"/>
    <s v="SERVI"/>
    <s v="N/A"/>
    <s v="N/A"/>
    <s v="N/A"/>
    <s v="Expédiée"/>
    <s v="Réception 4STR*01124 le 30/03/2018"/>
    <s v="AZA"/>
    <n v="10816"/>
    <m/>
    <m/>
    <d v="2018-03-05T00:00:00"/>
    <m/>
    <d v="2018-02-27T00:00:00"/>
    <s v="N/A"/>
    <s v="MAD TBD"/>
    <s v=""/>
    <s v=""/>
    <d v="2018-02-27T00:00:00"/>
    <s v="OK"/>
    <n v="1930"/>
    <n v="0"/>
    <s v="EUR"/>
    <s v="TBD"/>
    <s v="TBD"/>
    <s v="Non valide"/>
    <s v="Non valide"/>
    <n v="1930"/>
    <n v="1930"/>
    <s v="Z34638_x000a_Z3"/>
    <n v="43158"/>
    <x v="32"/>
    <n v="2"/>
    <n v="0"/>
    <n v="0"/>
  </r>
  <r>
    <s v="2763437310"/>
    <x v="0"/>
    <n v="27634373"/>
    <s v="10"/>
    <x v="1"/>
    <x v="32"/>
    <n v="1"/>
    <n v="0"/>
    <s v=""/>
    <s v="P/N CONNU"/>
    <s v="NB05045P"/>
    <s v="LdF approuvée"/>
    <s v="NON"/>
    <s v="NON"/>
    <n v="108"/>
    <s v="1251019-4373010"/>
    <x v="0"/>
    <s v="Z12612_x000a_Z12613_x000a_Z12614"/>
    <s v="EFD990001"/>
    <x v="42"/>
    <s v="SERVI"/>
    <n v="6963469200"/>
    <s v="Qté 1"/>
    <s v="Received"/>
    <s v="Expédiée"/>
    <s v="VU prélevé sur cmde annulée (27610978)_x000a_Enlèvement DHL"/>
    <s v="AZ"/>
    <s v="N/A"/>
    <m/>
    <m/>
    <d v="2018-01-08T00:00:00"/>
    <d v="2018-03-05T00:00:00"/>
    <d v="2018-03-01T00:00:00"/>
    <s v="N/A"/>
    <s v="MAD TBD"/>
    <s v=""/>
    <s v=""/>
    <d v="2018-03-05T00:00:00"/>
    <s v="OK"/>
    <n v="4194"/>
    <n v="0"/>
    <s v="USD"/>
    <s v="TBD"/>
    <s v="TBD"/>
    <s v="Non valide"/>
    <s v="Non valide"/>
    <n v="0"/>
    <n v="0"/>
    <s v="Z12612_x000a_Z1"/>
    <n v="43164"/>
    <x v="35"/>
    <n v="1"/>
    <n v="0"/>
    <n v="0"/>
  </r>
  <r>
    <s v="E8791708L10"/>
    <x v="0"/>
    <s v="E8791708L"/>
    <s v="10"/>
    <x v="1"/>
    <x v="33"/>
    <n v="1"/>
    <n v="0"/>
    <s v=""/>
    <s v="P/N CONNU"/>
    <s v="MB2030D"/>
    <s v="LdF approuvée"/>
    <s v="NON"/>
    <s v="NON"/>
    <n v="34"/>
    <s v="1251019-708L010"/>
    <x v="0"/>
    <s v="Z51425_x000a_Z51426_x000a_Z51427"/>
    <s v="LTE990001"/>
    <x v="42"/>
    <s v="SERVI"/>
    <s v="6M90079100"/>
    <s v="Qté 1"/>
    <s v="Received"/>
    <s v="Expédiée"/>
    <s v="Attente ETEC"/>
    <s v="AZA"/>
    <s v="N/A"/>
    <m/>
    <m/>
    <d v="2018-02-10T00:00:00"/>
    <d v="2018-03-05T00:00:00"/>
    <d v="2018-03-01T00:00:00"/>
    <s v="N/A"/>
    <s v="MAD TBD"/>
    <s v=""/>
    <s v=""/>
    <d v="2018-03-05T00:00:00"/>
    <s v="OK"/>
    <n v="968"/>
    <n v="0"/>
    <s v="EUR"/>
    <s v="TBD"/>
    <s v="TBD"/>
    <s v="Non valide"/>
    <s v="Non valide"/>
    <n v="0"/>
    <n v="0"/>
    <s v="Z51425_x000a_Z5"/>
    <n v="43164"/>
    <x v="35"/>
    <n v="1"/>
    <n v="0"/>
    <n v="0"/>
  </r>
  <r>
    <s v="E9375445L10"/>
    <x v="0"/>
    <s v="E9375445L"/>
    <s v="10"/>
    <x v="1"/>
    <x v="34"/>
    <n v="1"/>
    <n v="0"/>
    <s v=""/>
    <s v="P/N CONNU"/>
    <s v="MB0080D"/>
    <s v="LdF approuvée"/>
    <s v="NON"/>
    <s v="NON"/>
    <n v="51"/>
    <s v="1251019-445L010"/>
    <x v="0"/>
    <s v="Z34702_x000a_Z34703"/>
    <s v="LTE990001"/>
    <x v="42"/>
    <s v="SERVI"/>
    <s v="N/A"/>
    <s v="N/A"/>
    <s v="N/A"/>
    <s v="Expédiée"/>
    <s v="Faire enlèvement DHL le 02/03/2018"/>
    <s v="AZA"/>
    <n v="10740"/>
    <m/>
    <m/>
    <d v="2018-02-15T00:00:00"/>
    <d v="2018-03-05T00:00:00"/>
    <d v="2018-03-01T00:00:00"/>
    <s v="N/A"/>
    <s v="MAD TBD"/>
    <s v=""/>
    <s v=""/>
    <d v="2018-03-05T00:00:00"/>
    <s v="OK"/>
    <n v="2267"/>
    <n v="0"/>
    <s v="EUR"/>
    <s v="TBD"/>
    <s v="TBD"/>
    <s v="Non valide"/>
    <s v="Non valide"/>
    <n v="0"/>
    <n v="0"/>
    <s v="Z34702_x000a_Z3"/>
    <n v="43164"/>
    <x v="35"/>
    <n v="1"/>
    <n v="0"/>
    <n v="0"/>
  </r>
  <r>
    <s v="4900033419"/>
    <x v="1"/>
    <n v="4900033419"/>
    <m/>
    <x v="1"/>
    <x v="35"/>
    <n v="6"/>
    <n v="0"/>
    <s v=""/>
    <s v="P/N CONNU"/>
    <s v="TBD"/>
    <s v="LdF approuvée"/>
    <s v="NON"/>
    <s v="OUI"/>
    <s v="ENS. EQUIPEMENT 61VU"/>
    <s v="1251019-34190"/>
    <x v="1"/>
    <s v="Z19308 - Z19309"/>
    <s v="EFD990004 = &gt; EFD990009"/>
    <x v="43"/>
    <s v="SERVI"/>
    <s v="N/A"/>
    <s v="N/A"/>
    <s v="N/A"/>
    <s v="Expédiée"/>
    <m/>
    <s v="AZA"/>
    <n v="7662"/>
    <s v="ACHE57530"/>
    <m/>
    <d v="2017-12-19T00:00:00"/>
    <d v="2018-03-07T00:00:00"/>
    <d v="2018-03-05T00:00:00"/>
    <m/>
    <s v="MAD TBD"/>
    <s v=""/>
    <s v=""/>
    <d v="2018-03-07T00:00:00"/>
    <s v="OK"/>
    <n v="0"/>
    <n v="0"/>
    <n v="0"/>
    <s v="TBD"/>
    <s v="TBD"/>
    <s v="Non valide"/>
    <s v="Non valide"/>
    <n v="0"/>
    <s v="0,00"/>
    <s v="Z19308 - "/>
    <n v="43166"/>
    <x v="36"/>
    <n v="2"/>
    <n v="0"/>
    <n v="0"/>
  </r>
  <r>
    <s v="2769452510"/>
    <x v="0"/>
    <n v="27694525"/>
    <s v="10"/>
    <x v="1"/>
    <x v="36"/>
    <n v="5"/>
    <n v="0"/>
    <s v=""/>
    <s v="P/N CONNU"/>
    <s v="NB03483P"/>
    <s v="LdF approuvée"/>
    <s v="NON"/>
    <s v="NON"/>
    <n v="27"/>
    <s v="1251019-4525010"/>
    <x v="0"/>
    <s v="Z69324_x000a_Z69325_x000a_Z69326"/>
    <s v="LTE990001 =&gt; LTE990005"/>
    <x v="44"/>
    <s v="SERVI"/>
    <s v="N/A"/>
    <s v="N/A"/>
    <s v="N/A"/>
    <s v="Expédiée"/>
    <m/>
    <s v="AZA"/>
    <n v="11859"/>
    <m/>
    <m/>
    <d v="2018-02-26T00:00:00"/>
    <d v="2018-03-09T00:00:00"/>
    <d v="2018-03-07T00:00:00"/>
    <s v="N/A"/>
    <s v="MAD TBD"/>
    <s v=""/>
    <s v=""/>
    <d v="2018-03-09T00:00:00"/>
    <s v="OK"/>
    <n v="1466"/>
    <n v="2436"/>
    <s v="USD"/>
    <s v="TBD"/>
    <s v="TBD"/>
    <s v="Non valide"/>
    <s v="Non valide"/>
    <n v="12180"/>
    <n v="10840.2"/>
    <s v="Z69324_x000a_Z6"/>
    <n v="43168"/>
    <x v="37"/>
    <n v="1"/>
    <n v="3.53"/>
    <n v="17.649999999999999"/>
  </r>
  <r>
    <s v="630051692510"/>
    <x v="1"/>
    <n v="6300516925"/>
    <s v="10"/>
    <x v="1"/>
    <x v="37"/>
    <n v="1"/>
    <n v="0"/>
    <s v=""/>
    <s v="P/N CONNU"/>
    <s v="N/A"/>
    <s v="LdF approuvée"/>
    <s v="NON"/>
    <s v="OUI"/>
    <s v="FAISCEAU GENERATION (ATR42)"/>
    <s v="1251019-6925010"/>
    <x v="0"/>
    <s v="Z70052_x000a_Z70053"/>
    <s v="Z70052-1"/>
    <x v="44"/>
    <s v="SERVI"/>
    <s v="N/A"/>
    <s v="N/A"/>
    <s v="N/A"/>
    <s v="Expédiée"/>
    <m/>
    <s v="AZA"/>
    <n v="11939"/>
    <m/>
    <m/>
    <d v="2018-03-02T00:00:00"/>
    <d v="2018-03-09T00:00:00"/>
    <d v="2018-03-07T00:00:00"/>
    <s v="N/A"/>
    <s v="MAD TBD"/>
    <s v=""/>
    <s v=""/>
    <d v="2018-03-09T00:00:00"/>
    <s v="OK"/>
    <n v="0"/>
    <n v="0"/>
    <n v="0"/>
    <s v="TBD"/>
    <s v="TBD"/>
    <s v="Non valide"/>
    <s v="Non valide"/>
    <n v="0"/>
    <s v="0,00"/>
    <s v="Z70052_x000a_Z7"/>
    <n v="43168"/>
    <x v="37"/>
    <n v="2"/>
    <n v="0"/>
    <n v="0"/>
  </r>
  <r>
    <s v="P231461710"/>
    <x v="4"/>
    <s v="P2314617"/>
    <s v="10"/>
    <x v="0"/>
    <x v="27"/>
    <n v="1"/>
    <n v="0"/>
    <s v=""/>
    <s v="P/N CONNU"/>
    <s v="N/A"/>
    <s v="LdF approuvée"/>
    <s v="NON"/>
    <s v="OUI"/>
    <n v="265"/>
    <s v="1283219-4617010"/>
    <x v="0"/>
    <s v="Z53169_x000a_Z53170_x000a_Z53171"/>
    <s v="LTE990002"/>
    <x v="45"/>
    <s v="SERVI"/>
    <s v="H72362730101_x000a_ABS1643ACSB007_x000a_6V90061801"/>
    <s v="Qté 1_x000a_Qté 1_x000a_Qté 1"/>
    <s v="N/A"/>
    <s v="Expédiée"/>
    <m/>
    <s v="AZA"/>
    <s v="N/A"/>
    <m/>
    <m/>
    <d v="2018-03-16T00:00:00"/>
    <m/>
    <d v="2018-03-12T00:00:00"/>
    <s v="N/A"/>
    <s v="MAD TBD"/>
    <s v=""/>
    <s v=""/>
    <d v="2018-03-12T00:00:00"/>
    <s v="OK"/>
    <n v="0"/>
    <n v="0"/>
    <n v="0"/>
    <s v="TBD"/>
    <s v="TBD"/>
    <s v="Non valide"/>
    <s v="Non valide"/>
    <n v="0"/>
    <s v="0,00"/>
    <s v="Z53169_x000a_Z5"/>
    <n v="43171"/>
    <x v="38"/>
    <n v="2"/>
    <n v="0"/>
    <n v="0"/>
  </r>
  <r>
    <s v="2766222410"/>
    <x v="0"/>
    <n v="27662224"/>
    <s v="10"/>
    <x v="0"/>
    <x v="38"/>
    <n v="1"/>
    <n v="0"/>
    <s v=""/>
    <s v="P/N CONNU"/>
    <s v="N/A"/>
    <s v="LdF approuvée"/>
    <s v="NON"/>
    <s v="NON"/>
    <n v="56"/>
    <s v="1251019-2224010"/>
    <x v="0"/>
    <s v="Z51578_x000a_Z51579_x000a_Z51580"/>
    <s v="LTE990001"/>
    <x v="46"/>
    <s v="SERVI"/>
    <s v="N/A"/>
    <s v="N/A"/>
    <s v="N/A"/>
    <s v="Expédiée"/>
    <s v="Réception 4STR*00878 le 05/03/2018 (ACHE70648)_x000a_Collaboré en avance de phase."/>
    <s v="AZA"/>
    <n v="10985"/>
    <m/>
    <m/>
    <d v="2018-02-11T00:00:00"/>
    <d v="2018-03-19T00:00:00"/>
    <d v="2018-03-13T00:00:00"/>
    <s v="N/A"/>
    <s v="MAD TBD"/>
    <s v=""/>
    <s v=""/>
    <d v="2018-03-19T00:00:00"/>
    <s v="OK"/>
    <n v="1980.33"/>
    <n v="0"/>
    <s v="EUR"/>
    <s v="TBD"/>
    <s v="TBD"/>
    <s v="Non valide"/>
    <s v="Non valide"/>
    <n v="1980.33"/>
    <n v="1980.33"/>
    <s v="Z51578_x000a_Z5"/>
    <n v="43178"/>
    <x v="39"/>
    <n v="2"/>
    <n v="0"/>
    <n v="0"/>
  </r>
  <r>
    <s v="27706053"/>
    <x v="0"/>
    <n v="27706053"/>
    <m/>
    <x v="1"/>
    <x v="29"/>
    <n v="25"/>
    <n v="0"/>
    <s v=""/>
    <s v="P/N CONNU"/>
    <s v="N/A"/>
    <s v="LdF approuvée"/>
    <s v="NON"/>
    <s v="NON"/>
    <s v="PROTECTION CAP"/>
    <s v="1251019-60530"/>
    <x v="1"/>
    <s v="Z73332"/>
    <s v="Z73332-1 =&gt; Z73332-25"/>
    <x v="46"/>
    <s v="SERVI"/>
    <s v="N/A"/>
    <s v="N/A"/>
    <s v="N/A"/>
    <s v="Expédiée"/>
    <s v="En prod."/>
    <s v="AZA"/>
    <n v="12052"/>
    <m/>
    <m/>
    <d v="2018-03-12T00:00:00"/>
    <d v="2018-03-15T00:00:00"/>
    <d v="2018-03-13T00:00:00"/>
    <m/>
    <s v="MAD TBD"/>
    <s v=""/>
    <s v=""/>
    <d v="2018-03-15T00:00:00"/>
    <s v="OK"/>
    <n v="134"/>
    <n v="0"/>
    <s v="EUR"/>
    <s v="TBD"/>
    <s v="TBD"/>
    <s v="Non valide"/>
    <s v="Non valide"/>
    <n v="0"/>
    <n v="0"/>
    <s v="Z73332"/>
    <n v="43174"/>
    <x v="40"/>
    <n v="1"/>
    <n v="0.65"/>
    <n v="16.25"/>
  </r>
  <r>
    <s v="PRE_APPRO_FFK10"/>
    <x v="1"/>
    <s v="PRE_APPRO_FFK"/>
    <s v="10"/>
    <x v="1"/>
    <x v="39"/>
    <n v="1"/>
    <n v="0"/>
    <s v=""/>
    <s v="P/N CONNU"/>
    <s v="N/A"/>
    <s v="LdF approuvée"/>
    <s v="NON"/>
    <s v="OUI"/>
    <s v="CÂBLE"/>
    <s v="1251019-_FFK010"/>
    <x v="0"/>
    <s v="Z72578_x000a_Z72579"/>
    <s v="N/A"/>
    <x v="46"/>
    <s v="SERVI"/>
    <s v="N/A"/>
    <s v="N/A"/>
    <s v="N/A"/>
    <s v="Expédiée"/>
    <s v="A donner directement à Marine Panau"/>
    <s v="MP"/>
    <s v="N/A"/>
    <m/>
    <m/>
    <d v="2018-03-15T00:00:00"/>
    <m/>
    <d v="2018-03-13T00:00:00"/>
    <s v="N/A"/>
    <s v="MAD TBD"/>
    <s v=""/>
    <s v=""/>
    <d v="2018-03-13T00:00:00"/>
    <s v="OK"/>
    <n v="245"/>
    <n v="0"/>
    <s v="EUR"/>
    <s v="TBD"/>
    <s v="TBD"/>
    <s v="Non valide"/>
    <s v="Non valide"/>
    <n v="0"/>
    <n v="0"/>
    <s v="Z72578_x000a_Z7"/>
    <n v="43172"/>
    <x v="41"/>
    <n v="2"/>
    <n v="1.26"/>
    <n v="1.26"/>
  </r>
  <r>
    <s v="27691055"/>
    <x v="0"/>
    <n v="27691055"/>
    <m/>
    <x v="1"/>
    <x v="40"/>
    <n v="1"/>
    <n v="0"/>
    <s v=""/>
    <s v="P/N CONNU"/>
    <s v="TBD"/>
    <s v="LdF approuvée"/>
    <s v="NON"/>
    <s v="NON"/>
    <s v="HARNESS ASSY CABLE"/>
    <s v="1251019-10550"/>
    <x v="1"/>
    <m/>
    <m/>
    <x v="47"/>
    <s v="SERVI"/>
    <s v="N/A"/>
    <s v="N/A"/>
    <s v="N/A"/>
    <s v="Expédiée"/>
    <s v="Attente retour France SSD pour création de FI."/>
    <s v="AZA"/>
    <m/>
    <m/>
    <m/>
    <d v="2018-03-16T00:00:00"/>
    <m/>
    <d v="2018-03-14T00:00:00"/>
    <m/>
    <s v="MAD TBD"/>
    <s v=""/>
    <s v=""/>
    <d v="2018-03-14T00:00:00"/>
    <s v="OK"/>
    <n v="470"/>
    <n v="0"/>
    <s v="EUR"/>
    <s v="TBD"/>
    <s v="TBD"/>
    <s v="Non valide"/>
    <s v="Non valide"/>
    <n v="0"/>
    <n v="0"/>
    <s v=""/>
    <n v="43173"/>
    <x v="42"/>
    <n v="1"/>
    <n v="0"/>
    <n v="0"/>
  </r>
  <r>
    <s v="2762579810"/>
    <x v="0"/>
    <n v="27625798"/>
    <s v="10"/>
    <x v="1"/>
    <x v="41"/>
    <n v="1"/>
    <n v="0"/>
    <s v=""/>
    <s v="P/N CONNU"/>
    <s v="RR9463C"/>
    <s v="LdF approuvée"/>
    <s v="NON"/>
    <s v="NON"/>
    <n v="463"/>
    <s v="1251319-5798010"/>
    <x v="0"/>
    <s v="Z34724_x000a_Z34725_x000a_Z34726"/>
    <s v="LTE990002"/>
    <x v="47"/>
    <s v="SERVI"/>
    <s v="N/A"/>
    <s v="N/A"/>
    <s v="N/A"/>
    <s v="Annulée"/>
    <s v="Réception 4CPR*00312 le 14/03/2018 (ACHE69794)"/>
    <s v="AZA"/>
    <n v="10145"/>
    <m/>
    <m/>
    <d v="2017-12-07T00:00:00"/>
    <d v="2018-03-16T00:00:00"/>
    <d v="2018-03-14T00:00:00"/>
    <s v="N/A"/>
    <s v="MAD TBD"/>
    <s v=""/>
    <s v=""/>
    <d v="2018-03-16T00:00:00"/>
    <s v="OK"/>
    <n v="6229"/>
    <n v="0"/>
    <s v="EUR"/>
    <s v="TBD"/>
    <s v="TBD"/>
    <s v="Non valide"/>
    <s v="Non valide"/>
    <n v="0"/>
    <n v="0"/>
    <s v="Z34724_x000a_Z3"/>
    <n v="43175"/>
    <x v="43"/>
    <n v="1"/>
    <n v="0"/>
    <n v="0"/>
  </r>
  <r>
    <s v="2762579610"/>
    <x v="0"/>
    <n v="27625796"/>
    <s v="10"/>
    <x v="1"/>
    <x v="41"/>
    <n v="1"/>
    <n v="0"/>
    <s v=""/>
    <s v="P/N CONNU"/>
    <s v="RR9463C"/>
    <s v="LdF approuvée"/>
    <s v="OUI"/>
    <s v="NON"/>
    <n v="463"/>
    <s v="1251319-5796010"/>
    <x v="0"/>
    <s v="Z34727_x000a_Z34728_x000a_Z34729"/>
    <s v="LTE990001"/>
    <x v="47"/>
    <s v="SERVI"/>
    <s v="N/A"/>
    <s v="N/A"/>
    <s v="N/A"/>
    <s v="Expédiée"/>
    <s v="Réception 4CPR*00312 le 14/03/2018 (ACHE69794)"/>
    <s v="AZA"/>
    <n v="10145"/>
    <m/>
    <m/>
    <d v="2017-12-07T00:00:00"/>
    <d v="2018-03-16T00:00:00"/>
    <d v="2018-03-14T00:00:00"/>
    <s v="N/A"/>
    <s v="MAD TBD"/>
    <s v=""/>
    <s v=""/>
    <d v="2018-03-16T00:00:00"/>
    <s v="OK"/>
    <n v="6229"/>
    <n v="0"/>
    <s v="EUR"/>
    <s v="TBD"/>
    <s v="TBD"/>
    <s v="Non valide"/>
    <s v="Non valide"/>
    <n v="0"/>
    <n v="0"/>
    <s v="Z34727_x000a_Z3"/>
    <n v="43175"/>
    <x v="43"/>
    <n v="1"/>
    <n v="0"/>
    <n v="0"/>
  </r>
  <r>
    <s v="6300464998"/>
    <x v="1"/>
    <n v="6300464998"/>
    <m/>
    <x v="3"/>
    <x v="42"/>
    <n v="6"/>
    <n v="0"/>
    <s v=""/>
    <s v="P/N CONNU"/>
    <s v="TBD"/>
    <s v="LdF approuvée"/>
    <s v="NON"/>
    <s v="OUI"/>
    <s v="CABLE COAXIAL"/>
    <s v="1251019-49980"/>
    <x v="1"/>
    <s v="Z53151 - Z53152"/>
    <s v="Z53151-1 =&gt; Z53151-6"/>
    <x v="47"/>
    <s v="SERVI"/>
    <s v="N/A"/>
    <s v="N/A"/>
    <s v="N/A"/>
    <s v="Expédiée"/>
    <m/>
    <s v="AZA"/>
    <n v="11343"/>
    <s v="N/A"/>
    <m/>
    <d v="2018-03-05T00:00:00"/>
    <d v="2018-03-20T00:00:00"/>
    <d v="2018-03-14T00:00:00"/>
    <m/>
    <s v="MAD TBD"/>
    <s v=""/>
    <s v=""/>
    <d v="2018-03-20T00:00:00"/>
    <s v="OK"/>
    <n v="234.12"/>
    <n v="234.12"/>
    <s v="EUR"/>
    <s v="TBD"/>
    <s v="TBD"/>
    <s v="Non valide"/>
    <s v="Non valide"/>
    <n v="1404.72"/>
    <n v="1404.72"/>
    <s v="Z53151 - "/>
    <n v="43179"/>
    <x v="44"/>
    <n v="2"/>
    <n v="1.53"/>
    <n v="9.18"/>
  </r>
  <r>
    <s v="4900033419"/>
    <x v="1"/>
    <n v="4900033419"/>
    <m/>
    <x v="1"/>
    <x v="35"/>
    <n v="2"/>
    <n v="0"/>
    <s v=""/>
    <s v="P/N CONNU"/>
    <s v="TBD"/>
    <s v="LdF approuvée"/>
    <s v="NON"/>
    <s v="OUI"/>
    <s v="ENS. EQUIPEMENT 61VU"/>
    <s v="1251019-34190"/>
    <x v="1"/>
    <s v="Z65949-Z65950"/>
    <s v="EFD990010 = &gt; EFD990011"/>
    <x v="48"/>
    <s v="SERVI"/>
    <s v="N/A"/>
    <s v="N/A"/>
    <s v="N/A"/>
    <s v="Expédiée"/>
    <s v="Réception structure le 28/12/2017"/>
    <s v="AZA"/>
    <n v="7662"/>
    <s v="ACHE57530"/>
    <m/>
    <d v="2017-12-19T00:00:00"/>
    <d v="2018-03-19T00:00:00"/>
    <d v="2018-03-15T00:00:00"/>
    <m/>
    <s v="MAD TBD"/>
    <s v=""/>
    <s v=""/>
    <d v="2018-03-19T00:00:00"/>
    <s v="OK"/>
    <n v="0"/>
    <n v="0"/>
    <n v="0"/>
    <s v="TBD"/>
    <s v="TBD"/>
    <s v="Non valide"/>
    <s v="Non valide"/>
    <n v="0"/>
    <s v="0,00"/>
    <s v="Z65949-Z6"/>
    <n v="43178"/>
    <x v="39"/>
    <n v="2"/>
    <n v="0"/>
    <n v="0"/>
  </r>
  <r>
    <s v="2754157410"/>
    <x v="0"/>
    <n v="27541574"/>
    <s v="10"/>
    <x v="0"/>
    <x v="43"/>
    <n v="1"/>
    <n v="0"/>
    <s v=""/>
    <s v="P/N CONNU"/>
    <s v="N/A"/>
    <s v="LdF approuvée"/>
    <s v="NON"/>
    <s v="NON"/>
    <n v="403"/>
    <s v="1251019-1574010"/>
    <x v="0"/>
    <s v="W21623_x000a_W21624_x000a_W21625"/>
    <s v="LTE990003"/>
    <x v="49"/>
    <s v="SERVI"/>
    <s v="N/A"/>
    <s v="N/A"/>
    <s v="N/A"/>
    <s v="Expédiée"/>
    <s v="Réception 4STR*00774 le 15/02/2018 (ACHE65011)_x000a_Collaboré en avance de phase suite à demande client"/>
    <s v="AZA"/>
    <n v="8066"/>
    <m/>
    <m/>
    <d v="2017-11-17T00:00:00"/>
    <d v="2018-03-23T00:00:00"/>
    <d v="2018-03-19T00:00:00"/>
    <s v="N/A"/>
    <s v="MAD TBD"/>
    <s v=""/>
    <s v=""/>
    <d v="2018-03-23T00:00:00"/>
    <s v="OK"/>
    <n v="1065"/>
    <n v="0"/>
    <s v="USD"/>
    <s v="TBD"/>
    <s v="TBD"/>
    <s v="Non valide"/>
    <s v="Non valide"/>
    <n v="1065"/>
    <n v="947.85"/>
    <s v="W21623_x000a_W2"/>
    <n v="43182"/>
    <x v="45"/>
    <n v="2"/>
    <n v="0"/>
    <n v="0"/>
  </r>
  <r>
    <s v="2757401710"/>
    <x v="0"/>
    <n v="27574017"/>
    <s v="10"/>
    <x v="0"/>
    <x v="43"/>
    <n v="1"/>
    <n v="0"/>
    <s v=""/>
    <s v="P/N CONNU"/>
    <s v="N/A"/>
    <s v="LdF approuvée"/>
    <s v="NON"/>
    <s v="NON"/>
    <n v="403"/>
    <s v="1251019-4017010"/>
    <x v="0"/>
    <s v="W67963_x000a_W67964_x000a_W67965"/>
    <s v="LTE990004"/>
    <x v="49"/>
    <s v="SERVI"/>
    <s v="N/A"/>
    <s v="N/A"/>
    <s v="N/A"/>
    <s v="Expédiée"/>
    <s v="Réception 4STR*00774 le 15/02/2018 (ACHE65011)_x000a_Collaboré en avance de phase suite à demande client"/>
    <s v="AZA"/>
    <n v="8066"/>
    <m/>
    <m/>
    <d v="2017-12-01T00:00:00"/>
    <d v="2018-03-23T00:00:00"/>
    <d v="2018-03-19T00:00:00"/>
    <s v="N/A"/>
    <s v="MAD TBD"/>
    <s v=""/>
    <s v=""/>
    <d v="2018-03-23T00:00:00"/>
    <s v="OK"/>
    <n v="1065"/>
    <n v="0"/>
    <s v="USD"/>
    <s v="TBD"/>
    <s v="TBD"/>
    <s v="Non valide"/>
    <s v="Non valide"/>
    <n v="1065"/>
    <n v="947.85"/>
    <s v="W67963_x000a_W6"/>
    <n v="43182"/>
    <x v="45"/>
    <n v="2"/>
    <n v="0"/>
    <n v="0"/>
  </r>
  <r>
    <s v="2762183310"/>
    <x v="0"/>
    <n v="27621833"/>
    <s v="10"/>
    <x v="1"/>
    <x v="44"/>
    <n v="1"/>
    <n v="0"/>
    <s v=""/>
    <s v="P/N CONNU"/>
    <s v="NB05635P"/>
    <s v="LdF approuvée"/>
    <s v="NON"/>
    <s v="NON"/>
    <n v="41"/>
    <s v="1251019-1833010"/>
    <x v="0"/>
    <s v="Z11268_x000a_Z11269_x000a_Z11270"/>
    <s v="LTE990001"/>
    <x v="50"/>
    <s v="SERVI"/>
    <n v="6939600700"/>
    <s v="Qté 3"/>
    <s v="Received"/>
    <s v="Expédiée"/>
    <m/>
    <s v="AZA"/>
    <n v="10052"/>
    <m/>
    <m/>
    <d v="2017-12-11T00:00:00"/>
    <d v="2018-03-23T00:00:00"/>
    <d v="2018-03-21T00:00:00"/>
    <s v="N/A"/>
    <s v="MAD TBD"/>
    <s v=""/>
    <s v=""/>
    <d v="2018-03-23T00:00:00"/>
    <s v="OK"/>
    <n v="1997"/>
    <n v="0"/>
    <s v="EUR"/>
    <s v="TBD"/>
    <s v="TBD"/>
    <s v="Non valide"/>
    <s v="Non valide"/>
    <n v="0"/>
    <n v="0"/>
    <s v="Z11268_x000a_Z1"/>
    <n v="43182"/>
    <x v="45"/>
    <n v="1"/>
    <n v="0"/>
    <n v="0"/>
  </r>
  <r>
    <s v="2769452610"/>
    <x v="0"/>
    <n v="27694526"/>
    <s v="10"/>
    <x v="1"/>
    <x v="36"/>
    <n v="11"/>
    <n v="0"/>
    <s v=""/>
    <s v="P/N CONNU"/>
    <s v="NB03483P"/>
    <s v="LdF approuvée"/>
    <s v="NON"/>
    <s v="NON"/>
    <n v="27"/>
    <s v="1251019-4526010"/>
    <x v="0"/>
    <s v="Z70007_x000a_Z70008_x000a_Z70009"/>
    <s v="LTE990006 =&gt; LTE990016"/>
    <x v="50"/>
    <s v="SERVI"/>
    <s v="N/A"/>
    <s v="N/A"/>
    <s v="N/A"/>
    <s v="Annulée"/>
    <s v="Réception 4STR*00609 le 23/03/2018 (ACHE65208)_x000a_Enlèvement DHL"/>
    <s v="AZA"/>
    <n v="11859"/>
    <m/>
    <m/>
    <d v="2018-03-16T00:00:00"/>
    <d v="2018-03-23T00:00:00"/>
    <d v="2018-03-21T00:00:00"/>
    <s v="OK"/>
    <s v="MAD TBD"/>
    <s v=""/>
    <s v=""/>
    <d v="2018-03-23T00:00:00"/>
    <s v="OK"/>
    <n v="1466"/>
    <n v="2436"/>
    <s v="USD"/>
    <s v="TBD"/>
    <s v="TBD"/>
    <s v="Non valide"/>
    <s v="Non valide"/>
    <n v="26796"/>
    <n v="23848.44"/>
    <s v="Z70007_x000a_Z7"/>
    <n v="43182"/>
    <x v="45"/>
    <n v="1"/>
    <n v="3.53"/>
    <n v="38.83"/>
  </r>
  <r>
    <s v="CDE-CCP77710"/>
    <x v="2"/>
    <s v="CDE-CCP777"/>
    <s v="10"/>
    <x v="0"/>
    <x v="16"/>
    <n v="3"/>
    <n v="0"/>
    <s v=""/>
    <s v="P/N CONNU"/>
    <s v="N/A"/>
    <s v="LdF approuvée"/>
    <s v="NON"/>
    <s v="N/A"/>
    <s v="FDCP-L1"/>
    <s v="1251619-P777010"/>
    <x v="1"/>
    <s v="Z71818"/>
    <s v="73220002_x000a_=&gt;_x000a_73220004"/>
    <x v="51"/>
    <s v="SERVI"/>
    <s v="N/A"/>
    <s v="N/A"/>
    <s v="N/A"/>
    <s v="Expédiée"/>
    <s v="Réception 4STR*01127 le 27/03/2018 (ACHE65265)"/>
    <s v="AZA"/>
    <n v="6867"/>
    <m/>
    <m/>
    <d v="2018-03-09T00:00:00"/>
    <d v="2018-03-29T00:00:00"/>
    <d v="2018-03-23T00:00:00"/>
    <s v="N/A"/>
    <s v="MAD TBD"/>
    <s v=""/>
    <s v=""/>
    <d v="2018-03-29T00:00:00"/>
    <s v="OK"/>
    <n v="1239"/>
    <s v="N/A"/>
    <s v="EUR"/>
    <s v="TBD"/>
    <s v="TBD"/>
    <s v="Non valide"/>
    <s v="Non valide"/>
    <n v="3717"/>
    <n v="3717"/>
    <s v="Z71818"/>
    <n v="43188"/>
    <x v="46"/>
    <n v="2"/>
    <n v="2.14"/>
    <n v="6.42"/>
  </r>
  <r>
    <s v="2761893910"/>
    <x v="0"/>
    <n v="27618939"/>
    <s v="10"/>
    <x v="0"/>
    <x v="44"/>
    <n v="1"/>
    <n v="0"/>
    <s v=""/>
    <s v="P/N CONNU"/>
    <s v="NB05635P"/>
    <s v="LdF approuvée"/>
    <s v="NON"/>
    <s v="NON"/>
    <n v="41"/>
    <s v="1251019-8939010"/>
    <x v="0"/>
    <s v="W96675_x000a_W96676_x000a_W86677"/>
    <s v="LTE990002"/>
    <x v="52"/>
    <s v="SERVI"/>
    <n v="6939600700"/>
    <s v="Qté 3"/>
    <s v="Partial receipt"/>
    <s v="Expédiée"/>
    <m/>
    <s v="AZA"/>
    <n v="10052"/>
    <m/>
    <m/>
    <d v="2017-12-11T00:00:00"/>
    <d v="2018-03-30T00:00:00"/>
    <d v="2018-03-26T00:00:00"/>
    <s v="N/A"/>
    <s v="MAD TBD"/>
    <s v=""/>
    <s v=""/>
    <d v="2018-03-30T00:00:00"/>
    <s v="OK"/>
    <n v="1997"/>
    <n v="0"/>
    <s v="EUR"/>
    <s v="TBD"/>
    <s v="TBD"/>
    <s v="Non valide"/>
    <s v="Non valide"/>
    <n v="1997"/>
    <n v="1997"/>
    <s v="W96675_x000a_W9"/>
    <n v="43189"/>
    <x v="47"/>
    <n v="2"/>
    <n v="0"/>
    <n v="0"/>
  </r>
  <r>
    <s v="2759972310"/>
    <x v="0"/>
    <n v="27599723"/>
    <s v="10"/>
    <x v="0"/>
    <x v="7"/>
    <n v="1"/>
    <n v="0"/>
    <s v=""/>
    <s v="P/N CONNU"/>
    <s v="RR0827Z"/>
    <s v="LdF approuvée"/>
    <s v="OUI"/>
    <s v="NON"/>
    <n v="423"/>
    <s v="1251319-9723010"/>
    <x v="0"/>
    <s v="W85356_x000a_W85357_x000a_W85358"/>
    <s v="LTE990001"/>
    <x v="52"/>
    <s v="SERVI"/>
    <n v="6574926600"/>
    <s v="Qté 1"/>
    <s v="Received"/>
    <s v="Expédiée"/>
    <s v="Fiche navette LAT-AZA-170009_x000a_Réception 4CPR*00316 le 19/03/2018 (ACHE71834)"/>
    <s v="AZA"/>
    <s v="5215_x000a_11483"/>
    <m/>
    <m/>
    <d v="2018-02-07T00:00:00"/>
    <d v="2018-03-30T00:00:00"/>
    <d v="2018-03-26T00:00:00"/>
    <s v="N/A"/>
    <s v="MAD TBD"/>
    <s v=""/>
    <s v=""/>
    <d v="2018-03-30T00:00:00"/>
    <s v="OK"/>
    <n v="6165"/>
    <n v="0"/>
    <s v="EUR"/>
    <s v="TBD"/>
    <s v="TBD"/>
    <s v="Non valide"/>
    <s v="Non valide"/>
    <n v="6165"/>
    <n v="6165"/>
    <s v="W85356_x000a_W8"/>
    <n v="43189"/>
    <x v="47"/>
    <n v="2"/>
    <n v="0"/>
    <n v="0"/>
  </r>
  <r>
    <s v="2771546610"/>
    <x v="0"/>
    <n v="27715466"/>
    <s v="10"/>
    <x v="1"/>
    <x v="45"/>
    <n v="1"/>
    <n v="0"/>
    <s v=""/>
    <s v="P/N CONNU"/>
    <s v="VB0251D"/>
    <s v="LdF approuvée"/>
    <s v="NON"/>
    <s v="NON"/>
    <n v="613"/>
    <s v="1251019-5466010"/>
    <x v="0"/>
    <s v="Z87825_x000a_Z87826_x000a_Z87827"/>
    <s v="LTE990001"/>
    <x v="52"/>
    <s v="SERVI"/>
    <s v="N/A"/>
    <s v="N/A"/>
    <s v="N/A"/>
    <s v="Expédiée"/>
    <m/>
    <s v="AZA"/>
    <n v="12257"/>
    <m/>
    <m/>
    <d v="2018-03-19T00:00:00"/>
    <d v="2018-03-28T00:00:00"/>
    <d v="2018-03-26T00:00:00"/>
    <s v="N/A"/>
    <s v="MAD TBD"/>
    <s v=""/>
    <s v=""/>
    <d v="2018-03-28T00:00:00"/>
    <s v="OK"/>
    <n v="1614"/>
    <n v="0"/>
    <s v="USD"/>
    <s v="TBD"/>
    <s v="TBD"/>
    <s v="Non valide"/>
    <s v="Non valide"/>
    <n v="0"/>
    <n v="0"/>
    <s v="Z87825_x000a_Z8"/>
    <n v="43187"/>
    <x v="48"/>
    <n v="1"/>
    <n v="0"/>
    <n v="0"/>
  </r>
  <r>
    <s v="PRE_APPRO_FFK10"/>
    <x v="1"/>
    <s v="PRE_APPRO_FFK"/>
    <s v="10"/>
    <x v="0"/>
    <x v="39"/>
    <n v="5"/>
    <n v="0"/>
    <s v=""/>
    <s v="P/N CONNU"/>
    <s v="N/A"/>
    <s v="LdF approuvée"/>
    <s v="NON"/>
    <s v="OUI"/>
    <s v="CÂBLE"/>
    <s v="1251019-_FFK010"/>
    <x v="0"/>
    <s v="Z72580 _x000a_Z72581 "/>
    <s v="N/A"/>
    <x v="52"/>
    <s v="SERVI"/>
    <s v="N/A"/>
    <s v="N/A"/>
    <s v="N/A"/>
    <s v="Expédiée"/>
    <s v="A donner directement à Marine Panau"/>
    <s v="MP"/>
    <s v="N/A"/>
    <m/>
    <m/>
    <d v="2018-03-30T00:00:00"/>
    <m/>
    <d v="2018-03-26T00:00:00"/>
    <s v="N/A"/>
    <s v="MAD TBD"/>
    <s v=""/>
    <s v=""/>
    <d v="2018-03-26T00:00:00"/>
    <s v="OK"/>
    <n v="245"/>
    <n v="0"/>
    <s v="EUR"/>
    <s v="TBD"/>
    <s v="TBD"/>
    <s v="Non valide"/>
    <s v="Non valide"/>
    <n v="1225"/>
    <n v="1225"/>
    <s v="Z72580 _x000a_Z"/>
    <n v="43185"/>
    <x v="49"/>
    <n v="2"/>
    <n v="1.26"/>
    <n v="6.3"/>
  </r>
  <r>
    <s v="2757789810"/>
    <x v="0"/>
    <n v="27577898"/>
    <s v="10"/>
    <x v="1"/>
    <x v="12"/>
    <n v="1"/>
    <n v="0"/>
    <s v="STOCK PHS Qté 1"/>
    <s v="P/N CONNU"/>
    <s v="NR1624P"/>
    <s v="LdF approuvée"/>
    <s v="NON"/>
    <s v="NON"/>
    <n v="119"/>
    <s v="1251019-7898010"/>
    <x v="0"/>
    <s v="W59611_x000a_W59612_x000a_W59613"/>
    <s v="EFD990003"/>
    <x v="53"/>
    <s v="SERVI"/>
    <n v="6963382700"/>
    <s v="Qté 1"/>
    <s v="N/A"/>
    <s v="Annulée"/>
    <s v="Qté 5 à livrer le 13/03/2018_x000a_Collaboré en avance de phase sous réserve de reception du confié."/>
    <s v="AZA"/>
    <s v="N/A"/>
    <m/>
    <m/>
    <d v="2017-10-30T00:00:00"/>
    <d v="2018-03-30T00:00:00"/>
    <d v="2018-03-28T00:00:00"/>
    <s v="N/A"/>
    <s v="MAD TBD"/>
    <s v=""/>
    <s v=""/>
    <d v="2018-03-30T00:00:00"/>
    <s v="OK"/>
    <n v="1173"/>
    <n v="0"/>
    <s v="USD"/>
    <s v="TBD"/>
    <s v="TBD"/>
    <s v="Non valide"/>
    <s v="Non valide"/>
    <n v="0"/>
    <n v="0"/>
    <s v="W59611_x000a_W5"/>
    <n v="43189"/>
    <x v="47"/>
    <n v="1"/>
    <n v="2.35"/>
    <n v="2.35"/>
  </r>
  <r>
    <s v="2770997710"/>
    <x v="0"/>
    <n v="27709977"/>
    <s v="10"/>
    <x v="2"/>
    <x v="46"/>
    <n v="11"/>
    <n v="0"/>
    <s v=""/>
    <s v="P/N CONNU"/>
    <s v="NB03010P"/>
    <s v="LdF approuvée"/>
    <s v="NON"/>
    <s v="NON"/>
    <n v="27"/>
    <s v="1251019-9977010"/>
    <x v="0"/>
    <s v="Z83772_x000a_Z83773_x000a_Z83774"/>
    <s v="LTE990001 =&gt; LTE990011"/>
    <x v="53"/>
    <s v="SERVI"/>
    <s v="N/A"/>
    <s v="N/A"/>
    <s v="N/A"/>
    <s v="Expédiée"/>
    <s v="Enlèvement DHL"/>
    <s v="AZA"/>
    <n v="11859"/>
    <m/>
    <m/>
    <d v="2018-03-16T00:00:00"/>
    <d v="2018-03-30T00:00:00"/>
    <d v="2018-03-28T00:00:00"/>
    <s v="N/A"/>
    <s v="MAD TBD"/>
    <s v=""/>
    <s v=""/>
    <d v="2018-03-30T00:00:00"/>
    <s v="OK"/>
    <n v="1000"/>
    <n v="0"/>
    <s v="EUR"/>
    <s v="TBD"/>
    <s v="TBD"/>
    <s v="Non valide"/>
    <s v="Non valide"/>
    <n v="0"/>
    <n v="0"/>
    <s v="Z83772_x000a_Z8"/>
    <n v="43189"/>
    <x v="47"/>
    <n v="2"/>
    <n v="0"/>
    <n v="0"/>
  </r>
  <r>
    <s v="2752903910"/>
    <x v="0"/>
    <n v="27529039"/>
    <s v="10"/>
    <x v="0"/>
    <x v="47"/>
    <n v="1"/>
    <n v="0"/>
    <s v=""/>
    <s v="P/N CONNU"/>
    <s v="NR1727P"/>
    <s v="LdF approuvée"/>
    <s v="NON"/>
    <s v="NON"/>
    <n v="22"/>
    <s v="1251019-9039010"/>
    <x v="0"/>
    <s v="W16027_x000a_W16028_x000a_W16029"/>
    <s v="LTE990001"/>
    <x v="54"/>
    <s v="SERVI"/>
    <s v="6939600100"/>
    <s v="Qté 1"/>
    <s v="Received"/>
    <s v="Expédiée"/>
    <s v="Réception 4STR*00016 le 06/02/2018 (ACHE62213)"/>
    <s v="AZA"/>
    <n v="7940"/>
    <m/>
    <m/>
    <d v="2017-09-22T00:00:00"/>
    <d v="2018-04-05T00:00:00"/>
    <d v="2018-03-30T00:00:00"/>
    <s v="N/A"/>
    <s v="MAD TBD"/>
    <s v=""/>
    <s v=""/>
    <d v="2018-04-05T00:00:00"/>
    <s v="OK"/>
    <n v="4814"/>
    <n v="6738"/>
    <s v="USD"/>
    <s v="TBD"/>
    <s v="TBD"/>
    <s v="Non valide"/>
    <s v="Non valide"/>
    <n v="4814"/>
    <n v="4284.46"/>
    <s v="W16027_x000a_W1"/>
    <n v="43195"/>
    <x v="50"/>
    <n v="2"/>
    <n v="9.6999999999999993"/>
    <n v="9.6999999999999993"/>
  </r>
  <r>
    <s v="490003478307"/>
    <x v="1"/>
    <n v="4900034783"/>
    <s v="007"/>
    <x v="3"/>
    <x v="48"/>
    <n v="1"/>
    <n v="0"/>
    <s v=""/>
    <s v="P/N CONNU"/>
    <s v="N/A"/>
    <s v="LdF approuvée"/>
    <s v="NON"/>
    <s v="NON"/>
    <n v="27"/>
    <s v="1251019-47830007"/>
    <x v="0"/>
    <m/>
    <s v="LTE990001"/>
    <x v="55"/>
    <s v="SERVI"/>
    <s v="6839605200"/>
    <s v="Qté 1"/>
    <s v="N/A"/>
    <s v="Expédiée"/>
    <s v="Réception 3STR*01418 le 17/04/2018 (ACHE77845)"/>
    <s v="AZA"/>
    <n v="12224"/>
    <m/>
    <m/>
    <d v="2018-04-09T00:00:00"/>
    <m/>
    <d v="2018-04-03T00:00:00"/>
    <s v="N/A"/>
    <s v="MAD TBD"/>
    <s v=""/>
    <s v=""/>
    <d v="2018-04-03T00:00:00"/>
    <s v="OK"/>
    <n v="0"/>
    <n v="0"/>
    <n v="0"/>
    <s v="TBD"/>
    <s v="TBD"/>
    <s v="Non valide"/>
    <s v="Non valide"/>
    <n v="0"/>
    <s v="0,00"/>
    <s v=""/>
    <n v="43193"/>
    <x v="51"/>
    <n v="2"/>
    <n v="0"/>
    <n v="0"/>
  </r>
  <r>
    <s v="6300408909"/>
    <x v="1"/>
    <n v="6300408909"/>
    <m/>
    <x v="3"/>
    <x v="42"/>
    <n v="5"/>
    <n v="0"/>
    <s v=""/>
    <s v="P/N CONNU"/>
    <s v="TBD"/>
    <s v="LdF approuvée"/>
    <s v="NON"/>
    <s v="OUI"/>
    <s v="CABLE COAXIAL"/>
    <s v="1251019-89090"/>
    <x v="1"/>
    <s v="Z35553 - Z35554"/>
    <s v="Z35553-1 =&gt; Z35553-5"/>
    <x v="56"/>
    <s v="SERVI"/>
    <s v="N/A"/>
    <s v="N/A"/>
    <s v="N/A"/>
    <s v="Expédiée"/>
    <s v="En stock PHS"/>
    <s v="AZA"/>
    <n v="10711"/>
    <s v="ACHE67961"/>
    <m/>
    <d v="2018-04-10T00:00:00"/>
    <m/>
    <d v="2018-04-04T00:00:00"/>
    <m/>
    <s v="MAD TBD"/>
    <s v=""/>
    <s v=""/>
    <d v="2018-04-04T00:00:00"/>
    <s v="OK"/>
    <n v="234.12"/>
    <n v="234.12"/>
    <s v="EUR"/>
    <s v="TBD"/>
    <s v="TBD"/>
    <s v="Non valide"/>
    <s v="Non valide"/>
    <n v="1170.5999999999999"/>
    <n v="1170.5999999999999"/>
    <s v="Z35553 - "/>
    <n v="43194"/>
    <x v="52"/>
    <n v="2"/>
    <n v="1.53"/>
    <n v="7.65"/>
  </r>
  <r>
    <s v="4900033419"/>
    <x v="1"/>
    <n v="4900033419"/>
    <m/>
    <x v="1"/>
    <x v="35"/>
    <n v="4"/>
    <n v="0"/>
    <s v=""/>
    <s v="P/N CONNU"/>
    <s v="TBD"/>
    <s v="LdF approuvée"/>
    <s v="NON"/>
    <s v="OUI"/>
    <s v="ENS. EQUIPEMENT 61VU"/>
    <s v="1251019-34190"/>
    <x v="1"/>
    <s v="Z84463 - Z84464"/>
    <s v="EFD990012 = &gt; EFD990015"/>
    <x v="57"/>
    <s v="SERVI"/>
    <s v="N/A"/>
    <s v="N/A"/>
    <s v="N/A"/>
    <s v="Expédiée"/>
    <s v="Réception des confiés au 03/04/2018"/>
    <s v="AZA"/>
    <n v="7662"/>
    <s v="ACHE57530"/>
    <m/>
    <d v="2017-12-19T00:00:00"/>
    <d v="2018-04-11T00:00:00"/>
    <d v="2018-04-09T00:00:00"/>
    <m/>
    <s v="MAD TBD"/>
    <s v=""/>
    <s v=""/>
    <d v="2018-04-11T00:00:00"/>
    <s v="OK"/>
    <n v="0"/>
    <n v="0"/>
    <n v="0"/>
    <s v="TBD"/>
    <s v="TBD"/>
    <s v="Non valide"/>
    <s v="Non valide"/>
    <n v="0"/>
    <s v="0,00"/>
    <s v="Z84463 - "/>
    <n v="43201"/>
    <x v="53"/>
    <n v="2"/>
    <n v="0"/>
    <n v="0"/>
  </r>
  <r>
    <s v="6300357201"/>
    <x v="1"/>
    <n v="6300357201"/>
    <m/>
    <x v="3"/>
    <x v="21"/>
    <n v="6"/>
    <n v="0"/>
    <s v=""/>
    <s v="P/N CONNU"/>
    <s v="N/A"/>
    <s v="LdF approuvée"/>
    <s v="NON"/>
    <s v="OUI"/>
    <s v="CABLE COAXIAL"/>
    <s v="1251019-72010"/>
    <x v="1"/>
    <s v="W97353 - W97354"/>
    <s v="W97353-1 =&gt; W97353-6"/>
    <x v="57"/>
    <s v="SERVI"/>
    <s v="N/A"/>
    <s v="N/A"/>
    <s v="N/A"/>
    <s v="Expédiée"/>
    <s v="En stock PHS"/>
    <s v="AZA"/>
    <n v="10159"/>
    <s v="ACHE66015"/>
    <m/>
    <d v="2018-01-08T00:00:00"/>
    <d v="2018-04-13T00:00:00"/>
    <d v="2018-04-09T00:00:00"/>
    <m/>
    <s v="MAD TBD"/>
    <s v=""/>
    <s v=""/>
    <d v="2018-04-13T00:00:00"/>
    <s v="OK"/>
    <n v="213.45"/>
    <n v="0"/>
    <s v="EUR"/>
    <s v="TBD"/>
    <s v="TBD"/>
    <s v="Non valide"/>
    <s v="Non valide"/>
    <n v="1280.6999999999998"/>
    <n v="1280.6999999999998"/>
    <s v="W97353 - "/>
    <n v="43203"/>
    <x v="54"/>
    <n v="2"/>
    <n v="1.45"/>
    <n v="8.6999999999999993"/>
  </r>
  <r>
    <s v="2764780606"/>
    <x v="0"/>
    <n v="27647806"/>
    <s v="006"/>
    <x v="0"/>
    <x v="47"/>
    <n v="1"/>
    <n v="0"/>
    <s v=""/>
    <s v="P/N CONNU"/>
    <s v="NR1727P"/>
    <s v="LdF approuvée"/>
    <s v="NON"/>
    <s v="NON"/>
    <n v="22"/>
    <s v="1251019-78060006"/>
    <x v="0"/>
    <s v="Z34689_x000a_Z34690_x000a_Z34691"/>
    <s v="LTE990002"/>
    <x v="57"/>
    <s v="SERVI"/>
    <s v="6939600100"/>
    <s v="Qté 1"/>
    <s v="N/A"/>
    <s v="Expédiée"/>
    <s v="Réception 4STR*00016 le 01/03/2018 (ACHE66292)_x000a_Collaboré en avance (sous réserve de réception confié) avant le 01/03/2017"/>
    <s v="AZA"/>
    <n v="10579"/>
    <m/>
    <m/>
    <d v="2018-01-26T00:00:00"/>
    <d v="2018-04-13T00:00:00"/>
    <d v="2018-04-09T00:00:00"/>
    <s v="N/A"/>
    <s v="MAD TBD"/>
    <s v=""/>
    <s v=""/>
    <d v="2018-04-13T00:00:00"/>
    <s v="OK"/>
    <n v="4814"/>
    <n v="6738"/>
    <s v="USD"/>
    <s v="TBD"/>
    <s v="TBD"/>
    <s v="Non valide"/>
    <s v="Non valide"/>
    <n v="4814"/>
    <n v="4284.46"/>
    <s v="Z34689_x000a_Z3"/>
    <n v="43203"/>
    <x v="54"/>
    <n v="2"/>
    <n v="9.6999999999999993"/>
    <n v="9.6999999999999993"/>
  </r>
  <r>
    <s v="6300406059"/>
    <x v="1"/>
    <n v="6300406059"/>
    <m/>
    <x v="3"/>
    <x v="21"/>
    <n v="7"/>
    <n v="0"/>
    <s v=""/>
    <s v="P/N CONNU"/>
    <s v="N/A"/>
    <s v="LdF approuvée"/>
    <s v="NON"/>
    <s v="OUI"/>
    <s v="CABLE COAXIAL"/>
    <s v="1251019-60590"/>
    <x v="1"/>
    <s v="Z35551 - Z35552"/>
    <s v="Z35551-1 =&gt; Z35551-7"/>
    <x v="57"/>
    <s v="SERVI"/>
    <s v="N/A"/>
    <s v="N/A"/>
    <s v="N/A"/>
    <s v="Expédiée"/>
    <s v="En stock PHS"/>
    <s v="AZA"/>
    <n v="10711"/>
    <s v="ACHE67961"/>
    <m/>
    <d v="2018-04-09T00:00:00"/>
    <d v="2018-04-13T00:00:00"/>
    <d v="2018-04-09T00:00:00"/>
    <m/>
    <s v="MAD TBD"/>
    <s v=""/>
    <s v=""/>
    <d v="2018-04-13T00:00:00"/>
    <s v="OK"/>
    <n v="213.45"/>
    <n v="0"/>
    <s v="EUR"/>
    <s v="TBD"/>
    <s v="TBD"/>
    <s v="Non valide"/>
    <s v="Non valide"/>
    <n v="1494.1499999999999"/>
    <n v="1494.1499999999999"/>
    <s v="Z35551 - "/>
    <n v="43203"/>
    <x v="54"/>
    <n v="2"/>
    <n v="1.45"/>
    <n v="10.15"/>
  </r>
  <r>
    <s v="P231461710"/>
    <x v="4"/>
    <s v="P2314617"/>
    <s v="10"/>
    <x v="0"/>
    <x v="27"/>
    <n v="1"/>
    <n v="0"/>
    <s v=""/>
    <s v="P/N CONNU"/>
    <s v="N/A"/>
    <s v="LdF approuvée"/>
    <s v="NON"/>
    <s v="OUI"/>
    <n v="265"/>
    <s v="1283219-4617010"/>
    <x v="0"/>
    <s v="Z53172_x000a_Z53173_x000a_Z53174"/>
    <s v="LTE990003"/>
    <x v="57"/>
    <s v="SERVI"/>
    <s v="H72362730101_x000a_ABS1643ACSB007_x000a_6V90061801"/>
    <s v="Qté 1_x000a_Qté 1_x000a_Qté 1"/>
    <s v="N/A"/>
    <s v="Expédiée"/>
    <m/>
    <s v="AZA"/>
    <s v="N/A"/>
    <m/>
    <m/>
    <d v="2018-04-13T00:00:00"/>
    <m/>
    <d v="2018-04-09T00:00:00"/>
    <s v="N/A"/>
    <s v="MAD TBD"/>
    <s v=""/>
    <s v=""/>
    <d v="2018-04-09T00:00:00"/>
    <s v="OK"/>
    <n v="0"/>
    <n v="0"/>
    <n v="0"/>
    <s v="TBD"/>
    <s v="TBD"/>
    <s v="Non valide"/>
    <s v="Non valide"/>
    <n v="0"/>
    <s v="0,00"/>
    <s v="Z53172_x000a_Z5"/>
    <n v="43199"/>
    <x v="55"/>
    <n v="2"/>
    <n v="0"/>
    <n v="0"/>
  </r>
  <r>
    <s v="6300561161"/>
    <x v="1"/>
    <n v="6300561161"/>
    <m/>
    <x v="2"/>
    <x v="49"/>
    <n v="2"/>
    <n v="0"/>
    <s v=""/>
    <s v="P/N CONNU"/>
    <s v="TBD"/>
    <s v="LdF approuvée"/>
    <s v="NON"/>
    <s v="OUI"/>
    <s v="PANEL ASSY 61VU"/>
    <s v="1251019-11610"/>
    <x v="1"/>
    <s v="Z95497 - Z95498 - Z95499"/>
    <s v="LTE990001 =&gt; LTE990002"/>
    <x v="58"/>
    <s v="SERVI"/>
    <s v="N/A"/>
    <s v="N/A"/>
    <s v="N/A"/>
    <s v="Expédiée"/>
    <s v="STAND-BY - 1CON*05501 (dépannage ATR si LT trop long) - En prod."/>
    <s v="AZA"/>
    <n v="12556"/>
    <m/>
    <m/>
    <d v="2018-03-28T00:00:00"/>
    <d v="2018-04-13T00:00:00"/>
    <d v="2018-04-11T00:00:00"/>
    <m/>
    <s v="MAD TBD"/>
    <s v=""/>
    <s v=""/>
    <d v="2018-04-13T00:00:00"/>
    <s v="OK"/>
    <n v="0"/>
    <n v="0"/>
    <n v="0"/>
    <s v="TBD"/>
    <s v="TBD"/>
    <s v="Non valide"/>
    <s v="Non valide"/>
    <n v="0"/>
    <s v="0,00"/>
    <s v="Z95497 - "/>
    <n v="43203"/>
    <x v="54"/>
    <n v="2"/>
    <n v="0"/>
    <n v="0"/>
  </r>
  <r>
    <s v="2769318810"/>
    <x v="0"/>
    <n v="27693188"/>
    <s v="10"/>
    <x v="0"/>
    <x v="50"/>
    <n v="3"/>
    <n v="0"/>
    <s v=""/>
    <s v="P/N CONNU"/>
    <s v="NB04436P"/>
    <s v="LdF approuvée"/>
    <s v="NON"/>
    <s v="NON"/>
    <n v="301"/>
    <s v="1251019-3188010"/>
    <x v="0"/>
    <s v="Z69599_x000a_Z69600_x000a_Z69601"/>
    <s v="LTE990001_x000a_=&gt;_x000a_ LTE990003"/>
    <x v="59"/>
    <s v="SERVI"/>
    <s v="N/A"/>
    <s v="N/A"/>
    <s v="N/A"/>
    <s v="Expédiée"/>
    <s v="Attente Valo AS pour expédition_x000a_Départ de 2VU le 28/03 (avec DHL)"/>
    <s v="AZA"/>
    <n v="10816"/>
    <m/>
    <m/>
    <d v="2018-03-19T00:00:00"/>
    <d v="2018-04-18T00:00:00"/>
    <d v="2018-04-12T00:00:00"/>
    <s v="N/A"/>
    <s v="MAD TBD"/>
    <s v=""/>
    <s v=""/>
    <d v="2018-04-18T00:00:00"/>
    <s v="OK"/>
    <n v="1898"/>
    <n v="0"/>
    <s v="EUR"/>
    <s v="TBD"/>
    <s v="TBD"/>
    <s v="Non valide"/>
    <s v="Non valide"/>
    <n v="5694"/>
    <n v="5694"/>
    <s v="Z69599_x000a_Z6"/>
    <n v="43208"/>
    <x v="56"/>
    <n v="2"/>
    <n v="0"/>
    <n v="0"/>
  </r>
  <r>
    <s v="2769319520"/>
    <x v="0"/>
    <n v="27693195"/>
    <s v="20"/>
    <x v="0"/>
    <x v="51"/>
    <n v="3"/>
    <n v="0"/>
    <s v=""/>
    <s v="P/N CONNU"/>
    <s v="NB04436P"/>
    <s v="LdF approuvée"/>
    <s v="NON"/>
    <s v="NON"/>
    <n v="500"/>
    <s v="1251019-3195020"/>
    <x v="0"/>
    <s v="Z69602_x000a_Z69603_x000a_Z69604"/>
    <s v="LTE990001_x000a_=&gt;_x000a_ LTE990003"/>
    <x v="59"/>
    <s v="SERVI"/>
    <s v="N/A"/>
    <s v="N/A"/>
    <s v="N/A"/>
    <s v="Expédiée"/>
    <s v="Attente Valo AS pour expédition_x000a_Départ de 2VU le 28/03 (avec DHL)_x000a_Demander BL à l'ADV le 10/04/2018"/>
    <s v="AZA"/>
    <n v="10816"/>
    <m/>
    <m/>
    <d v="2018-03-19T00:00:00"/>
    <d v="2018-04-18T00:00:00"/>
    <d v="2018-04-12T00:00:00"/>
    <s v="N/A"/>
    <s v="MAD TBD"/>
    <s v=""/>
    <s v=""/>
    <d v="2018-04-18T00:00:00"/>
    <s v="OK"/>
    <n v="2463"/>
    <n v="0"/>
    <s v="USD"/>
    <s v="TBD"/>
    <s v="TBD"/>
    <s v="Non valide"/>
    <s v="Non valide"/>
    <n v="7389"/>
    <n v="6576.21"/>
    <s v="Z69602_x000a_Z6"/>
    <n v="43208"/>
    <x v="56"/>
    <n v="2"/>
    <n v="0"/>
    <n v="0"/>
  </r>
  <r>
    <s v="2770997720"/>
    <x v="0"/>
    <n v="27709977"/>
    <s v="20"/>
    <x v="2"/>
    <x v="46"/>
    <n v="11"/>
    <n v="0"/>
    <s v=""/>
    <s v="P/N CONNU"/>
    <s v="NB03010P"/>
    <s v="LdF approuvée"/>
    <s v="NON"/>
    <s v="NON"/>
    <n v="27"/>
    <s v="1251019-9977020"/>
    <x v="0"/>
    <s v="Z83775_x000a_Z83776_x000a_Z83777"/>
    <s v="LTE990012 =&gt; LTE990022"/>
    <x v="60"/>
    <s v="SERVI"/>
    <s v="N/A"/>
    <s v="N/A"/>
    <s v="N/A"/>
    <s v="Expédiée"/>
    <s v="Enlèvement DHL"/>
    <s v="AZA"/>
    <n v="11859"/>
    <m/>
    <m/>
    <d v="2018-03-16T00:00:00"/>
    <d v="2018-04-17T00:00:00"/>
    <d v="2018-04-13T00:00:00"/>
    <s v="N/A"/>
    <s v="MAD TBD"/>
    <s v=""/>
    <s v=""/>
    <d v="2018-04-17T00:00:00"/>
    <s v="OK"/>
    <n v="1000"/>
    <n v="0"/>
    <s v="EUR"/>
    <s v="TBD"/>
    <s v="TBD"/>
    <s v="Non valide"/>
    <s v="Non valide"/>
    <n v="0"/>
    <n v="0"/>
    <s v="Z83775_x000a_Z8"/>
    <n v="43207"/>
    <x v="57"/>
    <n v="2"/>
    <n v="0"/>
    <n v="0"/>
  </r>
  <r>
    <s v="450030916810"/>
    <x v="2"/>
    <n v="4500309168"/>
    <s v="10"/>
    <x v="0"/>
    <x v="52"/>
    <n v="5"/>
    <n v="0"/>
    <s v=""/>
    <s v="P/N CONNU"/>
    <s v="N/A"/>
    <s v="LdF approuvée"/>
    <s v="NON"/>
    <s v="OUI"/>
    <n v="9000"/>
    <s v="1251619-9168010"/>
    <x v="1"/>
    <s v="Z21533_x000a_Z21534_x000a_Z21535"/>
    <s v="LTE990001 =&gt; LTE990005"/>
    <x v="61"/>
    <s v="SERVI"/>
    <s v="N/A"/>
    <s v="N/A"/>
    <s v="N/A"/>
    <s v="Expédiée"/>
    <s v="Réception 4STR*00982 le 03/04/2018 (ACHE68856)"/>
    <s v="AZA"/>
    <n v="8532"/>
    <m/>
    <m/>
    <d v="2018-01-31T00:00:00"/>
    <d v="2018-04-20T00:00:00"/>
    <d v="2018-04-16T00:00:00"/>
    <s v="N/A"/>
    <s v="MAD TBD"/>
    <s v=""/>
    <s v=""/>
    <d v="2018-04-20T00:00:00"/>
    <s v="OK"/>
    <n v="1550"/>
    <n v="0"/>
    <s v="EUR"/>
    <s v="TBD"/>
    <s v="TBD"/>
    <s v="Non valide"/>
    <s v="Non valide"/>
    <n v="7750"/>
    <n v="7750"/>
    <s v="Z21533_x000a_Z2"/>
    <n v="43210"/>
    <x v="58"/>
    <n v="2"/>
    <n v="4.3499999999999996"/>
    <n v="21.75"/>
  </r>
  <r>
    <s v="2768732308"/>
    <x v="0"/>
    <n v="27687323"/>
    <s v="008"/>
    <x v="0"/>
    <x v="28"/>
    <n v="3"/>
    <n v="0"/>
    <s v=""/>
    <s v="P/N CONNU"/>
    <s v="N/A"/>
    <s v="LdF approuvée"/>
    <s v="NON"/>
    <s v="NON"/>
    <s v="JACK"/>
    <s v="1251319-73230008"/>
    <x v="0"/>
    <s v="Z72588"/>
    <s v="LTE990010_x000a_=&gt;_x000a_LTE990012"/>
    <x v="61"/>
    <s v="SERVI"/>
    <s v="N/A"/>
    <s v="N/A"/>
    <s v="N/A"/>
    <s v="Expédiée"/>
    <s v="Collaboré en avance de phase au 12/03"/>
    <s v="AZA"/>
    <n v="11481"/>
    <m/>
    <m/>
    <d v="2018-03-12T00:00:00"/>
    <d v="2018-04-20T00:00:00"/>
    <d v="2018-04-16T00:00:00"/>
    <s v="N/A"/>
    <s v="MAD TBD"/>
    <s v=""/>
    <s v=""/>
    <d v="2018-04-20T00:00:00"/>
    <s v="OK"/>
    <n v="970"/>
    <n v="1796"/>
    <s v="USD"/>
    <s v="TBD"/>
    <s v="TBD"/>
    <s v="Non valide"/>
    <s v="Non valide"/>
    <n v="2910"/>
    <n v="2589.9"/>
    <s v="Z72588"/>
    <n v="43210"/>
    <x v="58"/>
    <n v="2"/>
    <n v="4.04"/>
    <n v="12.120000000000001"/>
  </r>
  <r>
    <s v="2770997709"/>
    <x v="0"/>
    <n v="27709977"/>
    <s v="009"/>
    <x v="2"/>
    <x v="46"/>
    <n v="11"/>
    <n v="0"/>
    <s v=""/>
    <s v="P/N CONNU"/>
    <s v="NB03010P"/>
    <s v="LdF approuvée"/>
    <s v="NON"/>
    <s v="NON"/>
    <n v="27"/>
    <s v="1251019-99770009"/>
    <x v="0"/>
    <s v="Z83778_x000a_Z83779_x000a_Z83780"/>
    <s v="LTE990023 =&gt; LTE990033"/>
    <x v="62"/>
    <s v="SERVI"/>
    <s v="N/A"/>
    <s v="N/A"/>
    <s v="N/A"/>
    <s v="Expédiée"/>
    <s v="Enlèvement DHL"/>
    <s v="AZA"/>
    <n v="11859"/>
    <m/>
    <m/>
    <d v="2018-03-16T00:00:00"/>
    <d v="2018-04-20T00:00:00"/>
    <d v="2018-04-18T00:00:00"/>
    <s v="N/A"/>
    <s v="MAD TBD"/>
    <s v=""/>
    <s v=""/>
    <d v="2018-04-20T00:00:00"/>
    <s v="OK"/>
    <n v="1000"/>
    <n v="0"/>
    <s v="EUR"/>
    <s v="TBD"/>
    <s v="TBD"/>
    <s v="Non valide"/>
    <s v="Non valide"/>
    <n v="0"/>
    <n v="0"/>
    <s v="Z83778_x000a_Z8"/>
    <n v="43210"/>
    <x v="58"/>
    <n v="2"/>
    <n v="0"/>
    <n v="0"/>
  </r>
  <r>
    <s v="6300561161"/>
    <x v="1"/>
    <n v="6300561161"/>
    <m/>
    <x v="2"/>
    <x v="49"/>
    <n v="2"/>
    <n v="0"/>
    <s v=""/>
    <s v="P/N CONNU"/>
    <s v="TBD"/>
    <s v="LdF approuvée"/>
    <s v="NON"/>
    <s v="OUI"/>
    <s v="PANEL ASSY 61VU"/>
    <s v="1251019-11610"/>
    <x v="1"/>
    <s v="Z95497 - Z95498 - Z95499"/>
    <s v="LTE990003 =&gt; LTE990004"/>
    <x v="62"/>
    <s v="SERVI"/>
    <s v="N/A"/>
    <s v="N/A"/>
    <s v="N/A"/>
    <s v="Expédiée"/>
    <m/>
    <s v="AZA"/>
    <n v="12556"/>
    <m/>
    <m/>
    <d v="2018-03-28T00:00:00"/>
    <d v="2018-04-20T00:00:00"/>
    <d v="2018-04-18T00:00:00"/>
    <m/>
    <s v="MAD TBD"/>
    <s v=""/>
    <s v=""/>
    <d v="2018-04-20T00:00:00"/>
    <s v="OK"/>
    <n v="0"/>
    <n v="0"/>
    <n v="0"/>
    <s v="TBD"/>
    <s v="TBD"/>
    <s v="Non valide"/>
    <s v="Non valide"/>
    <n v="0"/>
    <s v="0,00"/>
    <s v="Z95497 - "/>
    <n v="43210"/>
    <x v="58"/>
    <n v="2"/>
    <n v="0"/>
    <n v="0"/>
  </r>
  <r>
    <s v="2772073510"/>
    <x v="0"/>
    <n v="27720735"/>
    <s v="10"/>
    <x v="1"/>
    <x v="24"/>
    <n v="1"/>
    <n v="0"/>
    <s v=""/>
    <s v="P/N CONNU"/>
    <s v="VB0268D"/>
    <s v="LdF approuvée"/>
    <s v="NON"/>
    <s v="NON"/>
    <n v="313"/>
    <s v="1251019-0735010"/>
    <x v="0"/>
    <s v="Z90428_x000a_Z90429_x000a_Z90430"/>
    <s v="LTE990002"/>
    <x v="63"/>
    <s v="SERVI"/>
    <s v="6V90079000"/>
    <s v="Qté 1"/>
    <s v="Received"/>
    <s v="Expédiée"/>
    <m/>
    <s v="AZA"/>
    <n v="12473"/>
    <m/>
    <m/>
    <d v="2018-03-26T00:00:00"/>
    <d v="2018-04-24T00:00:00"/>
    <d v="2018-04-20T00:00:00"/>
    <s v="N/A"/>
    <s v="MAD TBD"/>
    <s v=""/>
    <s v=""/>
    <d v="2018-04-24T00:00:00"/>
    <s v="OK"/>
    <n v="2339"/>
    <n v="0"/>
    <s v="USD"/>
    <s v="TBD"/>
    <s v="TBD"/>
    <s v="Non valide"/>
    <s v="Non valide"/>
    <n v="0"/>
    <n v="0"/>
    <s v="Z90428_x000a_Z9"/>
    <n v="43214"/>
    <x v="59"/>
    <n v="1"/>
    <n v="4.95"/>
    <n v="4.95"/>
  </r>
  <r>
    <s v="27686986"/>
    <x v="0"/>
    <n v="27686986"/>
    <m/>
    <x v="0"/>
    <x v="53"/>
    <n v="8"/>
    <n v="0"/>
    <s v=""/>
    <s v="P/N CONNU"/>
    <s v="TBD"/>
    <s v="LdF approuvée"/>
    <s v="NON"/>
    <s v="NON"/>
    <s v="HARNAIS 1 P2T2"/>
    <s v="1251019-69860"/>
    <x v="1"/>
    <s v="Z90409 - Z90410"/>
    <s v="Z90409-1 =&gt; Z90409-8"/>
    <x v="63"/>
    <s v="SERVI"/>
    <s v="N/A"/>
    <s v="N/A"/>
    <s v="N/A"/>
    <s v="Expédiée"/>
    <s v="En prod."/>
    <s v="AZA"/>
    <n v="11552"/>
    <s v="ACHE75823"/>
    <m/>
    <d v="2018-04-20T00:00:00"/>
    <d v="2018-04-26T00:00:00"/>
    <d v="2018-04-20T00:00:00"/>
    <m/>
    <s v="MAD TBD"/>
    <s v=""/>
    <s v=""/>
    <d v="2018-04-26T00:00:00"/>
    <s v="OK"/>
    <n v="853"/>
    <n v="0"/>
    <s v="USD"/>
    <s v="TBD"/>
    <s v="TBD"/>
    <s v="Non valide"/>
    <s v="Non valide"/>
    <n v="6824"/>
    <n v="6073.36"/>
    <s v="Z90409 - "/>
    <n v="43216"/>
    <x v="60"/>
    <n v="2"/>
    <n v="0"/>
    <n v="0"/>
  </r>
  <r>
    <s v="490003478330"/>
    <x v="1"/>
    <n v="4900034783"/>
    <s v="30"/>
    <x v="3"/>
    <x v="54"/>
    <n v="1"/>
    <n v="0"/>
    <s v=""/>
    <s v="P/N CONNU"/>
    <s v="N/A"/>
    <s v="LdF Non approuvée"/>
    <s v="NON"/>
    <s v="NON"/>
    <n v="27"/>
    <s v="1251019-4783030"/>
    <x v="0"/>
    <s v="Z84228_x000a_Z84229"/>
    <s v="LTE990001"/>
    <x v="64"/>
    <s v="SERVI"/>
    <s v="6839605200"/>
    <s v="Qté 1"/>
    <s v="N/A"/>
    <s v="Annulée"/>
    <s v="Réception 3STR*01418 le 17/04/2018 (ACHE77845)"/>
    <s v="AZA"/>
    <n v="12224"/>
    <m/>
    <m/>
    <d v="2018-04-09T00:00:00"/>
    <d v="2018-04-27T00:00:00"/>
    <d v="2018-04-23T00:00:00"/>
    <s v="N/A"/>
    <s v="MAD TBD"/>
    <s v=""/>
    <s v=""/>
    <d v="2018-04-27T00:00:00"/>
    <s v="OK"/>
    <n v="0"/>
    <n v="0"/>
    <n v="0"/>
    <s v="TBD"/>
    <s v="TBD"/>
    <s v="Non valide"/>
    <s v="Non valide"/>
    <n v="0"/>
    <s v="0,00"/>
    <s v="Z84228_x000a_Z8"/>
    <n v="43217"/>
    <x v="61"/>
    <n v="2"/>
    <n v="0"/>
    <n v="0"/>
  </r>
  <r>
    <s v="450027037320"/>
    <x v="2"/>
    <n v="4500270373"/>
    <s v="20"/>
    <x v="0"/>
    <x v="55"/>
    <n v="5"/>
    <n v="0"/>
    <s v=""/>
    <s v="P/N CONNU"/>
    <s v="N/A"/>
    <s v="LdF approuvée"/>
    <s v="NON"/>
    <s v="NON"/>
    <s v="FDVESS-L4"/>
    <s v="1251619-0373020"/>
    <x v="1"/>
    <s v="W70874"/>
    <s v="71140022 =&gt; 71140026"/>
    <x v="64"/>
    <s v="SERVI"/>
    <s v="N/A"/>
    <s v="N/A"/>
    <s v="N/A"/>
    <s v="Expédiée"/>
    <m/>
    <s v="AZA"/>
    <n v="4923"/>
    <m/>
    <m/>
    <d v="2017-04-28T00:00:00"/>
    <d v="2018-04-27T00:00:00"/>
    <d v="2018-04-23T00:00:00"/>
    <s v="N/A"/>
    <s v="MAD TBD"/>
    <s v=""/>
    <s v=""/>
    <d v="2018-04-27T00:00:00"/>
    <s v="OK"/>
    <n v="1321"/>
    <s v="N/A"/>
    <s v="EUR"/>
    <s v="TBD"/>
    <s v="TBD"/>
    <s v="Non valide"/>
    <s v="Non valide"/>
    <n v="6605"/>
    <n v="6605"/>
    <s v="W70874"/>
    <n v="43217"/>
    <x v="61"/>
    <n v="2"/>
    <n v="1.78"/>
    <n v="8.9"/>
  </r>
  <r>
    <s v="450027037310"/>
    <x v="2"/>
    <n v="4500270373"/>
    <s v="10"/>
    <x v="0"/>
    <x v="55"/>
    <n v="5"/>
    <n v="0"/>
    <s v=""/>
    <s v="P/N CONNU"/>
    <s v="N/A"/>
    <s v="LdF approuvée"/>
    <s v="NON"/>
    <s v="NON"/>
    <s v="FDVESS-L4"/>
    <s v="1251619-0373010"/>
    <x v="1"/>
    <s v="W70849"/>
    <s v="71140017 =&gt; 71140021"/>
    <x v="64"/>
    <s v="SERVI"/>
    <s v="N/A"/>
    <s v="N/A"/>
    <s v="N/A"/>
    <s v="Expédiée"/>
    <m/>
    <s v="AZA"/>
    <n v="4923"/>
    <m/>
    <m/>
    <d v="2017-11-29T00:00:00"/>
    <d v="2018-04-27T00:00:00"/>
    <d v="2018-04-23T00:00:00"/>
    <s v="N/A"/>
    <s v="MAD TBD"/>
    <s v=""/>
    <s v=""/>
    <d v="2018-04-27T00:00:00"/>
    <s v="OK"/>
    <n v="1321"/>
    <s v="N/A"/>
    <s v="EUR"/>
    <s v="TBD"/>
    <s v="TBD"/>
    <s v="Non valide"/>
    <s v="Non valide"/>
    <n v="6605"/>
    <n v="6605"/>
    <s v="W70849"/>
    <n v="43217"/>
    <x v="61"/>
    <n v="2"/>
    <n v="1.78"/>
    <n v="8.9"/>
  </r>
  <r>
    <s v="6300488733"/>
    <x v="1"/>
    <n v="6300488733"/>
    <m/>
    <x v="3"/>
    <x v="56"/>
    <n v="1"/>
    <n v="0"/>
    <s v=""/>
    <s v="P/N CONNU"/>
    <s v="TBD"/>
    <s v="LdF approuvée"/>
    <s v="NON"/>
    <s v="OUI"/>
    <s v="FAISCEAU"/>
    <s v="1251019-87330"/>
    <x v="1"/>
    <s v="Z69574 - Z69575"/>
    <s v="Z69574-1"/>
    <x v="64"/>
    <s v="SERVI"/>
    <s v="N/A"/>
    <s v="N/A"/>
    <s v="N/A"/>
    <s v="Expédiée"/>
    <s v="En prod."/>
    <s v="AZA"/>
    <n v="11618"/>
    <s v="ACHE76673"/>
    <m/>
    <d v="2018-03-15T00:00:00"/>
    <d v="2018-04-27T00:00:00"/>
    <d v="2018-04-23T00:00:00"/>
    <m/>
    <s v="MAD TBD"/>
    <s v=""/>
    <s v=""/>
    <d v="2018-04-27T00:00:00"/>
    <s v="OK"/>
    <n v="0"/>
    <n v="0"/>
    <n v="0"/>
    <s v="TBD"/>
    <s v="TBD"/>
    <s v="Non valide"/>
    <s v="Non valide"/>
    <n v="0"/>
    <s v="0,00"/>
    <s v="Z69574 - "/>
    <n v="43217"/>
    <x v="61"/>
    <n v="2"/>
    <n v="0"/>
    <n v="0"/>
  </r>
  <r>
    <s v="2769512710"/>
    <x v="0"/>
    <n v="27695127"/>
    <s v="10"/>
    <x v="0"/>
    <x v="38"/>
    <n v="1"/>
    <n v="0"/>
    <s v=""/>
    <s v="P/N CONNU"/>
    <s v="N/A"/>
    <s v="LdF approuvée"/>
    <s v="NON"/>
    <s v="NON"/>
    <n v="56"/>
    <s v="1251019-5127010"/>
    <x v="0"/>
    <s v="Z72221_x000a_Z72222_x000a_Z72223"/>
    <s v="LTE990002"/>
    <x v="64"/>
    <s v="SERVI"/>
    <s v="N/A"/>
    <s v="N/A"/>
    <s v="N/A"/>
    <s v="Expédiée"/>
    <s v="Réception 4STR*00878 le 10/04/2018 (ACHE75710)"/>
    <s v="AZA"/>
    <n v="11971"/>
    <m/>
    <m/>
    <d v="2018-03-23T00:00:00"/>
    <d v="2018-04-27T00:00:00"/>
    <d v="2018-04-23T00:00:00"/>
    <s v="N/A"/>
    <s v="MAD TBD"/>
    <s v=""/>
    <s v=""/>
    <d v="2018-04-27T00:00:00"/>
    <s v="OK"/>
    <n v="1980.33"/>
    <n v="0"/>
    <s v="EUR"/>
    <s v="TBD"/>
    <s v="TBD"/>
    <s v="Non valide"/>
    <s v="Non valide"/>
    <n v="1980.33"/>
    <n v="1980.33"/>
    <s v="Z72221_x000a_Z7"/>
    <n v="43217"/>
    <x v="61"/>
    <n v="2"/>
    <n v="0"/>
    <n v="0"/>
  </r>
  <r>
    <s v="6300561161"/>
    <x v="1"/>
    <n v="6300561161"/>
    <m/>
    <x v="2"/>
    <x v="49"/>
    <n v="2"/>
    <n v="0"/>
    <s v=""/>
    <s v="P/N CONNU"/>
    <s v="TBD"/>
    <s v="LdF approuvée"/>
    <s v="NON"/>
    <s v="OUI"/>
    <s v="PANEL ASSY 61VU"/>
    <s v="1251019-11610"/>
    <x v="1"/>
    <s v="Z95497 - Z95498 - Z95499"/>
    <s v="LTE990005 =&gt; LTE990006"/>
    <x v="65"/>
    <s v="SERVI"/>
    <s v="N/A"/>
    <s v="N/A"/>
    <s v="N/A"/>
    <s v="Expédiée"/>
    <m/>
    <s v="AZA"/>
    <n v="12556"/>
    <m/>
    <m/>
    <d v="2018-03-28T00:00:00"/>
    <d v="2018-04-27T00:00:00"/>
    <d v="2018-04-25T00:00:00"/>
    <m/>
    <s v="MAD TBD"/>
    <s v=""/>
    <s v=""/>
    <d v="2018-04-27T00:00:00"/>
    <s v="OK"/>
    <n v="0"/>
    <n v="0"/>
    <n v="0"/>
    <s v="TBD"/>
    <s v="TBD"/>
    <s v="Non valide"/>
    <s v="Non valide"/>
    <n v="0"/>
    <s v="0,00"/>
    <s v="Z95497 - "/>
    <n v="43217"/>
    <x v="61"/>
    <n v="2"/>
    <n v="0"/>
    <n v="0"/>
  </r>
  <r>
    <s v="6300586338"/>
    <x v="1"/>
    <n v="6300586338"/>
    <m/>
    <x v="3"/>
    <x v="49"/>
    <n v="7"/>
    <n v="0"/>
    <s v=""/>
    <s v="P/N CONNU"/>
    <s v="TBD"/>
    <s v="LdF approuvée"/>
    <s v="NON"/>
    <s v="OUI"/>
    <s v="PANEL ASSY 61VU"/>
    <s v="1251019-63380"/>
    <x v="1"/>
    <s v="006559 - 006560 - 006561"/>
    <s v="LTE990007 =&gt; LTE990013"/>
    <x v="66"/>
    <s v="SERVI"/>
    <s v="N/A"/>
    <s v="N/A"/>
    <s v="N/A"/>
    <s v="Expédiée"/>
    <s v="En prod. - DS 340288 pour remplacer le plateau non conforme."/>
    <s v="AZA"/>
    <n v="12678"/>
    <s v="N/A"/>
    <m/>
    <d v="2018-05-02T00:00:00"/>
    <m/>
    <d v="2018-04-26T00:00:00"/>
    <m/>
    <s v="MAD TBD"/>
    <s v=""/>
    <s v=""/>
    <d v="2018-04-26T00:00:00"/>
    <s v="OK"/>
    <n v="0"/>
    <n v="0"/>
    <n v="0"/>
    <s v="TBD"/>
    <s v="TBD"/>
    <s v="Non valide"/>
    <s v="Non valide"/>
    <n v="0"/>
    <s v="0,00"/>
    <s v="006559 - "/>
    <n v="43216"/>
    <x v="60"/>
    <n v="2"/>
    <n v="0"/>
    <n v="0"/>
  </r>
  <r>
    <s v="HNC2000235194"/>
    <x v="5"/>
    <s v="HNC2000235194"/>
    <m/>
    <x v="0"/>
    <x v="57"/>
    <n v="1"/>
    <n v="0"/>
    <s v=""/>
    <s v="P/N CONNU"/>
    <s v="TBD"/>
    <s v="LdF approuvée"/>
    <s v="NON"/>
    <s v="NON"/>
    <s v="OPTICAL FIBER"/>
    <s v="1251019-51940"/>
    <x v="0"/>
    <s v="019775"/>
    <s v="019775-1"/>
    <x v="67"/>
    <s v="SERVI"/>
    <s v="N/A"/>
    <s v="N/A"/>
    <s v="N/A"/>
    <s v="Expédiée"/>
    <s v="En stock LAB"/>
    <s v="AZA"/>
    <s v="N/A"/>
    <s v="N/A"/>
    <m/>
    <d v="2018-05-03T00:00:00"/>
    <m/>
    <d v="2018-04-27T00:00:00"/>
    <m/>
    <s v="MAD TBD"/>
    <s v=""/>
    <s v=""/>
    <d v="2018-04-27T00:00:00"/>
    <s v="OK"/>
    <n v="0"/>
    <n v="0"/>
    <n v="0"/>
    <s v="TBD"/>
    <s v="TBD"/>
    <s v="Non valide"/>
    <s v="Non valide"/>
    <n v="0"/>
    <s v="0,00"/>
    <s v="019775"/>
    <n v="43217"/>
    <x v="61"/>
    <n v="2"/>
    <n v="0"/>
    <n v="0"/>
  </r>
  <r>
    <s v="CDE-CCP77701010"/>
    <x v="2"/>
    <s v="CDE-CCP777010"/>
    <s v="10"/>
    <x v="0"/>
    <x v="16"/>
    <n v="1"/>
    <n v="0"/>
    <s v=""/>
    <s v="P/N CONNU"/>
    <s v="N/A"/>
    <s v="LdF approuvée"/>
    <s v="NON"/>
    <s v="N/A"/>
    <s v="FDCP-L1"/>
    <s v="1251619-7010010"/>
    <x v="1"/>
    <s v="021486"/>
    <n v="73220005"/>
    <x v="68"/>
    <s v="SERVI"/>
    <s v="N/A"/>
    <s v="N/A"/>
    <s v="N/A"/>
    <s v="Expédiée"/>
    <s v="Départ navette interne"/>
    <s v="AZA"/>
    <n v="6867"/>
    <m/>
    <m/>
    <d v="2018-05-04T00:00:00"/>
    <m/>
    <d v="2018-04-30T00:00:00"/>
    <s v="N/A"/>
    <s v="MAD TBD"/>
    <s v=""/>
    <s v=""/>
    <d v="2018-04-30T00:00:00"/>
    <s v="OK"/>
    <n v="1239"/>
    <s v="N/A"/>
    <s v="EUR"/>
    <s v="TBD"/>
    <s v="TBD"/>
    <s v="Non valide"/>
    <s v="Non valide"/>
    <n v="1239"/>
    <n v="1239"/>
    <s v="021486"/>
    <n v="43220"/>
    <x v="62"/>
    <n v="2"/>
    <n v="2.14"/>
    <n v="2.14"/>
  </r>
  <r>
    <s v="CDE-CCP77701010"/>
    <x v="2"/>
    <s v="CDE-CCP777010"/>
    <s v="10"/>
    <x v="0"/>
    <x v="16"/>
    <n v="1"/>
    <n v="0"/>
    <s v=""/>
    <s v="P/N CONNU"/>
    <s v="N/A"/>
    <s v="LdF approuvée"/>
    <s v="NON"/>
    <s v="N/A"/>
    <s v="FDCP-L1"/>
    <s v="1251619-7010010"/>
    <x v="1"/>
    <s v="021520"/>
    <n v="73220006"/>
    <x v="68"/>
    <s v="SERVI"/>
    <s v="N/A"/>
    <s v="N/A"/>
    <s v="N/A"/>
    <s v="Expédiée"/>
    <s v="Départ navette interne"/>
    <s v="AZA"/>
    <n v="6867"/>
    <m/>
    <m/>
    <d v="2018-05-04T00:00:00"/>
    <m/>
    <d v="2018-04-30T00:00:00"/>
    <s v="N/A"/>
    <s v="MAD TBD"/>
    <s v=""/>
    <s v=""/>
    <d v="2018-04-30T00:00:00"/>
    <s v="OK"/>
    <n v="1239"/>
    <s v="N/A"/>
    <s v="EUR"/>
    <s v="TBD"/>
    <s v="TBD"/>
    <s v="Non valide"/>
    <s v="Non valide"/>
    <n v="1239"/>
    <n v="1239"/>
    <s v="021520"/>
    <n v="43220"/>
    <x v="62"/>
    <n v="2"/>
    <n v="2.14"/>
    <n v="2.14"/>
  </r>
  <r>
    <s v="490003494610"/>
    <x v="1"/>
    <n v="4900034946"/>
    <s v="10"/>
    <x v="2"/>
    <x v="58"/>
    <n v="1"/>
    <n v="0"/>
    <s v=""/>
    <s v="P/N CONNU"/>
    <s v="N/A"/>
    <s v="LdF approuvée"/>
    <s v="NON"/>
    <s v="NON"/>
    <n v="101"/>
    <s v="1251019-4946010"/>
    <x v="0"/>
    <s v="006689_x000a_006690"/>
    <s v="LTE990001"/>
    <x v="69"/>
    <s v="SERVI"/>
    <s v="6839605400 6839315000"/>
    <s v="Qté 1_x000a_Qté 1"/>
    <s v="Received"/>
    <s v="Expédiée"/>
    <m/>
    <s v="AZA"/>
    <n v="12792"/>
    <m/>
    <m/>
    <d v="2018-04-10T00:00:00"/>
    <d v="2018-05-07T00:00:00"/>
    <d v="2018-05-03T00:00:00"/>
    <s v="N/A"/>
    <s v="MAD TBD"/>
    <s v=""/>
    <s v=""/>
    <d v="2018-05-07T00:00:00"/>
    <s v="OK"/>
    <n v="0"/>
    <n v="0"/>
    <n v="0"/>
    <s v="TBD"/>
    <s v="TBD"/>
    <s v="Non valide"/>
    <s v="Non valide"/>
    <n v="0"/>
    <s v="0,00"/>
    <s v="006689_x000a_00"/>
    <n v="43227"/>
    <x v="63"/>
    <n v="2"/>
    <n v="0"/>
    <n v="0"/>
  </r>
  <r>
    <s v="27728167"/>
    <x v="0"/>
    <n v="27728167"/>
    <m/>
    <x v="2"/>
    <x v="59"/>
    <n v="2"/>
    <n v="0"/>
    <s v=""/>
    <s v="P/N CONNU"/>
    <s v="TBD"/>
    <s v="LdF approuvée"/>
    <s v="NON"/>
    <s v="NON"/>
    <s v="HARNAIS 2 P2T2"/>
    <s v="1251019-81670"/>
    <x v="1"/>
    <s v="004486 - 004487"/>
    <s v="004486 -1 =&gt; 004486-2"/>
    <x v="69"/>
    <s v="SERVI"/>
    <s v="N/A"/>
    <s v="N/A"/>
    <s v="N/A"/>
    <s v="Expédiée"/>
    <s v="En stock PHS"/>
    <s v="AZA"/>
    <n v="12277"/>
    <s v="N/A"/>
    <m/>
    <d v="2018-07-06T00:00:00"/>
    <d v="2018-05-06T00:00:00"/>
    <d v="2018-05-03T00:00:00"/>
    <m/>
    <s v="MAD TBD"/>
    <s v=""/>
    <s v=""/>
    <d v="2018-05-06T00:00:00"/>
    <s v="OK"/>
    <n v="608"/>
    <n v="0"/>
    <s v="USD"/>
    <s v="TBD"/>
    <s v="TBD"/>
    <s v="Non valide"/>
    <s v="Non valide"/>
    <n v="0"/>
    <n v="0"/>
    <s v="004486 - "/>
    <n v="43226"/>
    <x v="64"/>
    <n v="2"/>
    <n v="0"/>
    <n v="0"/>
  </r>
  <r>
    <s v="2768049110"/>
    <x v="0"/>
    <n v="27680491"/>
    <s v="10"/>
    <x v="0"/>
    <x v="31"/>
    <n v="4"/>
    <n v="0"/>
    <s v=""/>
    <s v="P/N CONNU"/>
    <s v="N/A"/>
    <s v="LdF approuvée"/>
    <s v="NON"/>
    <s v="NON"/>
    <n v="27"/>
    <s v="1251019-0491010"/>
    <x v="0"/>
    <s v="LCTZ53014_x000a_LCTZ53015_x000a_LCTZ53016"/>
    <s v="LTE990006 =&gt; LTE990009"/>
    <x v="70"/>
    <s v="SERVI"/>
    <s v="N/A"/>
    <s v="N/A"/>
    <s v="N/A"/>
    <s v="Annulée"/>
    <s v="Réception 4STR*00609 le 17/01/2018 (ACHE65208)_x000a_Collaboré à date en avance de phase "/>
    <s v="AZA"/>
    <n v="10453"/>
    <m/>
    <m/>
    <d v="2018-03-30T00:00:00"/>
    <d v="2018-05-11T00:00:00"/>
    <d v="2018-05-07T00:00:00"/>
    <s v="N/A"/>
    <s v="MAD TBD"/>
    <s v=""/>
    <s v=""/>
    <d v="2018-05-11T00:00:00"/>
    <s v="OK"/>
    <n v="1074"/>
    <n v="1850"/>
    <s v="USD"/>
    <s v="TBD"/>
    <s v="TBD"/>
    <s v="Non valide"/>
    <s v="Non valide"/>
    <n v="4296"/>
    <n v="3823.44"/>
    <s v="LCTZ53014"/>
    <n v="43231"/>
    <x v="65"/>
    <n v="2"/>
    <n v="3.06"/>
    <n v="12.24"/>
  </r>
  <r>
    <s v="490003509510"/>
    <x v="1"/>
    <n v="4900035095"/>
    <s v="10"/>
    <x v="3"/>
    <x v="54"/>
    <n v="1"/>
    <n v="0"/>
    <s v=""/>
    <s v="P/N CONNU"/>
    <s v="N/A"/>
    <s v="LdF Non approuvée"/>
    <s v="NON"/>
    <s v="NON"/>
    <n v="27"/>
    <s v="1251019-5095010"/>
    <x v="0"/>
    <s v="013039_x000a_013040"/>
    <s v="LTE990002"/>
    <x v="71"/>
    <s v="SERVI"/>
    <s v="6839605200"/>
    <s v="Qté 1"/>
    <s v="Received"/>
    <s v="Expédiée"/>
    <s v="Attente délai d'appro"/>
    <s v="AZA"/>
    <n v="13195"/>
    <m/>
    <m/>
    <d v="2018-05-14T00:00:00"/>
    <m/>
    <d v="2018-05-08T00:00:00"/>
    <s v="N/A"/>
    <s v="MAD TBD"/>
    <s v=""/>
    <s v=""/>
    <d v="2018-05-08T00:00:00"/>
    <s v="OK"/>
    <n v="0"/>
    <n v="0"/>
    <n v="0"/>
    <s v="TBD"/>
    <s v="TBD"/>
    <s v="Non valide"/>
    <s v="Non valide"/>
    <n v="0"/>
    <s v="0,00"/>
    <s v="013039_x000a_01"/>
    <n v="43228"/>
    <x v="66"/>
    <n v="2"/>
    <n v="0"/>
    <n v="0"/>
  </r>
  <r>
    <s v="2766656610"/>
    <x v="0"/>
    <n v="27666566"/>
    <s v="10"/>
    <x v="3"/>
    <x v="45"/>
    <n v="1"/>
    <n v="0"/>
    <s v=""/>
    <s v="P/N CONNU"/>
    <s v="VB0251D"/>
    <s v="LdF approuvée"/>
    <s v="NON"/>
    <s v="NON"/>
    <n v="613"/>
    <s v="1251019-6566010"/>
    <x v="0"/>
    <s v="Z39388_x000a_Z39389_x000a_Z39390"/>
    <s v="LTE990002"/>
    <x v="72"/>
    <s v="SERVI"/>
    <s v="N/A"/>
    <s v="N/A"/>
    <s v="N/A"/>
    <s v="Expédiée"/>
    <s v="Réception 4STR*01147 le 18/04/2018 (ACHE79202)"/>
    <s v="AZA"/>
    <n v="11117"/>
    <m/>
    <m/>
    <d v="2018-04-23T00:00:00"/>
    <d v="2018-05-16T00:00:00"/>
    <d v="2018-05-10T00:00:00"/>
    <s v="N/A"/>
    <s v="MAD TBD"/>
    <s v=""/>
    <s v=""/>
    <d v="2018-05-16T00:00:00"/>
    <s v="OK"/>
    <n v="1614"/>
    <n v="0"/>
    <s v="USD"/>
    <s v="TBD"/>
    <s v="TBD"/>
    <s v="Non valide"/>
    <s v="Non valide"/>
    <n v="1614"/>
    <n v="1436.46"/>
    <s v="Z39388_x000a_Z3"/>
    <n v="43236"/>
    <x v="67"/>
    <n v="2"/>
    <n v="0"/>
    <n v="0"/>
  </r>
  <r>
    <s v="490003508510"/>
    <x v="1"/>
    <n v="4900035085"/>
    <s v="10"/>
    <x v="3"/>
    <x v="60"/>
    <n v="1"/>
    <n v="0"/>
    <s v=""/>
    <s v="P/N CONNU"/>
    <s v="N/A"/>
    <s v="LdF approuvée"/>
    <s v="NON"/>
    <s v="NON"/>
    <n v="702"/>
    <s v="1251019-5085010"/>
    <x v="0"/>
    <s v="LCT012143_x000a_LCT012144"/>
    <s v="LTE990001"/>
    <x v="73"/>
    <s v="SERVI"/>
    <s v="N/A"/>
    <s v="N/A"/>
    <s v="N/A"/>
    <s v="Annulée"/>
    <m/>
    <s v="AZA"/>
    <n v="13096"/>
    <m/>
    <m/>
    <d v="2018-05-14T00:00:00"/>
    <d v="2018-05-18T00:00:00"/>
    <d v="2018-05-14T00:00:00"/>
    <s v="N/A"/>
    <s v="MAD TBD"/>
    <s v=""/>
    <s v=""/>
    <d v="2018-05-18T00:00:00"/>
    <s v="OK"/>
    <n v="0"/>
    <n v="0"/>
    <n v="0"/>
    <s v="TBD"/>
    <s v="TBD"/>
    <s v="Non valide"/>
    <s v="Non valide"/>
    <n v="0"/>
    <s v="0,00"/>
    <s v="LCT012143"/>
    <n v="43238"/>
    <x v="68"/>
    <n v="2"/>
    <n v="0"/>
    <n v="0"/>
  </r>
  <r>
    <s v="27706058"/>
    <x v="0"/>
    <n v="27706058"/>
    <m/>
    <x v="0"/>
    <x v="61"/>
    <n v="2"/>
    <n v="0"/>
    <s v=""/>
    <s v="P/N CONNU"/>
    <s v="N/A"/>
    <s v="LdF approuvée"/>
    <s v="NON"/>
    <s v="NON"/>
    <s v="PLATE ASSY"/>
    <s v="1251019-60580"/>
    <x v="1"/>
    <s v="Z73655 - Z73656"/>
    <s v="Z73655-1 =&gt; Z73655-2"/>
    <x v="73"/>
    <s v="SERVI"/>
    <s v="N/A"/>
    <s v="N/A"/>
    <s v="N/A"/>
    <s v="Expédiée"/>
    <s v="Réception 1STR*10678 le 02/05/2018"/>
    <s v="AZA"/>
    <n v="12076"/>
    <s v="ACHE76741"/>
    <m/>
    <d v="2018-03-19T00:00:00"/>
    <d v="2018-05-18T00:00:00"/>
    <d v="2018-05-14T00:00:00"/>
    <m/>
    <s v="MAD TBD"/>
    <s v=""/>
    <s v=""/>
    <d v="2018-05-18T00:00:00"/>
    <s v="OK"/>
    <n v="745"/>
    <n v="0"/>
    <s v="EUR"/>
    <s v="TBD"/>
    <s v="TBD"/>
    <s v="Non valide"/>
    <s v="Non valide"/>
    <n v="1490"/>
    <n v="1490"/>
    <s v="Z73655 - "/>
    <n v="43238"/>
    <x v="68"/>
    <n v="2"/>
    <n v="0"/>
    <n v="0"/>
  </r>
  <r>
    <s v="CDE-CCP7770103"/>
    <x v="2"/>
    <s v="CDE-CCP777010"/>
    <s v="3"/>
    <x v="4"/>
    <x v="16"/>
    <n v="8"/>
    <n v="8"/>
    <s v=""/>
    <s v="P/N CONNU"/>
    <s v="N/A"/>
    <s v="LdF approuvée"/>
    <s v="NON"/>
    <s v="N/A"/>
    <s v="FDCP-L1"/>
    <s v="1251619-701003"/>
    <x v="1"/>
    <s v="LCT033780"/>
    <s v="73220015_x000a_=&gt;_x000a_73220022"/>
    <x v="73"/>
    <s v="SERVI"/>
    <s v="N/A"/>
    <s v="N/A"/>
    <s v="N/A"/>
    <s v="Expédiée"/>
    <s v="SN 73220017 en retour client =&gt; Attente FDAQL pour commande matière"/>
    <s v="AZA"/>
    <n v="6867"/>
    <m/>
    <m/>
    <d v="2018-05-18T00:00:00"/>
    <m/>
    <d v="2018-05-14T00:00:00"/>
    <s v="N/A"/>
    <s v="MAD TBD"/>
    <s v=""/>
    <s v=""/>
    <d v="2018-05-14T00:00:00"/>
    <s v="OK"/>
    <n v="1239"/>
    <s v="N/A"/>
    <s v="EUR"/>
    <s v="TBD"/>
    <s v="TBD"/>
    <s v="Non valide"/>
    <s v="Non valide"/>
    <n v="9912"/>
    <n v="9912"/>
    <s v="LCT033780"/>
    <n v="43234"/>
    <x v="69"/>
    <n v="1"/>
    <n v="2.14"/>
    <n v="17.12"/>
  </r>
  <r>
    <s v="2777990010"/>
    <x v="0"/>
    <n v="27779900"/>
    <s v="10"/>
    <x v="1"/>
    <x v="46"/>
    <n v="9"/>
    <n v="0"/>
    <s v=""/>
    <s v="P/N CONNU"/>
    <s v="NB03010P"/>
    <s v="LdF approuvée"/>
    <s v="NON"/>
    <s v="NON"/>
    <n v="27"/>
    <s v="1251019-9900010"/>
    <x v="0"/>
    <s v="LCT022877_x000a_LCT022878_x000a_LCT022879 "/>
    <s v="LTE990034_x000a_=&gt;_x000a_LTE990042"/>
    <x v="74"/>
    <s v="SERVI"/>
    <s v="N/A"/>
    <s v="N/A"/>
    <s v="N/A"/>
    <s v="Expédiée"/>
    <s v="Attente délai d'appro"/>
    <s v="AZA"/>
    <n v="13543"/>
    <m/>
    <m/>
    <d v="2018-05-18T00:00:00"/>
    <m/>
    <d v="2018-05-16T00:00:00"/>
    <m/>
    <s v="MAD TBD"/>
    <s v=""/>
    <s v=""/>
    <d v="2018-05-16T00:00:00"/>
    <s v="OK"/>
    <n v="1000"/>
    <n v="0"/>
    <s v="EUR"/>
    <n v="1000"/>
    <s v="EUR"/>
    <s v="Valide"/>
    <s v="Valide"/>
    <n v="0"/>
    <n v="0"/>
    <s v="LCT022877"/>
    <n v="43236"/>
    <x v="67"/>
    <n v="1"/>
    <n v="0"/>
    <n v="0"/>
  </r>
  <r>
    <s v="CDE-CCP77701010"/>
    <x v="2"/>
    <s v="CDE-CCP777010"/>
    <s v="10"/>
    <x v="0"/>
    <x v="16"/>
    <n v="9"/>
    <n v="0"/>
    <s v=""/>
    <s v="P/N CONNU"/>
    <s v="N/A"/>
    <s v="LdF approuvée"/>
    <s v="NON"/>
    <s v="N/A"/>
    <s v="FDCP-L1"/>
    <s v="1251619-7010010"/>
    <x v="1"/>
    <s v="LCT055766"/>
    <s v="73220007à13220014_x000a_73220023"/>
    <x v="75"/>
    <s v="SERVI"/>
    <s v="N/A"/>
    <s v="N/A"/>
    <s v="N/A"/>
    <s v="Expédiée"/>
    <m/>
    <s v="AZA"/>
    <n v="6867"/>
    <m/>
    <m/>
    <d v="2018-05-25T00:00:00"/>
    <m/>
    <d v="2018-05-21T00:00:00"/>
    <s v="N/A"/>
    <s v="MAD TBD"/>
    <s v=""/>
    <s v=""/>
    <d v="2018-05-21T00:00:00"/>
    <s v="OK"/>
    <n v="1239"/>
    <s v="N/A"/>
    <s v="EUR"/>
    <s v="TBD"/>
    <s v="TBD"/>
    <s v="Non valide"/>
    <s v="Non valide"/>
    <n v="11151"/>
    <n v="11151"/>
    <s v="LCT055766"/>
    <n v="43241"/>
    <x v="70"/>
    <n v="2"/>
    <n v="2.14"/>
    <n v="19.260000000000002"/>
  </r>
  <r>
    <s v="490003509510"/>
    <x v="1"/>
    <n v="4900035095"/>
    <s v="10"/>
    <x v="3"/>
    <x v="62"/>
    <n v="1"/>
    <n v="0"/>
    <s v=""/>
    <s v="P/N CONNU"/>
    <s v="N/A"/>
    <s v="LdF approuvée"/>
    <s v="NON"/>
    <s v="NON"/>
    <n v="29"/>
    <s v="1251019-5095010"/>
    <x v="0"/>
    <s v="LCT013037_x000a_LCT013038"/>
    <s v="LTE990001"/>
    <x v="76"/>
    <s v="SERVI"/>
    <n v="6808101600"/>
    <s v="Qté 1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n v="0"/>
    <s v="TBD"/>
    <s v="TBD"/>
    <s v="Non valide"/>
    <s v="Non valide"/>
    <n v="0"/>
    <s v="0,00"/>
    <s v="LCT013037"/>
    <n v="43250"/>
    <x v="71"/>
    <n v="2"/>
    <n v="0"/>
    <n v="0"/>
  </r>
  <r>
    <s v="490003509510"/>
    <x v="1"/>
    <n v="4900035095"/>
    <s v="10"/>
    <x v="3"/>
    <x v="63"/>
    <n v="1"/>
    <n v="0"/>
    <s v=""/>
    <s v="P/N CONNU"/>
    <s v="N/A"/>
    <s v="LdF approuvée"/>
    <s v="NON"/>
    <s v="NON"/>
    <n v="26"/>
    <s v="1251019-5095010"/>
    <x v="0"/>
    <s v="LCT013041_x000a_LCT013042"/>
    <s v="LTE990001"/>
    <x v="76"/>
    <s v="SERVI"/>
    <s v="N/A"/>
    <s v="N/A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n v="0"/>
    <s v="TBD"/>
    <s v="TBD"/>
    <s v="Non valide"/>
    <s v="Non valide"/>
    <n v="0"/>
    <s v="0,00"/>
    <s v="LCT013041"/>
    <n v="43250"/>
    <x v="71"/>
    <n v="2"/>
    <n v="0"/>
    <n v="0"/>
  </r>
  <r>
    <s v="490003509510"/>
    <x v="1"/>
    <n v="4900035095"/>
    <s v="10"/>
    <x v="3"/>
    <x v="64"/>
    <n v="1"/>
    <n v="0"/>
    <s v=""/>
    <s v="P/N CONNU"/>
    <s v="N/A"/>
    <s v="LdF approuvée"/>
    <s v="NON"/>
    <s v="NON"/>
    <n v="25"/>
    <s v="1251019-5095010"/>
    <x v="0"/>
    <s v="LCT013043_x000a_LCT013044"/>
    <s v="LTE990001"/>
    <x v="76"/>
    <s v="SERVI"/>
    <s v="N/A"/>
    <s v="N/A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n v="0"/>
    <s v="TBD"/>
    <s v="TBD"/>
    <s v="Non valide"/>
    <s v="Non valide"/>
    <n v="0"/>
    <s v="0,00"/>
    <s v="LCT013043"/>
    <n v="43250"/>
    <x v="71"/>
    <n v="2"/>
    <n v="0"/>
    <n v="0"/>
  </r>
  <r>
    <s v="490003509510"/>
    <x v="1"/>
    <n v="4900035095"/>
    <s v="10"/>
    <x v="3"/>
    <x v="65"/>
    <n v="1"/>
    <n v="0"/>
    <s v=""/>
    <s v="P/N CONNU"/>
    <s v="N/A"/>
    <s v="LdF approuvée"/>
    <s v="NON"/>
    <s v="NON"/>
    <n v="24"/>
    <s v="1251019-5095010"/>
    <x v="0"/>
    <s v="LCT013045_x000a_LCT013046"/>
    <s v="LTE990001"/>
    <x v="76"/>
    <s v="SERVI"/>
    <s v="N/A"/>
    <s v="N/A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s v="TBD"/>
    <s v="TBD"/>
    <s v="TBD"/>
    <s v="Non valide"/>
    <s v="Valide"/>
    <n v="0"/>
    <s v="0,00"/>
    <s v="LCT013045"/>
    <n v="43250"/>
    <x v="71"/>
    <n v="2"/>
    <n v="0"/>
    <n v="0"/>
  </r>
  <r>
    <s v="490003509510"/>
    <x v="1"/>
    <n v="4900035095"/>
    <n v="10"/>
    <x v="3"/>
    <x v="66"/>
    <n v="1"/>
    <n v="0"/>
    <s v=""/>
    <s v="P/N CONNU"/>
    <s v="N/A"/>
    <s v="LdF approuvée"/>
    <s v="NON"/>
    <s v="NON"/>
    <n v="22"/>
    <s v="1251019-5095010"/>
    <x v="0"/>
    <s v="LCT013047_x000a_LCT013048"/>
    <s v="LTE990001"/>
    <x v="76"/>
    <s v="SERVI"/>
    <s v="6800800300_x000a_6808100400_x000a_6839605100_x000a_6827214800"/>
    <s v="Qté 2_x000a_Qté 1_x000a_Qté 1_x000a_Qté 1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n v="0"/>
    <s v="TBD"/>
    <s v="TBD"/>
    <s v="Non valide"/>
    <s v="Non valide"/>
    <n v="0"/>
    <s v="0,00"/>
    <s v="LCT013047"/>
    <n v="43250"/>
    <x v="71"/>
    <n v="2"/>
    <n v="0"/>
    <n v="0"/>
  </r>
  <r>
    <s v="490003509520"/>
    <x v="1"/>
    <n v="4900035095"/>
    <s v="20"/>
    <x v="3"/>
    <x v="67"/>
    <n v="1"/>
    <n v="0"/>
    <s v=""/>
    <s v="P/N CONNU"/>
    <s v="N/A"/>
    <s v="LdF approuvée"/>
    <s v="NON"/>
    <s v="NON"/>
    <n v="23"/>
    <s v="1251019-5095020"/>
    <x v="0"/>
    <s v="LCT013049_x000a_LCT013050"/>
    <s v="LTE990001"/>
    <x v="76"/>
    <s v="SERVI"/>
    <s v="N/A"/>
    <s v="N/A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n v="0"/>
    <s v="TBD"/>
    <s v="TBD"/>
    <s v="Non valide"/>
    <s v="Non valide"/>
    <n v="0"/>
    <s v="0,00"/>
    <s v="LCT013049"/>
    <n v="43250"/>
    <x v="71"/>
    <n v="2"/>
    <n v="0"/>
    <n v="0"/>
  </r>
  <r>
    <s v="490003509510"/>
    <x v="1"/>
    <n v="4900035095"/>
    <s v="10"/>
    <x v="3"/>
    <x v="48"/>
    <n v="1"/>
    <n v="0"/>
    <s v=""/>
    <s v="P/N CONNU"/>
    <s v="N/A"/>
    <s v="LdF approuvée"/>
    <s v="NON"/>
    <s v="NON"/>
    <n v="27"/>
    <s v="1251019-5095010"/>
    <x v="0"/>
    <s v="LCT020388_x000a_LCT020389"/>
    <s v="LTE990002"/>
    <x v="76"/>
    <s v="SERVI"/>
    <s v="6839605200"/>
    <s v="Qté 1"/>
    <s v="Received"/>
    <s v="Expédiée"/>
    <s v="Réception le 18/05/2018"/>
    <s v="AZA"/>
    <n v="13195"/>
    <m/>
    <m/>
    <d v="2018-05-14T00:00:00"/>
    <d v="2018-05-30T00:00:00"/>
    <d v="2018-05-24T00:00:00"/>
    <s v="N/A"/>
    <s v="MAD TBD"/>
    <s v=""/>
    <s v=""/>
    <d v="2018-05-30T00:00:00"/>
    <s v="OK"/>
    <n v="0"/>
    <n v="0"/>
    <n v="0"/>
    <s v="TBD"/>
    <s v="TBD"/>
    <s v="Non valide"/>
    <s v="Non valide"/>
    <n v="0"/>
    <s v="0,00"/>
    <s v="LCT020388"/>
    <n v="43250"/>
    <x v="71"/>
    <n v="2"/>
    <n v="0"/>
    <n v="0"/>
  </r>
  <r>
    <s v="E8799209L10"/>
    <x v="0"/>
    <s v="E8799209L"/>
    <s v="10"/>
    <x v="1"/>
    <x v="68"/>
    <n v="1"/>
    <n v="0"/>
    <s v=""/>
    <s v="P/N CONNU"/>
    <s v="MB2061D"/>
    <s v="LdF approuvée"/>
    <s v="NON"/>
    <s v="NON"/>
    <n v="12"/>
    <s v="1251019-209L010"/>
    <x v="0"/>
    <s v="LCT022873_x000a_LCT022874_x000a_LCT022875 "/>
    <s v="LTE990002"/>
    <x v="77"/>
    <s v="SERVI"/>
    <s v="6M90005200_x000a_6M90005100_x000a_6M90005300_x000a_6M90079400"/>
    <s v="Qté 1_x000a_Qté 1_x000a_Qté 1_x000a_Qté 1"/>
    <s v="Received"/>
    <s v="Expédiée"/>
    <m/>
    <s v="AZA"/>
    <n v="13536"/>
    <m/>
    <m/>
    <d v="2018-05-22T00:00:00"/>
    <d v="2018-05-29T00:00:00"/>
    <d v="2018-05-25T00:00:00"/>
    <m/>
    <s v="MAD TBD"/>
    <s v=""/>
    <s v=""/>
    <d v="2018-05-29T00:00:00"/>
    <s v="OK"/>
    <n v="1607"/>
    <n v="2014"/>
    <s v="EUR"/>
    <s v="TBD"/>
    <s v="TBD"/>
    <s v="Non valide"/>
    <s v="Non valide"/>
    <n v="2014"/>
    <n v="2014"/>
    <s v="LCT022873"/>
    <n v="43249"/>
    <x v="72"/>
    <n v="1"/>
    <n v="8.31"/>
    <n v="8.31"/>
  </r>
  <r>
    <s v="2777361710"/>
    <x v="0"/>
    <n v="27773617"/>
    <s v="10"/>
    <x v="2"/>
    <x v="20"/>
    <n v="2"/>
    <n v="0"/>
    <s v=""/>
    <s v="P/N CONNU"/>
    <s v="N/A"/>
    <s v="LdF approuvée"/>
    <s v="NON"/>
    <s v="NON"/>
    <n v="116"/>
    <s v="1251019-3617010"/>
    <x v="0"/>
    <m/>
    <s v="LTE990001_x000a_=&gt;_x000a_LTE990002"/>
    <x v="78"/>
    <s v="SERVI"/>
    <s v="N/A"/>
    <s v="N/A"/>
    <s v="N/A"/>
    <s v="Expédiée"/>
    <s v="Attente AR ACHE83111"/>
    <s v="AZA"/>
    <n v="13472"/>
    <m/>
    <m/>
    <d v="2018-05-31T00:00:00"/>
    <m/>
    <d v="2018-05-29T00:00:00"/>
    <m/>
    <s v="MAD TBD"/>
    <s v=""/>
    <s v=""/>
    <d v="2018-05-29T00:00:00"/>
    <s v="OK"/>
    <n v="1737"/>
    <n v="0"/>
    <s v="EUR"/>
    <s v="TBD"/>
    <s v="TBD"/>
    <s v="Non valide"/>
    <s v="Non valide"/>
    <n v="0"/>
    <n v="0"/>
    <s v=""/>
    <n v="43249"/>
    <x v="72"/>
    <n v="2"/>
    <n v="0"/>
    <n v="0"/>
  </r>
  <r>
    <s v="27780438"/>
    <x v="0"/>
    <n v="27780438"/>
    <m/>
    <x v="3"/>
    <x v="69"/>
    <n v="1"/>
    <n v="0"/>
    <s v=""/>
    <s v="P/N CONNU"/>
    <s v="TBD"/>
    <s v="LdF approuvée"/>
    <s v="NON"/>
    <s v="NON"/>
    <s v="WIRE-BONDING"/>
    <s v="1251019-04380"/>
    <x v="1"/>
    <s v="LCT036179 - LCT036180"/>
    <s v="036179-1"/>
    <x v="79"/>
    <s v="SERVI"/>
    <s v="En stock COL"/>
    <s v="N/A"/>
    <s v="N/A"/>
    <s v="Expédiée"/>
    <s v="En stock PHS"/>
    <s v="AZA"/>
    <s v="N/A"/>
    <s v="N/A"/>
    <m/>
    <d v="2018-06-10T00:00:00"/>
    <m/>
    <d v="2018-06-05T00:00:00"/>
    <m/>
    <s v="MAD TBD"/>
    <s v=""/>
    <s v=""/>
    <d v="2018-06-05T00:00:00"/>
    <s v="OK"/>
    <n v="163"/>
    <n v="465"/>
    <s v="USD"/>
    <s v="TBD"/>
    <s v="TBD"/>
    <s v="Non valide"/>
    <s v="Non valide"/>
    <n v="163"/>
    <n v="145.07"/>
    <s v="LCT036179"/>
    <n v="43256"/>
    <x v="73"/>
    <n v="2"/>
    <n v="0"/>
    <n v="0"/>
  </r>
  <r>
    <s v="E8799546L10"/>
    <x v="0"/>
    <s v="E8799546L"/>
    <s v="10"/>
    <x v="1"/>
    <x v="70"/>
    <n v="1"/>
    <n v="0"/>
    <s v=""/>
    <s v="P/N CONNU"/>
    <s v="MB2038D"/>
    <s v="LdF approuvée"/>
    <s v="NON"/>
    <s v="NON"/>
    <n v="39"/>
    <s v="1251019-546L010"/>
    <x v="0"/>
    <s v="LCT034689_x000a_LCT034690_x000a_LCT034691"/>
    <s v="LTE990001"/>
    <x v="80"/>
    <s v="SERVI"/>
    <s v="6M90080300"/>
    <s v="Qté 1"/>
    <s v="N/A"/>
    <s v="Expédiée"/>
    <m/>
    <s v="AZA"/>
    <n v="13693"/>
    <m/>
    <m/>
    <d v="2018-06-08T00:00:00"/>
    <m/>
    <d v="2018-06-06T00:00:00"/>
    <m/>
    <s v="MAD TBD"/>
    <s v=""/>
    <s v=""/>
    <d v="2018-06-06T00:00:00"/>
    <s v="OK"/>
    <n v="2525"/>
    <n v="0"/>
    <s v="EUR"/>
    <s v="TBD"/>
    <s v="TBD"/>
    <s v="Non valide"/>
    <s v="Non valide"/>
    <n v="0"/>
    <n v="0"/>
    <s v="LCT034689"/>
    <n v="43257"/>
    <x v="74"/>
    <n v="1"/>
    <n v="0"/>
    <n v="0"/>
  </r>
  <r>
    <s v="27706059"/>
    <x v="0"/>
    <n v="27706059"/>
    <m/>
    <x v="0"/>
    <x v="61"/>
    <n v="1"/>
    <n v="0"/>
    <s v=""/>
    <s v="P/N CONNU"/>
    <s v="N/A"/>
    <s v="LdF approuvée"/>
    <s v="NON"/>
    <s v="NON"/>
    <s v="PLATE ASSY"/>
    <s v="1251019-60590"/>
    <x v="1"/>
    <s v="LCTZ73657 - LCTZ73658"/>
    <s v="Z73657-1"/>
    <x v="81"/>
    <s v="SERVI"/>
    <s v="N/A"/>
    <s v="N/A"/>
    <s v="N/A"/>
    <s v="Expédiée"/>
    <s v="En stock PHS"/>
    <s v="AZA"/>
    <n v="12076"/>
    <s v="ACHE76741"/>
    <m/>
    <d v="2018-04-20T00:00:00"/>
    <d v="2018-06-15T00:00:00"/>
    <d v="2018-06-11T00:00:00"/>
    <m/>
    <s v="MAD TBD"/>
    <s v=""/>
    <s v=""/>
    <d v="2018-06-15T00:00:00"/>
    <s v="OK"/>
    <n v="745"/>
    <n v="0"/>
    <s v="EUR"/>
    <s v="TBD"/>
    <s v="TBD"/>
    <s v="Non valide"/>
    <s v="Non valide"/>
    <n v="745"/>
    <n v="745"/>
    <s v="LCTZ73657"/>
    <n v="43266"/>
    <x v="75"/>
    <n v="2"/>
    <n v="0"/>
    <n v="0"/>
  </r>
  <r>
    <s v="27753483"/>
    <x v="0"/>
    <n v="27753483"/>
    <m/>
    <x v="1"/>
    <x v="40"/>
    <n v="1"/>
    <n v="0"/>
    <s v=""/>
    <s v="P/N CONNU"/>
    <s v="TBD"/>
    <s v="LdF approuvée"/>
    <s v="NON"/>
    <s v="NON"/>
    <s v="HARNESS ASSY CABLE"/>
    <s v="1251019-34830"/>
    <x v="1"/>
    <s v="LCT022196 - LCT022197"/>
    <s v="022196-1"/>
    <x v="82"/>
    <s v="SERVI"/>
    <s v="N/A"/>
    <s v="N/A"/>
    <s v="N/A"/>
    <s v="Expédiée"/>
    <m/>
    <s v="AZA"/>
    <n v="13590"/>
    <s v="N/A"/>
    <m/>
    <d v="2018-04-18T00:00:00"/>
    <d v="2018-06-15T00:00:00"/>
    <d v="2018-06-13T00:00:00"/>
    <m/>
    <s v="MAD TBD"/>
    <s v=""/>
    <s v=""/>
    <d v="2018-06-15T00:00:00"/>
    <s v="OK"/>
    <n v="470"/>
    <n v="0"/>
    <s v="EUR"/>
    <s v="TBD"/>
    <s v="TBD"/>
    <s v="Non valide"/>
    <s v="Non valide"/>
    <n v="0"/>
    <n v="0"/>
    <s v="LCT022196"/>
    <n v="43266"/>
    <x v="75"/>
    <n v="1"/>
    <n v="0"/>
    <n v="0"/>
  </r>
  <r>
    <s v="490003550010"/>
    <x v="1"/>
    <n v="4900035500"/>
    <s v="10"/>
    <x v="2"/>
    <x v="71"/>
    <n v="1"/>
    <n v="0"/>
    <s v=""/>
    <s v="P/N CONNU"/>
    <s v="N/A"/>
    <s v="LdF approuvée"/>
    <s v="NON"/>
    <s v="OUI"/>
    <s v="FAISCEAU GENERATION (ATR72)"/>
    <s v="1251019-5500010"/>
    <x v="0"/>
    <s v="LCT058546_x000a_LCT058547"/>
    <s v="058546-1"/>
    <x v="83"/>
    <s v="SERVI"/>
    <s v="N/A"/>
    <s v="N/A"/>
    <s v="N/A"/>
    <s v="Annulée"/>
    <m/>
    <s v="AZA"/>
    <n v="25292"/>
    <m/>
    <m/>
    <d v="2018-06-14T00:00:00"/>
    <d v="2018-06-20T00:00:00"/>
    <d v="2018-06-18T00:00:00"/>
    <m/>
    <s v="MAD TBD"/>
    <s v=""/>
    <s v=""/>
    <d v="2018-06-20T00:00:00"/>
    <s v="OK"/>
    <n v="0"/>
    <n v="0"/>
    <n v="0"/>
    <s v="TBD"/>
    <s v="TBD"/>
    <s v="Non valide"/>
    <s v="Non valide"/>
    <n v="0"/>
    <s v="0,00"/>
    <s v="LCT058546"/>
    <n v="43271"/>
    <x v="76"/>
    <n v="2"/>
    <n v="0"/>
    <n v="0"/>
  </r>
  <r>
    <s v="2769452710"/>
    <x v="0"/>
    <n v="27694527"/>
    <n v="10"/>
    <x v="0"/>
    <x v="36"/>
    <n v="20"/>
    <n v="0"/>
    <s v=""/>
    <s v="P/N CONNU"/>
    <s v="NB03483P"/>
    <s v="LdF approuvée"/>
    <s v="NON"/>
    <s v="NON"/>
    <n v="27"/>
    <s v="1251019-4527010"/>
    <x v="0"/>
    <s v="LCTZ70024_x000a_LCTZ70025_x000a_LCTZ70026"/>
    <s v="LTE990017 _x000a_=&gt; _x000a_LTE990036"/>
    <x v="84"/>
    <s v="SERVI"/>
    <s v="N/A"/>
    <s v="N/A"/>
    <s v="N/A"/>
    <s v="Annulée"/>
    <m/>
    <s v="AZA"/>
    <n v="11859"/>
    <m/>
    <m/>
    <d v="2018-03-30T00:00:00"/>
    <d v="2018-06-25T00:00:00"/>
    <d v="2018-06-19T00:00:00"/>
    <s v="N/A"/>
    <s v="MAD TBD"/>
    <s v=""/>
    <s v=""/>
    <d v="2018-06-25T00:00:00"/>
    <s v="OK"/>
    <n v="1466"/>
    <n v="2436"/>
    <s v="USD"/>
    <s v="TBD"/>
    <s v="TBD"/>
    <s v="Non valide"/>
    <s v="Non valide"/>
    <n v="29320"/>
    <n v="26094.799999999999"/>
    <s v="LCTZ70024"/>
    <n v="43276"/>
    <x v="77"/>
    <n v="2"/>
    <n v="3.53"/>
    <n v="70.599999999999994"/>
  </r>
  <r>
    <s v="490003541910"/>
    <x v="1"/>
    <n v="4900035419"/>
    <s v="10"/>
    <x v="3"/>
    <x v="39"/>
    <n v="4"/>
    <n v="0"/>
    <s v=""/>
    <s v="P/N CONNU"/>
    <s v="N/A"/>
    <s v="LdF approuvée"/>
    <s v="NON"/>
    <s v="OUI"/>
    <s v="CÂBLE"/>
    <s v="1251019-5419010"/>
    <x v="0"/>
    <s v="LCT053475_x000a_LCT053476"/>
    <s v="053475-1   =&gt;   053475-4"/>
    <x v="85"/>
    <s v="SERVI"/>
    <s v="N/A"/>
    <s v="N/A"/>
    <s v="N/A"/>
    <s v="Annulée"/>
    <m/>
    <s v="AZA"/>
    <s v="N/A"/>
    <m/>
    <m/>
    <d v="2018-06-25T00:00:00"/>
    <d v="2018-06-27T00:00:00"/>
    <d v="2018-06-21T00:00:00"/>
    <m/>
    <s v="MAD TBD"/>
    <s v=""/>
    <s v=""/>
    <d v="2018-06-27T00:00:00"/>
    <s v="OK"/>
    <n v="245"/>
    <n v="0"/>
    <s v="EUR"/>
    <s v="TBD"/>
    <s v="TBD"/>
    <s v="Non valide"/>
    <s v="Non valide"/>
    <n v="980"/>
    <n v="980"/>
    <s v="LCT053475"/>
    <n v="43278"/>
    <x v="78"/>
    <n v="2"/>
    <n v="1.26"/>
    <n v="5.04"/>
  </r>
  <r>
    <s v="490003524410"/>
    <x v="1"/>
    <n v="4900035244"/>
    <s v="10"/>
    <x v="3"/>
    <x v="72"/>
    <n v="2"/>
    <n v="0"/>
    <s v=""/>
    <s v="P/N CONNU"/>
    <s v="RR0457C"/>
    <s v="LdF approuvée"/>
    <s v="NON"/>
    <s v="OUI"/>
    <n v="63"/>
    <s v="1251019-5244010"/>
    <x v="0"/>
    <s v="LCT036192_x000a_LCT036193"/>
    <s v="LTE990001  =&gt;  LTE990002"/>
    <x v="85"/>
    <s v="SERVI"/>
    <s v="N/A"/>
    <s v="N/A"/>
    <s v="N/A"/>
    <s v="Annulée"/>
    <m/>
    <s v="AZA"/>
    <n v="13626"/>
    <m/>
    <m/>
    <d v="2018-06-06T00:00:00"/>
    <d v="2018-06-27T00:00:00"/>
    <d v="2018-06-21T00:00:00"/>
    <m/>
    <s v="MAD TBD"/>
    <s v=""/>
    <s v=""/>
    <d v="2018-06-27T00:00:00"/>
    <s v="OK"/>
    <n v="796"/>
    <n v="0"/>
    <s v="EUR"/>
    <s v="TBD"/>
    <s v="TBD"/>
    <s v="Non valide"/>
    <s v="Non valide"/>
    <n v="1592"/>
    <n v="1592"/>
    <s v="LCT036192"/>
    <n v="43278"/>
    <x v="78"/>
    <n v="2"/>
    <n v="0"/>
    <n v="0"/>
  </r>
  <r>
    <s v="2782244410"/>
    <x v="0"/>
    <n v="27822444"/>
    <s v="10"/>
    <x v="1"/>
    <x v="36"/>
    <n v="1"/>
    <n v="0"/>
    <s v=""/>
    <s v="P/N CONNU"/>
    <s v="NB03483P"/>
    <s v="LdF approuvée"/>
    <s v="NON"/>
    <s v="NON"/>
    <n v="27"/>
    <s v="1251019-2444010"/>
    <x v="0"/>
    <s v="LCT059221_x000a_LCT059222_x000a_LCT059223"/>
    <s v="LTE990037"/>
    <x v="86"/>
    <s v="SERVI"/>
    <s v="N/A"/>
    <s v="N/A"/>
    <s v="N/A"/>
    <s v="Annulée"/>
    <s v="DSHP relancée le 19/06"/>
    <s v="AZA"/>
    <n v="14466"/>
    <m/>
    <m/>
    <d v="2018-06-21T00:00:00"/>
    <d v="2018-06-27T00:00:00"/>
    <d v="2018-06-25T00:00:00"/>
    <m/>
    <s v="MAD TBD"/>
    <s v=""/>
    <s v=""/>
    <d v="2018-06-27T00:00:00"/>
    <s v="OK"/>
    <n v="1466"/>
    <n v="2436"/>
    <s v="USD"/>
    <s v="TBD"/>
    <s v="TBD"/>
    <s v="Non valide"/>
    <s v="Non valide"/>
    <n v="2436"/>
    <n v="2168.04"/>
    <s v="LCT059221"/>
    <n v="43278"/>
    <x v="78"/>
    <n v="1"/>
    <n v="3.53"/>
    <n v="3.53"/>
  </r>
  <r>
    <s v="490003544310"/>
    <x v="1"/>
    <n v="4900035443"/>
    <s v="10"/>
    <x v="3"/>
    <x v="39"/>
    <n v="4"/>
    <n v="0"/>
    <s v=""/>
    <s v="P/N CONNU"/>
    <s v="N/A"/>
    <s v="LdF approuvée"/>
    <s v="NON"/>
    <s v="OUI"/>
    <s v="CÂBLE"/>
    <s v="1251019-5443010"/>
    <x v="0"/>
    <s v="LCT053399_x000a_LCT053401"/>
    <s v="053399-1 =&gt;   053399-4"/>
    <x v="86"/>
    <s v="SERVI"/>
    <s v="N/A"/>
    <s v="N/A"/>
    <s v="N/A"/>
    <s v="Expédiée"/>
    <m/>
    <s v="AZA"/>
    <s v="N/A"/>
    <m/>
    <m/>
    <d v="2018-06-29T00:00:00"/>
    <m/>
    <d v="2018-06-25T00:00:00"/>
    <m/>
    <s v="MAD TBD"/>
    <s v=""/>
    <s v=""/>
    <d v="2018-06-29T00:00:00"/>
    <s v="OK"/>
    <n v="245"/>
    <n v="0"/>
    <s v="EUR"/>
    <s v="TBD"/>
    <s v="TBD"/>
    <s v="Non valide"/>
    <s v="Non valide"/>
    <n v="980"/>
    <n v="980"/>
    <s v="LCT053399"/>
    <n v="43280"/>
    <x v="79"/>
    <n v="2"/>
    <n v="1.26"/>
    <n v="5.04"/>
  </r>
  <r>
    <m/>
    <x v="0"/>
    <n v="27675522"/>
    <s v="10"/>
    <x v="0"/>
    <x v="73"/>
    <n v="1"/>
    <n v="0"/>
    <s v=""/>
    <s v="P/N CONNU"/>
    <s v="NA"/>
    <s v="LdF Non approuvée"/>
    <s v="NON"/>
    <s v="NON"/>
    <s v="BUNDLE"/>
    <s v="1251019-5522010"/>
    <x v="1"/>
    <m/>
    <m/>
    <x v="86"/>
    <s v="SERVI"/>
    <s v="N/A"/>
    <s v="N/A"/>
    <s v="N/A"/>
    <s v="Annulée"/>
    <m/>
    <s v="GLA"/>
    <m/>
    <m/>
    <m/>
    <d v="2018-06-29T00:00:00"/>
    <m/>
    <d v="2018-06-25T00:00:00"/>
    <m/>
    <s v="MAD TBD"/>
    <s v=""/>
    <s v=""/>
    <d v="1899-12-30T00:00:00"/>
    <s v="OK"/>
    <n v="0"/>
    <n v="0"/>
    <n v="0"/>
    <s v="TBD"/>
    <s v="TBD"/>
    <s v="Non valide"/>
    <s v="Non valide"/>
    <n v="0"/>
    <s v="0,00"/>
    <s v=""/>
    <n v="0"/>
    <x v="11"/>
    <n v="2"/>
    <n v="0"/>
    <n v="0"/>
  </r>
  <r>
    <s v="2779307110"/>
    <x v="0"/>
    <n v="27793071"/>
    <s v="10"/>
    <x v="3"/>
    <x v="74"/>
    <n v="1"/>
    <n v="0"/>
    <s v=""/>
    <s v="P/N CONNU"/>
    <s v="NB4871P"/>
    <s v="LdF approuvée"/>
    <s v="NON"/>
    <s v="NON"/>
    <n v="56"/>
    <s v="1251019-3071010"/>
    <x v="0"/>
    <s v="LCT036186_x000a_LCT036187_x000a_LCT036188"/>
    <s v="LTE990001"/>
    <x v="87"/>
    <s v="SERVI"/>
    <s v="N/A"/>
    <s v="N/A"/>
    <s v="N/A"/>
    <s v="Annulée"/>
    <s v="Réception 4STR*00878 le 12/06/2018 (ACHE85817)"/>
    <s v="AZA"/>
    <n v="13792"/>
    <m/>
    <m/>
    <d v="2018-06-22T00:00:00"/>
    <d v="2018-06-30T00:00:00"/>
    <d v="2018-06-26T00:00:00"/>
    <m/>
    <s v="MAD TBD"/>
    <s v=""/>
    <s v=""/>
    <d v="2018-06-30T00:00:00"/>
    <s v="OK"/>
    <n v="531.66999999999996"/>
    <n v="0"/>
    <s v="EUR"/>
    <s v="TBD"/>
    <s v="TBD"/>
    <s v="Non valide"/>
    <s v="Non valide"/>
    <n v="531.66999999999996"/>
    <n v="531.66999999999996"/>
    <s v="LCT036186"/>
    <n v="43281"/>
    <x v="80"/>
    <n v="2"/>
    <n v="0"/>
    <n v="0"/>
  </r>
  <r>
    <s v="490003521410"/>
    <x v="1"/>
    <n v="4900035214"/>
    <n v="10"/>
    <x v="0"/>
    <x v="13"/>
    <n v="4"/>
    <n v="0"/>
    <s v=""/>
    <s v="P/N CONNU"/>
    <s v="N/A"/>
    <s v="LdF approuvée"/>
    <s v="NON"/>
    <s v="OUI"/>
    <s v="FAISCEAU"/>
    <s v="1251019-5214010"/>
    <x v="0"/>
    <s v="LCT053182_x000a_LCT053183"/>
    <s v="053182-1   =&gt;         053182-4"/>
    <x v="88"/>
    <s v="SERVI"/>
    <s v="N/A"/>
    <s v="N/A"/>
    <s v="N/A"/>
    <s v="Expédiée"/>
    <m/>
    <s v="AZA"/>
    <s v="N/A"/>
    <m/>
    <m/>
    <d v="2018-07-03T00:00:00"/>
    <m/>
    <d v="2018-06-27T00:00:00"/>
    <m/>
    <s v="MAD TBD"/>
    <s v=""/>
    <s v=""/>
    <d v="2018-07-03T00:00:00"/>
    <s v="OK"/>
    <n v="142.56"/>
    <n v="0"/>
    <s v="EUR"/>
    <s v="TBD"/>
    <s v="TBD"/>
    <s v="Non valide"/>
    <s v="Non valide"/>
    <n v="570.24"/>
    <n v="570.24"/>
    <s v="LCT053182"/>
    <n v="43284"/>
    <x v="81"/>
    <n v="2"/>
    <n v="1.07"/>
    <n v="4.28"/>
  </r>
  <r>
    <s v="HNC2000237496 "/>
    <x v="5"/>
    <s v="HNC2000237496 "/>
    <m/>
    <x v="0"/>
    <x v="75"/>
    <n v="1"/>
    <n v="0"/>
    <s v=""/>
    <s v="P/N CONNU"/>
    <s v="TBD"/>
    <s v="LdF approuvée"/>
    <s v="NON"/>
    <s v="NON"/>
    <s v="OPTICAL FIBER"/>
    <s v="1251019-496 0"/>
    <x v="0"/>
    <s v="LCT069969"/>
    <m/>
    <x v="88"/>
    <s v="SERVI"/>
    <s v="N/A"/>
    <s v="N/A"/>
    <s v="N/A"/>
    <s v="Expédiée"/>
    <s v="En stock PHS - Enlèvement express"/>
    <s v="AZA"/>
    <s v="N/A"/>
    <s v="N/A"/>
    <m/>
    <d v="2018-07-04T00:00:00"/>
    <d v="2018-07-03T00:00:00"/>
    <d v="2018-06-27T00:00:00"/>
    <m/>
    <s v="MAD TBD"/>
    <s v=""/>
    <s v=""/>
    <d v="2018-07-03T00:00:00"/>
    <s v="OK"/>
    <n v="0"/>
    <n v="0"/>
    <n v="0"/>
    <s v="TBD"/>
    <s v="TBD"/>
    <s v="Non valide"/>
    <s v="Non valide"/>
    <n v="0"/>
    <s v="0,00"/>
    <s v="LCT069969"/>
    <n v="43284"/>
    <x v="81"/>
    <n v="2"/>
    <n v="0"/>
    <n v="0"/>
  </r>
  <r>
    <s v="2763688910"/>
    <x v="0"/>
    <n v="27636889"/>
    <n v="10"/>
    <x v="0"/>
    <x v="7"/>
    <n v="1"/>
    <n v="0"/>
    <s v=""/>
    <s v="P/N CONNU"/>
    <s v="RR0827Z"/>
    <s v="LdF approuvée"/>
    <s v="NON"/>
    <s v="NON"/>
    <n v="423"/>
    <s v="1251319-6889010"/>
    <x v="0"/>
    <s v="LCTZ16526_x000a_LCTZ16527_x000a_LCTZ16528"/>
    <s v="LTE990002"/>
    <x v="89"/>
    <s v="SERVI"/>
    <n v="6574926600"/>
    <s v="Qté 1"/>
    <s v="Received"/>
    <s v="Annulée"/>
    <s v="Manquants servis en pt de liv A1 (DS N° 349725)"/>
    <s v="AZA"/>
    <n v="10340"/>
    <m/>
    <m/>
    <d v="2018-01-12T00:00:00"/>
    <d v="2018-07-06T00:00:00"/>
    <d v="2018-07-02T00:00:00"/>
    <s v="N/A"/>
    <s v="MAD TBD"/>
    <s v=""/>
    <s v=""/>
    <d v="2018-07-06T00:00:00"/>
    <s v="OK"/>
    <n v="6165"/>
    <n v="0"/>
    <s v="EUR"/>
    <s v="TBD"/>
    <s v="TBD"/>
    <s v="Non valide"/>
    <s v="Non valide"/>
    <n v="6165"/>
    <n v="6165"/>
    <s v="LCTZ16526"/>
    <n v="43287"/>
    <x v="82"/>
    <n v="2"/>
    <n v="0"/>
    <n v="0"/>
  </r>
  <r>
    <s v="4900035575"/>
    <x v="1"/>
    <n v="4900035575"/>
    <m/>
    <x v="3"/>
    <x v="76"/>
    <n v="1"/>
    <n v="0"/>
    <s v=""/>
    <s v="P/N CONNU"/>
    <s v="TBD"/>
    <s v="LdF Non approuvée"/>
    <s v="NON"/>
    <s v="NON"/>
    <n v="27"/>
    <s v="1251019-55750"/>
    <x v="0"/>
    <m/>
    <m/>
    <x v="90"/>
    <s v="SERVI"/>
    <s v="N/A"/>
    <s v="N/A"/>
    <s v="N/A"/>
    <s v="Expédiée"/>
    <m/>
    <s v="AZA"/>
    <m/>
    <m/>
    <m/>
    <d v="2018-07-11T00:00:00"/>
    <m/>
    <d v="2018-07-05T00:00:00"/>
    <m/>
    <s v="MAD TBD"/>
    <s v=""/>
    <s v=""/>
    <d v="2018-07-05T00:00:00"/>
    <s v="OK"/>
    <n v="0"/>
    <n v="0"/>
    <n v="0"/>
    <s v="TBD"/>
    <s v="TBD"/>
    <s v="Non valide"/>
    <s v="Non valide"/>
    <n v="0"/>
    <s v="0,00"/>
    <s v=""/>
    <n v="43286"/>
    <x v="83"/>
    <n v="2"/>
    <n v="0"/>
    <n v="0"/>
  </r>
  <r>
    <s v="27832147"/>
    <x v="0"/>
    <n v="27832147"/>
    <m/>
    <x v="1"/>
    <x v="77"/>
    <n v="1"/>
    <n v="0"/>
    <s v=""/>
    <s v="P/N CONNU"/>
    <s v="VB0197D"/>
    <s v="LdF approuvée"/>
    <s v="NON"/>
    <s v="NON"/>
    <n v="314"/>
    <s v="1251019-21470"/>
    <x v="0"/>
    <s v="LCT074835_x000a_LCT074836_x000a_LCT074837"/>
    <s v="LTE990001"/>
    <x v="91"/>
    <s v="SERVI"/>
    <s v="6V90079100"/>
    <s v="Qté 1"/>
    <s v="N/A"/>
    <s v="Annulée"/>
    <s v="CORE 516"/>
    <s v="AZA"/>
    <n v="15023"/>
    <m/>
    <m/>
    <d v="2018-06-26T00:00:00"/>
    <d v="2018-07-12T00:00:00"/>
    <d v="2018-07-10T00:00:00"/>
    <m/>
    <s v="MAD TBD"/>
    <s v=""/>
    <s v=""/>
    <d v="2018-07-12T00:00:00"/>
    <s v="OK"/>
    <n v="2150"/>
    <n v="0"/>
    <s v="USD"/>
    <s v="TBD"/>
    <s v="TBD"/>
    <s v="Non valide"/>
    <s v="Non valide"/>
    <n v="0"/>
    <n v="0"/>
    <s v="LCT074835"/>
    <n v="43293"/>
    <x v="84"/>
    <n v="1"/>
    <n v="4.96"/>
    <n v="4.96"/>
  </r>
  <r>
    <s v="27834428"/>
    <x v="0"/>
    <n v="27834428"/>
    <m/>
    <x v="1"/>
    <x v="77"/>
    <n v="1"/>
    <n v="0"/>
    <s v=""/>
    <s v="P/N CONNU"/>
    <s v="VB0197D"/>
    <s v="LdF approuvée"/>
    <s v="NON"/>
    <s v="NON"/>
    <n v="314"/>
    <s v="1251019-44280"/>
    <x v="0"/>
    <s v="LCT074945_x000a_LCT074946_x000a_LCT074947"/>
    <s v="LTE990002"/>
    <x v="91"/>
    <s v="SERVI"/>
    <s v="6V90079100"/>
    <s v="Qté 1"/>
    <s v="N/A"/>
    <s v="Annulée"/>
    <s v="CORE 516"/>
    <s v="AZA"/>
    <n v="15023"/>
    <m/>
    <m/>
    <d v="2018-06-27T00:00:00"/>
    <d v="2018-07-12T00:00:00"/>
    <d v="2018-07-10T00:00:00"/>
    <m/>
    <s v="MAD TBD"/>
    <s v=""/>
    <s v=""/>
    <d v="2018-07-12T00:00:00"/>
    <s v="OK"/>
    <n v="2150"/>
    <n v="0"/>
    <s v="USD"/>
    <s v="TBD"/>
    <s v="TBD"/>
    <s v="Non valide"/>
    <s v="Non valide"/>
    <n v="0"/>
    <n v="0"/>
    <s v="LCT074945"/>
    <n v="43293"/>
    <x v="84"/>
    <n v="1"/>
    <n v="4.96"/>
    <n v="4.96"/>
  </r>
  <r>
    <s v="4900035321"/>
    <x v="1"/>
    <n v="4900035321"/>
    <m/>
    <x v="0"/>
    <x v="13"/>
    <n v="3"/>
    <n v="0"/>
    <s v=""/>
    <s v="P/N CONNU"/>
    <s v="N/A"/>
    <s v="LdF approuvée"/>
    <s v="NON"/>
    <s v="OUI"/>
    <s v="FAISCEAU"/>
    <s v="1251019-53210"/>
    <x v="0"/>
    <s v="LCT055538_x000a_LCT055539"/>
    <s v="055538-1   _x000a_ =&gt;       055538-3"/>
    <x v="92"/>
    <s v="SERVI"/>
    <s v="N/A"/>
    <s v="N/A"/>
    <s v="N/A"/>
    <s v="Expédiée"/>
    <m/>
    <s v="AZA"/>
    <s v="N/A"/>
    <m/>
    <m/>
    <d v="2018-07-18T00:00:00"/>
    <m/>
    <d v="2018-07-12T00:00:00"/>
    <m/>
    <s v="MAD TBD"/>
    <s v=""/>
    <s v=""/>
    <d v="2018-07-18T00:00:00"/>
    <s v="OK"/>
    <n v="142.56"/>
    <n v="0"/>
    <s v="EUR"/>
    <s v="TBD"/>
    <s v="TBD"/>
    <s v="Non valide"/>
    <s v="Non valide"/>
    <n v="427.68"/>
    <n v="427.68"/>
    <s v="LCT055538"/>
    <n v="43299"/>
    <x v="85"/>
    <n v="2"/>
    <n v="1.07"/>
    <n v="3.21"/>
  </r>
  <r>
    <s v="4900035558"/>
    <x v="1"/>
    <n v="4900035558"/>
    <m/>
    <x v="3"/>
    <x v="66"/>
    <n v="1"/>
    <n v="0"/>
    <s v=""/>
    <s v="P/N CONNU"/>
    <s v="N/A"/>
    <s v="LdF approuvée"/>
    <s v="NON"/>
    <s v="NON"/>
    <n v="22"/>
    <s v="1251019-55580"/>
    <x v="0"/>
    <s v="LCT060862_x000a_LCT060863"/>
    <s v="LTE990002"/>
    <x v="92"/>
    <s v="SERVI"/>
    <s v="6800800300_x000a_6808100400_x000a_6839605100_x000a_6827214800"/>
    <s v="Qté 2_x000a_Qté 1_x000a_Qté 1_x000a_Qté 1"/>
    <s v="N/A"/>
    <s v="Expédiée"/>
    <s v="Attente AR ACHE90041 (ROSSI)_x000a_Attente FIP_x000a_CORE 257"/>
    <s v="AZA"/>
    <n v="14580"/>
    <m/>
    <m/>
    <d v="2018-07-02T00:00:00"/>
    <d v="2018-07-18T00:00:00"/>
    <d v="2018-07-12T00:00:00"/>
    <m/>
    <s v="MAD TBD"/>
    <s v=""/>
    <s v=""/>
    <d v="2018-07-18T00:00:00"/>
    <s v="OK"/>
    <n v="0"/>
    <n v="0"/>
    <n v="0"/>
    <s v="TBD"/>
    <s v="TBD"/>
    <s v="Non valide"/>
    <s v="Non valide"/>
    <n v="0"/>
    <s v="0,00"/>
    <s v="LCT060862"/>
    <n v="43299"/>
    <x v="85"/>
    <n v="2"/>
    <n v="0"/>
    <n v="0"/>
  </r>
  <r>
    <s v="4900035558"/>
    <x v="1"/>
    <n v="4900035558"/>
    <m/>
    <x v="3"/>
    <x v="67"/>
    <n v="1"/>
    <n v="0"/>
    <s v=""/>
    <s v="P/N CONNU"/>
    <s v="N/A"/>
    <s v="LdF approuvée"/>
    <s v="NON"/>
    <s v="NON"/>
    <n v="23"/>
    <s v="1251019-55580"/>
    <x v="0"/>
    <s v="LCT060864_x000a_LCT060865"/>
    <s v="LTE990002"/>
    <x v="92"/>
    <s v="SERVI"/>
    <s v="N/A"/>
    <s v="N/A"/>
    <s v="N/A"/>
    <s v="Expédiée"/>
    <s v="Attente AR ACHE90041 (ROSSI)_x000a_CORE 257"/>
    <s v="AZA"/>
    <n v="14580"/>
    <m/>
    <m/>
    <d v="2018-07-02T00:00:00"/>
    <d v="2018-07-18T00:00:00"/>
    <d v="2018-07-12T00:00:00"/>
    <m/>
    <s v="MAD TBD"/>
    <s v=""/>
    <s v=""/>
    <d v="2018-07-18T00:00:00"/>
    <s v="OK"/>
    <n v="0"/>
    <n v="0"/>
    <n v="0"/>
    <s v="TBD"/>
    <s v="TBD"/>
    <s v="Non valide"/>
    <s v="Non valide"/>
    <n v="0"/>
    <s v="0,00"/>
    <s v="LCT060864"/>
    <n v="43299"/>
    <x v="85"/>
    <n v="2"/>
    <n v="0"/>
    <n v="0"/>
  </r>
  <r>
    <s v="4900035558"/>
    <x v="1"/>
    <n v="4900035558"/>
    <m/>
    <x v="3"/>
    <x v="65"/>
    <n v="1"/>
    <n v="0"/>
    <s v=""/>
    <s v="P/N CONNU"/>
    <s v="N/A"/>
    <s v="LdF approuvée"/>
    <s v="NON"/>
    <s v="NON"/>
    <n v="24"/>
    <s v="1251019-55580"/>
    <x v="0"/>
    <s v="LCT060866_x000a_LCT060867"/>
    <s v="LTE990002"/>
    <x v="92"/>
    <s v="SERVI"/>
    <s v="N/A"/>
    <s v="N/A"/>
    <s v="N/A"/>
    <s v="Expédiée"/>
    <s v="Attente AR ACHE90041 (ROSSI)_x000a_CORE 257"/>
    <s v="AZA"/>
    <n v="14580"/>
    <m/>
    <m/>
    <d v="2018-07-02T00:00:00"/>
    <d v="2018-07-18T00:00:00"/>
    <d v="2018-07-12T00:00:00"/>
    <m/>
    <s v="MAD TBD"/>
    <s v=""/>
    <s v=""/>
    <d v="2018-07-18T00:00:00"/>
    <s v="OK"/>
    <n v="0"/>
    <n v="0"/>
    <s v="TBD"/>
    <s v="TBD"/>
    <s v="TBD"/>
    <s v="Non valide"/>
    <s v="Valide"/>
    <n v="0"/>
    <s v="0,00"/>
    <s v="LCT060866"/>
    <n v="43299"/>
    <x v="85"/>
    <n v="2"/>
    <n v="0"/>
    <n v="0"/>
  </r>
  <r>
    <s v="27660261"/>
    <x v="0"/>
    <n v="27660261"/>
    <m/>
    <x v="3"/>
    <x v="78"/>
    <n v="1"/>
    <n v="0"/>
    <s v=""/>
    <s v="P/N CONNU"/>
    <s v="N/A"/>
    <s v="LdF approuvée"/>
    <s v="NON"/>
    <s v="NON"/>
    <s v="JACK"/>
    <s v="1251319-02610"/>
    <x v="0"/>
    <s v="LCTZ35696"/>
    <s v="LTE990001"/>
    <x v="93"/>
    <s v="SERVI"/>
    <s v="6574872200"/>
    <s v="Qté 1"/>
    <s v="N/A"/>
    <s v="Annulée"/>
    <s v="Faire DS platines 4STR*00821 et 4STR*00822 le 02/07/2018_x000a_Attention lors de la livraison car il faut livrer la cmde 27687491"/>
    <s v="AZA"/>
    <n v="10916"/>
    <m/>
    <m/>
    <d v="2018-02-16T00:00:00"/>
    <d v="2018-07-26T00:00:00"/>
    <d v="2018-07-20T00:00:00"/>
    <s v="N/A"/>
    <s v="MAD TBD"/>
    <s v=""/>
    <s v=""/>
    <d v="2018-07-26T00:00:00"/>
    <s v="OK"/>
    <n v="1302"/>
    <n v="0"/>
    <s v="EUR"/>
    <s v="TBD"/>
    <s v="TBD"/>
    <s v="Non valide"/>
    <s v="Non valide"/>
    <n v="1302"/>
    <n v="1302"/>
    <s v="LCTZ35696"/>
    <n v="43307"/>
    <x v="86"/>
    <n v="2"/>
    <n v="0"/>
    <n v="0"/>
  </r>
  <r>
    <s v="CDE-CCP77701010"/>
    <x v="2"/>
    <s v="CDE-CCP777010"/>
    <s v="10"/>
    <x v="0"/>
    <x v="16"/>
    <n v="7"/>
    <n v="0"/>
    <s v=""/>
    <s v="P/N CONNU"/>
    <s v="N/A"/>
    <s v="LdF approuvée"/>
    <s v="NON"/>
    <s v="N/A"/>
    <s v="FDCP-L1"/>
    <s v="1251619-7010010"/>
    <x v="1"/>
    <s v="LCT078191"/>
    <s v="73220013 à 73220014 et 73220023 =&gt; 73220027"/>
    <x v="94"/>
    <s v="SERVI"/>
    <s v="N/A"/>
    <s v="N/A"/>
    <s v="N/A"/>
    <s v="Expédiée"/>
    <s v="CORE 842 (COL)_x000a_CORE 843 (LAB)"/>
    <s v="AZA"/>
    <n v="6867"/>
    <m/>
    <m/>
    <d v="2018-06-15T00:00:00"/>
    <d v="2018-07-27T00:00:00"/>
    <d v="2018-07-23T00:00:00"/>
    <s v="N/A"/>
    <s v="MAD TBD"/>
    <s v=""/>
    <s v=""/>
    <d v="2018-07-27T00:00:00"/>
    <s v="OK"/>
    <n v="1239"/>
    <s v="N/A"/>
    <s v="EUR"/>
    <s v="TBD"/>
    <s v="TBD"/>
    <s v="Non valide"/>
    <s v="Non valide"/>
    <n v="8673"/>
    <n v="8673"/>
    <s v="LCT078191"/>
    <n v="43308"/>
    <x v="87"/>
    <n v="2"/>
    <n v="2.14"/>
    <n v="14.98"/>
  </r>
  <r>
    <s v="27699479"/>
    <x v="0"/>
    <n v="27699479"/>
    <m/>
    <x v="0"/>
    <x v="59"/>
    <n v="2"/>
    <n v="0"/>
    <s v=""/>
    <s v="P/N CONNU"/>
    <s v="TBD"/>
    <s v="LdF approuvée"/>
    <s v="NON"/>
    <s v="NON"/>
    <s v="HARNAIS 2 P2T2"/>
    <s v="1251019-94790"/>
    <x v="1"/>
    <s v="LCTZ72243 - LCTZ72244"/>
    <s v="Z72243-1 =&gt; Z72243-2"/>
    <x v="94"/>
    <s v="SERVI"/>
    <s v="N/A"/>
    <s v="N/A"/>
    <s v="N/A"/>
    <s v="Expédiée"/>
    <s v="En stock PHS"/>
    <s v="AZA"/>
    <n v="11974"/>
    <s v="ACHE75821"/>
    <m/>
    <d v="2018-07-05T00:00:00"/>
    <d v="2018-07-27T00:00:00"/>
    <d v="2018-07-23T00:00:00"/>
    <m/>
    <s v="MAD TBD"/>
    <s v=""/>
    <s v=""/>
    <d v="2018-07-27T00:00:00"/>
    <s v="OK"/>
    <n v="608"/>
    <n v="0"/>
    <s v="USD"/>
    <s v="TBD"/>
    <s v="TBD"/>
    <s v="Non valide"/>
    <s v="Non valide"/>
    <n v="1216"/>
    <n v="1082.24"/>
    <s v="LCTZ72243"/>
    <n v="43308"/>
    <x v="87"/>
    <n v="2"/>
    <n v="0"/>
    <n v="0"/>
  </r>
  <r>
    <s v="27803321"/>
    <x v="0"/>
    <n v="27803321"/>
    <m/>
    <x v="0"/>
    <x v="29"/>
    <n v="15"/>
    <n v="0"/>
    <s v=""/>
    <s v="P/N CONNU"/>
    <s v="N/A"/>
    <s v="LdF approuvée"/>
    <s v="NON"/>
    <s v="NON"/>
    <s v="PROTECTION CAP"/>
    <s v="1251019-33210"/>
    <x v="1"/>
    <s v="LCT055528"/>
    <s v="055528-1 =&gt; 055528-15"/>
    <x v="95"/>
    <s v="SERVI"/>
    <s v="N/A"/>
    <s v="N/A"/>
    <s v="N/A"/>
    <s v="Expédiée"/>
    <s v="En stock LAB - CORE 480 - En stock PHS"/>
    <s v="AZA"/>
    <n v="14019"/>
    <s v="N/A"/>
    <m/>
    <d v="2018-07-30T00:00:00"/>
    <m/>
    <d v="2018-07-24T00:00:00"/>
    <m/>
    <s v="MAD TBD"/>
    <s v=""/>
    <s v=""/>
    <d v="2018-07-24T00:00:00"/>
    <s v="OK"/>
    <n v="134"/>
    <n v="0"/>
    <s v="EUR"/>
    <s v="TBD"/>
    <s v="TBD"/>
    <s v="Non valide"/>
    <s v="Non valide"/>
    <n v="2010"/>
    <n v="2010"/>
    <s v="LCT055528"/>
    <n v="43305"/>
    <x v="88"/>
    <n v="2"/>
    <n v="0.65"/>
    <n v="9.75"/>
  </r>
  <r>
    <s v="4900035580"/>
    <x v="1"/>
    <n v="4900035580"/>
    <m/>
    <x v="3"/>
    <x v="48"/>
    <n v="1"/>
    <n v="0"/>
    <s v=""/>
    <s v="P/N CONNU"/>
    <s v="N/A"/>
    <s v="LdF approuvée"/>
    <s v="NON"/>
    <s v="NON"/>
    <n v="27"/>
    <s v="1251019-55800"/>
    <x v="0"/>
    <s v="LCT074940_x000a_LCT074941"/>
    <s v="LTE990003"/>
    <x v="96"/>
    <s v="SERVI"/>
    <s v="6839605200"/>
    <s v="Qté 1"/>
    <s v="N/A"/>
    <s v="Annulée"/>
    <s v="Réception le 13/07/2018 (ACHE91620)_x000a_CORE 636"/>
    <s v="AZA"/>
    <n v="14685"/>
    <m/>
    <m/>
    <d v="2018-07-11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74940"/>
    <n v="43312"/>
    <x v="89"/>
    <n v="2"/>
    <n v="0"/>
    <n v="0"/>
  </r>
  <r>
    <s v="4900035591"/>
    <x v="1"/>
    <n v="4900035591"/>
    <m/>
    <x v="0"/>
    <x v="79"/>
    <n v="1"/>
    <n v="0"/>
    <s v=""/>
    <s v="P/N CONNU"/>
    <s v="N/A"/>
    <s v="LdF approuvée"/>
    <s v="NON"/>
    <s v="NON"/>
    <n v="101"/>
    <s v="1251019-55910"/>
    <x v="0"/>
    <s v="LCT071074_x000a_LCT071075"/>
    <s v="LTE990001"/>
    <x v="96"/>
    <s v="SERVI"/>
    <s v="6839605400_x000a_6839315000"/>
    <s v="Qté 1_x000a_Qté 1"/>
    <s v="N/A"/>
    <s v="Expédiée"/>
    <s v="Réception le 13/07/2018 (ACHE91620)_x000a_CORE 602"/>
    <s v="AZA"/>
    <n v="14685"/>
    <m/>
    <m/>
    <d v="2018-07-09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71074"/>
    <n v="43312"/>
    <x v="89"/>
    <n v="2"/>
    <n v="0"/>
    <n v="0"/>
  </r>
  <r>
    <s v="4900035591"/>
    <x v="1"/>
    <n v="4900035591"/>
    <m/>
    <x v="0"/>
    <x v="80"/>
    <n v="1"/>
    <n v="0"/>
    <s v=""/>
    <s v="P/N CONNU"/>
    <s v="N/A"/>
    <s v="LdF approuvée"/>
    <s v="NON"/>
    <s v="NON"/>
    <n v="34"/>
    <s v="1251019-55910"/>
    <x v="0"/>
    <s v="LCT071076_x000a_LCT071077"/>
    <s v="LTE990001"/>
    <x v="96"/>
    <s v="SERVI"/>
    <s v="N/A"/>
    <s v="N/A"/>
    <s v="N/A"/>
    <s v="Expédiée"/>
    <s v="Réception le 13/07/2018 (ACHE91620)_x000a_CORE 602"/>
    <s v="AZA"/>
    <n v="14685"/>
    <m/>
    <m/>
    <d v="2018-07-09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71076"/>
    <n v="43312"/>
    <x v="89"/>
    <n v="2"/>
    <n v="0"/>
    <n v="0"/>
  </r>
  <r>
    <s v="4900035575"/>
    <x v="1"/>
    <n v="4900035575"/>
    <m/>
    <x v="3"/>
    <x v="63"/>
    <n v="1"/>
    <n v="0"/>
    <s v=""/>
    <s v="P/N CONNU"/>
    <s v="N/A"/>
    <s v="LdF approuvée"/>
    <s v="NON"/>
    <s v="NON"/>
    <n v="26"/>
    <s v="1251019-55750"/>
    <x v="0"/>
    <s v="LCT069970_x000a_LCT069971"/>
    <s v="LTE990002"/>
    <x v="96"/>
    <s v="SERVI"/>
    <s v="N/A"/>
    <s v="N/A"/>
    <s v="N/A"/>
    <s v="Expédiée"/>
    <s v="Réception le 13/07/2018 (ACHE91620)_x000a_CORE 602"/>
    <s v="AZA"/>
    <n v="14685"/>
    <m/>
    <m/>
    <d v="2018-07-11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69970"/>
    <n v="43312"/>
    <x v="89"/>
    <n v="2"/>
    <n v="0"/>
    <n v="0"/>
  </r>
  <r>
    <s v="4900035575"/>
    <x v="1"/>
    <n v="4900035575"/>
    <m/>
    <x v="3"/>
    <x v="81"/>
    <n v="1"/>
    <n v="0"/>
    <s v=""/>
    <s v="P/N CONNU"/>
    <s v="TBD"/>
    <s v="LdF approuvée"/>
    <s v="NON"/>
    <s v="NON"/>
    <n v="28"/>
    <s v="1251019-55750"/>
    <x v="0"/>
    <s v="LCT069972_x000a_LCT069973"/>
    <s v="LTE990001"/>
    <x v="96"/>
    <s v="SERVI"/>
    <s v="N/A"/>
    <s v="N/A"/>
    <s v="N/A"/>
    <s v="Expédiée"/>
    <s v="Réception le 13/07/2018 (ACHE91620)_x000a_CORE 602"/>
    <s v="AZA"/>
    <n v="14685"/>
    <m/>
    <m/>
    <d v="2018-07-11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69972"/>
    <n v="43312"/>
    <x v="89"/>
    <n v="2"/>
    <n v="0"/>
    <n v="0"/>
  </r>
  <r>
    <s v="4900035575"/>
    <x v="1"/>
    <n v="4900035575"/>
    <m/>
    <x v="3"/>
    <x v="62"/>
    <n v="1"/>
    <n v="0"/>
    <s v=""/>
    <s v="P/N CONNU"/>
    <s v="N/A"/>
    <s v="LdF approuvée"/>
    <s v="NON"/>
    <s v="NON"/>
    <n v="29"/>
    <s v="1251019-55750"/>
    <x v="0"/>
    <s v="LCT069974_x000a_LCT069975"/>
    <s v="LTE990002"/>
    <x v="96"/>
    <s v="SERVI"/>
    <n v="6808101600"/>
    <s v="Qté 1"/>
    <s v="N/A"/>
    <s v="Expédiée"/>
    <s v="Réception le 13/07/2018 (ACHE91620)_x000a_CORE 602"/>
    <s v="AZA"/>
    <n v="14685"/>
    <m/>
    <m/>
    <d v="2018-07-11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69974"/>
    <n v="43312"/>
    <x v="89"/>
    <n v="2"/>
    <n v="0"/>
    <n v="0"/>
  </r>
  <r>
    <s v="4900035575"/>
    <x v="1"/>
    <n v="4900035575"/>
    <m/>
    <x v="3"/>
    <x v="64"/>
    <n v="1"/>
    <n v="0"/>
    <s v=""/>
    <s v="P/N CONNU"/>
    <s v="N/A"/>
    <s v="LdF approuvée"/>
    <s v="NON"/>
    <s v="NON"/>
    <n v="25"/>
    <s v="1251019-55750"/>
    <x v="0"/>
    <s v="LCT069976_x000a_LCT069977"/>
    <s v="LTE990002"/>
    <x v="96"/>
    <s v="SERVI"/>
    <s v="N/A"/>
    <s v="N/A"/>
    <s v="N/A"/>
    <s v="Expédiée"/>
    <s v="Réception le 13/07/2018 (ACHE91620)_x000a_CORE 602"/>
    <s v="AZA"/>
    <n v="14685"/>
    <m/>
    <m/>
    <d v="2018-07-11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69976"/>
    <n v="43312"/>
    <x v="89"/>
    <n v="2"/>
    <n v="0"/>
    <n v="0"/>
  </r>
  <r>
    <s v="4900035575"/>
    <x v="1"/>
    <n v="4900035575"/>
    <m/>
    <x v="3"/>
    <x v="60"/>
    <n v="1"/>
    <n v="0"/>
    <s v=""/>
    <s v="P/N CONNU"/>
    <s v="N/A"/>
    <s v="LdF approuvée"/>
    <s v="NON"/>
    <s v="NON"/>
    <n v="702"/>
    <s v="1251019-55750"/>
    <x v="0"/>
    <s v="LCT069978_x000a_LCT069979"/>
    <s v="LTE990002"/>
    <x v="96"/>
    <s v="SERVI"/>
    <s v="N/A"/>
    <s v="N/A"/>
    <s v="N/A"/>
    <s v="Expédiée"/>
    <s v="Réception le 13/07/2018 (ACHE91620)_x000a_CORE 602"/>
    <s v="AZA"/>
    <n v="14685"/>
    <m/>
    <m/>
    <d v="2018-07-11T00:00:00"/>
    <d v="2018-07-31T00:00:00"/>
    <d v="2018-07-25T00:00:00"/>
    <m/>
    <s v="MAD TBD"/>
    <s v=""/>
    <s v=""/>
    <d v="2018-07-31T00:00:00"/>
    <s v="OK"/>
    <n v="0"/>
    <n v="0"/>
    <n v="0"/>
    <s v="TBD"/>
    <s v="TBD"/>
    <s v="Non valide"/>
    <s v="Non valide"/>
    <n v="0"/>
    <s v="0,00"/>
    <s v="LCT069978"/>
    <n v="43312"/>
    <x v="89"/>
    <n v="2"/>
    <n v="0"/>
    <n v="0"/>
  </r>
  <r>
    <s v="27768839"/>
    <x v="0"/>
    <n v="27768839"/>
    <m/>
    <x v="0"/>
    <x v="29"/>
    <n v="5"/>
    <n v="0"/>
    <s v=""/>
    <s v="P/N CONNU"/>
    <s v="N/A"/>
    <s v="LdF approuvée"/>
    <s v="NON"/>
    <s v="NON"/>
    <s v="PROTECTION CAP"/>
    <s v="1251019-88390"/>
    <x v="1"/>
    <s v="LCT033841"/>
    <s v="033841-1 =&gt; 033841-5"/>
    <x v="97"/>
    <s v="SERVI"/>
    <s v="N/A"/>
    <s v="N/A"/>
    <s v="N/A"/>
    <s v="Expédiée"/>
    <s v="En stock PHS - Attente retour TGE (EASA F1)"/>
    <s v="AZA"/>
    <n v="13428"/>
    <s v="N/A"/>
    <m/>
    <d v="2018-06-25T00:00:00"/>
    <d v="2018-08-01T00:00:00"/>
    <d v="2018-07-26T00:00:00"/>
    <m/>
    <s v="MAD TBD"/>
    <s v=""/>
    <s v=""/>
    <d v="2018-08-01T00:00:00"/>
    <s v="OK"/>
    <n v="134"/>
    <n v="0"/>
    <s v="EUR"/>
    <s v="TBD"/>
    <s v="TBD"/>
    <s v="Non valide"/>
    <s v="Non valide"/>
    <n v="670"/>
    <n v="670"/>
    <s v="LCT033841"/>
    <n v="43313"/>
    <x v="90"/>
    <n v="2"/>
    <n v="0.65"/>
    <n v="3.25"/>
  </r>
  <r>
    <s v="6804360"/>
    <x v="0"/>
    <n v="6804360"/>
    <m/>
    <x v="1"/>
    <x v="82"/>
    <n v="1"/>
    <n v="0"/>
    <s v=""/>
    <s v="P/N CONNU"/>
    <s v="MB2008D"/>
    <s v="LdF approuvée"/>
    <s v="NON"/>
    <s v="OUI"/>
    <n v="49"/>
    <s v="1251019-43600"/>
    <x v="0"/>
    <s v="LCT077780_x000a_LCT077781_x000a_LCT077782"/>
    <s v="LTE990001"/>
    <x v="98"/>
    <s v="SERVI"/>
    <s v="6M90079500 "/>
    <s v="Qté 1"/>
    <s v="N/A"/>
    <s v="Expédiée"/>
    <s v="CORE 1026_x000a_Vérifier sortie de stock 4CPR*00272 le 02/09/2018"/>
    <s v="AZA"/>
    <n v="15410"/>
    <m/>
    <m/>
    <d v="2018-07-31T00:00:00"/>
    <m/>
    <d v="2018-07-27T00:00:00"/>
    <m/>
    <s v="MAD TBD"/>
    <s v=""/>
    <s v=""/>
    <d v="2018-07-31T00:00:00"/>
    <s v="OK"/>
    <n v="1951"/>
    <n v="0"/>
    <s v="EUR"/>
    <s v="TBD"/>
    <s v="TBD"/>
    <s v="Non valide"/>
    <s v="Non valide"/>
    <n v="0"/>
    <n v="0"/>
    <s v="LCT077780"/>
    <n v="43312"/>
    <x v="89"/>
    <n v="1"/>
    <n v="0"/>
    <n v="0"/>
  </r>
  <r>
    <s v="CDE-CCP777010"/>
    <x v="2"/>
    <s v="CDE-CCP777010"/>
    <m/>
    <x v="0"/>
    <x v="16"/>
    <n v="3"/>
    <n v="0"/>
    <s v=""/>
    <s v="P/N CONNU"/>
    <s v="N/A"/>
    <s v="LdF approuvée"/>
    <s v="NON"/>
    <s v="N/A"/>
    <s v="FDCP-L1"/>
    <s v="1251619-70100"/>
    <x v="1"/>
    <s v="LCT104458"/>
    <s v="73220028 =&gt; 73220030"/>
    <x v="99"/>
    <s v="SERVI"/>
    <s v="N/A"/>
    <s v="N/A"/>
    <s v="N/A"/>
    <s v="Expédiée"/>
    <s v="CORE 1105"/>
    <s v="AZA"/>
    <n v="6867"/>
    <m/>
    <m/>
    <d v="2018-06-15T00:00:00"/>
    <d v="2018-08-03T00:00:00"/>
    <d v="2018-07-30T00:00:00"/>
    <s v="N/A"/>
    <s v="MAD TBD"/>
    <s v=""/>
    <s v=""/>
    <d v="2018-08-03T00:00:00"/>
    <s v="OK"/>
    <n v="1239"/>
    <s v="N/A"/>
    <s v="EUR"/>
    <s v="TBD"/>
    <s v="TBD"/>
    <s v="Non valide"/>
    <s v="Non valide"/>
    <n v="3717"/>
    <n v="3717"/>
    <s v="LCT104458"/>
    <n v="43315"/>
    <x v="91"/>
    <n v="2"/>
    <n v="2.14"/>
    <n v="6.42"/>
  </r>
  <r>
    <s v="27715611"/>
    <x v="0"/>
    <n v="27715611"/>
    <m/>
    <x v="2"/>
    <x v="59"/>
    <n v="2"/>
    <n v="0"/>
    <s v=""/>
    <s v="P/N CONNU"/>
    <s v="TBD"/>
    <s v="LdF approuvée"/>
    <s v="NON"/>
    <s v="NON"/>
    <s v="HARNAIS 2 P2T2"/>
    <s v="1251019-56110"/>
    <x v="1"/>
    <s v="LCTZ93524 - LCTZ93525"/>
    <s v="Z93524-1 =&gt; Z93524-2"/>
    <x v="99"/>
    <s v="SERVI"/>
    <s v="N/A"/>
    <s v="N/A"/>
    <s v="N/A"/>
    <s v="Expédiée"/>
    <s v="En stock PHS - Attente retour TGE (EASA F1)"/>
    <s v="AZA"/>
    <n v="12277"/>
    <s v="N/A"/>
    <m/>
    <d v="2018-07-13T00:00:00"/>
    <d v="2018-08-01T00:00:00"/>
    <d v="2018-07-30T00:00:00"/>
    <m/>
    <s v="MAD TBD"/>
    <s v=""/>
    <s v=""/>
    <d v="2018-08-01T00:00:00"/>
    <s v="OK"/>
    <n v="608"/>
    <n v="0"/>
    <s v="USD"/>
    <s v="TBD"/>
    <s v="TBD"/>
    <s v="Non valide"/>
    <s v="Non valide"/>
    <n v="0"/>
    <n v="0"/>
    <s v="LCTZ93524"/>
    <n v="43313"/>
    <x v="90"/>
    <n v="2"/>
    <n v="0"/>
    <n v="0"/>
  </r>
  <r>
    <s v="CDE-CCP777010"/>
    <x v="2"/>
    <s v="CDE-CCP777010"/>
    <m/>
    <x v="0"/>
    <x v="16"/>
    <n v="7"/>
    <n v="0"/>
    <s v=""/>
    <s v="P/N CONNU"/>
    <s v="N/A"/>
    <s v="LdF approuvée"/>
    <s v="NON"/>
    <s v="N/A"/>
    <s v="FDCP-L1"/>
    <s v="1251619-70100"/>
    <x v="1"/>
    <s v="LCT104456"/>
    <s v="73220031 =&gt; 73220037"/>
    <x v="99"/>
    <s v="SERVI"/>
    <s v="N/A"/>
    <s v="N/A"/>
    <s v="N/A"/>
    <s v="Expédiée"/>
    <s v="CORE 1105"/>
    <s v="AZA"/>
    <n v="6867"/>
    <m/>
    <m/>
    <d v="2018-07-15T00:00:00"/>
    <d v="2018-08-03T00:00:00"/>
    <d v="2018-07-30T00:00:00"/>
    <s v="N/A"/>
    <s v="MAD TBD"/>
    <s v=""/>
    <s v=""/>
    <d v="2018-08-03T00:00:00"/>
    <s v="OK"/>
    <n v="1239"/>
    <s v="N/A"/>
    <s v="EUR"/>
    <s v="TBD"/>
    <s v="TBD"/>
    <s v="Non valide"/>
    <s v="Non valide"/>
    <n v="8673"/>
    <n v="8673"/>
    <s v="LCT104456"/>
    <n v="43315"/>
    <x v="91"/>
    <n v="2"/>
    <n v="2.14"/>
    <n v="14.98"/>
  </r>
  <r>
    <s v="27851540"/>
    <x v="0"/>
    <n v="27851540"/>
    <m/>
    <x v="2"/>
    <x v="29"/>
    <n v="5"/>
    <n v="0"/>
    <s v=""/>
    <s v="P/N CONNU"/>
    <s v="N/A"/>
    <s v="LdF approuvée"/>
    <s v="NON"/>
    <s v="NON"/>
    <s v="PROTECTION CAP"/>
    <s v="1251019-15400"/>
    <x v="1"/>
    <s v="LCT040471"/>
    <s v="040471-1 =&gt; 040471-5"/>
    <x v="99"/>
    <s v="SERVI"/>
    <s v="N/A"/>
    <s v="N/A"/>
    <s v="N/A"/>
    <s v="Expédiée"/>
    <s v="En stock LAB - CORE 878 - En prod."/>
    <s v="AZA"/>
    <n v="14019"/>
    <s v="N/A"/>
    <m/>
    <d v="2018-08-01T00:00:00"/>
    <m/>
    <d v="2018-07-30T00:00:00"/>
    <m/>
    <s v="MAD TBD"/>
    <s v=""/>
    <s v=""/>
    <d v="2018-07-30T00:00:00"/>
    <s v="OK"/>
    <n v="134"/>
    <n v="0"/>
    <s v="EUR"/>
    <s v="TBD"/>
    <s v="TBD"/>
    <s v="Non valide"/>
    <s v="Non valide"/>
    <n v="0"/>
    <n v="0"/>
    <s v="LCT040471"/>
    <n v="43311"/>
    <x v="92"/>
    <n v="2"/>
    <n v="0.65"/>
    <n v="3.25"/>
  </r>
  <r>
    <s v="2782261910"/>
    <x v="0"/>
    <n v="27822619"/>
    <s v="10"/>
    <x v="1"/>
    <x v="83"/>
    <n v="1"/>
    <n v="0"/>
    <s v=""/>
    <s v="P/N CONNU"/>
    <s v="NB07323P"/>
    <s v="LdF approuvée"/>
    <s v="NON"/>
    <s v="NON"/>
    <n v="51"/>
    <s v="1251019-2619010"/>
    <x v="0"/>
    <s v="LCT060825_x000a_LCT060826_x000a_LCT060827"/>
    <s v="LTE990001"/>
    <x v="100"/>
    <s v="SERVI"/>
    <s v="N/A"/>
    <s v="N/A"/>
    <s v="N/A"/>
    <s v="Annulée"/>
    <s v="Réception 4STR*01311 le 23/07/2018_x000a_CORE 967"/>
    <s v="AZA"/>
    <n v="14785"/>
    <m/>
    <m/>
    <d v="2018-06-21T00:00:00"/>
    <d v="2018-08-06T00:00:00"/>
    <d v="2018-08-02T00:00:00"/>
    <m/>
    <s v="MAD TBD"/>
    <s v=""/>
    <s v=""/>
    <d v="2018-08-06T00:00:00"/>
    <s v="OK"/>
    <n v="763"/>
    <n v="0"/>
    <s v="USD"/>
    <s v="TBD"/>
    <s v="TBD"/>
    <s v="Non valide"/>
    <s v="Non valide"/>
    <n v="0"/>
    <n v="0"/>
    <s v="LCT060825"/>
    <n v="43318"/>
    <x v="93"/>
    <n v="1"/>
    <n v="0"/>
    <n v="0"/>
  </r>
  <r>
    <s v="CDE-CCP7770106"/>
    <x v="2"/>
    <s v="CDE-CCP777010"/>
    <n v="6"/>
    <x v="0"/>
    <x v="16"/>
    <n v="3"/>
    <n v="0"/>
    <s v=""/>
    <s v="P/N CONNU"/>
    <s v="N/A"/>
    <s v="LdF approuvée"/>
    <s v="NON"/>
    <s v="N/A"/>
    <s v="FDCP-L1"/>
    <s v="1251619-701006"/>
    <x v="1"/>
    <s v="LCT107894"/>
    <s v="73220038_x000a_=&gt;_x000a_73220040"/>
    <x v="101"/>
    <s v="SERVI"/>
    <s v="N/A"/>
    <s v="N/A"/>
    <s v="N/A"/>
    <s v="Expédiée"/>
    <m/>
    <s v="AZA"/>
    <n v="6867"/>
    <m/>
    <n v="1149"/>
    <d v="2018-07-15T00:00:00"/>
    <d v="2018-08-10T00:00:00"/>
    <d v="2018-08-06T00:00:00"/>
    <s v="N/A"/>
    <s v="MAD TBD"/>
    <s v=""/>
    <s v=""/>
    <d v="2018-08-10T00:00:00"/>
    <s v="OK"/>
    <n v="1239"/>
    <s v="N/A"/>
    <s v="EUR"/>
    <s v="TBD"/>
    <s v="TBD"/>
    <s v="Non valide"/>
    <s v="Non valide"/>
    <n v="3717"/>
    <n v="3717"/>
    <s v="LCT107894"/>
    <n v="43322"/>
    <x v="94"/>
    <n v="2"/>
    <n v="2.14"/>
    <n v="6.42"/>
  </r>
  <r>
    <s v="CDE-CCP7770107"/>
    <x v="2"/>
    <s v="CDE-CCP777010"/>
    <n v="7"/>
    <x v="0"/>
    <x v="16"/>
    <n v="10"/>
    <n v="0"/>
    <s v=""/>
    <s v="P/N CONNU"/>
    <s v="N/A"/>
    <s v="LdF approuvée"/>
    <s v="NON"/>
    <s v="N/A"/>
    <s v="FDCP-L1"/>
    <s v="1251619-701007"/>
    <x v="1"/>
    <s v="LCT107895"/>
    <s v="73220041_x000a_=&gt;_x000a_73220050"/>
    <x v="101"/>
    <s v="SERVI"/>
    <s v="N/A"/>
    <s v="N/A"/>
    <s v="N/A"/>
    <s v="Expédiée"/>
    <m/>
    <s v="AZA"/>
    <n v="6867"/>
    <m/>
    <n v="1149"/>
    <d v="2018-08-17T00:00:00"/>
    <d v="2018-08-10T00:00:00"/>
    <d v="2018-08-06T00:00:00"/>
    <s v="N/A"/>
    <s v="MAD TBD"/>
    <s v=""/>
    <s v=""/>
    <d v="2018-08-10T00:00:00"/>
    <s v="OK"/>
    <n v="1239"/>
    <s v="N/A"/>
    <s v="EUR"/>
    <s v="TBD"/>
    <s v="TBD"/>
    <s v="Non valide"/>
    <s v="Non valide"/>
    <n v="12390"/>
    <n v="12390"/>
    <s v="LCT107895"/>
    <n v="43322"/>
    <x v="94"/>
    <n v="2"/>
    <n v="2.14"/>
    <n v="21.400000000000002"/>
  </r>
  <r>
    <s v="27757899"/>
    <x v="0"/>
    <n v="27757899"/>
    <m/>
    <x v="3"/>
    <x v="59"/>
    <n v="3"/>
    <n v="0"/>
    <s v=""/>
    <s v="P/N CONNU"/>
    <s v="TBD"/>
    <s v="LdF approuvée"/>
    <s v="NON"/>
    <s v="NON"/>
    <s v="HARNAIS 2 P2T2"/>
    <s v="1251019-78990"/>
    <x v="1"/>
    <s v="LCT036578 - LCT036579"/>
    <s v="036578-1 =&gt; 036578-3"/>
    <x v="102"/>
    <s v="SERVI"/>
    <s v="N/A"/>
    <s v="N/A"/>
    <s v="N/A"/>
    <s v="Expédiée"/>
    <s v="En stock LAB - CORE 480 - En stock PHS"/>
    <s v="AZA"/>
    <n v="13190"/>
    <s v="ACHE82727"/>
    <m/>
    <d v="2018-08-01T00:00:00"/>
    <d v="2018-08-14T00:00:00"/>
    <d v="2018-08-08T00:00:00"/>
    <m/>
    <s v="MAD TBD"/>
    <s v=""/>
    <s v=""/>
    <d v="2018-08-14T00:00:00"/>
    <s v="OK"/>
    <n v="608"/>
    <n v="0"/>
    <s v="USD"/>
    <s v="TBD"/>
    <s v="TBD"/>
    <s v="Non valide"/>
    <s v="Non valide"/>
    <n v="1824"/>
    <n v="1623.3600000000001"/>
    <s v="LCT036578"/>
    <n v="43326"/>
    <x v="95"/>
    <n v="2"/>
    <n v="0"/>
    <n v="0"/>
  </r>
  <r>
    <s v="4900035619"/>
    <x v="1"/>
    <n v="4900035619"/>
    <m/>
    <x v="0"/>
    <x v="39"/>
    <n v="1"/>
    <n v="0"/>
    <s v=""/>
    <s v="P/N CONNU"/>
    <s v="N/A"/>
    <s v="LdF approuvée"/>
    <s v="NON"/>
    <s v="OUI"/>
    <s v="CÂBLE"/>
    <s v="1251019-56190"/>
    <x v="0"/>
    <s v="LCT073428_x000a_LCT073429"/>
    <s v="LTE3683"/>
    <x v="103"/>
    <s v="SERVI"/>
    <s v="N/A"/>
    <s v="N/A"/>
    <s v="N/A"/>
    <s v="Expédiée"/>
    <m/>
    <s v="AZA"/>
    <s v="N/A"/>
    <m/>
    <m/>
    <d v="2018-08-27T00:00:00"/>
    <m/>
    <d v="2018-08-21T00:00:00"/>
    <m/>
    <s v="MAD TBD"/>
    <s v=""/>
    <s v=""/>
    <d v="2018-08-27T00:00:00"/>
    <s v="OK"/>
    <n v="245"/>
    <n v="0"/>
    <s v="EUR"/>
    <s v="TBD"/>
    <s v="TBD"/>
    <s v="Non valide"/>
    <s v="Non valide"/>
    <n v="245"/>
    <n v="245"/>
    <s v="LCT073428"/>
    <n v="43339"/>
    <x v="96"/>
    <n v="2"/>
    <n v="1.26"/>
    <n v="1.26"/>
  </r>
  <r>
    <s v="27860234"/>
    <x v="0"/>
    <n v="27860234"/>
    <m/>
    <x v="0"/>
    <x v="29"/>
    <n v="5"/>
    <n v="0"/>
    <s v=""/>
    <s v="P/N CONNU"/>
    <s v="N/A"/>
    <s v="LdF approuvée"/>
    <s v="NON"/>
    <s v="NON"/>
    <s v="PROTECTION CAP"/>
    <s v="1251019-02340"/>
    <x v="1"/>
    <s v="LCT108049"/>
    <s v="108049-1 =&gt; 108049-5"/>
    <x v="104"/>
    <s v="SERVI"/>
    <s v="N/A"/>
    <s v="N/A"/>
    <s v="N/A"/>
    <s v="Expédiée"/>
    <s v="En stock LAB - CORE 1171 - FAB OK - reçu le 16/08/2018 - attente BL"/>
    <s v="AZA"/>
    <n v="15566"/>
    <s v="N/A"/>
    <m/>
    <d v="2018-08-29T00:00:00"/>
    <m/>
    <d v="2018-08-23T00:00:00"/>
    <m/>
    <s v="MAD TBD"/>
    <s v=""/>
    <s v=""/>
    <d v="2018-08-29T00:00:00"/>
    <s v="OK"/>
    <n v="134"/>
    <n v="0"/>
    <s v="EUR"/>
    <s v="TBD"/>
    <s v="TBD"/>
    <s v="Non valide"/>
    <s v="Non valide"/>
    <n v="670"/>
    <n v="670"/>
    <s v="LCT108049"/>
    <n v="43341"/>
    <x v="97"/>
    <n v="2"/>
    <n v="0.65"/>
    <n v="3.25"/>
  </r>
  <r>
    <s v="490003582010"/>
    <x v="1"/>
    <n v="4900035820"/>
    <n v="10"/>
    <x v="3"/>
    <x v="81"/>
    <n v="1"/>
    <n v="0"/>
    <s v=""/>
    <s v="P/N CONNU"/>
    <s v="TBD"/>
    <s v="LdF approuvée"/>
    <s v="NON"/>
    <s v="NON"/>
    <n v="28"/>
    <s v="1251019-5820010"/>
    <x v="0"/>
    <s v="LCT107850_x000a_LCT107851"/>
    <s v="LTE990002"/>
    <x v="105"/>
    <s v="SERVI"/>
    <s v="N/A"/>
    <s v="N/A"/>
    <s v="N/A"/>
    <s v="Annulée"/>
    <m/>
    <s v="AZA"/>
    <n v="15875"/>
    <m/>
    <n v="1296"/>
    <d v="2018-08-13T00:00:00"/>
    <d v="2018-08-30T00:00:00"/>
    <d v="2018-08-24T00:00:00"/>
    <m/>
    <s v="MAD TBD"/>
    <s v=""/>
    <s v=""/>
    <d v="2018-08-30T00:00:00"/>
    <s v="OK"/>
    <n v="0"/>
    <n v="0"/>
    <n v="0"/>
    <s v="TBD"/>
    <s v="TBD"/>
    <s v="Non valide"/>
    <s v="Non valide"/>
    <n v="0"/>
    <s v="0,00"/>
    <s v="LCT107850"/>
    <n v="43342"/>
    <x v="98"/>
    <n v="2"/>
    <n v="0"/>
    <n v="0"/>
  </r>
  <r>
    <s v="490003582020"/>
    <x v="1"/>
    <n v="4900035820"/>
    <n v="20"/>
    <x v="3"/>
    <x v="80"/>
    <n v="1"/>
    <n v="0"/>
    <s v=""/>
    <s v="P/N CONNU"/>
    <s v="N/A"/>
    <s v="LdF approuvée"/>
    <s v="NON"/>
    <s v="NON"/>
    <n v="34"/>
    <s v="1251019-5820020"/>
    <x v="0"/>
    <s v="LCT107852_x000a_LCT107853"/>
    <s v="LTE990002"/>
    <x v="105"/>
    <s v="SERVI"/>
    <s v="N/A"/>
    <s v="N/A"/>
    <s v="N/A"/>
    <s v="Annulée"/>
    <m/>
    <s v="AZA"/>
    <n v="15875"/>
    <m/>
    <n v="1296"/>
    <d v="2018-08-13T00:00:00"/>
    <d v="2018-08-30T00:00:00"/>
    <d v="2018-08-24T00:00:00"/>
    <m/>
    <s v="MAD TBD"/>
    <s v=""/>
    <s v=""/>
    <d v="2018-08-30T00:00:00"/>
    <s v="OK"/>
    <n v="0"/>
    <n v="0"/>
    <n v="0"/>
    <s v="TBD"/>
    <s v="TBD"/>
    <s v="Non valide"/>
    <s v="Non valide"/>
    <n v="0"/>
    <s v="0,00"/>
    <s v="LCT107852"/>
    <n v="43342"/>
    <x v="98"/>
    <n v="2"/>
    <n v="0"/>
    <n v="0"/>
  </r>
  <r>
    <s v="490003582030"/>
    <x v="1"/>
    <n v="4900035820"/>
    <n v="30"/>
    <x v="3"/>
    <x v="79"/>
    <n v="1"/>
    <n v="0"/>
    <s v=""/>
    <s v="P/N CONNU"/>
    <s v="N/A"/>
    <s v="LdF approuvée"/>
    <s v="NON"/>
    <s v="NON"/>
    <n v="101"/>
    <s v="1251019-5820030"/>
    <x v="0"/>
    <s v="LCT107854_x000a_LCT107855"/>
    <s v="LTE990002"/>
    <x v="105"/>
    <s v="SERVI"/>
    <s v="6839605400_x000a_6839315000"/>
    <s v="Qté 1_x000a_Qté 1"/>
    <s v="N/A"/>
    <s v="Annulée"/>
    <s v="Structure transmise au magasin le 27/08 pour ré expedtion vers LAB_x000a_CORE 1296"/>
    <s v="AZA"/>
    <n v="15875"/>
    <m/>
    <m/>
    <d v="2018-08-13T00:00:00"/>
    <d v="2018-08-30T00:00:00"/>
    <d v="2018-08-24T00:00:00"/>
    <m/>
    <s v="MAD TBD"/>
    <s v=""/>
    <s v=""/>
    <d v="2018-08-30T00:00:00"/>
    <s v="OK"/>
    <n v="0"/>
    <n v="0"/>
    <n v="0"/>
    <s v="TBD"/>
    <s v="TBD"/>
    <s v="Non valide"/>
    <s v="Non valide"/>
    <n v="0"/>
    <s v="0,00"/>
    <s v="LCT107854"/>
    <n v="43342"/>
    <x v="98"/>
    <n v="2"/>
    <n v="0"/>
    <n v="0"/>
  </r>
  <r>
    <s v="27805778"/>
    <x v="0"/>
    <n v="27805778"/>
    <m/>
    <x v="0"/>
    <x v="40"/>
    <n v="2"/>
    <n v="0"/>
    <s v=""/>
    <s v="P/N CONNU"/>
    <s v="TBD"/>
    <s v="LdF approuvée"/>
    <s v="NON"/>
    <s v="NON"/>
    <s v="HARNESS ASSY CABLE"/>
    <s v="1251019-57780"/>
    <x v="1"/>
    <s v="LCT051890 - LCT051891"/>
    <s v="051890-1 =&gt; 051890-2"/>
    <x v="105"/>
    <s v="SERVI"/>
    <s v="N/A"/>
    <s v="N/A"/>
    <s v="N/A"/>
    <s v="Expédiée"/>
    <s v="En stock LAB - CORE 1112 FAB OK- reçu le 16/08/2018 - attente BL"/>
    <s v="AZA"/>
    <n v="14083"/>
    <s v="N/A"/>
    <m/>
    <d v="2018-08-30T00:00:00"/>
    <m/>
    <d v="2018-08-24T00:00:00"/>
    <m/>
    <s v="MAD TBD"/>
    <s v=""/>
    <s v=""/>
    <d v="2018-08-24T00:00:00"/>
    <s v="OK"/>
    <n v="470"/>
    <n v="0"/>
    <s v="EUR"/>
    <s v="TBD"/>
    <s v="TBD"/>
    <s v="Non valide"/>
    <s v="Non valide"/>
    <n v="940"/>
    <n v="940"/>
    <s v="LCT051890"/>
    <n v="43336"/>
    <x v="99"/>
    <n v="2"/>
    <n v="0"/>
    <n v="0"/>
  </r>
  <r>
    <s v="27808864"/>
    <x v="0"/>
    <n v="27808864"/>
    <m/>
    <x v="0"/>
    <x v="69"/>
    <n v="4"/>
    <n v="0"/>
    <s v=""/>
    <s v="P/N CONNU"/>
    <s v="TBD"/>
    <s v="LdF approuvée"/>
    <s v="NON"/>
    <s v="NON"/>
    <s v="WIRE-BONDING"/>
    <s v="1251019-88640"/>
    <x v="1"/>
    <s v="LCT053722 - LCT053723"/>
    <s v="053722-1 =&gt; 053722-4"/>
    <x v="106"/>
    <s v="SERVI"/>
    <s v="N/A"/>
    <s v="N/A"/>
    <s v="N/A"/>
    <s v="Expédiée"/>
    <s v="En stock LAB - CORE 880 - En stock PHS - Introuvable"/>
    <s v="AZA"/>
    <n v="14143"/>
    <s v="N/A"/>
    <m/>
    <d v="2018-09-01T00:00:00"/>
    <m/>
    <d v="2018-08-28T00:00:00"/>
    <m/>
    <s v="MAD TBD"/>
    <s v=""/>
    <s v=""/>
    <d v="2018-08-28T00:00:00"/>
    <s v="OK"/>
    <n v="163"/>
    <n v="465"/>
    <s v="USD"/>
    <s v="TBD"/>
    <s v="TBD"/>
    <s v="Non valide"/>
    <s v="Non valide"/>
    <n v="652"/>
    <n v="580.28"/>
    <s v="LCT053722"/>
    <n v="43340"/>
    <x v="100"/>
    <n v="2"/>
    <n v="0"/>
    <n v="0"/>
  </r>
  <r>
    <s v="4900035669"/>
    <x v="1"/>
    <n v="4900035669"/>
    <m/>
    <x v="0"/>
    <x v="39"/>
    <n v="1"/>
    <n v="0"/>
    <s v=""/>
    <s v="P/N CONNU"/>
    <s v="N/A"/>
    <s v="LdF approuvée"/>
    <s v="NON"/>
    <s v="OUI"/>
    <s v="CÂBLE"/>
    <s v="1251019-56690"/>
    <x v="0"/>
    <s v="LCT077414_x000a_LCT077415"/>
    <s v="077414-1"/>
    <x v="107"/>
    <s v="SERVI"/>
    <s v="N/A"/>
    <s v="N/A"/>
    <s v="N/A"/>
    <s v="Expédiée"/>
    <m/>
    <s v="AZA"/>
    <s v="N/A"/>
    <m/>
    <m/>
    <d v="2018-09-05T00:00:00"/>
    <m/>
    <d v="2018-08-30T00:00:00"/>
    <m/>
    <s v="MAD TBD"/>
    <s v=""/>
    <s v=""/>
    <d v="2018-09-05T00:00:00"/>
    <s v="OK"/>
    <n v="245"/>
    <n v="0"/>
    <s v="EUR"/>
    <s v="TBD"/>
    <s v="TBD"/>
    <s v="Non valide"/>
    <s v="Non valide"/>
    <n v="245"/>
    <n v="245"/>
    <s v="LCT077414"/>
    <n v="43348"/>
    <x v="101"/>
    <n v="2"/>
    <n v="1.26"/>
    <n v="1.26"/>
  </r>
  <r>
    <s v="4900035685"/>
    <x v="1"/>
    <n v="4900035685"/>
    <m/>
    <x v="2"/>
    <x v="42"/>
    <n v="5"/>
    <n v="0"/>
    <s v=""/>
    <s v="P/N CONNU"/>
    <s v="TBD"/>
    <s v="LdF approuvée"/>
    <s v="NON"/>
    <s v="OUI"/>
    <s v="CABLE COAXIAL"/>
    <s v="1251019-56850"/>
    <x v="1"/>
    <s v="LCT077075 - LCT077076"/>
    <s v="077075-1 =&gt; 077075-5"/>
    <x v="107"/>
    <s v="SERVI"/>
    <s v="N/A"/>
    <s v="N/A"/>
    <s v="N/A"/>
    <s v="Expédiée"/>
    <s v="En stock LAB - CORE 1011 - En stock PHS"/>
    <s v="AZA"/>
    <n v="15251"/>
    <s v="N/A"/>
    <m/>
    <d v="2018-09-03T00:00:00"/>
    <m/>
    <d v="2018-08-30T00:00:00"/>
    <m/>
    <s v="MAD TBD"/>
    <s v=""/>
    <s v=""/>
    <d v="2018-09-03T00:00:00"/>
    <s v="OK"/>
    <n v="234.12"/>
    <n v="234.12"/>
    <s v="EUR"/>
    <s v="TBD"/>
    <s v="TBD"/>
    <s v="Non valide"/>
    <s v="Non valide"/>
    <n v="1170.5999999999999"/>
    <n v="1170.5999999999999"/>
    <s v="LCT077075"/>
    <n v="43346"/>
    <x v="102"/>
    <n v="2"/>
    <n v="1.53"/>
    <n v="7.65"/>
  </r>
  <r>
    <s v="27901127"/>
    <x v="0"/>
    <n v="27901127"/>
    <m/>
    <x v="1"/>
    <x v="84"/>
    <n v="5"/>
    <n v="0"/>
    <s v=""/>
    <s v="P/N CONNU"/>
    <s v="NB6251P"/>
    <s v="LdF Non approuvée"/>
    <s v="NON"/>
    <s v="NON"/>
    <n v="60"/>
    <s v="1251019-11270"/>
    <x v="0"/>
    <m/>
    <s v="LTE990001 _x000a_=&gt; _x000a_LTE990005"/>
    <x v="108"/>
    <s v="SERVI"/>
    <s v="6963455500_x000a_6963455400"/>
    <s v="Qté 1_x000a_Qté 1"/>
    <s v="N/A"/>
    <s v="Expédiée"/>
    <s v="Attente délai d'appro"/>
    <s v="AZA"/>
    <n v="16961"/>
    <m/>
    <m/>
    <d v="2018-09-10T00:00:00"/>
    <m/>
    <d v="2018-09-06T00:00:00"/>
    <m/>
    <s v="MAD TBD"/>
    <s v=""/>
    <s v=""/>
    <d v="2018-09-10T00:00:00"/>
    <s v="OK"/>
    <n v="1036"/>
    <n v="1937"/>
    <s v="USD"/>
    <s v="TBD"/>
    <s v="TBD"/>
    <s v="Non valide"/>
    <s v="Non valide"/>
    <n v="9685"/>
    <n v="8619.65"/>
    <s v=""/>
    <n v="43353"/>
    <x v="103"/>
    <n v="1"/>
    <n v="0"/>
    <n v="0"/>
  </r>
  <r>
    <s v="2790113010"/>
    <x v="0"/>
    <n v="27901130"/>
    <n v="10"/>
    <x v="1"/>
    <x v="85"/>
    <n v="5"/>
    <n v="0"/>
    <s v=""/>
    <s v="P/N CONNU"/>
    <s v="TBD"/>
    <s v="LdF Non approuvée"/>
    <s v="NON"/>
    <s v="NON"/>
    <n v="61"/>
    <s v="1251019-1130010"/>
    <x v="0"/>
    <m/>
    <s v="LTE990001_x000a_=&gt;_x000a_LTE990005"/>
    <x v="108"/>
    <s v="SERVI"/>
    <s v="6963455500_x000a_6963455400"/>
    <s v="Qté 1_x000a_Qté 1"/>
    <s v="N/A"/>
    <s v="Expédiée"/>
    <s v="Attente délai d'appro"/>
    <s v="AZA"/>
    <n v="16961"/>
    <m/>
    <m/>
    <d v="2018-09-10T00:00:00"/>
    <m/>
    <d v="2018-09-06T00:00:00"/>
    <m/>
    <s v="MAD TBD"/>
    <s v=""/>
    <s v=""/>
    <d v="2018-09-10T00:00:00"/>
    <s v="OK"/>
    <n v="1389"/>
    <n v="2219"/>
    <s v="USD"/>
    <s v="TBD"/>
    <s v="TBD"/>
    <s v="Non valide"/>
    <s v="Non valide"/>
    <n v="11095"/>
    <n v="9874.5499999999993"/>
    <s v=""/>
    <n v="43353"/>
    <x v="103"/>
    <n v="1"/>
    <n v="0"/>
    <n v="0"/>
  </r>
  <r>
    <s v="27901134"/>
    <x v="0"/>
    <n v="27901134"/>
    <m/>
    <x v="1"/>
    <x v="86"/>
    <n v="5"/>
    <n v="0"/>
    <s v=""/>
    <s v="P/N CONNU"/>
    <s v="TBD"/>
    <s v="LdF Non approuvée"/>
    <s v="NON"/>
    <s v="NON"/>
    <n v="62"/>
    <s v="1251019-11340"/>
    <x v="0"/>
    <m/>
    <s v="LTE990001_x000a_=&gt;_x000a_LTE990005"/>
    <x v="108"/>
    <s v="SERVI"/>
    <s v="6963455500_x000a_6963455400_x000a_6963403400"/>
    <s v="Qté 1_x000a_Qté 1_x000a_Qté 1"/>
    <s v="N/A"/>
    <s v="Expédiée"/>
    <s v="Attente délai d'appro"/>
    <s v="AZA"/>
    <n v="16961"/>
    <m/>
    <m/>
    <d v="2018-09-10T00:00:00"/>
    <m/>
    <d v="2018-09-06T00:00:00"/>
    <m/>
    <s v="MAD TBD"/>
    <s v=""/>
    <s v=""/>
    <d v="2018-09-10T00:00:00"/>
    <s v="OK"/>
    <n v="1155"/>
    <n v="2033"/>
    <s v="USD"/>
    <s v="TBD"/>
    <s v="TBD"/>
    <s v="Non valide"/>
    <s v="Non valide"/>
    <n v="10165"/>
    <n v="9046.85"/>
    <s v=""/>
    <n v="43353"/>
    <x v="103"/>
    <n v="1"/>
    <n v="0"/>
    <n v="0"/>
  </r>
  <r>
    <s v="27818128"/>
    <x v="0"/>
    <n v="27818128"/>
    <m/>
    <x v="0"/>
    <x v="20"/>
    <n v="7"/>
    <n v="0"/>
    <s v=""/>
    <s v="P/N CONNU"/>
    <s v="N/A"/>
    <s v="LdF approuvée"/>
    <s v="NON"/>
    <s v="NON"/>
    <n v="116"/>
    <s v="1251019-81280"/>
    <x v="0"/>
    <m/>
    <s v="LTE990014 =&gt; LTE990020"/>
    <x v="109"/>
    <s v="SERVI"/>
    <s v="N/A"/>
    <s v="N/A"/>
    <s v="N/A"/>
    <s v="Annulée"/>
    <s v="Réception 4STR*01030 le 26/07/2018 (ACHE85837)"/>
    <s v="AZA"/>
    <n v="13809"/>
    <m/>
    <m/>
    <d v="2018-07-30T00:00:00"/>
    <d v="2018-09-14T00:00:00"/>
    <d v="2018-09-10T00:00:00"/>
    <m/>
    <s v="MAD TBD"/>
    <s v=""/>
    <s v=""/>
    <d v="2018-09-14T00:00:00"/>
    <s v="OK"/>
    <n v="1737"/>
    <n v="0"/>
    <s v="EUR"/>
    <s v="TBD"/>
    <s v="TBD"/>
    <s v="Non valide"/>
    <s v="Non valide"/>
    <n v="12159"/>
    <n v="12159"/>
    <s v=""/>
    <n v="43357"/>
    <x v="104"/>
    <n v="2"/>
    <n v="0"/>
    <n v="0"/>
  </r>
  <r>
    <s v="27785469"/>
    <x v="0"/>
    <n v="27785469"/>
    <m/>
    <x v="0"/>
    <x v="20"/>
    <n v="8"/>
    <n v="0"/>
    <s v=""/>
    <s v="P/N CONNU"/>
    <s v="N/A"/>
    <s v="LdF approuvée"/>
    <s v="NON"/>
    <s v="NON"/>
    <n v="116"/>
    <s v="1251019-54690"/>
    <x v="0"/>
    <s v="LCT036580_x000a_LCT036581_x000a_LCT036582"/>
    <s v="LTE990014 =&gt; LTE990021"/>
    <x v="109"/>
    <s v="SERVI"/>
    <s v="N/A"/>
    <s v="N/A"/>
    <s v="N/A"/>
    <s v="Annulée"/>
    <s v="Réception 4STR*01030 le 26/07/2018 (ACHE85837)"/>
    <s v="AZA"/>
    <n v="13809"/>
    <m/>
    <m/>
    <d v="2018-08-15T00:00:00"/>
    <d v="2018-09-14T00:00:00"/>
    <d v="2018-09-10T00:00:00"/>
    <m/>
    <s v="MAD TBD"/>
    <s v=""/>
    <s v=""/>
    <d v="2018-09-14T00:00:00"/>
    <s v="OK"/>
    <n v="1737"/>
    <n v="0"/>
    <s v="EUR"/>
    <s v="TBD"/>
    <s v="TBD"/>
    <s v="Non valide"/>
    <s v="Non valide"/>
    <n v="13896"/>
    <n v="13896"/>
    <s v="LCT036580"/>
    <n v="43357"/>
    <x v="104"/>
    <n v="2"/>
    <n v="0"/>
    <n v="0"/>
  </r>
  <r>
    <s v="2782693110"/>
    <x v="0"/>
    <n v="27826931"/>
    <n v="10"/>
    <x v="0"/>
    <x v="59"/>
    <n v="5"/>
    <n v="0"/>
    <s v=""/>
    <s v="P/N CONNU"/>
    <s v="TBD"/>
    <s v="LdF approuvée"/>
    <s v="NON"/>
    <s v="NON"/>
    <s v="HARNAIS 2 P2T2"/>
    <s v="1251019-6931010"/>
    <x v="1"/>
    <s v="LCT075463_x000a_LCT075464"/>
    <s v="075463-1_x000a_=&gt;_x000a_075463-5"/>
    <x v="109"/>
    <s v="SERVI"/>
    <s v="N/A"/>
    <s v="N/A"/>
    <s v="N/A"/>
    <s v="Expédiée"/>
    <s v="CORE 881 - Attente 1COL*18345 en contrôle réception"/>
    <s v="AZA"/>
    <n v="14641"/>
    <s v="ACHE92327"/>
    <n v="881"/>
    <d v="2018-09-14T00:00:00"/>
    <m/>
    <d v="2018-09-10T00:00:00"/>
    <m/>
    <s v="MAD TBD"/>
    <s v=""/>
    <s v=""/>
    <d v="2018-09-14T00:00:00"/>
    <s v="OK"/>
    <n v="608"/>
    <n v="0"/>
    <s v="USD"/>
    <n v="608"/>
    <s v="USD"/>
    <s v="Valide"/>
    <s v="Valide"/>
    <n v="3040"/>
    <n v="2705.6"/>
    <s v="LCT075463"/>
    <n v="43357"/>
    <x v="104"/>
    <n v="2"/>
    <n v="0"/>
    <n v="0"/>
  </r>
  <r>
    <s v="27842637"/>
    <x v="0"/>
    <n v="27842637"/>
    <m/>
    <x v="1"/>
    <x v="61"/>
    <n v="2"/>
    <n v="0"/>
    <s v=""/>
    <s v="P/N CONNU"/>
    <s v="N/A"/>
    <s v="LdF approuvée"/>
    <s v="NON"/>
    <s v="NON"/>
    <s v="PLATE ASSY"/>
    <s v="1251019-26370"/>
    <x v="1"/>
    <s v="LCT075883 - LCT075884"/>
    <s v="075883-1 =&gt; 075883-2"/>
    <x v="110"/>
    <s v="SERVI"/>
    <s v="N/A"/>
    <s v="N/A"/>
    <s v="N/A"/>
    <s v="Expédiée"/>
    <s v="Réception le 05/09/2018 - CORE 1245"/>
    <s v="AZA"/>
    <n v="15064"/>
    <s v="ACHE92488"/>
    <m/>
    <d v="2018-07-12T00:00:00"/>
    <d v="2018-09-17T00:00:00"/>
    <d v="2018-09-13T00:00:00"/>
    <m/>
    <s v="MAD TBD"/>
    <s v=""/>
    <s v=""/>
    <d v="2018-09-17T00:00:00"/>
    <s v="OK"/>
    <n v="745"/>
    <n v="0"/>
    <s v="EUR"/>
    <s v="TBD"/>
    <s v="TBD"/>
    <s v="Non valide"/>
    <s v="Non valide"/>
    <n v="0"/>
    <n v="0"/>
    <s v="LCT075883"/>
    <n v="43360"/>
    <x v="105"/>
    <n v="1"/>
    <n v="0"/>
    <n v="0"/>
  </r>
  <r>
    <s v="2784008510"/>
    <x v="0"/>
    <n v="27840085"/>
    <n v="10"/>
    <x v="1"/>
    <x v="46"/>
    <n v="11"/>
    <n v="0"/>
    <s v=""/>
    <s v="P/N CONNU"/>
    <s v="NB03010P"/>
    <s v="LdF approuvée"/>
    <s v="NON"/>
    <s v="NON"/>
    <n v="27"/>
    <s v="1251019-0085010"/>
    <x v="0"/>
    <s v="LCT074903_x000a_LCT074904_x000a_LCT074905"/>
    <s v="LTE990043 =&gt; LTE990053"/>
    <x v="111"/>
    <s v="SERVI"/>
    <s v="N/A"/>
    <s v="N/A"/>
    <s v="N/A"/>
    <s v="Annulée"/>
    <s v="Servitude complète"/>
    <s v="AZA"/>
    <n v="14996"/>
    <m/>
    <n v="893"/>
    <d v="2018-07-06T00:00:00"/>
    <d v="2018-09-18T00:00:00"/>
    <d v="2018-09-14T00:00:00"/>
    <m/>
    <s v="MAD TBD"/>
    <s v=""/>
    <s v=""/>
    <d v="2018-09-18T00:00:00"/>
    <s v="OK"/>
    <n v="1000"/>
    <n v="0"/>
    <s v="EUR"/>
    <s v="TBD"/>
    <s v="TBD"/>
    <s v="Non valide"/>
    <s v="Non valide"/>
    <n v="0"/>
    <n v="0"/>
    <s v="LCT074903"/>
    <n v="43361"/>
    <x v="106"/>
    <n v="1"/>
    <n v="0"/>
    <n v="0"/>
  </r>
  <r>
    <s v="2789266110"/>
    <x v="3"/>
    <n v="27892661"/>
    <n v="10"/>
    <x v="3"/>
    <x v="87"/>
    <n v="0"/>
    <n v="0"/>
    <s v=""/>
    <s v="P/N INCONNU"/>
    <s v="TBD"/>
    <s v="LdF non existante"/>
    <s v="NON"/>
    <s v="À définir"/>
    <s v="TBD"/>
    <s v=""/>
    <x v="2"/>
    <m/>
    <m/>
    <x v="112"/>
    <s v="SERVI"/>
    <s v="TBD"/>
    <s v="TBD"/>
    <s v="N/A"/>
    <s v="Annulée"/>
    <s v="Mail envoyé à Jan ENGEL pour annulation commande - Attente réponse_x000a_Le PN n'existe pas"/>
    <s v="GLA"/>
    <s v="AF"/>
    <m/>
    <m/>
    <d v="2018-09-21T00:00:00"/>
    <m/>
    <d v="2018-09-17T00:00:00"/>
    <m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27901955"/>
    <x v="0"/>
    <n v="27901955"/>
    <m/>
    <x v="0"/>
    <x v="88"/>
    <n v="2"/>
    <n v="0"/>
    <s v=""/>
    <s v="P/N CONNU"/>
    <s v="NB06482P"/>
    <s v="LdF Non approuvée"/>
    <s v="NON"/>
    <s v="NON"/>
    <n v="22"/>
    <s v="1251019-19550"/>
    <x v="0"/>
    <s v="LCT072749_x000a_LCT072750_x000a_LCT072751"/>
    <s v="LTE990001 =&gt; LTE990002"/>
    <x v="113"/>
    <s v="SERVI"/>
    <s v="6939600100_x000a_6944100100"/>
    <s v="Qté 1_x000a_Qté 1"/>
    <s v="N/A"/>
    <s v="Expédiée"/>
    <s v="Matière en stock_x000a_Attente FIP"/>
    <s v="AZA"/>
    <n v="14929"/>
    <m/>
    <m/>
    <d v="2018-09-25T00:00:00"/>
    <m/>
    <d v="2018-09-19T00:00:00"/>
    <m/>
    <s v="MAD TBD"/>
    <s v=""/>
    <s v=""/>
    <d v="2018-09-19T00:00:00"/>
    <s v="OK"/>
    <n v="4106"/>
    <n v="0"/>
    <s v="USD"/>
    <s v="TBD"/>
    <s v="TBD"/>
    <s v="Non valide"/>
    <s v="Non valide"/>
    <n v="8212"/>
    <n v="7308.68"/>
    <s v="LCT072749"/>
    <n v="43362"/>
    <x v="107"/>
    <n v="2"/>
    <n v="9.7100000000000009"/>
    <n v="19.420000000000002"/>
  </r>
  <r>
    <s v="2787301210"/>
    <x v="0"/>
    <n v="27873012"/>
    <n v="10"/>
    <x v="1"/>
    <x v="89"/>
    <n v="1"/>
    <n v="0"/>
    <s v=""/>
    <s v="P/N CONNU"/>
    <s v="NB04660P"/>
    <s v="LdF Non approuvée"/>
    <s v="NON"/>
    <s v="NON"/>
    <n v="130"/>
    <s v="1251019-3012010"/>
    <x v="0"/>
    <s v="LCT108990_x000a_LCT108991"/>
    <s v="LTE990001"/>
    <x v="114"/>
    <s v="SERVI"/>
    <s v="N/A"/>
    <s v="N/A"/>
    <s v="N/A"/>
    <s v="Expédiée"/>
    <s v="Matière en stock"/>
    <s v="AZA"/>
    <n v="15966"/>
    <m/>
    <n v="1624"/>
    <d v="2018-09-24T00:00:00"/>
    <m/>
    <d v="2018-09-20T00:00:00"/>
    <m/>
    <s v="MAD TBD"/>
    <s v=""/>
    <s v=""/>
    <d v="2018-09-24T00:00:00"/>
    <s v="OK"/>
    <n v="5409"/>
    <n v="0"/>
    <s v="USD"/>
    <s v="TBD"/>
    <s v="TBD"/>
    <s v="Non valide"/>
    <s v="Non valide"/>
    <n v="0"/>
    <n v="0"/>
    <s v="LCT108990"/>
    <n v="43367"/>
    <x v="108"/>
    <n v="1"/>
    <n v="0"/>
    <n v="0"/>
  </r>
  <r>
    <s v="27815249"/>
    <x v="0"/>
    <n v="27815249"/>
    <m/>
    <x v="1"/>
    <x v="88"/>
    <n v="2"/>
    <n v="0"/>
    <s v=""/>
    <s v="P/N CONNU"/>
    <s v="NB06482P"/>
    <s v="LdF Non approuvée"/>
    <s v="NON"/>
    <s v="NON"/>
    <n v="22"/>
    <s v="1251019-52490"/>
    <x v="0"/>
    <s v="LCT072749_x000a_LCT072750_x000a_LCT072751"/>
    <s v="LTE990001 =&gt; LTE990002"/>
    <x v="115"/>
    <s v="SERVI"/>
    <s v="6939600100_x000a_6944100100"/>
    <s v="Qté 1_x000a_Qté 1"/>
    <s v="N/A"/>
    <s v="Annulée"/>
    <s v="Matière en stock_x000a_Attente FIP"/>
    <s v="AZA"/>
    <n v="14929"/>
    <m/>
    <m/>
    <d v="2018-07-01T00:00:00"/>
    <d v="2018-09-25T00:00:00"/>
    <d v="2018-09-21T00:00:00"/>
    <m/>
    <s v="MAD TBD"/>
    <s v=""/>
    <s v=""/>
    <d v="2018-09-25T00:00:00"/>
    <s v="OK"/>
    <n v="4106"/>
    <n v="0"/>
    <s v="USD"/>
    <s v="TBD"/>
    <s v="TBD"/>
    <s v="Non valide"/>
    <s v="Non valide"/>
    <n v="0"/>
    <n v="0"/>
    <s v="LCT072749"/>
    <n v="43368"/>
    <x v="109"/>
    <n v="1"/>
    <n v="9.7100000000000009"/>
    <n v="19.420000000000002"/>
  </r>
  <r>
    <s v="2790975210"/>
    <x v="0"/>
    <n v="27909752"/>
    <n v="10"/>
    <x v="1"/>
    <x v="88"/>
    <n v="1"/>
    <n v="0"/>
    <s v=""/>
    <s v="P/N CONNU"/>
    <s v="NB06482P"/>
    <s v="LdF Non approuvée"/>
    <s v="NON"/>
    <s v="NON"/>
    <n v="22"/>
    <s v="1251019-9752010"/>
    <x v="0"/>
    <s v="commande pas rentré"/>
    <s v="LTE990003"/>
    <x v="115"/>
    <s v="SERVI"/>
    <s v="6939600100_x000a_6944100100"/>
    <s v="Qté 1_x000a_Qté 1"/>
    <s v="Waiting"/>
    <s v="Expédiée"/>
    <s v="Attente délai d'appro"/>
    <s v="GLA"/>
    <n v="17013"/>
    <m/>
    <m/>
    <d v="2018-09-25T00:00:00"/>
    <m/>
    <d v="2018-09-21T00:00:00"/>
    <m/>
    <s v="MAD TBD"/>
    <s v=""/>
    <s v=""/>
    <d v="2018-09-21T00:00:00"/>
    <s v="OK"/>
    <n v="4106"/>
    <n v="0"/>
    <s v="USD"/>
    <s v="TBD"/>
    <s v="TBD"/>
    <s v="Non valide"/>
    <s v="Non valide"/>
    <n v="0"/>
    <n v="0"/>
    <s v="commande "/>
    <n v="43364"/>
    <x v="110"/>
    <n v="1"/>
    <n v="9.7100000000000009"/>
    <n v="9.7100000000000009"/>
  </r>
  <r>
    <s v="2790681910"/>
    <x v="0"/>
    <n v="27906819"/>
    <n v="10"/>
    <x v="1"/>
    <x v="61"/>
    <n v="1"/>
    <n v="0"/>
    <s v=""/>
    <s v="P/N CONNU"/>
    <s v="N/A"/>
    <s v="LdF approuvée"/>
    <s v="NON"/>
    <s v="NON"/>
    <s v="PLATE ASSY"/>
    <s v="1251019-6819010"/>
    <x v="1"/>
    <s v="LCT124657_x000a_LCT124658"/>
    <s v="124657-1"/>
    <x v="115"/>
    <s v="SERVI"/>
    <s v="N/A"/>
    <s v="N/A"/>
    <s v="N/A"/>
    <s v="Expédiée"/>
    <s v="À collab AS - Réception 1STR*10678 le 14/09/2018"/>
    <s v="AZA"/>
    <n v="16666"/>
    <m/>
    <n v="1854"/>
    <d v="2018-09-14T00:00:00"/>
    <d v="2018-09-25T00:00:00"/>
    <d v="2018-09-21T00:00:00"/>
    <m/>
    <s v="MAD TBD"/>
    <s v=""/>
    <s v=""/>
    <d v="2018-09-25T00:00:00"/>
    <s v="OK"/>
    <n v="745"/>
    <n v="0"/>
    <s v="EUR"/>
    <s v="TBD"/>
    <s v="TBD"/>
    <s v="Non valide"/>
    <s v="Non valide"/>
    <n v="0"/>
    <n v="0"/>
    <s v="LCT124657"/>
    <n v="43368"/>
    <x v="109"/>
    <n v="1"/>
    <n v="0"/>
    <n v="0"/>
  </r>
  <r>
    <s v="4900035878"/>
    <x v="1"/>
    <n v="4900035878"/>
    <m/>
    <x v="0"/>
    <x v="21"/>
    <n v="7"/>
    <n v="0"/>
    <s v=""/>
    <s v="P/N CONNU"/>
    <s v="N/A"/>
    <s v="LdF approuvée"/>
    <s v="NON"/>
    <s v="OUI"/>
    <s v="CABLE COAXIAL"/>
    <s v="1251019-58780"/>
    <x v="1"/>
    <m/>
    <m/>
    <x v="116"/>
    <s v="SERVI"/>
    <s v="N/A"/>
    <s v="N/A"/>
    <s v="N/A"/>
    <s v="Expédiée"/>
    <m/>
    <s v="AZA"/>
    <m/>
    <m/>
    <m/>
    <d v="2018-09-28T00:00:00"/>
    <m/>
    <d v="2018-09-24T00:00:00"/>
    <m/>
    <s v="MAD TBD"/>
    <s v=""/>
    <s v=""/>
    <d v="2018-09-24T00:00:00"/>
    <s v="OK"/>
    <n v="213.45"/>
    <n v="0"/>
    <s v="EUR"/>
    <s v="TBD"/>
    <s v="TBD"/>
    <s v="Non valide"/>
    <s v="Non valide"/>
    <n v="1494.1499999999999"/>
    <n v="1494.1499999999999"/>
    <s v=""/>
    <n v="43367"/>
    <x v="108"/>
    <n v="2"/>
    <n v="1.45"/>
    <n v="10.15"/>
  </r>
  <r>
    <s v="2780527310"/>
    <x v="0"/>
    <n v="27805273"/>
    <n v="10"/>
    <x v="0"/>
    <x v="29"/>
    <n v="5"/>
    <n v="0"/>
    <s v=""/>
    <s v="P/N CONNU"/>
    <s v="N/A"/>
    <s v="LdF approuvée"/>
    <s v="NON"/>
    <s v="NON"/>
    <s v="PROTECTION CAP"/>
    <s v="1251019-5273010"/>
    <x v="1"/>
    <s v="LCT108050"/>
    <s v="108050-1_x000a_=&gt;_x000a_108050-5"/>
    <x v="116"/>
    <s v="SERVI"/>
    <s v="N/A"/>
    <s v="N/A"/>
    <s v="N/A"/>
    <s v="Expédiée"/>
    <s v="En stock LAB_x000a_CORE relancé le 12/09/2018"/>
    <s v="AZA"/>
    <n v="15914"/>
    <s v="N/A"/>
    <n v="1650"/>
    <d v="2018-08-07T00:00:00"/>
    <d v="2018-09-28T00:00:00"/>
    <d v="2018-09-24T00:00:00"/>
    <m/>
    <s v="MAD TBD"/>
    <s v=""/>
    <s v=""/>
    <d v="2018-09-28T00:00:00"/>
    <s v="OK"/>
    <n v="134"/>
    <n v="0"/>
    <s v="EUR"/>
    <s v="TBD"/>
    <s v="TBD"/>
    <s v="Non valide"/>
    <s v="Non valide"/>
    <n v="670"/>
    <n v="670"/>
    <s v="LCT108050"/>
    <n v="43371"/>
    <x v="111"/>
    <n v="2"/>
    <n v="0.65"/>
    <n v="3.25"/>
  </r>
  <r>
    <s v="2782504710"/>
    <x v="0"/>
    <n v="27825047"/>
    <n v="10"/>
    <x v="1"/>
    <x v="31"/>
    <n v="3"/>
    <n v="0"/>
    <s v=""/>
    <s v="P/N CONNU"/>
    <s v="N/A"/>
    <s v="LdF approuvée"/>
    <s v="NON"/>
    <s v="NON"/>
    <n v="27"/>
    <s v="1251019-5047010"/>
    <x v="0"/>
    <s v="LCT060513_x000a_LCT060514_x000a_LCT060515"/>
    <s v="LTE990010  =&gt; LTE990012"/>
    <x v="117"/>
    <s v="SERVI"/>
    <s v="N/A"/>
    <s v="N/A"/>
    <s v="N/A"/>
    <s v="Annulée"/>
    <s v="Structures servies le 13/08"/>
    <s v="AZA"/>
    <n v="14554"/>
    <m/>
    <n v="967"/>
    <d v="2018-06-22T00:00:00"/>
    <d v="2018-10-03T00:00:00"/>
    <d v="2018-10-01T00:00:00"/>
    <m/>
    <s v="MAD TBD"/>
    <s v=""/>
    <s v=""/>
    <d v="2018-10-03T00:00:00"/>
    <s v="OK"/>
    <n v="1074"/>
    <n v="1850"/>
    <s v="USD"/>
    <s v="TBD"/>
    <s v="TBD"/>
    <s v="Non valide"/>
    <s v="Non valide"/>
    <n v="5550"/>
    <n v="4939.5"/>
    <s v="LCT060513"/>
    <n v="43376"/>
    <x v="112"/>
    <n v="1"/>
    <n v="3.06"/>
    <n v="9.18"/>
  </r>
  <r>
    <s v="2782504910"/>
    <x v="0"/>
    <n v="27825049"/>
    <n v="10"/>
    <x v="1"/>
    <x v="36"/>
    <n v="14"/>
    <n v="0"/>
    <s v=""/>
    <s v="P/N CONNU"/>
    <s v="NB03483P"/>
    <s v="LdF approuvée"/>
    <s v="NON"/>
    <s v="NON"/>
    <n v="27"/>
    <s v="1251019-5049010"/>
    <x v="0"/>
    <s v="LCT060516_x000a_LCT060517_x000a_LCT060518"/>
    <s v="LTE990038 =&gt; LTE990051"/>
    <x v="117"/>
    <s v="SERVI"/>
    <s v="N/A"/>
    <s v="N/A"/>
    <s v="N/A"/>
    <s v="Annulée"/>
    <s v="Structures servies le 13/08"/>
    <s v="AZA"/>
    <n v="14554"/>
    <m/>
    <n v="967"/>
    <d v="2018-06-22T00:00:00"/>
    <d v="2018-10-03T00:00:00"/>
    <d v="2018-10-01T00:00:00"/>
    <m/>
    <s v="MAD TBD"/>
    <s v=""/>
    <s v=""/>
    <d v="2018-10-03T00:00:00"/>
    <s v="OK"/>
    <n v="1466"/>
    <n v="2436"/>
    <s v="USD"/>
    <s v="TBD"/>
    <s v="TBD"/>
    <s v="Non valide"/>
    <s v="Non valide"/>
    <n v="34104"/>
    <n v="30352.560000000001"/>
    <s v="LCT060516"/>
    <n v="43376"/>
    <x v="112"/>
    <n v="1"/>
    <n v="3.53"/>
    <n v="49.419999999999995"/>
  </r>
  <r>
    <s v="2790204710"/>
    <x v="0"/>
    <n v="27902047"/>
    <n v="10"/>
    <x v="1"/>
    <x v="4"/>
    <n v="1"/>
    <n v="0"/>
    <s v=""/>
    <s v="P/N CONNU"/>
    <s v="NB3526P"/>
    <s v="LdF Non approuvée"/>
    <s v="NON"/>
    <s v="NON"/>
    <n v="108"/>
    <s v="1251019-2047010"/>
    <x v="0"/>
    <s v="LCT124354_x000a_LCT124355"/>
    <s v="LTE990001"/>
    <x v="117"/>
    <s v="SERVI"/>
    <s v="6963469200"/>
    <s v="Qté 1"/>
    <s v="Received"/>
    <s v="Annulée"/>
    <s v="À prélever sur stock série (VU complet terminé)_x000a_"/>
    <s v="AZA"/>
    <n v="16653"/>
    <m/>
    <m/>
    <d v="2018-09-04T00:00:00"/>
    <d v="2018-10-03T00:00:00"/>
    <d v="2018-10-01T00:00:00"/>
    <m/>
    <s v="MAD TBD"/>
    <s v=""/>
    <s v=""/>
    <d v="2018-10-03T00:00:00"/>
    <s v="OK"/>
    <n v="2402"/>
    <n v="3619"/>
    <s v="USD"/>
    <s v="TBD"/>
    <s v="TBD"/>
    <s v="Non valide"/>
    <s v="Non valide"/>
    <n v="3619"/>
    <n v="3220.91"/>
    <s v="LCT124354"/>
    <n v="43376"/>
    <x v="112"/>
    <n v="1"/>
    <n v="5.39"/>
    <n v="5.39"/>
  </r>
  <r>
    <s v="27722779"/>
    <x v="0"/>
    <n v="27722779"/>
    <m/>
    <x v="0"/>
    <x v="90"/>
    <n v="1"/>
    <n v="0"/>
    <s v=""/>
    <s v="P/N CONNU"/>
    <s v="NB02135P"/>
    <s v="LdF Non approuvée"/>
    <s v="NON"/>
    <s v="NON"/>
    <n v="22"/>
    <s v="1251019-27790"/>
    <x v="0"/>
    <s v="LCT004686_x000a_LCT004687_x000a_LCT004688"/>
    <s v="LTE990001"/>
    <x v="118"/>
    <s v="SERVI"/>
    <s v="6939600100_x000a_6944100100"/>
    <s v="Qté 1_x000a_Qté 1"/>
    <s v="N/A"/>
    <s v="Expédiée"/>
    <s v="Collaboré en avance par TGE"/>
    <s v="AZA"/>
    <n v="12751"/>
    <m/>
    <m/>
    <d v="2018-04-17T00:00:00"/>
    <d v="2018-10-07T00:00:00"/>
    <d v="2018-10-02T00:00:00"/>
    <s v="N/A"/>
    <s v="MAD TBD"/>
    <s v=""/>
    <s v=""/>
    <d v="2018-10-07T00:00:00"/>
    <s v="OK"/>
    <n v="3397"/>
    <n v="0"/>
    <s v="EUR"/>
    <s v="TBD"/>
    <s v="TBD"/>
    <s v="Non valide"/>
    <s v="Non valide"/>
    <n v="3397"/>
    <n v="3397"/>
    <s v="LCT004686"/>
    <n v="43380"/>
    <x v="113"/>
    <n v="2"/>
    <n v="0"/>
    <n v="0"/>
  </r>
  <r>
    <s v="490003615310"/>
    <x v="1"/>
    <n v="4900036153"/>
    <n v="10"/>
    <x v="3"/>
    <x v="39"/>
    <n v="2"/>
    <n v="0"/>
    <s v=""/>
    <s v="P/N CONNU"/>
    <s v="N/A"/>
    <s v="LdF approuvée"/>
    <s v="NON"/>
    <s v="OUI"/>
    <s v="CÂBLE"/>
    <s v="1251019-6153010"/>
    <x v="0"/>
    <s v="LCT140903_x000a_LCT140904"/>
    <s v="140903-1_x000a_=&gt;_x000a_140903-2"/>
    <x v="119"/>
    <s v="SERVI"/>
    <s v="N/A"/>
    <s v="N/A"/>
    <s v="N/A"/>
    <s v="Annulée"/>
    <s v="AZA 26/09: matière KLS =&gt; Pas de DA"/>
    <s v="GLA"/>
    <s v="N/A"/>
    <s v="N/A"/>
    <m/>
    <d v="2018-09-26T00:00:00"/>
    <d v="2018-10-09T00:00:00"/>
    <d v="2018-10-03T00:00:00"/>
    <m/>
    <s v="MAD TBD"/>
    <s v=""/>
    <s v=""/>
    <d v="2018-10-09T00:00:00"/>
    <s v="OK"/>
    <n v="245"/>
    <n v="0"/>
    <s v="EUR"/>
    <s v="TBD"/>
    <s v="TBD"/>
    <s v="Non valide"/>
    <s v="Non valide"/>
    <n v="490"/>
    <n v="490"/>
    <s v="LCT140903"/>
    <n v="43382"/>
    <x v="114"/>
    <n v="2"/>
    <n v="1.26"/>
    <n v="2.52"/>
  </r>
  <r>
    <s v="2778536410"/>
    <x v="0"/>
    <n v="27785364"/>
    <n v="10"/>
    <x v="3"/>
    <x v="41"/>
    <n v="1"/>
    <n v="0"/>
    <s v=""/>
    <s v="P/N CONNU"/>
    <s v="RR9463C"/>
    <s v="LdF approuvée"/>
    <s v="NON"/>
    <s v="NON"/>
    <n v="463"/>
    <s v="1251319-5364010"/>
    <x v="0"/>
    <s v="LCT036189_x000a_LCT036190_x000a_LCT036191"/>
    <s v="LTE990003"/>
    <x v="119"/>
    <s v="SERVI"/>
    <s v="N/A"/>
    <s v="N/A"/>
    <s v="N/A"/>
    <s v="Annulée"/>
    <s v="Réception 4STR*00998 le 20/07/2018 (ACHE88897)"/>
    <s v="AZA"/>
    <n v="13703"/>
    <m/>
    <n v="1584"/>
    <d v="2018-06-14T00:00:00"/>
    <d v="2018-10-09T00:00:00"/>
    <d v="2018-10-03T00:00:00"/>
    <m/>
    <s v="MAD TBD"/>
    <s v=""/>
    <s v=""/>
    <d v="2018-10-09T00:00:00"/>
    <s v="OK"/>
    <n v="6229"/>
    <n v="0"/>
    <s v="EUR"/>
    <s v="TBD"/>
    <s v="TBD"/>
    <s v="Non valide"/>
    <s v="Non valide"/>
    <n v="6229"/>
    <n v="6229"/>
    <s v="LCT036189"/>
    <n v="43382"/>
    <x v="114"/>
    <n v="2"/>
    <n v="0"/>
    <n v="0"/>
  </r>
  <r>
    <s v="2766077610"/>
    <x v="0"/>
    <n v="27660776"/>
    <n v="10"/>
    <x v="0"/>
    <x v="91"/>
    <n v="1"/>
    <n v="0"/>
    <s v=""/>
    <s v="P/N CONNU"/>
    <s v="NB01881P"/>
    <s v="LdF Non approuvée"/>
    <s v="NON"/>
    <s v="NON"/>
    <n v="17"/>
    <s v="1251019-0776010"/>
    <x v="0"/>
    <s v="LCTZ38263_x000a_LCTZ38264_x000a_LCTZ38265"/>
    <s v="LTE990001"/>
    <x v="120"/>
    <s v="SERVI"/>
    <s v="6925015800 6963400000 6963397500"/>
    <s v="Qté 1_x000a_Qté 1_x000a_Qté 1"/>
    <s v="Received"/>
    <s v="Annulée"/>
    <s v="Collaboré en avance de phase par TGE au 14/07_x000a_DS Urgente faite le 08/10/2018: DS N°357290"/>
    <s v="AZA"/>
    <n v="11044"/>
    <m/>
    <n v="1175"/>
    <d v="2018-02-16T00:00:00"/>
    <d v="2018-10-16T00:00:00"/>
    <d v="2018-10-10T00:00:00"/>
    <s v="N/A"/>
    <s v="MAD TBD"/>
    <s v=""/>
    <s v=""/>
    <d v="2018-10-16T00:00:00"/>
    <s v="OK"/>
    <n v="508"/>
    <n v="0"/>
    <s v="EUR"/>
    <s v="TBD"/>
    <s v="TBD"/>
    <s v="Non valide"/>
    <s v="Non valide"/>
    <n v="508"/>
    <n v="508"/>
    <s v="LCTZ38263"/>
    <n v="43389"/>
    <x v="115"/>
    <n v="2"/>
    <n v="0"/>
    <n v="0"/>
  </r>
  <r>
    <s v="2765230210"/>
    <x v="0"/>
    <n v="27652302"/>
    <n v="10"/>
    <x v="0"/>
    <x v="92"/>
    <n v="1"/>
    <n v="0"/>
    <s v=""/>
    <s v="P/N CONNU"/>
    <s v="NB01881P"/>
    <s v="LdF Non approuvée"/>
    <s v="NON"/>
    <s v="NON"/>
    <n v="16"/>
    <s v="1251019-2302010"/>
    <x v="0"/>
    <s v="LCTZ37860_x000a_LCTZ37861_x000a_LCTZ37862"/>
    <s v="LTE990001"/>
    <x v="120"/>
    <s v="SERVI"/>
    <s v="6925015800 6963400000 6963397500"/>
    <s v="Qté 1 _x000a_Qté 1 _x000a_Qté 1"/>
    <s v="Received"/>
    <s v="Annulée"/>
    <s v="Collaboré en avance de phase par TGE au 14/07_x000a_DS Urgente faite le 08/10/2018: DS N°357291"/>
    <s v="AZA"/>
    <n v="11028"/>
    <m/>
    <n v="1175"/>
    <d v="2018-05-31T00:00:00"/>
    <d v="2018-10-16T00:00:00"/>
    <d v="2018-10-10T00:00:00"/>
    <s v="N/A"/>
    <s v="MAD TBD"/>
    <s v=""/>
    <s v=""/>
    <d v="2018-10-16T00:00:00"/>
    <s v="OK"/>
    <n v="508"/>
    <n v="0"/>
    <s v="USD"/>
    <s v="TBD"/>
    <s v="TBD"/>
    <s v="Non valide"/>
    <s v="Non valide"/>
    <n v="508"/>
    <n v="452.12"/>
    <s v="LCTZ37860"/>
    <n v="43389"/>
    <x v="115"/>
    <n v="2"/>
    <n v="0"/>
    <n v="0"/>
  </r>
  <r>
    <s v="2753011010"/>
    <x v="0"/>
    <n v="27530110"/>
    <s v="10"/>
    <x v="3"/>
    <x v="8"/>
    <n v="1"/>
    <n v="0"/>
    <s v=""/>
    <s v="P/N CONNU"/>
    <s v="NB5457P"/>
    <s v="LdF approuvée"/>
    <s v="NON"/>
    <s v="NON"/>
    <n v="117"/>
    <s v="1251019-0110010"/>
    <x v="0"/>
    <s v="LCT021689_x000a_LCT021690_x000a_LCT021691"/>
    <s v="LTE990053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89"/>
    <n v="43389"/>
    <x v="115"/>
    <n v="2"/>
    <n v="3.74"/>
    <n v="3.74"/>
  </r>
  <r>
    <s v="2753012810"/>
    <x v="0"/>
    <n v="27530128"/>
    <s v="10"/>
    <x v="3"/>
    <x v="8"/>
    <n v="1"/>
    <n v="0"/>
    <s v=""/>
    <s v="P/N CONNU"/>
    <s v="NB5457P"/>
    <s v="LdF approuvée"/>
    <s v="NON"/>
    <s v="NON"/>
    <n v="117"/>
    <s v="1251019-0128010"/>
    <x v="0"/>
    <s v="LCT021656_x000a_LCT021657_x000a_LCT021658"/>
    <s v="LTE990016"/>
    <x v="120"/>
    <s v="SERVI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56"/>
    <n v="43389"/>
    <x v="115"/>
    <n v="2"/>
    <n v="3.74"/>
    <n v="3.74"/>
  </r>
  <r>
    <s v="2753000810"/>
    <x v="0"/>
    <n v="27530008"/>
    <s v="10"/>
    <x v="3"/>
    <x v="8"/>
    <n v="1"/>
    <n v="0"/>
    <s v=""/>
    <s v="P/N CONNU"/>
    <s v="NB5457P"/>
    <s v="LdF approuvée"/>
    <s v="NON"/>
    <s v="NON"/>
    <n v="117"/>
    <s v="1251019-0008010"/>
    <x v="0"/>
    <s v="LCT021659_x000a_LCT021660_x000a_LCT021661"/>
    <s v="LTE990046"/>
    <x v="120"/>
    <s v="SERVI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59"/>
    <n v="43389"/>
    <x v="115"/>
    <n v="2"/>
    <n v="3.74"/>
    <n v="3.74"/>
  </r>
  <r>
    <s v="2753012610"/>
    <x v="0"/>
    <n v="27530126"/>
    <s v="10"/>
    <x v="3"/>
    <x v="8"/>
    <n v="1"/>
    <n v="0"/>
    <s v=""/>
    <s v="P/N CONNU"/>
    <s v="NB5457P"/>
    <s v="LdF approuvée"/>
    <s v="NON"/>
    <s v="NON"/>
    <n v="117"/>
    <s v="1251019-0126010"/>
    <x v="0"/>
    <s v="LCT021662_x000a_LCT021663_x000a_LCT021664"/>
    <s v="LTE990041"/>
    <x v="120"/>
    <s v="SERVI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62"/>
    <n v="43389"/>
    <x v="115"/>
    <n v="2"/>
    <n v="3.74"/>
    <n v="3.74"/>
  </r>
  <r>
    <s v="2753000910"/>
    <x v="0"/>
    <n v="27530009"/>
    <s v="10"/>
    <x v="3"/>
    <x v="8"/>
    <n v="1"/>
    <n v="0"/>
    <s v=""/>
    <s v="P/N CONNU"/>
    <s v="NB5457P"/>
    <s v="LdF approuvée"/>
    <s v="NON"/>
    <s v="NON"/>
    <n v="117"/>
    <s v="1251019-0009010"/>
    <x v="0"/>
    <s v="LCT021671_x000a_LCT021672_x000a_LCT021673"/>
    <s v="LTE990057"/>
    <x v="120"/>
    <s v="SERVI"/>
    <s v="N/A"/>
    <s v="N/A"/>
    <s v="Received"/>
    <s v="Expédiée"/>
    <s v="Réception 4STR*01149 et 4STR*01150 le 25/05/2018"/>
    <s v="AZA"/>
    <n v="5394"/>
    <s v="NA"/>
    <s v="NA"/>
    <d v="2017-05-01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71"/>
    <n v="43389"/>
    <x v="115"/>
    <n v="2"/>
    <n v="3.74"/>
    <n v="3.74"/>
  </r>
  <r>
    <s v="2753012110"/>
    <x v="0"/>
    <n v="27530121"/>
    <s v="10"/>
    <x v="3"/>
    <x v="8"/>
    <n v="1"/>
    <n v="0"/>
    <s v=""/>
    <s v="P/N CONNU"/>
    <s v="NB5457P"/>
    <s v="LdF approuvée"/>
    <s v="NON"/>
    <s v="NON"/>
    <n v="117"/>
    <s v="1251019-0121010"/>
    <x v="0"/>
    <s v="LCT021665_x000a_LCT021666_x000a_LCT021667"/>
    <s v="LTE990016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65"/>
    <n v="43389"/>
    <x v="115"/>
    <n v="2"/>
    <n v="3.74"/>
    <n v="3.74"/>
  </r>
  <r>
    <s v="2753011310"/>
    <x v="0"/>
    <n v="27530113"/>
    <s v="10"/>
    <x v="3"/>
    <x v="8"/>
    <n v="1"/>
    <n v="0"/>
    <s v=""/>
    <s v="P/N CONNU"/>
    <s v="NB5457P"/>
    <s v="LdF approuvée"/>
    <s v="NON"/>
    <s v="NON"/>
    <n v="117"/>
    <s v="1251019-0113010"/>
    <x v="0"/>
    <s v="LCT021674_x000a_LCT021675_x000a_LCT021676"/>
    <s v="LTE990058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74"/>
    <n v="43389"/>
    <x v="115"/>
    <n v="2"/>
    <n v="3.74"/>
    <n v="3.74"/>
  </r>
  <r>
    <s v="2753011610"/>
    <x v="0"/>
    <n v="27530116"/>
    <s v="10"/>
    <x v="3"/>
    <x v="8"/>
    <n v="1"/>
    <n v="0"/>
    <s v=""/>
    <s v="P/N CONNU"/>
    <s v="NB5457P"/>
    <s v="LdF approuvée"/>
    <s v="NON"/>
    <s v="NON"/>
    <n v="117"/>
    <s v="1251019-0116010"/>
    <x v="0"/>
    <s v="LCT021677_x000a_LCT021678_x000a_LCT021679"/>
    <s v="LTE990018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77"/>
    <n v="43389"/>
    <x v="115"/>
    <n v="2"/>
    <n v="3.74"/>
    <n v="3.74"/>
  </r>
  <r>
    <s v="2742366710"/>
    <x v="0"/>
    <n v="27423667"/>
    <s v="10"/>
    <x v="3"/>
    <x v="8"/>
    <n v="1"/>
    <n v="0"/>
    <s v=""/>
    <s v="P/N CONNU"/>
    <s v="NB5457P"/>
    <s v="LdF approuvée"/>
    <s v="NON"/>
    <s v="NON"/>
    <n v="117"/>
    <s v="1251019-3667010"/>
    <x v="0"/>
    <s v="LCT021680_x000a_LCT021681_x000a_LCT021682"/>
    <s v="EFD990279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80"/>
    <n v="43389"/>
    <x v="115"/>
    <n v="2"/>
    <n v="3.74"/>
    <n v="3.74"/>
  </r>
  <r>
    <s v="2753013810"/>
    <x v="0"/>
    <n v="27530138"/>
    <s v="10"/>
    <x v="3"/>
    <x v="8"/>
    <n v="1"/>
    <n v="0"/>
    <s v=""/>
    <s v="P/N CONNU"/>
    <s v="NB5457P"/>
    <s v="LdF approuvée"/>
    <s v="NON"/>
    <s v="NON"/>
    <n v="117"/>
    <s v="1251019-0138010"/>
    <x v="0"/>
    <s v="LCT021683_x000a_LCT021684_x000a_LCT021685"/>
    <s v="LTE990020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83"/>
    <n v="43389"/>
    <x v="115"/>
    <n v="2"/>
    <n v="3.74"/>
    <n v="3.74"/>
  </r>
  <r>
    <s v="2753011210"/>
    <x v="0"/>
    <n v="27530112"/>
    <s v="10"/>
    <x v="3"/>
    <x v="8"/>
    <n v="1"/>
    <n v="0"/>
    <s v=""/>
    <s v="P/N CONNU"/>
    <s v="NB5457P"/>
    <s v="LdF approuvée"/>
    <s v="NON"/>
    <s v="NON"/>
    <n v="117"/>
    <s v="1251019-0112010"/>
    <x v="0"/>
    <s v="LCT021686_x000a_LCT021687_x000a_LCT021688"/>
    <s v="LTE990021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86"/>
    <n v="43389"/>
    <x v="115"/>
    <n v="2"/>
    <n v="3.74"/>
    <n v="3.74"/>
  </r>
  <r>
    <s v="2761048510"/>
    <x v="0"/>
    <n v="27610485"/>
    <s v="10"/>
    <x v="3"/>
    <x v="8"/>
    <n v="1"/>
    <n v="0"/>
    <s v=""/>
    <s v="P/N CONNU"/>
    <s v="NB5457P"/>
    <s v="LdF approuvée"/>
    <s v="NON"/>
    <s v="NON"/>
    <n v="117"/>
    <s v="1251019-0485010"/>
    <x v="0"/>
    <s v="LCT021692_x000a_LCT021693_x000a_LCT021694"/>
    <s v="LTE990065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92"/>
    <n v="43389"/>
    <x v="115"/>
    <n v="2"/>
    <n v="3.74"/>
    <n v="3.74"/>
  </r>
  <r>
    <s v="2753011910"/>
    <x v="0"/>
    <n v="27530119"/>
    <s v="10"/>
    <x v="3"/>
    <x v="8"/>
    <n v="1"/>
    <n v="0"/>
    <s v=""/>
    <s v="P/N CONNU"/>
    <s v="NB5457P"/>
    <s v="LdF approuvée"/>
    <s v="NON"/>
    <s v="NON"/>
    <n v="117"/>
    <s v="1251019-0119010"/>
    <x v="0"/>
    <s v="LCT021695_x000a_LCT021696_x000a_LCT021697"/>
    <s v="LTE990024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95"/>
    <n v="43389"/>
    <x v="115"/>
    <n v="2"/>
    <n v="3.74"/>
    <n v="3.74"/>
  </r>
  <r>
    <s v="2753000710"/>
    <x v="0"/>
    <n v="27530007"/>
    <s v="10"/>
    <x v="3"/>
    <x v="8"/>
    <n v="1"/>
    <n v="0"/>
    <s v=""/>
    <s v="P/N CONNU"/>
    <s v="NB5457P"/>
    <s v="LdF approuvée"/>
    <s v="NON"/>
    <s v="NON"/>
    <n v="117"/>
    <s v="1251019-0007010"/>
    <x v="0"/>
    <s v="LCT021698_x000a_LCT021699_x000a_LCT021700"/>
    <s v="LTE990038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698"/>
    <n v="43389"/>
    <x v="115"/>
    <n v="2"/>
    <n v="3.74"/>
    <n v="3.74"/>
  </r>
  <r>
    <s v="2753001610"/>
    <x v="0"/>
    <n v="27530016"/>
    <s v="10"/>
    <x v="3"/>
    <x v="8"/>
    <n v="1"/>
    <n v="0"/>
    <s v=""/>
    <s v="P/N CONNU"/>
    <s v="NB5457P"/>
    <s v="LdF approuvée"/>
    <s v="NON"/>
    <s v="NON"/>
    <n v="117"/>
    <s v="1251019-0016010"/>
    <x v="0"/>
    <s v="LCT021701_x000a_LCT021702_x000a_LCT021703"/>
    <s v="LTE990047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01"/>
    <n v="43389"/>
    <x v="115"/>
    <n v="2"/>
    <n v="3.74"/>
    <n v="3.74"/>
  </r>
  <r>
    <s v="2753009810"/>
    <x v="0"/>
    <n v="27530098"/>
    <s v="10"/>
    <x v="3"/>
    <x v="8"/>
    <n v="1"/>
    <n v="0"/>
    <s v=""/>
    <s v="P/N CONNU"/>
    <s v="NB5457P"/>
    <s v="LdF approuvée"/>
    <s v="NON"/>
    <s v="NON"/>
    <n v="117"/>
    <s v="1251019-0098010"/>
    <x v="0"/>
    <s v="LCT021704_x000a_LCT021705_x000a_LCT021706"/>
    <s v="LTE990027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04"/>
    <n v="43389"/>
    <x v="115"/>
    <n v="2"/>
    <n v="3.74"/>
    <n v="3.74"/>
  </r>
  <r>
    <s v="2753013010"/>
    <x v="0"/>
    <n v="27530130"/>
    <s v="10"/>
    <x v="3"/>
    <x v="8"/>
    <n v="1"/>
    <n v="0"/>
    <s v=""/>
    <s v="P/N CONNU"/>
    <s v="NB5457P"/>
    <s v="LdF approuvée"/>
    <s v="NON"/>
    <s v="NON"/>
    <n v="117"/>
    <s v="1251019-0130010"/>
    <x v="0"/>
    <s v="LCT021707_x000a_LCT021708_x000a_LCT021709"/>
    <s v="LTE990050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07"/>
    <n v="43389"/>
    <x v="115"/>
    <n v="2"/>
    <n v="3.74"/>
    <n v="3.74"/>
  </r>
  <r>
    <s v="2761048310"/>
    <x v="0"/>
    <n v="27610483"/>
    <s v="10"/>
    <x v="3"/>
    <x v="8"/>
    <n v="1"/>
    <n v="0"/>
    <s v=""/>
    <s v="P/N CONNU"/>
    <s v="NB5457P"/>
    <s v="LdF approuvée"/>
    <s v="NON"/>
    <s v="NON"/>
    <n v="117"/>
    <s v="1251019-0483010"/>
    <x v="0"/>
    <s v="LCT021710_x000a_LCT021711_x000a_LCT021712"/>
    <s v="LTE990029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10"/>
    <n v="43389"/>
    <x v="115"/>
    <n v="2"/>
    <n v="3.74"/>
    <n v="3.74"/>
  </r>
  <r>
    <s v="2753012510"/>
    <x v="0"/>
    <n v="27530125"/>
    <n v="10"/>
    <x v="3"/>
    <x v="8"/>
    <n v="1"/>
    <n v="0"/>
    <s v=""/>
    <s v="P/N CONNU"/>
    <s v="NB5457P"/>
    <s v="LdF approuvée"/>
    <s v="NON"/>
    <s v="NON"/>
    <n v="117"/>
    <s v="1251019-0125010"/>
    <x v="0"/>
    <s v="LCT021713_x000a_LCT021714_x000a_LCT021715"/>
    <s v="LTE990030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13"/>
    <n v="43389"/>
    <x v="115"/>
    <n v="2"/>
    <n v="3.74"/>
    <n v="3.74"/>
  </r>
  <r>
    <s v="2753013610"/>
    <x v="0"/>
    <n v="27530136"/>
    <n v="10"/>
    <x v="3"/>
    <x v="8"/>
    <n v="1"/>
    <n v="0"/>
    <s v=""/>
    <s v="P/N CONNU"/>
    <s v="NB5457P"/>
    <s v="LdF approuvée"/>
    <s v="NON"/>
    <s v="NON"/>
    <n v="117"/>
    <s v="1251019-0136010"/>
    <x v="0"/>
    <s v="LCT021716_x000a_LCT021717_x000a_LCT021718"/>
    <s v="LTE990040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16"/>
    <n v="43389"/>
    <x v="115"/>
    <n v="2"/>
    <n v="3.74"/>
    <n v="3.74"/>
  </r>
  <r>
    <s v="2753010310"/>
    <x v="0"/>
    <n v="27530103"/>
    <n v="10"/>
    <x v="3"/>
    <x v="8"/>
    <n v="1"/>
    <n v="0"/>
    <s v=""/>
    <s v="P/N CONNU"/>
    <s v="NB5457P"/>
    <s v="LdF approuvée"/>
    <s v="NON"/>
    <s v="NON"/>
    <n v="117"/>
    <s v="1251019-0103010"/>
    <x v="0"/>
    <s v="LCT021719_x000a_LCT021720_x000a_LCT021721"/>
    <s v="LTE990043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19"/>
    <n v="43389"/>
    <x v="115"/>
    <n v="2"/>
    <n v="3.74"/>
    <n v="3.74"/>
  </r>
  <r>
    <s v="2753013410"/>
    <x v="0"/>
    <n v="27530134"/>
    <s v="10"/>
    <x v="3"/>
    <x v="8"/>
    <n v="1"/>
    <n v="0"/>
    <s v=""/>
    <s v="P/N CONNU"/>
    <s v="NB5457P"/>
    <s v="LdF approuvée"/>
    <s v="NON"/>
    <s v="NON"/>
    <n v="117"/>
    <s v="1251019-0134010"/>
    <x v="0"/>
    <s v="LCT021734_x000a_LCT021735_x000a_LCT021736"/>
    <s v="LTE990037"/>
    <x v="120"/>
    <s v="SERVI"/>
    <s v="N/A"/>
    <s v="N/A"/>
    <s v="Received"/>
    <s v="Expédiée"/>
    <s v="Réception 4STR*01149 et 4STR*01150 le 25/05/2018"/>
    <s v="AZA"/>
    <n v="6169"/>
    <s v="NA"/>
    <s v="NA"/>
    <d v="2017-07-15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34"/>
    <n v="43389"/>
    <x v="115"/>
    <n v="2"/>
    <n v="3.74"/>
    <n v="3.74"/>
  </r>
  <r>
    <s v="2753000610"/>
    <x v="0"/>
    <n v="27530006"/>
    <s v="10"/>
    <x v="3"/>
    <x v="8"/>
    <n v="1"/>
    <n v="0"/>
    <s v=""/>
    <s v="P/N CONNU"/>
    <s v="NB5457P"/>
    <s v="LdF approuvée"/>
    <s v="NON"/>
    <s v="NON"/>
    <n v="117"/>
    <s v="1251019-0006010"/>
    <x v="0"/>
    <s v="LCT021740_x000a_LCT021741_x000a_LCT021742"/>
    <s v="LTE990039"/>
    <x v="120"/>
    <s v="SERVI"/>
    <s v="N/A"/>
    <s v="N/A"/>
    <s v="Received"/>
    <s v="Expédiée"/>
    <s v="Réception 4STR*01149 et 4STR*01150 le 25/05/2018"/>
    <s v="PHS"/>
    <n v="10623"/>
    <s v="NA"/>
    <s v="NA"/>
    <d v="2017-11-07T00:00:00"/>
    <d v="2018-10-16T00:00:00"/>
    <d v="2018-10-10T00:00:00"/>
    <s v="OK"/>
    <s v="MAD TBD"/>
    <s v=""/>
    <s v=""/>
    <d v="2018-10-16T00:00:00"/>
    <s v="OK"/>
    <n v="1313.9"/>
    <n v="0"/>
    <s v="USD"/>
    <s v="TBD"/>
    <s v="TBD"/>
    <s v="Non valide"/>
    <s v="Non valide"/>
    <n v="1313.9"/>
    <n v="1169.3710000000001"/>
    <s v="LCT021740"/>
    <n v="43389"/>
    <x v="115"/>
    <n v="2"/>
    <n v="3.74"/>
    <n v="3.74"/>
  </r>
  <r>
    <s v="2791672810"/>
    <x v="0"/>
    <n v="27916728"/>
    <n v="10"/>
    <x v="1"/>
    <x v="29"/>
    <n v="20"/>
    <n v="0"/>
    <s v=""/>
    <s v="P/N CONNU"/>
    <s v="N/A"/>
    <s v="LdF approuvée"/>
    <s v="NON"/>
    <s v="NON"/>
    <s v="PROTECTION CAP"/>
    <s v="1251019-6728010"/>
    <x v="1"/>
    <s v="LCT138963"/>
    <s v="138963-1_x000a_=&gt;_x000a_138963-20"/>
    <x v="120"/>
    <s v="SERVI"/>
    <s v="N/A"/>
    <s v="N/A"/>
    <s v="N/A"/>
    <s v="Expédiée"/>
    <s v="Attente délai d'appro"/>
    <s v="GLA"/>
    <n v="17054"/>
    <s v="ACHF00866"/>
    <s v="DS_x000a_N°355240"/>
    <d v="2018-09-19T00:00:00"/>
    <d v="2018-10-12T00:00:00"/>
    <d v="2018-10-10T00:00:00"/>
    <m/>
    <s v="MAD TBD"/>
    <s v=""/>
    <s v=""/>
    <d v="2018-10-12T00:00:00"/>
    <s v="OK"/>
    <n v="134"/>
    <n v="0"/>
    <s v="EUR"/>
    <s v="TBD"/>
    <s v="TBD"/>
    <s v="Non valide"/>
    <s v="Non valide"/>
    <n v="0"/>
    <n v="0"/>
    <s v="LCT138963"/>
    <n v="43385"/>
    <x v="116"/>
    <n v="1"/>
    <n v="0.65"/>
    <n v="13"/>
  </r>
  <r>
    <s v="TLB79227867050 1"/>
    <x v="5"/>
    <s v="TLB79227867050 "/>
    <n v="1"/>
    <x v="1"/>
    <x v="93"/>
    <n v="1"/>
    <n v="0"/>
    <s v=""/>
    <s v="P/N CONNU"/>
    <s v="N/A"/>
    <s v="LdF Non approuvée"/>
    <s v="NON"/>
    <s v="NON"/>
    <s v="OPTICAL FIBER"/>
    <s v="1251019-050 01"/>
    <x v="0"/>
    <s v="LCT144968"/>
    <s v="144968-1"/>
    <x v="120"/>
    <s v="SERVI"/>
    <s v="N/A"/>
    <s v="N/A"/>
    <s v="N/A"/>
    <s v="Expédiée"/>
    <m/>
    <s v="AZA"/>
    <s v="N/A"/>
    <s v="N/A"/>
    <n v="2725"/>
    <d v="2018-10-12T00:00:00"/>
    <m/>
    <d v="2018-10-10T00:00:00"/>
    <m/>
    <s v="MAD TBD"/>
    <s v=""/>
    <s v=""/>
    <d v="2018-10-10T00:00:00"/>
    <s v="OK"/>
    <n v="0"/>
    <n v="0"/>
    <n v="0"/>
    <s v="TBD"/>
    <s v="TBD"/>
    <s v="Non valide"/>
    <s v="Non valide"/>
    <n v="0"/>
    <s v="0,00"/>
    <s v="LCT144968"/>
    <n v="43383"/>
    <x v="117"/>
    <n v="1"/>
    <n v="0"/>
    <n v="0"/>
  </r>
  <r>
    <s v="2784534810"/>
    <x v="0"/>
    <n v="27845348"/>
    <n v="10"/>
    <x v="0"/>
    <x v="90"/>
    <n v="1"/>
    <n v="0"/>
    <s v=""/>
    <s v="P/N CONNU"/>
    <s v="NB02135P"/>
    <s v="LdF Non approuvée"/>
    <s v="NON"/>
    <s v="NON"/>
    <n v="22"/>
    <s v="1251019-5348010"/>
    <x v="0"/>
    <s v="LCT004686_x000a_LCT004687_x000a_LCT004688"/>
    <s v="LTE990001"/>
    <x v="121"/>
    <s v="SERVI"/>
    <s v="6939600100_x000a_6944100100"/>
    <s v="Qté 1_x000a_Qté 1"/>
    <s v="Received"/>
    <s v="Annulée"/>
    <s v="Collaboré en avance par TGE"/>
    <s v="AZA"/>
    <n v="12751"/>
    <m/>
    <n v="1735"/>
    <d v="2018-10-07T00:00:00"/>
    <d v="2018-10-19T00:00:00"/>
    <d v="2018-10-15T00:00:00"/>
    <m/>
    <s v="MAD TBD"/>
    <s v=""/>
    <s v=""/>
    <d v="2018-10-19T00:00:00"/>
    <s v="OK"/>
    <n v="3397"/>
    <n v="0"/>
    <s v="EUR"/>
    <s v="TBD"/>
    <s v="TBD"/>
    <s v="Non valide"/>
    <s v="Non valide"/>
    <n v="3397"/>
    <n v="3397"/>
    <s v="LCT004686"/>
    <n v="43392"/>
    <x v="118"/>
    <n v="2"/>
    <n v="0"/>
    <n v="0"/>
  </r>
  <r>
    <s v="2778713410"/>
    <x v="0"/>
    <n v="27787134"/>
    <n v="10"/>
    <x v="0"/>
    <x v="24"/>
    <n v="1"/>
    <n v="0"/>
    <s v=""/>
    <s v="P/N CONNU"/>
    <s v="VB0268D"/>
    <s v="LdF approuvée"/>
    <s v="NON"/>
    <s v="NON"/>
    <n v="313"/>
    <s v="1251019-7134010"/>
    <x v="0"/>
    <s v="LCT036583_x000a_LCT036584_x000a_LCT036585"/>
    <s v="LTE990004"/>
    <x v="122"/>
    <s v="SERVI"/>
    <s v="6V90079000"/>
    <s v="Qté 1"/>
    <s v="N/A"/>
    <s v="Annulée"/>
    <s v="Relance étiquettes structure le 30/08 _x000a_Faire point le 27/09/2018 avec JMA_x000a_GLA le 19/10/2018: ok"/>
    <s v="AZA"/>
    <n v="13807"/>
    <m/>
    <n v="968"/>
    <d v="2018-08-15T00:00:00"/>
    <d v="2018-10-22T00:00:00"/>
    <d v="2018-10-16T00:00:00"/>
    <m/>
    <s v="MAD TBD"/>
    <s v=""/>
    <s v=""/>
    <d v="2018-10-22T00:00:00"/>
    <s v="OK"/>
    <n v="2339"/>
    <n v="0"/>
    <s v="USD"/>
    <s v="TBD"/>
    <s v="TBD"/>
    <s v="Non valide"/>
    <s v="Non valide"/>
    <n v="2339"/>
    <n v="2081.71"/>
    <s v="LCT036583"/>
    <n v="43395"/>
    <x v="119"/>
    <n v="2"/>
    <n v="4.95"/>
    <n v="4.95"/>
  </r>
  <r>
    <s v="2787896910"/>
    <x v="0"/>
    <n v="27878969"/>
    <n v="10"/>
    <x v="0"/>
    <x v="29"/>
    <n v="10"/>
    <n v="0"/>
    <s v=""/>
    <s v="P/N CONNU"/>
    <s v="N/A"/>
    <s v="LdF approuvée"/>
    <s v="NON"/>
    <s v="NON"/>
    <s v="PROTECTION CAP"/>
    <s v="1251019-8969010"/>
    <x v="1"/>
    <s v="LCT138967"/>
    <s v="138967-1_x000a_=&gt;_x000a_138967-10"/>
    <x v="122"/>
    <s v="SERVI"/>
    <s v="N/A"/>
    <s v="N/A"/>
    <s v="N/A"/>
    <s v="Expédiée"/>
    <s v="Attente délai d'appro"/>
    <s v="GLA"/>
    <n v="17018"/>
    <s v="ACHF00866"/>
    <s v="DS_x000a_N°355240"/>
    <d v="2018-10-20T00:00:00"/>
    <m/>
    <d v="2018-10-16T00:00:00"/>
    <m/>
    <s v="MAD TBD"/>
    <s v=""/>
    <s v=""/>
    <d v="2018-10-16T00:00:00"/>
    <s v="OK"/>
    <n v="134"/>
    <n v="0"/>
    <s v="EUR"/>
    <s v="TBD"/>
    <s v="TBD"/>
    <s v="Non valide"/>
    <s v="Non valide"/>
    <n v="1340"/>
    <n v="1340"/>
    <s v="LCT138967"/>
    <n v="43389"/>
    <x v="115"/>
    <n v="2"/>
    <n v="0.65"/>
    <n v="6.5"/>
  </r>
  <r>
    <s v="2777079910"/>
    <x v="0"/>
    <n v="27770799"/>
    <n v="10"/>
    <x v="0"/>
    <x v="78"/>
    <n v="1"/>
    <n v="1"/>
    <s v=""/>
    <s v="P/N CONNU"/>
    <s v="N/A"/>
    <s v="LdF approuvée"/>
    <s v="NON"/>
    <s v="NON"/>
    <s v="JACK"/>
    <s v="1251319-0799010"/>
    <x v="0"/>
    <s v="LCT034445"/>
    <s v="LTE990002"/>
    <x v="123"/>
    <s v="SERVI"/>
    <s v="6574872200"/>
    <s v="Qté 1"/>
    <s v="Received"/>
    <s v="Expédiée"/>
    <s v="Colonnettes servies + relances le 30/08 pour platine AR_x000a_Relancer CORE_x000a_LG: Relance par mail au magasin le 04/10/2018"/>
    <s v="AZA"/>
    <n v="13430"/>
    <m/>
    <n v="782"/>
    <d v="2018-08-01T00:00:00"/>
    <d v="2018-10-23T00:00:00"/>
    <d v="2018-10-17T00:00:00"/>
    <m/>
    <s v="MAD TBD"/>
    <s v=""/>
    <s v=""/>
    <d v="2018-10-23T00:00:00"/>
    <s v="OK"/>
    <n v="1302"/>
    <n v="0"/>
    <s v="EUR"/>
    <s v="TBD"/>
    <s v="TBD"/>
    <s v="Non valide"/>
    <s v="Non valide"/>
    <n v="1302"/>
    <n v="1302"/>
    <s v="LCT034445"/>
    <n v="43396"/>
    <x v="120"/>
    <n v="2"/>
    <n v="0"/>
    <n v="0"/>
  </r>
  <r>
    <s v="2777079920"/>
    <x v="0"/>
    <n v="27770799"/>
    <n v="20"/>
    <x v="0"/>
    <x v="78"/>
    <n v="1"/>
    <n v="1"/>
    <s v=""/>
    <s v="P/N CONNU"/>
    <s v="N/A"/>
    <s v="LdF approuvée"/>
    <s v="NON"/>
    <s v="NON"/>
    <s v="JACK"/>
    <s v="1251319-0799020"/>
    <x v="0"/>
    <s v="LCT034446"/>
    <s v="LTE990003"/>
    <x v="123"/>
    <s v="SERVI"/>
    <s v="6574872200"/>
    <s v="Qté 1"/>
    <s v="N/A"/>
    <s v="Expédiée"/>
    <s v="Colonnettes servies + relances le 30/08 pour platine AR_x000a_Relancer CORE_x000a_LG: Relance par mail au magasin le 04/10/2018"/>
    <s v="AZA"/>
    <n v="13430"/>
    <m/>
    <n v="782"/>
    <d v="2018-08-01T00:00:00"/>
    <d v="2018-10-23T00:00:00"/>
    <d v="2018-10-17T00:00:00"/>
    <m/>
    <s v="MAD TBD"/>
    <s v=""/>
    <s v=""/>
    <d v="2018-10-23T00:00:00"/>
    <s v="OK"/>
    <n v="1302"/>
    <n v="0"/>
    <s v="EUR"/>
    <s v="TBD"/>
    <s v="TBD"/>
    <s v="Non valide"/>
    <s v="Non valide"/>
    <n v="1302"/>
    <n v="1302"/>
    <s v="LCT034446"/>
    <n v="43396"/>
    <x v="120"/>
    <n v="2"/>
    <n v="0"/>
    <n v="0"/>
  </r>
  <r>
    <s v="2766302210"/>
    <x v="0"/>
    <n v="27663022"/>
    <n v="10"/>
    <x v="3"/>
    <x v="2"/>
    <n v="6"/>
    <n v="0"/>
    <s v=""/>
    <s v="P/N CONNU"/>
    <s v="N/A"/>
    <s v="LdF approuvée"/>
    <s v="NON"/>
    <s v="NON"/>
    <n v="510"/>
    <s v="1251319-3022010"/>
    <x v="0"/>
    <s v="LCTZ38640_x000a_LCTZ38641"/>
    <s v="LTE990001_x000a_=&gt;_x000a_LTE990006"/>
    <x v="124"/>
    <s v="SERVI"/>
    <n v="6530207600"/>
    <s v="Qté 1"/>
    <s v="Received"/>
    <s v="Expédiée"/>
    <s v="6 STRUCTURES servies_x000a_Collaborer en avance de phase._x000a_GLA le 22/10/2018: Prelever la STR DU 510VU commande 27784139 le tps de recevoir la DS N°358755 (derniere analyse 30/10/2018)"/>
    <s v="AZA"/>
    <n v="11003"/>
    <m/>
    <n v="968"/>
    <d v="2018-02-21T00:00:00"/>
    <d v="2018-10-24T00:00:00"/>
    <d v="2018-10-18T00:00:00"/>
    <s v="N/A"/>
    <s v="MAD TBD"/>
    <s v=""/>
    <s v=""/>
    <d v="2018-10-24T00:00:00"/>
    <s v="OK"/>
    <n v="1419"/>
    <n v="0"/>
    <s v="EUR"/>
    <n v="1419"/>
    <s v="EUR"/>
    <s v="Valide"/>
    <s v="Valide"/>
    <n v="8514"/>
    <n v="8514"/>
    <s v="LCTZ38640"/>
    <n v="43397"/>
    <x v="121"/>
    <n v="2"/>
    <n v="0"/>
    <n v="0"/>
  </r>
  <r>
    <s v="490003628610"/>
    <x v="1"/>
    <n v="4900036286"/>
    <n v="10"/>
    <x v="3"/>
    <x v="39"/>
    <n v="4"/>
    <n v="0"/>
    <s v=""/>
    <s v="P/N CONNU"/>
    <s v="N/A"/>
    <s v="LdF approuvée"/>
    <s v="NON"/>
    <s v="OUI"/>
    <s v="CÂBLE"/>
    <s v="1251019-6286010"/>
    <x v="0"/>
    <s v="LCT144542_x000a_=&gt;_x000a_LCT144543"/>
    <s v="144542-1_x000a_=&gt;_x000a_144542-4"/>
    <x v="125"/>
    <s v="SERVI"/>
    <s v="N/A"/>
    <s v="N/A"/>
    <s v="N/A"/>
    <s v="Annulée"/>
    <s v="GLA LE 19/10/2018:  matière KLS =&gt; Pas de DA (derniere analyse 30/10/2018)"/>
    <s v="GLA"/>
    <s v="N/A"/>
    <s v="N/A"/>
    <s v="NA"/>
    <d v="2018-10-18T00:00:00"/>
    <d v="2018-10-25T00:00:00"/>
    <d v="2018-10-19T00:00:00"/>
    <m/>
    <s v="MAD TBD"/>
    <s v=""/>
    <s v=""/>
    <d v="2018-10-25T00:00:00"/>
    <s v="OK"/>
    <n v="245"/>
    <n v="0"/>
    <s v="EUR"/>
    <s v="TBD"/>
    <s v="TBD"/>
    <s v="Non valide"/>
    <s v="Non valide"/>
    <n v="980"/>
    <n v="980"/>
    <s v="LCT144542"/>
    <n v="43398"/>
    <x v="122"/>
    <n v="2"/>
    <n v="1.26"/>
    <n v="5.04"/>
  </r>
  <r>
    <s v="2785261910"/>
    <x v="0"/>
    <n v="27852619"/>
    <n v="10"/>
    <x v="1"/>
    <x v="94"/>
    <n v="2"/>
    <n v="0"/>
    <s v=""/>
    <s v="P/N CONNU"/>
    <s v="NB04436P"/>
    <s v="LdF Non approuvée"/>
    <s v="NON"/>
    <s v="NON"/>
    <n v="301"/>
    <s v="1251019-2619010"/>
    <x v="0"/>
    <s v="LCT120302_x000a_LCT120303"/>
    <s v="LTE990004_x000a_=&gt;_x000a_LTE990005"/>
    <x v="125"/>
    <s v="SERVI"/>
    <s v="N/A"/>
    <s v="N/A"/>
    <s v="N/A"/>
    <s v="Expédiée"/>
    <s v="Réception 4STR*01124 le 02/10/2018_x000a_GLA le 22/10/2018: DS n°359650"/>
    <s v="AZA"/>
    <n v="16356"/>
    <s v="ACHE98185"/>
    <n v="2504"/>
    <d v="2018-09-13T00:00:00"/>
    <d v="2018-10-23T00:00:00"/>
    <d v="2018-10-19T00:00:00"/>
    <m/>
    <s v="MAD TBD"/>
    <s v=""/>
    <s v=""/>
    <d v="2018-10-23T00:00:00"/>
    <s v="OK"/>
    <n v="1430"/>
    <n v="0"/>
    <s v="USD"/>
    <s v="TBD"/>
    <s v="TBD"/>
    <s v="Non valide"/>
    <s v="Non valide"/>
    <n v="0"/>
    <n v="0"/>
    <s v="LCT120302"/>
    <n v="43396"/>
    <x v="120"/>
    <n v="1"/>
    <n v="0"/>
    <n v="0"/>
  </r>
  <r>
    <s v="630041196910"/>
    <x v="1"/>
    <n v="6300411969"/>
    <n v="10"/>
    <x v="3"/>
    <x v="95"/>
    <n v="1"/>
    <n v="0"/>
    <s v=""/>
    <s v="P/N CONNU"/>
    <s v="TBD"/>
    <s v="LdF Non approuvée"/>
    <s v="NON"/>
    <s v="OUI"/>
    <s v="PLATINE 962VU"/>
    <s v="1251019-1969010"/>
    <x v="1"/>
    <s v="LCTZ34624_x000a_LCTZ34625_x000a_LCTZ34626"/>
    <s v="LTE990001"/>
    <x v="126"/>
    <s v="SERVI"/>
    <s v="N/A"/>
    <s v="N/A"/>
    <s v="N/A"/>
    <s v="Expédiée"/>
    <s v="DSHP + CORE1598 + DS351393"/>
    <s v="AZA"/>
    <n v="10778"/>
    <s v="ACHE96720"/>
    <n v="1598"/>
    <d v="2018-02-12T00:00:00"/>
    <d v="2018-10-26T00:00:00"/>
    <d v="2018-10-22T00:00:00"/>
    <m/>
    <s v="MAD TBD"/>
    <s v=""/>
    <s v=""/>
    <d v="2018-10-26T00:00:00"/>
    <s v="OK"/>
    <n v="0"/>
    <n v="0"/>
    <n v="0"/>
    <s v="TBD"/>
    <s v="TBD"/>
    <s v="Non valide"/>
    <s v="Non valide"/>
    <n v="0"/>
    <s v="0,00"/>
    <s v="LCTZ34624"/>
    <n v="43399"/>
    <x v="123"/>
    <n v="2"/>
    <n v="0"/>
    <n v="0"/>
  </r>
  <r>
    <s v="450033675310"/>
    <x v="2"/>
    <n v="4500336753"/>
    <n v="10"/>
    <x v="0"/>
    <x v="55"/>
    <n v="2"/>
    <n v="0"/>
    <s v=""/>
    <s v="P/N CONNU"/>
    <s v="N/A"/>
    <s v="LdF approuvée"/>
    <s v="NON"/>
    <s v="NON"/>
    <s v="FDVESS-L4"/>
    <s v="1251619-6753010"/>
    <x v="1"/>
    <s v="LCT144220"/>
    <s v="71140027_x000a_=&gt;_x000a_71140028"/>
    <x v="126"/>
    <s v="SERVI"/>
    <s v="N/A"/>
    <s v="N/A"/>
    <s v="N/A"/>
    <s v="Expédiée"/>
    <s v="Départ Qté 2 le 25/10/2018"/>
    <s v="AZA"/>
    <s v="N/A"/>
    <s v="N/A"/>
    <n v="2848"/>
    <d v="2018-10-26T00:00:00"/>
    <d v="2018-10-26T00:00:00"/>
    <d v="2018-10-22T00:00:00"/>
    <s v="N/A"/>
    <s v="MAD TBD"/>
    <s v=""/>
    <s v=""/>
    <d v="2018-10-26T00:00:00"/>
    <s v="OK"/>
    <n v="1321"/>
    <s v="N/A"/>
    <s v="EUR"/>
    <s v="TBD"/>
    <s v="TBD"/>
    <s v="Non valide"/>
    <s v="Non valide"/>
    <n v="2642"/>
    <n v="2642"/>
    <s v="LCT144220"/>
    <n v="43399"/>
    <x v="123"/>
    <n v="2"/>
    <n v="1.78"/>
    <n v="3.56"/>
  </r>
  <r>
    <s v="2793008110"/>
    <x v="0"/>
    <n v="27930081"/>
    <n v="10"/>
    <x v="2"/>
    <x v="20"/>
    <n v="2"/>
    <n v="0"/>
    <s v=""/>
    <s v="P/N CONNU"/>
    <s v="N/A"/>
    <s v="LdF approuvée"/>
    <s v="NON"/>
    <s v="NON"/>
    <n v="116"/>
    <s v="1251019-0081010"/>
    <x v="0"/>
    <s v="LCT156790_x000a_LCT156791_x000a_LCT156792"/>
    <s v="LTE990022_x000a_=&gt;_x000a_LTE990023"/>
    <x v="127"/>
    <s v="SERVI"/>
    <s v="N/A"/>
    <s v="N/A"/>
    <s v="N/A"/>
    <s v="Expédiée"/>
    <s v="GLA le 18/10/2018: Attente servitude magasin COL_x000a_GLA le 23/10: OK (derniere analyse 30/10/2018)"/>
    <s v="GLA"/>
    <n v="17696"/>
    <s v="N/A"/>
    <n v="2786"/>
    <d v="2018-10-19T00:00:00"/>
    <d v="2018-10-25T00:00:00"/>
    <d v="2018-10-23T00:00:00"/>
    <m/>
    <s v="MAD TBD"/>
    <s v=""/>
    <s v=""/>
    <d v="2018-10-25T00:00:00"/>
    <s v="OK"/>
    <n v="1737"/>
    <n v="0"/>
    <s v="EUR"/>
    <s v="TBD"/>
    <s v="TBD"/>
    <s v="Non valide"/>
    <s v="Non valide"/>
    <n v="0"/>
    <n v="0"/>
    <s v="LCT156790"/>
    <n v="43398"/>
    <x v="122"/>
    <n v="2"/>
    <n v="0"/>
    <n v="0"/>
  </r>
  <r>
    <s v="A40-FAL_SEVILLE_2018_T4_x000a_(HNC2000241563)15"/>
    <x v="5"/>
    <s v="A40-FAL_SEVILLE_2018_T4_x000a_(HNC2000241563)"/>
    <s v="15"/>
    <x v="1"/>
    <x v="96"/>
    <n v="1"/>
    <n v="0"/>
    <s v=""/>
    <s v="P/N CONNU"/>
    <s v="NA"/>
    <s v="LdF approuvée"/>
    <s v="NON"/>
    <s v="NON"/>
    <s v="OPTICAL FIBER"/>
    <s v="1251019-563)015"/>
    <x v="0"/>
    <s v="LCT169128"/>
    <s v="169128-1"/>
    <x v="128"/>
    <s v="SERVI"/>
    <s v="N/A"/>
    <s v="N/A"/>
    <s v="N/A"/>
    <s v="Expédiée"/>
    <m/>
    <s v="GLA"/>
    <s v="NA"/>
    <s v="NA"/>
    <s v="DS_x000a_N°360518"/>
    <d v="2018-10-31T00:00:00"/>
    <d v="2018-10-31T00:00:00"/>
    <d v="2018-10-29T00:00:00"/>
    <m/>
    <s v="MAD TBD"/>
    <s v=""/>
    <s v=""/>
    <d v="2018-10-31T00:00:00"/>
    <s v="OK"/>
    <n v="0"/>
    <n v="0"/>
    <n v="0"/>
    <s v="TBD"/>
    <s v="TBD"/>
    <s v="Non valide"/>
    <s v="Non valide"/>
    <n v="0"/>
    <s v="0,00"/>
    <s v="LCT169128"/>
    <n v="43404"/>
    <x v="124"/>
    <n v="1"/>
    <n v="0"/>
    <n v="0"/>
  </r>
  <r>
    <s v="2794113010"/>
    <x v="0"/>
    <n v="27941130"/>
    <s v="10"/>
    <x v="2"/>
    <x v="97"/>
    <n v="34"/>
    <n v="0"/>
    <s v=""/>
    <s v="P/N CONNU"/>
    <s v="TBD"/>
    <s v="LdF Non approuvée"/>
    <s v="NON"/>
    <s v="NON"/>
    <s v="PLACARD SET"/>
    <s v="1251019-1130010"/>
    <x v="1"/>
    <s v="LCT168321_x000a_LCT168322"/>
    <s v="168321-1_x000a_=&gt;_x000a_168321-34"/>
    <x v="129"/>
    <s v="SERVI"/>
    <s v="N/A"/>
    <s v="N/A"/>
    <s v="N/A"/>
    <s v="Expédiée"/>
    <m/>
    <s v="GLA"/>
    <s v="NA"/>
    <s v="NA"/>
    <s v="DS_x000a_N° 359973"/>
    <d v="2018-11-02T00:00:00"/>
    <d v="2018-11-02T00:00:00"/>
    <d v="2018-10-31T00:00:00"/>
    <m/>
    <s v="MAD TBD"/>
    <s v=""/>
    <s v=""/>
    <d v="2018-11-02T00:00:00"/>
    <s v="OK"/>
    <n v="120"/>
    <n v="0"/>
    <s v="USD"/>
    <s v="TBD"/>
    <s v="TBD"/>
    <s v="Non valide"/>
    <s v="Non valide"/>
    <n v="0"/>
    <n v="0"/>
    <s v="LCT168321"/>
    <n v="43406"/>
    <x v="125"/>
    <n v="2"/>
    <n v="0"/>
    <n v="0"/>
  </r>
  <r>
    <s v="490003638910"/>
    <x v="1"/>
    <n v="4900036389"/>
    <n v="10"/>
    <x v="0"/>
    <x v="21"/>
    <n v="7"/>
    <n v="0"/>
    <s v=""/>
    <s v="P/N CONNU"/>
    <s v="N/A"/>
    <s v="LdF approuvée"/>
    <s v="NON"/>
    <s v="OUI"/>
    <s v="CABLE COAXIAL"/>
    <s v="1251019-6389010"/>
    <x v="1"/>
    <s v="LCT168256_x000a_LCT168257"/>
    <s v="168256-1_x000a_168256-7"/>
    <x v="130"/>
    <s v="SERVI"/>
    <s v="N/A"/>
    <s v="N/A"/>
    <s v="N/A"/>
    <s v="Expédiée"/>
    <s v="GLA le 18/10/2018: DS_x000a_GLA le 30/10/2018: En cours production (derniere analyse 30/10/2018)"/>
    <s v="GLA"/>
    <n v="18014"/>
    <s v="ACHF05083"/>
    <s v="DS_x000a_N°359882"/>
    <d v="2018-11-08T00:00:00"/>
    <d v="2018-11-08T00:00:00"/>
    <d v="2018-11-02T00:00:00"/>
    <m/>
    <s v="MAD TBD"/>
    <s v=""/>
    <s v=""/>
    <d v="2018-11-08T00:00:00"/>
    <s v="OK"/>
    <n v="213.45"/>
    <n v="0"/>
    <s v="EUR"/>
    <s v="TBD"/>
    <s v="TBD"/>
    <s v="Non valide"/>
    <s v="Non valide"/>
    <n v="1494.1499999999999"/>
    <n v="1494.1499999999999"/>
    <s v="LCT168256"/>
    <n v="43412"/>
    <x v="126"/>
    <n v="2"/>
    <n v="1.45"/>
    <n v="10.15"/>
  </r>
  <r>
    <s v="2788294510"/>
    <x v="0"/>
    <n v="27882945"/>
    <n v="10"/>
    <x v="3"/>
    <x v="28"/>
    <n v="6"/>
    <n v="0"/>
    <s v=""/>
    <s v="P/N CONNU"/>
    <s v="N/A"/>
    <s v="LdF approuvée"/>
    <s v="NON"/>
    <s v="NON"/>
    <s v="JACK"/>
    <s v="1251319-2945010"/>
    <x v="0"/>
    <s v="LCT133532"/>
    <s v="LTE990013_x000a_=&gt;_x000a_LTE990018"/>
    <x v="131"/>
    <s v="SERVI"/>
    <s v="N/A"/>
    <s v="N/A"/>
    <s v="N/A"/>
    <s v="Expédiée"/>
    <s v="Réception structure le 09/10/2018_x000a_AZA le 22/10: checker structures_x000a_GLA le 05/11/2018: OK"/>
    <s v="GLA"/>
    <n v="17010"/>
    <s v="ACHF02458 "/>
    <n v="2657"/>
    <d v="2018-09-13T00:00:00"/>
    <d v="2018-11-11T00:00:00"/>
    <d v="2018-11-06T00:00:00"/>
    <m/>
    <s v="MAD TBD"/>
    <s v=""/>
    <s v=""/>
    <d v="2018-11-11T00:00:00"/>
    <s v="OK"/>
    <n v="970"/>
    <n v="1796"/>
    <s v="USD"/>
    <s v="TBD"/>
    <s v="TBD"/>
    <s v="Non valide"/>
    <s v="Non valide"/>
    <n v="5820"/>
    <n v="5179.8"/>
    <s v="LCT133532"/>
    <n v="43415"/>
    <x v="127"/>
    <n v="2"/>
    <n v="4.04"/>
    <n v="24.240000000000002"/>
  </r>
  <r>
    <s v="2788228910"/>
    <x v="0"/>
    <n v="27882289"/>
    <n v="10"/>
    <x v="0"/>
    <x v="36"/>
    <n v="3"/>
    <n v="0"/>
    <s v=""/>
    <s v="P/N CONNU"/>
    <s v="NB03483P"/>
    <s v="LdF approuvée"/>
    <s v="NON"/>
    <s v="NON"/>
    <n v="27"/>
    <s v="1251019-2289010"/>
    <x v="0"/>
    <s v="LCT131575_x000a_LCT131576_x000a_LCT131577"/>
    <s v="LTE990052_x000a_à_x000a_LTE990054"/>
    <x v="131"/>
    <s v="SERVI"/>
    <s v="N/A"/>
    <s v="N/A"/>
    <s v="N/A"/>
    <s v="Expédiée"/>
    <s v="GLA le 18/10/2018: Manque une  structure  (4STR*00609), possibilté d'en faire deux sur trois_x000a_AZA le 22/10: Collaborer date pour Qté 2 pour le 30/10_x000a_GLA LE 05/11/2018: OK"/>
    <s v="GLA"/>
    <n v="17014"/>
    <s v="ACHE99851"/>
    <n v="2661"/>
    <d v="2018-10-01T00:00:00"/>
    <d v="2018-11-10T00:00:00"/>
    <d v="2018-11-06T00:00:00"/>
    <m/>
    <s v="MAD TBD"/>
    <s v=""/>
    <s v=""/>
    <d v="2018-11-10T00:00:00"/>
    <s v="OK"/>
    <n v="1466"/>
    <n v="2436"/>
    <s v="USD"/>
    <s v="TBD"/>
    <s v="TBD"/>
    <s v="Non valide"/>
    <s v="Non valide"/>
    <n v="4398"/>
    <n v="3914.2200000000003"/>
    <s v="LCT131575"/>
    <n v="43414"/>
    <x v="128"/>
    <n v="2"/>
    <n v="3.53"/>
    <n v="10.59"/>
  </r>
  <r>
    <s v="2785262010"/>
    <x v="0"/>
    <n v="27852620"/>
    <n v="10"/>
    <x v="1"/>
    <x v="98"/>
    <n v="2"/>
    <n v="0"/>
    <s v=""/>
    <s v="P/N CONNU"/>
    <s v="NB04436P"/>
    <s v="LdF Non approuvée"/>
    <s v="NON"/>
    <s v="NON"/>
    <n v="500"/>
    <s v="1251019-2620010"/>
    <x v="0"/>
    <s v="LCT125378_x000a_LCT125379"/>
    <s v="LTE990004_x000a_=&gt;_x000a_LTE990005"/>
    <x v="131"/>
    <s v="SERVI"/>
    <s v="N/A"/>
    <s v="N/A"/>
    <s v="N/A"/>
    <s v="Expédiée"/>
    <s v="GLA LE 19/10/2018: Manque 1 STR (4STR*01123) sur deux =&gt; réception 31/10/2018_x000a_GLA le 22/10/2018: DS n°359652 (derniere analyse 30/10/2018)_x000a_GLA le 05/11/2018: OK"/>
    <s v="AZA"/>
    <n v="16699"/>
    <s v="ACHF04992"/>
    <n v="2504"/>
    <d v="2018-09-13T00:00:00"/>
    <d v="2018-11-08T00:00:00"/>
    <d v="2018-11-06T00:00:00"/>
    <m/>
    <s v="MAD TBD"/>
    <s v=""/>
    <s v=""/>
    <d v="2018-11-08T00:00:00"/>
    <s v="OK"/>
    <n v="2430"/>
    <n v="2773"/>
    <s v="USD"/>
    <s v="TBD"/>
    <s v="TBD"/>
    <s v="Non valide"/>
    <s v="Non valide"/>
    <n v="5546"/>
    <n v="4935.9400000000005"/>
    <s v="LCT125378"/>
    <n v="43412"/>
    <x v="126"/>
    <n v="1"/>
    <n v="0"/>
    <n v="0"/>
  </r>
  <r>
    <s v="2793387510"/>
    <x v="0"/>
    <n v="27933875"/>
    <n v="10"/>
    <x v="3"/>
    <x v="61"/>
    <n v="1"/>
    <n v="0"/>
    <s v=""/>
    <s v="P/N CONNU"/>
    <s v="N/A"/>
    <s v="LdF approuvée"/>
    <s v="NON"/>
    <s v="NON"/>
    <s v="PLATE ASSY"/>
    <s v="1251019-3875010"/>
    <x v="1"/>
    <s v="LCT164073_x000a_LCT164074"/>
    <s v="164073-1"/>
    <x v="131"/>
    <s v="SERVI"/>
    <s v="N/A"/>
    <s v="N/A"/>
    <s v="N/A"/>
    <s v="Expédiée"/>
    <s v="GLA le 18/10/2018: En cours de production (derniere analyse 30/10/2018)"/>
    <s v="GLA"/>
    <n v="17885"/>
    <m/>
    <s v="DS 358895"/>
    <d v="2018-11-11T00:00:00"/>
    <d v="2018-11-11T00:00:00"/>
    <d v="2018-11-06T00:00:00"/>
    <m/>
    <s v="MAD TBD"/>
    <s v=""/>
    <s v=""/>
    <d v="2018-11-11T00:00:00"/>
    <s v="OK"/>
    <n v="745"/>
    <n v="0"/>
    <s v="EUR"/>
    <s v="TBD"/>
    <s v="TBD"/>
    <s v="Non valide"/>
    <s v="Non valide"/>
    <n v="745"/>
    <n v="745"/>
    <s v="LCT164073"/>
    <n v="43415"/>
    <x v="127"/>
    <n v="2"/>
    <n v="0"/>
    <n v="0"/>
  </r>
  <r>
    <s v="2782692910"/>
    <x v="0"/>
    <n v="27826929"/>
    <n v="10"/>
    <x v="0"/>
    <x v="25"/>
    <n v="8"/>
    <n v="0"/>
    <s v=""/>
    <s v="P/N CONNU"/>
    <s v="TBD"/>
    <s v="LdF approuvée"/>
    <s v="NON"/>
    <s v="NON"/>
    <s v="JACK ASSY"/>
    <s v="1251019-6929010"/>
    <x v="1"/>
    <s v="LCT075872_x000a_LCT075873"/>
    <s v="075872-1_x000a_=&gt;_x000a_075872-8"/>
    <x v="132"/>
    <s v="SERVI"/>
    <s v="N/A"/>
    <s v="N/A"/>
    <s v="N/A"/>
    <s v="Expédiée"/>
    <s v="GLA le 30/10/2018: En cours fab COL"/>
    <s v="AZA"/>
    <n v="14642"/>
    <s v="ACHE92309"/>
    <n v="1651"/>
    <d v="2018-09-14T00:00:00"/>
    <d v="2018-11-13T00:00:00"/>
    <d v="2018-11-07T00:00:00"/>
    <m/>
    <s v="MAD TBD"/>
    <s v=""/>
    <s v=""/>
    <d v="2018-11-13T00:00:00"/>
    <s v="OK"/>
    <n v="1885"/>
    <n v="0"/>
    <s v="USD"/>
    <s v="TBD"/>
    <s v="TBD"/>
    <s v="Non valide"/>
    <s v="Non valide"/>
    <n v="15080"/>
    <n v="13421.2"/>
    <s v="LCT075872"/>
    <n v="43417"/>
    <x v="129"/>
    <n v="2"/>
    <n v="1.66"/>
    <n v="13.28"/>
  </r>
  <r>
    <s v="2788631510"/>
    <x v="0"/>
    <n v="27886315"/>
    <n v="10"/>
    <x v="3"/>
    <x v="28"/>
    <n v="1"/>
    <n v="0"/>
    <s v=""/>
    <s v="P/N CONNU"/>
    <s v="N/A"/>
    <s v="LdF approuvée"/>
    <s v="NON"/>
    <s v="NON"/>
    <s v="JACK"/>
    <s v="1251319-6315010"/>
    <x v="0"/>
    <s v="LCT133533"/>
    <s v="LTE990019"/>
    <x v="133"/>
    <s v="SERVI"/>
    <s v="N/A"/>
    <s v="N/A"/>
    <s v="N/A"/>
    <s v="Expédiée"/>
    <s v="Réception structure le 09/10/2018_x000a_AZA le 22/10: checker structures_x000a_GLA le 05/11/2018: OK (derniere analyse 12/11/2018)"/>
    <s v="GLA"/>
    <n v="17010"/>
    <s v="ACHF02458 "/>
    <n v="2657"/>
    <d v="2018-09-15T00:00:00"/>
    <d v="2018-11-16T00:00:00"/>
    <d v="2018-11-12T00:00:00"/>
    <m/>
    <s v="MAD TBD"/>
    <s v=""/>
    <s v=""/>
    <d v="2018-11-16T00:00:00"/>
    <s v="OK"/>
    <n v="970"/>
    <n v="1796"/>
    <s v="USD"/>
    <s v="TBD"/>
    <s v="TBD"/>
    <s v="Non valide"/>
    <s v="Non valide"/>
    <n v="970"/>
    <n v="863.30000000000007"/>
    <s v="LCT133533"/>
    <n v="43420"/>
    <x v="130"/>
    <n v="2"/>
    <n v="4.04"/>
    <n v="4.04"/>
  </r>
  <r>
    <s v="681137810"/>
    <x v="0"/>
    <n v="6811378"/>
    <s v="10"/>
    <x v="1"/>
    <x v="99"/>
    <n v="1"/>
    <n v="0"/>
    <s v=""/>
    <s v="P/N CONNU"/>
    <s v="MB2052D"/>
    <s v="LdF Non approuvée"/>
    <s v="NON"/>
    <s v="OUI"/>
    <n v="48"/>
    <s v="125019-1378010"/>
    <x v="0"/>
    <s v="LCT143866_x000a_LCT146867_x000a_LCT143868"/>
    <s v="LTE990001"/>
    <x v="134"/>
    <s v="SERVI"/>
    <s v="6M90080000"/>
    <s v="Qté 1"/>
    <s v="Received"/>
    <s v="Expédiée"/>
    <s v="GLA le 18/10/2018: Attente  STR pour planif (derniere analyse 30/10/2018)_x000a_GLA LE 12/11/2018: Manque servitude LAB (Derniere relance 20/11/2018)_x000a_GLA le 23/11/2018: OK  (Derniere relance 26/11/2018)"/>
    <s v="GLA"/>
    <n v="17486"/>
    <m/>
    <n v="3025"/>
    <d v="2018-11-15T00:00:00"/>
    <d v="2018-11-15T00:00:00"/>
    <d v="2018-11-13T00:00:00"/>
    <m/>
    <s v="MAD TBD"/>
    <s v=""/>
    <s v=""/>
    <d v="2018-11-15T00:00:00"/>
    <s v="OK"/>
    <n v="1738"/>
    <n v="0"/>
    <s v="EUR"/>
    <s v="TBD"/>
    <s v="TBD"/>
    <s v="Non valide"/>
    <s v="Non valide"/>
    <n v="0"/>
    <n v="0"/>
    <s v="LCT143866"/>
    <n v="43419"/>
    <x v="131"/>
    <n v="1"/>
    <n v="0"/>
    <n v="0"/>
  </r>
  <r>
    <s v="2769947210"/>
    <x v="0"/>
    <n v="27699472"/>
    <n v="10"/>
    <x v="0"/>
    <x v="25"/>
    <n v="2"/>
    <n v="0"/>
    <s v=""/>
    <s v="P/N CONNU"/>
    <s v="TBD"/>
    <s v="LdF approuvée"/>
    <s v="NON"/>
    <s v="NON"/>
    <s v="JACK ASSY"/>
    <s v="1251019-9472010"/>
    <x v="1"/>
    <s v="LCTZ72227_x000a_LCTZ72228"/>
    <s v="Z72227-1_x000a_=&gt;_x000a_Z72227-2"/>
    <x v="134"/>
    <s v="SERVI"/>
    <s v="N/A"/>
    <s v="N/A"/>
    <s v="N/A"/>
    <s v="Expédiée"/>
    <s v="GLA le 30/10/2018: Attente retour de rossi"/>
    <s v="AZA"/>
    <n v="11974"/>
    <s v="ACHE75822"/>
    <s v="NA"/>
    <d v="2018-07-05T00:00:00"/>
    <d v="2018-11-17T00:00:00"/>
    <d v="2018-11-13T00:00:00"/>
    <m/>
    <s v="MAD TBD"/>
    <s v=""/>
    <s v=""/>
    <d v="2018-11-17T00:00:00"/>
    <s v="OK"/>
    <n v="1885"/>
    <n v="0"/>
    <s v="USD"/>
    <s v="TBD"/>
    <s v="TBD"/>
    <s v="Non valide"/>
    <s v="Non valide"/>
    <n v="3770"/>
    <n v="3355.3"/>
    <s v="LCTZ72227"/>
    <n v="43421"/>
    <x v="132"/>
    <n v="2"/>
    <n v="1.66"/>
    <n v="3.32"/>
  </r>
  <r>
    <s v="2769947510"/>
    <x v="0"/>
    <n v="27699475"/>
    <n v="10"/>
    <x v="0"/>
    <x v="25"/>
    <n v="2"/>
    <n v="0"/>
    <s v=""/>
    <s v="P/N CONNU"/>
    <s v="TBD"/>
    <s v="LdF approuvée"/>
    <s v="NON"/>
    <s v="NON"/>
    <s v="JACK ASSY"/>
    <s v="1251019-9475010"/>
    <x v="1"/>
    <s v="LCTZ73695_x000a_LCTZ73696"/>
    <s v="Z73695-1_x000a_=&gt;_x000a_Z73695-2"/>
    <x v="134"/>
    <s v="SERVI"/>
    <s v="N/A"/>
    <s v="N/A"/>
    <s v="N/A"/>
    <s v="Expédiée"/>
    <s v="GLA le 30/10/2018: En cours fab COL"/>
    <s v="AZA"/>
    <n v="11974"/>
    <s v="ACHE75822"/>
    <s v="NA"/>
    <d v="2018-08-14T00:00:00"/>
    <d v="2018-11-17T00:00:00"/>
    <d v="2018-11-13T00:00:00"/>
    <m/>
    <s v="MAD TBD"/>
    <s v=""/>
    <s v=""/>
    <d v="2018-11-17T00:00:00"/>
    <s v="OK"/>
    <n v="1885"/>
    <n v="0"/>
    <s v="USD"/>
    <s v="TBD"/>
    <s v="TBD"/>
    <s v="Non valide"/>
    <s v="Non valide"/>
    <n v="3770"/>
    <n v="3355.3"/>
    <s v="LCTZ73695"/>
    <n v="43421"/>
    <x v="132"/>
    <n v="2"/>
    <n v="1.66"/>
    <n v="3.32"/>
  </r>
  <r>
    <s v="2769947710"/>
    <x v="0"/>
    <n v="27699477"/>
    <n v="10"/>
    <x v="0"/>
    <x v="25"/>
    <n v="2"/>
    <n v="0"/>
    <s v=""/>
    <s v="P/N CONNU"/>
    <s v="TBD"/>
    <s v="LdF approuvée"/>
    <s v="NON"/>
    <s v="NON"/>
    <s v="JACK ASSY"/>
    <s v="1251019-9477010"/>
    <x v="1"/>
    <s v="LCTZ73698_x000a_LCTZ73699"/>
    <s v="Z73698-1_x000a_=&gt;_x000a_Z73698-2"/>
    <x v="134"/>
    <s v="SERVI"/>
    <s v="N/A"/>
    <s v="N/A"/>
    <s v="N/A"/>
    <s v="Expédiée"/>
    <s v="GLA le 30/10/2018: En cours fab COL"/>
    <s v="AZA"/>
    <n v="11974"/>
    <s v="ACHE75822"/>
    <s v="NA"/>
    <d v="2018-09-05T00:00:00"/>
    <d v="2018-11-17T00:00:00"/>
    <d v="2018-11-13T00:00:00"/>
    <m/>
    <s v="MAD TBD"/>
    <s v=""/>
    <s v=""/>
    <d v="2018-11-17T00:00:00"/>
    <s v="OK"/>
    <n v="1885"/>
    <n v="0"/>
    <s v="USD"/>
    <s v="TBD"/>
    <s v="TBD"/>
    <s v="Non valide"/>
    <s v="Non valide"/>
    <n v="3770"/>
    <n v="3355.3"/>
    <s v="LCTZ73698"/>
    <n v="43421"/>
    <x v="132"/>
    <n v="2"/>
    <n v="1.66"/>
    <n v="3.32"/>
  </r>
  <r>
    <s v="2778240610"/>
    <x v="0"/>
    <n v="27782406"/>
    <n v="10"/>
    <x v="3"/>
    <x v="53"/>
    <n v="2"/>
    <n v="0"/>
    <s v=""/>
    <s v="P/N CONNU"/>
    <s v="TBD"/>
    <s v="LdF approuvée"/>
    <s v="NON"/>
    <s v="NON"/>
    <s v="HARNAIS 1 P2T2"/>
    <s v="1251019-2406010"/>
    <x v="1"/>
    <s v="LCT034708_x000a_LCT034709"/>
    <s v="034708-1_x000a_=&gt;_x000a_034708-2"/>
    <x v="134"/>
    <s v="SERVI"/>
    <s v="N/A"/>
    <s v="N/A"/>
    <s v="N/A"/>
    <s v="Expédiée"/>
    <s v="Attente délai d'appro - Qté 8 devient Qté 2_x000a_GLA: Mqt: 1CON*01637 Derniere relance DA le 25/10/2018 (derniere analyse 30/10/2018)_x000a_GLA LE 08/11/2018: OK"/>
    <s v="AZA"/>
    <n v="13597"/>
    <s v="ACHE91513"/>
    <n v="3216"/>
    <d v="2018-11-08T00:00:00"/>
    <d v="2018-11-17T00:00:00"/>
    <d v="2018-11-13T00:00:00"/>
    <m/>
    <s v="MAD TBD"/>
    <s v=""/>
    <s v=""/>
    <d v="2018-11-17T00:00:00"/>
    <s v="OK"/>
    <n v="853"/>
    <n v="0"/>
    <s v="USD"/>
    <s v="TBD"/>
    <s v="TBD"/>
    <s v="Non valide"/>
    <s v="Non valide"/>
    <n v="1706"/>
    <n v="1518.34"/>
    <s v="LCT034708"/>
    <n v="43421"/>
    <x v="132"/>
    <n v="2"/>
    <n v="0"/>
    <n v="0"/>
  </r>
  <r>
    <s v="2791426810"/>
    <x v="0"/>
    <n v="27914268"/>
    <n v="10"/>
    <x v="1"/>
    <x v="88"/>
    <n v="1"/>
    <n v="0"/>
    <s v=""/>
    <s v="P/N CONNU"/>
    <s v="NB06482P"/>
    <s v="LdF Non approuvée"/>
    <s v="NON"/>
    <s v="NON"/>
    <n v="22"/>
    <s v="1251019-4268010"/>
    <x v="0"/>
    <s v="LCT133294_x000a_LCT133295_x000a_LCT133296"/>
    <s v="LTE990006"/>
    <x v="135"/>
    <s v="SERVI"/>
    <s v="6939600100_x000a_6944100100"/>
    <s v="Qté 1_x000a_Qté 1"/>
    <s v="Received"/>
    <s v="Expédiée"/>
    <s v="AZA : STR en stock_x000a_GLA le 18/10/2018: Attente servitude  Derniere relance  magasin le 05/11/2018_x000a_GLA le 07/11/2018: ok (Derniere Anayse 12/11/2018)"/>
    <s v="GLA"/>
    <n v="17013"/>
    <s v="ACHF01619"/>
    <n v="2784"/>
    <d v="2018-11-15T00:00:00"/>
    <d v="2018-11-16T00:00:00"/>
    <d v="2018-11-14T00:00:00"/>
    <m/>
    <s v="MAD TBD"/>
    <s v=""/>
    <s v=""/>
    <d v="2018-11-16T00:00:00"/>
    <s v="OK"/>
    <n v="4106"/>
    <n v="0"/>
    <s v="USD"/>
    <s v="TBD"/>
    <s v="TBD"/>
    <s v="Non valide"/>
    <s v="Non valide"/>
    <n v="0"/>
    <n v="0"/>
    <s v="LCT133294"/>
    <n v="43420"/>
    <x v="130"/>
    <n v="1"/>
    <n v="9.7100000000000009"/>
    <n v="9.7100000000000009"/>
  </r>
  <r>
    <s v="2791427010"/>
    <x v="0"/>
    <n v="27914270"/>
    <n v="10"/>
    <x v="1"/>
    <x v="88"/>
    <n v="1"/>
    <n v="0"/>
    <s v=""/>
    <s v="P/N CONNU"/>
    <s v="NB06482P"/>
    <s v="LdF Non approuvée"/>
    <s v="NON"/>
    <s v="NON"/>
    <n v="22"/>
    <s v="1251019-4270010"/>
    <x v="0"/>
    <s v="LCT133297_x000a_LCT133298_x000a_LCT133299"/>
    <s v="LTE990005"/>
    <x v="135"/>
    <s v="SERVI"/>
    <s v="6939600100_x000a_6944100100"/>
    <s v="Qté 1_x000a_Qté 1"/>
    <s v="Received"/>
    <s v="Expédiée"/>
    <s v="AZA : STR en stock_x000a_GLA le 18/10/2018: Attente servitude  Derniere relance  magasin le 05/11/2018_x000a_GLA le 07/11/2018: ok (Derniere Anayse 12/11/2018)"/>
    <s v="GLA"/>
    <n v="17013"/>
    <s v="ACHF01619"/>
    <n v="2785"/>
    <d v="2018-11-15T00:00:00"/>
    <d v="2018-11-16T00:00:00"/>
    <d v="2018-11-14T00:00:00"/>
    <m/>
    <s v="MAD TBD"/>
    <s v=""/>
    <s v=""/>
    <d v="2018-11-16T00:00:00"/>
    <s v="OK"/>
    <n v="4106"/>
    <n v="0"/>
    <s v="USD"/>
    <s v="TBD"/>
    <s v="TBD"/>
    <s v="Non valide"/>
    <s v="Non valide"/>
    <n v="0"/>
    <n v="0"/>
    <s v="LCT133297"/>
    <n v="43420"/>
    <x v="130"/>
    <n v="1"/>
    <n v="9.7100000000000009"/>
    <n v="9.7100000000000009"/>
  </r>
  <r>
    <s v="2709509810"/>
    <x v="0"/>
    <n v="27095098"/>
    <s v="10"/>
    <x v="0"/>
    <x v="8"/>
    <n v="1"/>
    <n v="0"/>
    <s v=""/>
    <s v="P/N CONNU"/>
    <s v="NB5457P"/>
    <s v="LdF approuvée"/>
    <s v="NON"/>
    <s v="NON"/>
    <n v="117"/>
    <s v="1251019-5098010"/>
    <x v="0"/>
    <s v="LCTR61162"/>
    <s v="EFD990243"/>
    <x v="135"/>
    <s v="SERVI"/>
    <s v="N/A"/>
    <s v="N/A"/>
    <s v="Received"/>
    <s v="Expédiée"/>
    <s v="Missing CMS 2 Qty 1 (0 Received) "/>
    <s v="AZA"/>
    <n v="437"/>
    <s v="NA"/>
    <s v="NA"/>
    <d v="2016-08-18T00:00:00"/>
    <d v="2018-11-20T00:00:00"/>
    <d v="2018-11-14T00:00:00"/>
    <s v="Non"/>
    <s v="MAD TBD"/>
    <s v=""/>
    <s v=""/>
    <d v="2018-11-20T00:00:00"/>
    <s v="OK"/>
    <n v="1313.9"/>
    <n v="0"/>
    <s v="USD"/>
    <s v="TBD"/>
    <s v="TBD"/>
    <s v="Non valide"/>
    <s v="Non valide"/>
    <n v="1313.9"/>
    <n v="1169.3710000000001"/>
    <s v="LCTR61162"/>
    <n v="43424"/>
    <x v="133"/>
    <n v="2"/>
    <n v="3.74"/>
    <n v="3.74"/>
  </r>
  <r>
    <s v="2708435310"/>
    <x v="0"/>
    <n v="27084353"/>
    <s v="10"/>
    <x v="0"/>
    <x v="8"/>
    <n v="1"/>
    <n v="0"/>
    <s v=""/>
    <s v="P/N CONNU"/>
    <s v="NB5457P"/>
    <s v="LdF approuvée"/>
    <s v="NON"/>
    <s v="NON"/>
    <n v="117"/>
    <s v="1251019-4353010"/>
    <x v="0"/>
    <s v="LCTR45100"/>
    <s v="EFD990205"/>
    <x v="135"/>
    <s v="SERVI"/>
    <s v="N/A"/>
    <s v="N/A"/>
    <s v="Received"/>
    <s v="Expédiée"/>
    <s v="Attente ETEC + Placard "/>
    <s v="AZA"/>
    <n v="317"/>
    <s v="NA"/>
    <s v="NA"/>
    <d v="2016-09-18T00:00:00"/>
    <d v="2018-11-20T00:00:00"/>
    <d v="2018-11-14T00:00:00"/>
    <s v="Non"/>
    <s v="MAD TBD"/>
    <s v=""/>
    <s v=""/>
    <d v="2018-11-20T00:00:00"/>
    <s v="OK"/>
    <n v="1313.9"/>
    <n v="0"/>
    <s v="USD"/>
    <s v="TBD"/>
    <s v="TBD"/>
    <s v="Non valide"/>
    <s v="Non valide"/>
    <n v="1313.9"/>
    <n v="1169.3710000000001"/>
    <s v="LCTR45100"/>
    <n v="43424"/>
    <x v="133"/>
    <n v="2"/>
    <n v="3.74"/>
    <n v="3.74"/>
  </r>
  <r>
    <s v="2740510210"/>
    <x v="0"/>
    <n v="27405102"/>
    <s v="10"/>
    <x v="3"/>
    <x v="8"/>
    <n v="1"/>
    <n v="0"/>
    <s v=""/>
    <s v="P/N CONNU"/>
    <s v="NB5457P"/>
    <s v="LdF approuvée"/>
    <s v="NON"/>
    <s v="NON"/>
    <n v="117"/>
    <s v="1251019-5102010"/>
    <x v="0"/>
    <s v="LCTV03439_x000a_LCTV03440"/>
    <s v="EFD990244"/>
    <x v="135"/>
    <s v="SERVI"/>
    <s v="N/A"/>
    <s v="N/A"/>
    <s v="Received"/>
    <s v="Expédiée"/>
    <s v="Faire mail prod. + collab à réception des confiés_x000a_Missing CMS 2 Qty 1 (0 Received) "/>
    <s v="AZA"/>
    <n v="5394"/>
    <m/>
    <n v="2921"/>
    <d v="2017-05-01T00:00:00"/>
    <d v="2018-11-20T00:00:00"/>
    <d v="2018-11-14T00:00:00"/>
    <s v="Non"/>
    <s v="MAD TBD"/>
    <s v=""/>
    <s v=""/>
    <d v="2018-11-20T00:00:00"/>
    <s v="OK"/>
    <n v="1313.9"/>
    <n v="0"/>
    <s v="USD"/>
    <s v="TBD"/>
    <s v="TBD"/>
    <s v="Non valide"/>
    <s v="Non valide"/>
    <n v="1313.9"/>
    <n v="1169.3710000000001"/>
    <s v="LCTV03439"/>
    <n v="43424"/>
    <x v="133"/>
    <n v="2"/>
    <n v="3.74"/>
    <n v="3.74"/>
  </r>
  <r>
    <s v="2742364210"/>
    <x v="0"/>
    <n v="27423642"/>
    <s v="10"/>
    <x v="3"/>
    <x v="8"/>
    <n v="1"/>
    <n v="0"/>
    <s v=""/>
    <s v="P/N CONNU"/>
    <s v="NB5457P"/>
    <s v="LdF approuvée"/>
    <s v="NON"/>
    <s v="NON"/>
    <n v="117"/>
    <s v="1251019-3642010"/>
    <x v="0"/>
    <s v="LCT021755_x000a_LCT021756_x000a_LCT021757"/>
    <s v="LTE990044"/>
    <x v="135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0T00:00:00"/>
    <d v="2018-11-14T00:00:00"/>
    <s v="OK"/>
    <s v="MAD TBD"/>
    <s v=""/>
    <s v=""/>
    <d v="2018-11-20T00:00:00"/>
    <s v="OK"/>
    <n v="1313.9"/>
    <n v="0"/>
    <s v="USD"/>
    <s v="TBD"/>
    <s v="TBD"/>
    <s v="Non valide"/>
    <s v="Non valide"/>
    <n v="1313.9"/>
    <n v="1169.3710000000001"/>
    <s v="LCT021755"/>
    <n v="43424"/>
    <x v="133"/>
    <n v="2"/>
    <n v="3.74"/>
    <n v="3.74"/>
  </r>
  <r>
    <s v="2742364810"/>
    <x v="0"/>
    <n v="27423648"/>
    <s v="10"/>
    <x v="3"/>
    <x v="8"/>
    <n v="1"/>
    <n v="0"/>
    <s v=""/>
    <s v="P/N CONNU"/>
    <s v="NB5457P"/>
    <s v="LdF approuvée"/>
    <s v="NON"/>
    <s v="NON"/>
    <n v="117"/>
    <s v="1251019-3648010"/>
    <x v="0"/>
    <s v="LCT021770_x000a_LCT021771_x000a_LCT021772"/>
    <s v="LTE990049"/>
    <x v="135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0T00:00:00"/>
    <d v="2018-11-14T00:00:00"/>
    <s v="OK"/>
    <s v="MAD TBD"/>
    <s v=""/>
    <s v=""/>
    <d v="2018-11-20T00:00:00"/>
    <s v="OK"/>
    <n v="1313.9"/>
    <n v="0"/>
    <s v="USD"/>
    <s v="TBD"/>
    <s v="TBD"/>
    <s v="Non valide"/>
    <s v="Non valide"/>
    <n v="1313.9"/>
    <n v="1169.3710000000001"/>
    <s v="LCT021770"/>
    <n v="43424"/>
    <x v="133"/>
    <n v="2"/>
    <n v="3.74"/>
    <n v="3.74"/>
  </r>
  <r>
    <s v="2742365910"/>
    <x v="0"/>
    <n v="27423659"/>
    <n v="10"/>
    <x v="3"/>
    <x v="8"/>
    <n v="1"/>
    <n v="0"/>
    <s v=""/>
    <s v="P/N CONNU"/>
    <s v="NB5457P"/>
    <s v="LdF approuvée"/>
    <s v="NON"/>
    <s v="NON"/>
    <n v="117"/>
    <s v="1251019-3659010"/>
    <x v="0"/>
    <s v="LCT021767_x000a_LCT021768_x000a_LCT021769"/>
    <s v="LTE990048"/>
    <x v="135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0T00:00:00"/>
    <d v="2018-11-14T00:00:00"/>
    <s v="OK"/>
    <s v="MAD TBD"/>
    <s v=""/>
    <s v=""/>
    <d v="2018-11-20T00:00:00"/>
    <s v="OK"/>
    <n v="1313.9"/>
    <n v="0"/>
    <s v="USD"/>
    <s v="TBD"/>
    <s v="TBD"/>
    <s v="Non valide"/>
    <s v="Non valide"/>
    <n v="1313.9"/>
    <n v="1169.3710000000001"/>
    <s v="LCT021767"/>
    <n v="43424"/>
    <x v="133"/>
    <n v="2"/>
    <n v="3.74"/>
    <n v="3.74"/>
  </r>
  <r>
    <s v="2796774310"/>
    <x v="0"/>
    <n v="27967743"/>
    <s v="10"/>
    <x v="1"/>
    <x v="100"/>
    <n v="1"/>
    <n v="0"/>
    <s v=""/>
    <s v="P/N CONNU"/>
    <s v="N/A"/>
    <s v="LdF Non approuvée"/>
    <s v="NON"/>
    <s v="NON"/>
    <s v="HARNESS 5R-6R 1000VU"/>
    <s v="1252119-7743010"/>
    <x v="1"/>
    <s v="LCT186209"/>
    <s v="186209-1"/>
    <x v="136"/>
    <s v="SERVI"/>
    <s v="N/A"/>
    <s v="N/A"/>
    <s v="N/A"/>
    <s v="Expédiée"/>
    <m/>
    <s v="GLA"/>
    <s v="NA"/>
    <s v="NA"/>
    <s v="DS"/>
    <d v="2018-11-15T00:00:00"/>
    <d v="2018-11-21T00:00:00"/>
    <d v="2018-11-19T00:00:00"/>
    <m/>
    <s v="MAD TBD"/>
    <s v=""/>
    <s v=""/>
    <d v="2018-11-21T00:00:00"/>
    <s v="OK"/>
    <n v="1200"/>
    <n v="0"/>
    <s v="USD"/>
    <s v="TBD"/>
    <s v="TBD"/>
    <s v="Non valide"/>
    <s v="Non valide"/>
    <n v="0"/>
    <n v="0"/>
    <s v="LCT186209"/>
    <n v="43425"/>
    <x v="134"/>
    <n v="1"/>
    <n v="0"/>
    <n v="0"/>
  </r>
  <r>
    <s v="2796778010"/>
    <x v="0"/>
    <n v="27967780"/>
    <s v="10"/>
    <x v="1"/>
    <x v="100"/>
    <n v="1"/>
    <n v="0"/>
    <s v=""/>
    <s v="P/N CONNU"/>
    <s v="N/A"/>
    <s v="LdF Non approuvée"/>
    <s v="NON"/>
    <s v="NON"/>
    <s v="HARNESS 5R-6R 1000VU"/>
    <s v="1252119-7780010"/>
    <x v="1"/>
    <s v="LCT186211"/>
    <s v="186211-1"/>
    <x v="136"/>
    <s v="SERVI"/>
    <s v="N/A"/>
    <s v="N/A"/>
    <s v="N/A"/>
    <s v="Expédiée"/>
    <m/>
    <s v="GLA"/>
    <s v="NA"/>
    <s v="NA"/>
    <s v="DS"/>
    <d v="2018-11-15T00:00:00"/>
    <d v="2018-11-21T00:00:00"/>
    <d v="2018-11-19T00:00:00"/>
    <m/>
    <s v="MAD TBD"/>
    <s v=""/>
    <s v=""/>
    <d v="2018-11-21T00:00:00"/>
    <s v="OK"/>
    <n v="1200"/>
    <n v="0"/>
    <s v="USD"/>
    <s v="TBD"/>
    <s v="TBD"/>
    <s v="Non valide"/>
    <s v="Non valide"/>
    <n v="0"/>
    <n v="0"/>
    <s v="LCT186211"/>
    <n v="43425"/>
    <x v="134"/>
    <n v="1"/>
    <n v="0"/>
    <n v="0"/>
  </r>
  <r>
    <s v="2778413910"/>
    <x v="0"/>
    <n v="27784139"/>
    <n v="10"/>
    <x v="0"/>
    <x v="2"/>
    <n v="1"/>
    <n v="0"/>
    <s v=""/>
    <s v="P/N CONNU"/>
    <s v="N/A"/>
    <s v="LdF approuvée"/>
    <s v="NON"/>
    <s v="NON"/>
    <n v="510"/>
    <s v="1251319-4139010"/>
    <x v="0"/>
    <s v="LCT036587_x000a_LCT036588"/>
    <s v="LTE990007"/>
    <x v="137"/>
    <s v="SERVI"/>
    <n v="6530207600"/>
    <s v="Qté 1"/>
    <s v="N/A"/>
    <s v="Expédiée"/>
    <s v="Réception 4CPR*00239 le 03/09/2018 (ACHE88521)_x000a_GLA le 22/10/2018: Manque structure DS N°358755 (derniere analyse 30/10/2018)_x000a_GLA le 05/11/2018: OK (derniere analyse 20/11/2018)"/>
    <s v="AZA"/>
    <n v="13629"/>
    <m/>
    <n v="1582"/>
    <d v="2018-08-05T00:00:00"/>
    <d v="2018-11-27T00:00:00"/>
    <d v="2018-11-21T00:00:00"/>
    <m/>
    <s v="MAD TBD"/>
    <s v=""/>
    <s v=""/>
    <d v="2018-11-27T00:00:00"/>
    <s v="OK"/>
    <n v="1419"/>
    <n v="0"/>
    <s v="EUR"/>
    <s v="TBD"/>
    <s v="TBD"/>
    <s v="Non valide"/>
    <s v="Non valide"/>
    <n v="1419"/>
    <n v="1419"/>
    <s v="LCT036587"/>
    <n v="43431"/>
    <x v="135"/>
    <n v="2"/>
    <n v="0"/>
    <n v="0"/>
  </r>
  <r>
    <s v="2742364410"/>
    <x v="0"/>
    <n v="27423644"/>
    <n v="10"/>
    <x v="3"/>
    <x v="8"/>
    <n v="1"/>
    <n v="0"/>
    <s v=""/>
    <s v="P/N CONNU"/>
    <s v="NB5457P"/>
    <s v="LdF approuvée"/>
    <s v="NON"/>
    <s v="NON"/>
    <n v="117"/>
    <s v="1251019-3644010"/>
    <x v="0"/>
    <s v="LCT021776_x000a_LCT021777_x000a_LCT021778"/>
    <s v="LTE990051"/>
    <x v="137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d v="2018-11-21T00:00:00"/>
    <s v="OK"/>
    <s v="MAD TBD"/>
    <s v=""/>
    <s v=""/>
    <d v="2018-11-27T00:00:00"/>
    <s v="OK"/>
    <n v="1313.9"/>
    <n v="0"/>
    <s v="USD"/>
    <s v="TBD"/>
    <s v="TBD"/>
    <s v="Non valide"/>
    <s v="Non valide"/>
    <n v="1313.9"/>
    <n v="1169.3710000000001"/>
    <s v="LCT021776"/>
    <n v="43431"/>
    <x v="135"/>
    <n v="2"/>
    <n v="3.74"/>
    <n v="3.74"/>
  </r>
  <r>
    <s v="2742364710"/>
    <x v="0"/>
    <n v="27423647"/>
    <n v="10"/>
    <x v="3"/>
    <x v="8"/>
    <n v="1"/>
    <n v="0"/>
    <s v=""/>
    <s v="P/N CONNU"/>
    <s v="NB5457P"/>
    <s v="LdF approuvée"/>
    <s v="NON"/>
    <s v="NON"/>
    <n v="117"/>
    <s v="1251019-3647010"/>
    <x v="0"/>
    <s v="LCT021785_x000a_LCT021786_x000a_LCT021787"/>
    <s v="LTE990054"/>
    <x v="137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d v="2018-11-21T00:00:00"/>
    <s v="OK"/>
    <s v="MAD TBD"/>
    <s v=""/>
    <s v=""/>
    <d v="2018-11-27T00:00:00"/>
    <s v="OK"/>
    <n v="1313.9"/>
    <n v="0"/>
    <s v="USD"/>
    <s v="TBD"/>
    <s v="TBD"/>
    <s v="Non valide"/>
    <s v="Non valide"/>
    <n v="1313.9"/>
    <n v="1169.3710000000001"/>
    <s v="LCT021785"/>
    <n v="43431"/>
    <x v="135"/>
    <n v="2"/>
    <n v="3.74"/>
    <n v="3.74"/>
  </r>
  <r>
    <s v="2742365610"/>
    <x v="0"/>
    <n v="27423656"/>
    <n v="10"/>
    <x v="3"/>
    <x v="8"/>
    <n v="1"/>
    <n v="0"/>
    <s v=""/>
    <s v="P/N CONNU"/>
    <s v="NB5457P"/>
    <s v="LdF approuvée"/>
    <s v="NON"/>
    <s v="NON"/>
    <n v="117"/>
    <s v="1251019-3656010"/>
    <x v="0"/>
    <s v="LCT021800_x000a_LCT021801_x000a_LCT021802"/>
    <s v="LTE990059"/>
    <x v="137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d v="2018-11-21T00:00:00"/>
    <s v="OK"/>
    <s v="MAD TBD"/>
    <s v=""/>
    <s v=""/>
    <d v="2018-11-27T00:00:00"/>
    <s v="OK"/>
    <n v="1313.9"/>
    <n v="0"/>
    <s v="USD"/>
    <s v="TBD"/>
    <s v="TBD"/>
    <s v="Non valide"/>
    <s v="Non valide"/>
    <n v="1313.9"/>
    <n v="1169.3710000000001"/>
    <s v="LCT021800"/>
    <n v="43431"/>
    <x v="135"/>
    <n v="2"/>
    <n v="3.74"/>
    <n v="3.74"/>
  </r>
  <r>
    <s v="2742366610"/>
    <x v="0"/>
    <n v="27423666"/>
    <n v="10"/>
    <x v="3"/>
    <x v="8"/>
    <n v="1"/>
    <n v="0"/>
    <s v=""/>
    <s v="P/N CONNU"/>
    <s v="NB5457P"/>
    <s v="LdF approuvée"/>
    <s v="NON"/>
    <s v="NON"/>
    <n v="117"/>
    <s v="1251019-3666010"/>
    <x v="0"/>
    <s v="LCT021791_x000a_LCT021792_x000a_LCT021793"/>
    <s v="LTE990056"/>
    <x v="137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1-27T00:00:00"/>
    <d v="2018-11-21T00:00:00"/>
    <s v="OK"/>
    <s v="MAD TBD"/>
    <s v=""/>
    <s v=""/>
    <d v="2018-11-27T00:00:00"/>
    <s v="OK"/>
    <n v="1313.9"/>
    <n v="0"/>
    <s v="USD"/>
    <s v="TBD"/>
    <s v="TBD"/>
    <s v="Non valide"/>
    <s v="Non valide"/>
    <n v="1313.9"/>
    <n v="1169.3710000000001"/>
    <s v="LCT021791"/>
    <n v="43431"/>
    <x v="135"/>
    <n v="2"/>
    <n v="3.74"/>
    <n v="3.74"/>
  </r>
  <r>
    <s v="2761048910"/>
    <x v="0"/>
    <n v="27610489"/>
    <n v="10"/>
    <x v="0"/>
    <x v="8"/>
    <n v="1"/>
    <n v="0"/>
    <s v=""/>
    <s v="P/N CONNU"/>
    <s v="NB5457P"/>
    <s v="LdF approuvée"/>
    <s v="NON"/>
    <s v="NON"/>
    <n v="117"/>
    <s v="1251019-0489010"/>
    <x v="0"/>
    <s v="LCT021810_x000a_LCT021811_x000a_LCT021812"/>
    <s v="LTE990062"/>
    <x v="137"/>
    <s v="SERVI"/>
    <s v="N/A"/>
    <s v="N/A"/>
    <s v="Received"/>
    <s v="Expédiée"/>
    <s v="Réception 4STR*01149 et 4STR*01150 le 25/05/2018"/>
    <s v="PHS"/>
    <n v="10623"/>
    <s v="NA"/>
    <s v="NA"/>
    <d v="2018-02-10T00:00:00"/>
    <d v="2018-11-27T00:00:00"/>
    <d v="2018-11-21T00:00:00"/>
    <s v="OK"/>
    <s v="MAD TBD"/>
    <s v=""/>
    <s v=""/>
    <d v="2018-11-27T00:00:00"/>
    <s v="OK"/>
    <n v="1313.9"/>
    <n v="0"/>
    <s v="USD"/>
    <s v="TBD"/>
    <s v="TBD"/>
    <s v="Non valide"/>
    <s v="Non valide"/>
    <n v="1313.9"/>
    <n v="1169.3710000000001"/>
    <s v="LCT021810"/>
    <n v="43431"/>
    <x v="135"/>
    <n v="2"/>
    <n v="3.74"/>
    <n v="3.74"/>
  </r>
  <r>
    <s v="2761049010"/>
    <x v="0"/>
    <n v="27610490"/>
    <n v="10"/>
    <x v="0"/>
    <x v="8"/>
    <n v="1"/>
    <n v="0"/>
    <s v=""/>
    <s v="P/N CONNU"/>
    <s v="NB5457P"/>
    <s v="LdF approuvée"/>
    <s v="NON"/>
    <s v="NON"/>
    <n v="117"/>
    <s v="1251019-0490010"/>
    <x v="0"/>
    <s v="LCT021807_x000a_LCT021808_x000a_LCT021809"/>
    <s v="LTE990061"/>
    <x v="137"/>
    <s v="SERVI"/>
    <s v="N/A"/>
    <s v="N/A"/>
    <s v="Received"/>
    <s v="Expédiée"/>
    <s v="Réception 4STR*01149 et 4STR*01150 le 25/05/2018"/>
    <s v="PHS"/>
    <n v="10623"/>
    <s v="NA"/>
    <s v="NA"/>
    <d v="2018-02-10T00:00:00"/>
    <d v="2018-11-27T00:00:00"/>
    <d v="2018-11-21T00:00:00"/>
    <s v="OK"/>
    <s v="MAD TBD"/>
    <s v=""/>
    <s v=""/>
    <d v="2018-11-27T00:00:00"/>
    <s v="OK"/>
    <n v="1313.9"/>
    <n v="0"/>
    <s v="USD"/>
    <s v="TBD"/>
    <s v="TBD"/>
    <s v="Non valide"/>
    <s v="Non valide"/>
    <n v="1313.9"/>
    <n v="1169.3710000000001"/>
    <s v="LCT021807"/>
    <n v="43431"/>
    <x v="135"/>
    <n v="2"/>
    <n v="3.74"/>
    <n v="3.74"/>
  </r>
  <r>
    <s v="2791439010"/>
    <x v="0"/>
    <n v="27914390"/>
    <n v="10"/>
    <x v="1"/>
    <x v="101"/>
    <n v="1"/>
    <n v="0"/>
    <s v=""/>
    <s v="P/N CONNU"/>
    <s v="NB3762P"/>
    <s v="LdF Non approuvée"/>
    <s v="NON"/>
    <s v="NON"/>
    <n v="22"/>
    <s v="1251019-4390010"/>
    <x v="0"/>
    <s v="LCT133235_x000a_LCT133236_x000a_LCT133237"/>
    <s v="LTE990003"/>
    <x v="137"/>
    <s v="SERVI"/>
    <s v="6939600100_x000a_6944100100"/>
    <s v="Qté 1_x000a_Qté 1"/>
    <s v="Received"/>
    <s v="Expédiée"/>
    <s v="GLA le 30/10/2018: Matiere en stock attente confié pour planification_x000a_GLA LE 12/11/2018: Manque serviture COL (Derniere relance 20/11/2018)"/>
    <s v="GLA"/>
    <n v="17021"/>
    <s v="ACHF01619 "/>
    <n v="3508"/>
    <d v="2018-11-12T00:00:00"/>
    <d v="2018-11-23T00:00:00"/>
    <d v="2018-11-21T00:00:00"/>
    <m/>
    <s v="MAD TBD"/>
    <s v=""/>
    <s v=""/>
    <d v="2018-11-23T00:00:00"/>
    <s v="OK"/>
    <n v="4252"/>
    <n v="0"/>
    <s v="USD"/>
    <s v="TBD"/>
    <s v="TBD"/>
    <s v="Non valide"/>
    <s v="Non valide"/>
    <n v="0"/>
    <n v="0"/>
    <s v="LCT133235"/>
    <n v="43427"/>
    <x v="136"/>
    <n v="1"/>
    <n v="0"/>
    <n v="0"/>
  </r>
  <r>
    <s v="HNC200024240220"/>
    <x v="5"/>
    <s v="HNC2000242402"/>
    <s v="20"/>
    <x v="1"/>
    <x v="102"/>
    <n v="1"/>
    <n v="0"/>
    <s v=""/>
    <s v="P/N CONNU"/>
    <s v="N/A"/>
    <s v="LdF Non approuvée"/>
    <s v="NON"/>
    <s v="NON"/>
    <s v="OPTICAL FIBER"/>
    <s v="1252119-2402020"/>
    <x v="0"/>
    <s v="LCT186203"/>
    <s v="186203-1"/>
    <x v="137"/>
    <s v="SERVI"/>
    <s v="N/A"/>
    <s v="N/A"/>
    <s v="N/A"/>
    <s v="Expédiée"/>
    <m/>
    <s v="GLA"/>
    <s v="NA"/>
    <s v="NA"/>
    <s v="NA"/>
    <d v="2018-11-21T00:00:00"/>
    <d v="2018-11-23T00:00:00"/>
    <d v="2018-11-21T00:00:00"/>
    <m/>
    <s v="MAD TBD"/>
    <s v=""/>
    <s v=""/>
    <d v="2018-11-23T00:00:00"/>
    <s v="OK"/>
    <n v="0"/>
    <n v="0"/>
    <n v="0"/>
    <s v="TBD"/>
    <s v="TBD"/>
    <s v="Non valide"/>
    <s v="Non valide"/>
    <n v="0"/>
    <s v="0,00"/>
    <s v="LCT186203"/>
    <n v="43427"/>
    <x v="136"/>
    <n v="1"/>
    <n v="0"/>
    <n v="0"/>
  </r>
  <r>
    <s v="2784880110"/>
    <x v="0"/>
    <n v="27848801"/>
    <n v="10"/>
    <x v="0"/>
    <x v="12"/>
    <n v="1"/>
    <n v="0"/>
    <s v="STOCK PHS Qté 1"/>
    <s v="P/N CONNU"/>
    <s v="NR1624P"/>
    <s v="LdF approuvée"/>
    <s v="NON"/>
    <s v="NON"/>
    <n v="119"/>
    <s v="1251019-8801010"/>
    <x v="0"/>
    <s v="LCT087488_x000a_LCT087489_x000a_LCT087490"/>
    <s v="LTE990003"/>
    <x v="138"/>
    <s v="SERVI"/>
    <n v="6963382700"/>
    <s v="Qté 1"/>
    <s v="Received"/>
    <s v="Expédiée"/>
    <s v="GLA le 18/10/2018: Attente STR (4STR*00009) prévu 05/11/2018 + Confiés pour planification (derniere analyse 30/10/2018)_x000a_GLA le 08/11/2018: Attente  Confiés pour planification (derniere analyse 08/11/2018)_x000a_GLA le 13/11/2018: OK  (derniere analyse 20/11/2018)"/>
    <s v="AZA"/>
    <n v="15619"/>
    <s v="ACHF01110"/>
    <n v="3509"/>
    <d v="2018-09-27T00:00:00"/>
    <d v="2018-11-28T00:00:00"/>
    <d v="2018-11-22T00:00:00"/>
    <m/>
    <s v="MAD TBD"/>
    <s v=""/>
    <s v=""/>
    <d v="2018-11-28T00:00:00"/>
    <s v="OK"/>
    <n v="1173"/>
    <n v="0"/>
    <s v="USD"/>
    <s v="TBD"/>
    <s v="TBD"/>
    <s v="Non valide"/>
    <s v="Non valide"/>
    <n v="1173"/>
    <n v="1043.97"/>
    <s v="LCT087488"/>
    <n v="43432"/>
    <x v="137"/>
    <n v="2"/>
    <n v="2.35"/>
    <n v="2.35"/>
  </r>
  <r>
    <s v="27859375_x000a_2793994310"/>
    <x v="0"/>
    <s v="27859375_x000a_27939943"/>
    <n v="10"/>
    <x v="3"/>
    <x v="12"/>
    <n v="1"/>
    <n v="0"/>
    <s v="STOCK PHS Qté 1"/>
    <s v="P/N CONNU"/>
    <s v="NR1624P"/>
    <s v="LdF approuvée"/>
    <s v="NON"/>
    <s v="NON"/>
    <n v="119"/>
    <s v="1251019-9943010"/>
    <x v="0"/>
    <s v="LCT105657_x000a_LCT105658_x000a_LCT105659"/>
    <s v="LTE990002"/>
    <x v="138"/>
    <s v="SERVI"/>
    <n v="6963382700"/>
    <s v="Qté 1"/>
    <s v="Received"/>
    <s v="Expédiée"/>
    <s v="GLA le 18/10/2018: Attente STR (4STR*00009) prévu 05/11/2018 + Confiés pour planification (derniere analyse 30/10/2018)_x000a_GLA le 08/11/2018: Attente  Confiés pour planification (derniere analyse 08/11/2018)_x000a_GLA le 13/11/2018: OK (derniere analyse 20/11/2018"/>
    <s v="AZA"/>
    <n v="15619"/>
    <s v="ACHF01110"/>
    <n v="3510"/>
    <d v="2018-11-15T00:00:00"/>
    <d v="2018-11-28T00:00:00"/>
    <d v="2018-11-22T00:00:00"/>
    <m/>
    <s v="MAD TBD"/>
    <s v=""/>
    <s v=""/>
    <d v="2018-11-28T00:00:00"/>
    <s v="OK"/>
    <n v="1173"/>
    <n v="0"/>
    <s v="USD"/>
    <s v="TBD"/>
    <s v="TBD"/>
    <s v="Non valide"/>
    <s v="Non valide"/>
    <n v="1173"/>
    <n v="1043.97"/>
    <s v="LCT105657"/>
    <n v="43432"/>
    <x v="137"/>
    <n v="2"/>
    <n v="2.35"/>
    <n v="2.35"/>
  </r>
  <r>
    <s v="27879924_x000a_2794012010"/>
    <x v="0"/>
    <s v="27879924_x000a_27940120"/>
    <n v="10"/>
    <x v="3"/>
    <x v="12"/>
    <n v="1"/>
    <n v="0"/>
    <s v="STOCK PHS Qté 1"/>
    <s v="P/N CONNU"/>
    <s v="NR1624P"/>
    <s v="LdF approuvée"/>
    <s v="NON"/>
    <s v="NON"/>
    <n v="119"/>
    <s v="1251019-0120010"/>
    <x v="0"/>
    <s v="LCT120309_x000a_LCT120310"/>
    <s v="LTE990005"/>
    <x v="138"/>
    <s v="SERVI"/>
    <n v="6963382700"/>
    <s v="Qté 1"/>
    <s v="Received"/>
    <s v="Expédiée"/>
    <s v="GLA le 18/10/2018: Attente STR (4STR*00009) prévu 29/10/2018 + Confiés pour planification (derniere analyse 30/10/2018)_x000a_GLA le 08/11/2018: Attente  Confiés pour planification (derniere analyse 08/11/2018)_x000a_GLA le 13/11/2018: OK (derniere analyse 20/11/2018"/>
    <s v="AZA"/>
    <n v="16378"/>
    <s v="ACHF01110"/>
    <n v="3512"/>
    <d v="2018-11-15T00:00:00"/>
    <d v="2018-11-28T00:00:00"/>
    <d v="2018-11-22T00:00:00"/>
    <m/>
    <s v="MAD TBD"/>
    <s v=""/>
    <s v=""/>
    <d v="2018-11-28T00:00:00"/>
    <s v="OK"/>
    <n v="1173"/>
    <n v="0"/>
    <s v="USD"/>
    <s v="TBD"/>
    <s v="TBD"/>
    <s v="Non valide"/>
    <s v="Non valide"/>
    <n v="1173"/>
    <n v="1043.97"/>
    <s v="LCT120309"/>
    <n v="43432"/>
    <x v="137"/>
    <n v="2"/>
    <n v="2.35"/>
    <n v="2.35"/>
  </r>
  <r>
    <s v="27896375_x000a_2794012910"/>
    <x v="0"/>
    <s v="27896375_x000a_27940129"/>
    <n v="10"/>
    <x v="3"/>
    <x v="12"/>
    <n v="1"/>
    <n v="0"/>
    <s v="STOCK PHS Qté 1"/>
    <s v="P/N CONNU"/>
    <s v="NR1624P"/>
    <s v="LdF approuvée"/>
    <s v="NON"/>
    <s v="NON"/>
    <n v="119"/>
    <s v="1251019-0129010"/>
    <x v="0"/>
    <s v="LCT131571_x000a_LCT131572"/>
    <s v="LTE990006"/>
    <x v="138"/>
    <s v="SERVI"/>
    <n v="6963382700"/>
    <s v="Qté 1"/>
    <s v="Received"/>
    <s v="Expédiée"/>
    <s v="GLA le 18/10/2018: Attente STR (4STR*00009) prévu 29/10/2018 + Confiés pour planification (derniere analyse 30/10/2018)_x000a_GLA le 08/11/2018: Attente  Confiés pour planification (derniere analyse 08/11/2018)_x000a_GLA le 13/11/2018: OK (derniere analyse 20/11/2018"/>
    <s v="GLA"/>
    <n v="16378"/>
    <s v="ACHF01110"/>
    <n v="3513"/>
    <d v="2018-11-15T00:00:00"/>
    <d v="2018-11-28T00:00:00"/>
    <d v="2018-11-22T00:00:00"/>
    <m/>
    <s v="MAD TBD"/>
    <s v=""/>
    <s v=""/>
    <d v="2018-11-28T00:00:00"/>
    <s v="OK"/>
    <n v="1173"/>
    <n v="0"/>
    <s v="USD"/>
    <s v="TBD"/>
    <s v="TBD"/>
    <s v="Non valide"/>
    <s v="Non valide"/>
    <n v="1173"/>
    <n v="1043.97"/>
    <s v="LCT131571"/>
    <n v="43432"/>
    <x v="137"/>
    <n v="2"/>
    <n v="2.35"/>
    <n v="2.35"/>
  </r>
  <r>
    <s v="27905624_x000a_2794013010"/>
    <x v="0"/>
    <s v="27905624_x000a_27940130"/>
    <n v="10"/>
    <x v="3"/>
    <x v="12"/>
    <n v="1"/>
    <n v="0"/>
    <s v="STOCK PHS Qté 1"/>
    <s v="P/N CONNU"/>
    <s v="NR1624P"/>
    <s v="LdF approuvée"/>
    <s v="NON"/>
    <s v="NON"/>
    <n v="119"/>
    <s v="1251019-0130010"/>
    <x v="0"/>
    <s v="LCT131573_x000a_LCT131574"/>
    <s v="LTE990007"/>
    <x v="138"/>
    <s v="SERVI"/>
    <n v="6963382700"/>
    <s v="Qté 1"/>
    <s v="Received"/>
    <s v="Expédiée"/>
    <s v="GLA le 18/10/2018: Attente STR (4STR*00009) prévu 29/10/2018 + Confiés pour planification (derniere analyse 30/10/2018)_x000a_GLA le 08/11/2018: Attente  Confiés pour planification (derniere analyse 08/11/2018)_x000a_GLA le 13/11/2018: OK (derniere analyse 26/11/2018)"/>
    <s v="GLA"/>
    <n v="16378"/>
    <s v="ACHF01110"/>
    <n v="3513"/>
    <d v="2018-11-15T00:00:00"/>
    <d v="2018-11-28T00:00:00"/>
    <d v="2018-11-22T00:00:00"/>
    <m/>
    <s v="MAD TBD"/>
    <s v=""/>
    <s v=""/>
    <d v="2018-11-28T00:00:00"/>
    <s v="OK"/>
    <n v="1173"/>
    <n v="0"/>
    <s v="USD"/>
    <s v="TBD"/>
    <s v="TBD"/>
    <s v="Non valide"/>
    <s v="Non valide"/>
    <n v="1173"/>
    <n v="1043.97"/>
    <s v="LCT131573"/>
    <n v="43432"/>
    <x v="137"/>
    <n v="2"/>
    <n v="2.35"/>
    <n v="2.35"/>
  </r>
  <r>
    <s v="450033675320"/>
    <x v="2"/>
    <n v="4500336753"/>
    <n v="20"/>
    <x v="0"/>
    <x v="55"/>
    <n v="2"/>
    <n v="0"/>
    <s v=""/>
    <s v="P/N CONNU"/>
    <s v="N/A"/>
    <s v="LdF approuvée"/>
    <s v="NON"/>
    <s v="NON"/>
    <s v="FDVESS-L4"/>
    <s v="1251619-6753020"/>
    <x v="1"/>
    <s v="LCT201548"/>
    <s v="71140033_x000a_=&gt;_x000a_71140034"/>
    <x v="138"/>
    <s v="SERVI"/>
    <s v="N/A"/>
    <s v="N/A"/>
    <s v="N/A"/>
    <s v="Expédiée"/>
    <m/>
    <s v="AZA"/>
    <s v="N/A"/>
    <s v="N/A"/>
    <s v="DS"/>
    <d v="2018-11-28T00:00:00"/>
    <d v="2018-11-28T00:00:00"/>
    <d v="2018-11-22T00:00:00"/>
    <m/>
    <s v="MAD TBD"/>
    <s v=""/>
    <s v=""/>
    <d v="2018-11-28T00:00:00"/>
    <s v="OK"/>
    <n v="1321"/>
    <s v="N/A"/>
    <s v="EUR"/>
    <s v="TBD"/>
    <s v="TBD"/>
    <s v="Non valide"/>
    <s v="Non valide"/>
    <n v="2642"/>
    <n v="2642"/>
    <s v="LCT201548"/>
    <n v="43432"/>
    <x v="137"/>
    <n v="2"/>
    <n v="1.78"/>
    <n v="3.56"/>
  </r>
  <r>
    <s v="2784880120"/>
    <x v="0"/>
    <n v="27848801"/>
    <n v="20"/>
    <x v="0"/>
    <x v="12"/>
    <n v="1"/>
    <n v="0"/>
    <s v="STOCK PHS Qté 1"/>
    <s v="P/N CONNU"/>
    <s v="NR1624P"/>
    <s v="LdF approuvée"/>
    <s v="NON"/>
    <s v="NON"/>
    <n v="119"/>
    <s v="1251019-8801020"/>
    <x v="0"/>
    <s v="LCT087488_x000a_LCT087489_x000a_LCT087490"/>
    <s v="LTE990001"/>
    <x v="138"/>
    <s v="SERVI"/>
    <n v="6963382700"/>
    <s v="Qté 1"/>
    <s v="In delivering"/>
    <s v="Expédiée"/>
    <s v="GLA le 18/10/2018: Attente STR (4STR*00009) prévu 05/11/2018 + Confiés pour planification (derniere analyse 30/10/2018)_x000a_GLA le 08/11/2018: Attente  Confiés pour expédition, Manque 4CPR*0043 =&gt; Faire DS (derniere analyse 10/12/2018)"/>
    <s v="AZA"/>
    <n v="15619"/>
    <s v="ACHF01110"/>
    <n v="3509"/>
    <d v="2018-09-27T00:00:00"/>
    <d v="2018-11-28T00:00:00"/>
    <d v="2018-11-22T00:00:00"/>
    <m/>
    <s v="MAD TBD"/>
    <s v=""/>
    <s v=""/>
    <d v="2018-11-28T00:00:00"/>
    <s v="OK"/>
    <n v="1173"/>
    <n v="0"/>
    <s v="USD"/>
    <n v="1173"/>
    <s v="USD"/>
    <s v="Valide"/>
    <s v="Valide"/>
    <n v="1173"/>
    <n v="1043.97"/>
    <s v="LCT087488"/>
    <n v="43432"/>
    <x v="137"/>
    <n v="2"/>
    <n v="2.35"/>
    <n v="2.35"/>
  </r>
  <r>
    <s v="2778413920"/>
    <x v="0"/>
    <n v="27784139"/>
    <n v="20"/>
    <x v="0"/>
    <x v="2"/>
    <n v="1"/>
    <n v="0"/>
    <s v=""/>
    <s v="P/N CONNU"/>
    <s v="N/A"/>
    <s v="LdF approuvée"/>
    <s v="NON"/>
    <s v="NON"/>
    <n v="510"/>
    <s v="1251319-4139020"/>
    <x v="0"/>
    <s v="LCT036589_x000a_LCT036590"/>
    <s v="LTE990008"/>
    <x v="139"/>
    <s v="SERVI"/>
    <n v="6530207600"/>
    <s v="Qté 1"/>
    <s v="N/A"/>
    <s v="Expédiée"/>
    <s v="Relancer CORE le 27/09/2018_x000a_GLA LE 19/10/2018: OK_x000a_GLA le 12/11/2018: Manque STR  DS N°358755 (derniere relance le 12/11/2018)_x000a_GLA le 20/11/2018 OK (derniere analyse 20/11/2018)"/>
    <s v="AZA"/>
    <n v="13629"/>
    <m/>
    <n v="1582"/>
    <d v="2018-08-05T00:00:00"/>
    <d v="2018-11-29T00:00:00"/>
    <d v="2018-11-23T00:00:00"/>
    <m/>
    <s v="MAD TBD"/>
    <s v=""/>
    <s v=""/>
    <d v="2018-11-29T00:00:00"/>
    <s v="OK"/>
    <n v="1419"/>
    <n v="0"/>
    <s v="EUR"/>
    <s v="TBD"/>
    <s v="TBD"/>
    <s v="Non valide"/>
    <s v="Non valide"/>
    <n v="1419"/>
    <n v="1419"/>
    <s v="LCT036589"/>
    <n v="43433"/>
    <x v="138"/>
    <n v="2"/>
    <n v="0"/>
    <n v="0"/>
  </r>
  <r>
    <s v="490003645110"/>
    <x v="1"/>
    <n v="4900036451"/>
    <n v="10"/>
    <x v="3"/>
    <x v="103"/>
    <n v="2"/>
    <n v="0"/>
    <s v=""/>
    <s v="P/N CONNU"/>
    <s v="RR0927C"/>
    <s v="LdF approuvée"/>
    <s v="NON"/>
    <s v="OUI"/>
    <n v="811"/>
    <s v="1251019-6451010"/>
    <x v="0"/>
    <s v="LCT168525_x000a_LCT168526"/>
    <s v="LTE990001_x000a_=&gt; _x000a_LTE990002"/>
    <x v="139"/>
    <s v="SERVI"/>
    <s v="6853820100"/>
    <s v="Qté 1"/>
    <s v="Received"/>
    <s v="Expédiée"/>
    <s v="GLA LE 24/10/2018:  Manque Confié pour planification (derniere relance 20/11/2018)_x000a_GLA LE 20/11/2018: OK 26/11/2018)"/>
    <s v="GLA"/>
    <n v="18240"/>
    <m/>
    <n v="3530"/>
    <d v="2018-11-09T00:00:00"/>
    <d v="2018-11-29T00:00:00"/>
    <d v="2018-11-23T00:00:00"/>
    <m/>
    <s v="MAD TBD"/>
    <s v=""/>
    <s v=""/>
    <d v="2018-11-29T00:00:00"/>
    <s v="OK"/>
    <n v="0"/>
    <n v="0"/>
    <n v="0"/>
    <s v="TBD"/>
    <s v="TBD"/>
    <s v="Non valide"/>
    <s v="Non valide"/>
    <n v="0"/>
    <s v="0,00"/>
    <s v="LCT168525"/>
    <n v="43433"/>
    <x v="138"/>
    <n v="2"/>
    <n v="0"/>
    <n v="0"/>
  </r>
  <r>
    <s v="2791299710"/>
    <x v="0"/>
    <n v="27912997"/>
    <n v="10"/>
    <x v="3"/>
    <x v="3"/>
    <n v="1"/>
    <n v="0"/>
    <s v=""/>
    <s v="P/N CONNU"/>
    <s v="N/A"/>
    <s v="LdF approuvée"/>
    <s v="NON"/>
    <s v="NON"/>
    <n v="510"/>
    <s v="1251319-2997010"/>
    <x v="0"/>
    <s v="LCT133537_x000a_LCT133538"/>
    <s v="LTE990002"/>
    <x v="140"/>
    <s v="SERVI"/>
    <n v="6530207600"/>
    <s v="Qté 1"/>
    <s v="Received"/>
    <s v="Expédiée"/>
    <s v="GLA LE 30/10/2018:   Attente Confié pour planification_x000a_GLA le 13/11/2018: OK (derniere analyse 20/11/2018)_x000a_GLA le 20/11/2018: DS 364535 pour 4STR*00817_x000a_GLA le 20/11/2018: OK ( (Mail envoyé au contrôle le 10/12/2018))"/>
    <s v="GLA"/>
    <n v="17016"/>
    <m/>
    <n v="3663"/>
    <d v="2018-10-14T00:00:00"/>
    <d v="2018-11-30T00:00:00"/>
    <d v="2018-11-26T00:00:00"/>
    <m/>
    <s v="MAD TBD"/>
    <s v=""/>
    <s v=""/>
    <d v="2018-11-30T00:00:00"/>
    <s v="OK"/>
    <n v="1460"/>
    <n v="2347"/>
    <s v="USD"/>
    <s v="TBD"/>
    <s v="TBD"/>
    <s v="Non valide"/>
    <s v="Non valide"/>
    <n v="1460"/>
    <n v="1299.4000000000001"/>
    <s v="LCT133537"/>
    <n v="43434"/>
    <x v="139"/>
    <n v="2"/>
    <n v="2.39"/>
    <n v="2.39"/>
  </r>
  <r>
    <s v="2782278410"/>
    <x v="0"/>
    <n v="27822784"/>
    <n v="10"/>
    <x v="1"/>
    <x v="101"/>
    <n v="1"/>
    <n v="0"/>
    <s v=""/>
    <s v="P/N CONNU"/>
    <s v="NB3762P"/>
    <s v="LdF Non approuvée"/>
    <s v="NON"/>
    <s v="NON"/>
    <n v="22"/>
    <s v="1251019-2784010"/>
    <x v="0"/>
    <s v="LCT076823_x000a_LCT076824_x000a_LCT076825"/>
    <s v="LTE990001"/>
    <x v="141"/>
    <s v="SERVI"/>
    <s v="6939600100_x000a_6944100100"/>
    <s v="Qté 1_x000a_Qté 1"/>
    <s v="Received"/>
    <s v="Expédiée"/>
    <s v="AZA: Qté 2 devient Qté 1_x000a_GLA le 12/11/2018: Attente servitude (Derniere Analyse 12/11/2018)_x000a_GLA le 20/11/2018 Manque confiés =&gt; Faire DS sur la série le tps de les retrouvés_x000a_GLA le 26/11/2018:OK_x000a_GLA le 03/12/2018: VU bloqué au controle"/>
    <s v="AZA"/>
    <n v="14516"/>
    <m/>
    <n v="3514"/>
    <d v="2018-10-23T00:00:00"/>
    <d v="2018-11-29T00:00:00"/>
    <d v="2018-11-27T00:00:00"/>
    <m/>
    <s v="MAD TBD"/>
    <s v=""/>
    <s v=""/>
    <d v="2018-11-29T00:00:00"/>
    <s v="OK"/>
    <n v="4252"/>
    <n v="0"/>
    <s v="USD"/>
    <s v="TBD"/>
    <s v="TBD"/>
    <s v="Non valide"/>
    <s v="Non valide"/>
    <n v="0"/>
    <n v="0"/>
    <s v="LCT076823"/>
    <n v="43433"/>
    <x v="138"/>
    <n v="1"/>
    <n v="0"/>
    <n v="0"/>
  </r>
  <r>
    <s v="2761048610"/>
    <x v="0"/>
    <n v="27610486"/>
    <n v="10"/>
    <x v="0"/>
    <x v="8"/>
    <n v="1"/>
    <n v="0"/>
    <s v=""/>
    <s v="P/N CONNU"/>
    <s v="NB5457P"/>
    <s v="LdF approuvée"/>
    <s v="NON"/>
    <s v="NON"/>
    <n v="117"/>
    <s v="1251019-0486010"/>
    <x v="0"/>
    <s v="LCT021813_x000a_LCT021814_x000a_LCT021815"/>
    <s v="LTE990063"/>
    <x v="142"/>
    <s v="SERVI"/>
    <s v="N/A"/>
    <s v="N/A"/>
    <s v="Received"/>
    <s v="Expédiée"/>
    <s v="Réception 4STR*01149 et 4STR*01150 le 25/05/2018"/>
    <s v="PHS"/>
    <n v="10623"/>
    <s v="NA"/>
    <s v="NA"/>
    <d v="2018-02-10T00:00:00"/>
    <d v="2018-12-04T00:00:00"/>
    <d v="2018-11-28T00:00:00"/>
    <s v="OK"/>
    <s v="MAD TBD"/>
    <s v=""/>
    <s v=""/>
    <d v="2018-12-04T00:00:00"/>
    <s v="OK"/>
    <n v="1313.9"/>
    <n v="0"/>
    <s v="USD"/>
    <s v="TBD"/>
    <s v="TBD"/>
    <s v="Non valide"/>
    <s v="Non valide"/>
    <n v="1313.9"/>
    <n v="1169.3710000000001"/>
    <s v="LCT021813"/>
    <n v="43438"/>
    <x v="140"/>
    <n v="2"/>
    <n v="3.74"/>
    <n v="3.74"/>
  </r>
  <r>
    <s v="2740519810"/>
    <x v="0"/>
    <n v="27405198"/>
    <s v="10"/>
    <x v="3"/>
    <x v="8"/>
    <n v="1"/>
    <n v="0"/>
    <s v=""/>
    <s v="P/N CONNU"/>
    <s v="NB5457P"/>
    <s v="LdF approuvée"/>
    <s v="NON"/>
    <s v="NON"/>
    <n v="117"/>
    <s v="1251019-5198010"/>
    <x v="0"/>
    <s v="LCTV03443_x000a_LCTV03444"/>
    <s v="EFD990246"/>
    <x v="142"/>
    <s v="SERVI"/>
    <s v="N/A"/>
    <s v="N/A"/>
    <s v="Received"/>
    <s v="Expédiée"/>
    <s v="Faire mail prod. + collab à réception des confiés_x000a_CMS 2 received ; Missing CMS 1 Qté 1"/>
    <s v="AZA"/>
    <n v="5394"/>
    <m/>
    <n v="2922"/>
    <d v="2017-05-01T00:00:00"/>
    <d v="2018-12-04T00:00:00"/>
    <d v="2018-11-28T00:00:00"/>
    <s v="Non"/>
    <s v="MAD TBD"/>
    <s v=""/>
    <s v=""/>
    <d v="2018-12-04T00:00:00"/>
    <s v="OK"/>
    <n v="1313.9"/>
    <n v="0"/>
    <s v="USD"/>
    <s v="TBD"/>
    <s v="TBD"/>
    <s v="Non valide"/>
    <s v="Non valide"/>
    <n v="1313.9"/>
    <n v="1169.3710000000001"/>
    <s v="LCTV03443"/>
    <n v="43438"/>
    <x v="140"/>
    <n v="2"/>
    <n v="3.74"/>
    <n v="3.74"/>
  </r>
  <r>
    <s v="2740530310"/>
    <x v="0"/>
    <n v="27405303"/>
    <s v="10"/>
    <x v="3"/>
    <x v="8"/>
    <n v="1"/>
    <n v="0"/>
    <s v=""/>
    <s v="P/N CONNU"/>
    <s v="NB5457P"/>
    <s v="LdF approuvée"/>
    <s v="NON"/>
    <s v="NON"/>
    <n v="117"/>
    <s v="1251019-5303010"/>
    <x v="0"/>
    <s v="LCTV03449_x000a_LCTV03450"/>
    <s v="EFD990249"/>
    <x v="142"/>
    <s v="SERVI"/>
    <s v="N/A"/>
    <s v="N/A"/>
    <s v="Received"/>
    <s v="Expédiée"/>
    <s v="Faire mail prod. + collab à réception des confiés_x000a_Missing CMS 2 Qty 1 (0 Received) "/>
    <s v="AZA"/>
    <n v="5394"/>
    <m/>
    <n v="2923"/>
    <d v="2017-05-01T00:00:00"/>
    <d v="2018-12-04T00:00:00"/>
    <d v="2018-11-28T00:00:00"/>
    <s v="Non"/>
    <s v="MAD TBD"/>
    <s v=""/>
    <s v=""/>
    <d v="2018-12-04T00:00:00"/>
    <s v="OK"/>
    <n v="1313.9"/>
    <n v="0"/>
    <s v="USD"/>
    <s v="TBD"/>
    <s v="TBD"/>
    <s v="Non valide"/>
    <s v="Non valide"/>
    <n v="1313.9"/>
    <n v="1169.3710000000001"/>
    <s v="LCTV03449"/>
    <n v="43438"/>
    <x v="140"/>
    <n v="2"/>
    <n v="3.74"/>
    <n v="3.74"/>
  </r>
  <r>
    <s v="2740532210"/>
    <x v="0"/>
    <n v="27405322"/>
    <s v="10"/>
    <x v="3"/>
    <x v="8"/>
    <n v="1"/>
    <n v="0"/>
    <s v=""/>
    <s v="P/N CONNU"/>
    <s v="NB5457P"/>
    <s v="LdF approuvée"/>
    <s v="NON"/>
    <s v="NON"/>
    <n v="117"/>
    <s v="1251019-5322010"/>
    <x v="0"/>
    <s v="LCTV03451_x000a_LCTV03452"/>
    <s v="EFD990250"/>
    <x v="142"/>
    <s v="SERVI"/>
    <s v="N/A"/>
    <s v="N/A"/>
    <s v="Received"/>
    <s v="Expédiée"/>
    <s v="Faire mail prod. + collab à réception des confiés_x000a_Missing CMS 2 Qty 1 (0 Received) "/>
    <s v="AZA"/>
    <n v="5394"/>
    <m/>
    <n v="2925"/>
    <d v="2017-05-01T00:00:00"/>
    <d v="2018-12-04T00:00:00"/>
    <d v="2018-11-28T00:00:00"/>
    <s v="Non"/>
    <s v="MAD TBD"/>
    <s v=""/>
    <s v=""/>
    <d v="2018-12-04T00:00:00"/>
    <s v="OK"/>
    <n v="1313.9"/>
    <n v="0"/>
    <s v="USD"/>
    <s v="TBD"/>
    <s v="TBD"/>
    <s v="Non valide"/>
    <s v="Non valide"/>
    <n v="1313.9"/>
    <n v="1169.3710000000001"/>
    <s v="LCTV03451"/>
    <n v="43438"/>
    <x v="140"/>
    <n v="2"/>
    <n v="3.74"/>
    <n v="3.74"/>
  </r>
  <r>
    <s v="2740537610"/>
    <x v="0"/>
    <n v="27405376"/>
    <s v="10"/>
    <x v="3"/>
    <x v="8"/>
    <n v="1"/>
    <n v="0"/>
    <s v=""/>
    <s v="P/N CONNU"/>
    <s v="NB5457P"/>
    <s v="LdF approuvée"/>
    <s v="NON"/>
    <s v="NON"/>
    <n v="117"/>
    <s v="1251019-5376010"/>
    <x v="0"/>
    <s v="LCTV03453_x000a_LCTV03454"/>
    <s v="EFD990251"/>
    <x v="142"/>
    <s v="SERVI"/>
    <s v="N/A"/>
    <s v="N/A"/>
    <s v="Received"/>
    <s v="Expédiée"/>
    <s v="Faire mail prod. + collab à réception des confiés_x000a_Missing CMS 2 Qty 1 (0 Received) "/>
    <s v="AZA"/>
    <n v="5394"/>
    <m/>
    <n v="2926"/>
    <d v="2017-05-01T00:00:00"/>
    <d v="2018-12-04T00:00:00"/>
    <d v="2018-11-28T00:00:00"/>
    <s v="Non"/>
    <s v="MAD TBD"/>
    <s v=""/>
    <s v=""/>
    <d v="2018-12-04T00:00:00"/>
    <s v="OK"/>
    <n v="1313.9"/>
    <n v="0"/>
    <s v="USD"/>
    <s v="TBD"/>
    <s v="TBD"/>
    <s v="Non valide"/>
    <s v="Non valide"/>
    <n v="1313.9"/>
    <n v="1169.3710000000001"/>
    <s v="LCTV03453"/>
    <n v="43438"/>
    <x v="140"/>
    <n v="2"/>
    <n v="3.74"/>
    <n v="3.74"/>
  </r>
  <r>
    <s v="2742366810"/>
    <x v="0"/>
    <n v="27423668"/>
    <s v="10"/>
    <x v="3"/>
    <x v="8"/>
    <n v="1"/>
    <n v="0"/>
    <s v=""/>
    <s v="P/N CONNU"/>
    <s v="NB5457P"/>
    <s v="LdF approuvée"/>
    <s v="NON"/>
    <s v="NON"/>
    <n v="117"/>
    <s v="1251019-3668010"/>
    <x v="0"/>
    <s v="LCTV31149_x000a_LCTV31150"/>
    <s v="EFD990280"/>
    <x v="142"/>
    <s v="SERVI"/>
    <s v="N/A"/>
    <s v="N/A"/>
    <s v="Received"/>
    <s v="Expédiée"/>
    <s v="Faire mail prod. + collab à réception des confiés_x000a_Missing CMS 2 Qty 1 (0 Received) "/>
    <s v="AZA"/>
    <n v="6169"/>
    <m/>
    <n v="2920"/>
    <d v="2017-07-15T00:00:00"/>
    <d v="2018-12-04T00:00:00"/>
    <d v="2018-11-28T00:00:00"/>
    <s v="Non"/>
    <s v="MAD TBD"/>
    <s v=""/>
    <s v=""/>
    <d v="2018-12-04T00:00:00"/>
    <s v="OK"/>
    <n v="1313.9"/>
    <n v="0"/>
    <s v="USD"/>
    <s v="TBD"/>
    <s v="TBD"/>
    <s v="Non valide"/>
    <s v="Non valide"/>
    <n v="1313.9"/>
    <n v="1169.3710000000001"/>
    <s v="LCTV31149"/>
    <n v="43438"/>
    <x v="140"/>
    <n v="2"/>
    <n v="3.74"/>
    <n v="3.74"/>
  </r>
  <r>
    <s v="2796626410"/>
    <x v="3"/>
    <n v="27966264"/>
    <s v="10"/>
    <x v="2"/>
    <x v="104"/>
    <n v="0"/>
    <n v="0"/>
    <s v=""/>
    <s v="P/N INCONNU"/>
    <s v="TBD"/>
    <s v="LdF non existante"/>
    <s v="NON"/>
    <s v="À définir"/>
    <s v="TBD"/>
    <s v=""/>
    <x v="2"/>
    <m/>
    <m/>
    <x v="142"/>
    <s v="SERVI"/>
    <s v="TBD"/>
    <s v="TBD"/>
    <s v="N/A"/>
    <s v="Annulée"/>
    <m/>
    <s v="GLA"/>
    <m/>
    <m/>
    <m/>
    <d v="2018-11-30T00:00:00"/>
    <m/>
    <d v="2018-11-28T00:00:00"/>
    <m/>
    <s v="MAD TBD"/>
    <s v=""/>
    <s v=""/>
    <d v="1899-12-30T00:00:00"/>
    <s v="OK"/>
    <s v="0,00"/>
    <s v="0,00"/>
    <s v="EUR"/>
    <s v="TBD"/>
    <s v="TBD"/>
    <s v="Non valide"/>
    <s v="Non valide"/>
    <n v="0"/>
    <n v="0"/>
    <s v=""/>
    <n v="0"/>
    <x v="11"/>
    <n v="2"/>
    <s v="TBD"/>
    <s v="TBD"/>
  </r>
  <r>
    <s v="2791555210"/>
    <x v="0"/>
    <n v="27915552"/>
    <n v="10"/>
    <x v="1"/>
    <x v="84"/>
    <n v="1"/>
    <n v="0"/>
    <s v=""/>
    <s v="P/N CONNU"/>
    <s v="NB6251P"/>
    <s v="LdF Non approuvée"/>
    <s v="NON"/>
    <s v="NON"/>
    <n v="60"/>
    <s v="1251019-5552010"/>
    <x v="0"/>
    <s v="LCT138993_x000a_LCT138994"/>
    <s v="LTE990001"/>
    <x v="142"/>
    <s v="SERVI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d v="2018-11-28T00:00:00"/>
    <m/>
    <s v="MAD TBD"/>
    <s v=""/>
    <s v=""/>
    <d v="2018-11-30T00:00:00"/>
    <s v="OK"/>
    <n v="1036"/>
    <n v="1937"/>
    <s v="USD"/>
    <s v="TBD"/>
    <s v="TBD"/>
    <s v="Non valide"/>
    <s v="Non valide"/>
    <n v="1937"/>
    <n v="1723.93"/>
    <s v="LCT138993"/>
    <n v="43434"/>
    <x v="139"/>
    <n v="1"/>
    <n v="0"/>
    <n v="0"/>
  </r>
  <r>
    <s v="2791555510"/>
    <x v="0"/>
    <n v="27915555"/>
    <n v="10"/>
    <x v="1"/>
    <x v="84"/>
    <n v="1"/>
    <n v="0"/>
    <s v=""/>
    <s v="P/N CONNU"/>
    <s v="NB6251P"/>
    <s v="LdF Non approuvée"/>
    <s v="NON"/>
    <s v="NON"/>
    <n v="60"/>
    <s v="1251019-5555010"/>
    <x v="0"/>
    <s v="LCT138995_x000a_LCT138996"/>
    <s v="LTE990002"/>
    <x v="142"/>
    <s v="SERVI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d v="2018-11-28T00:00:00"/>
    <m/>
    <s v="MAD TBD"/>
    <s v=""/>
    <s v=""/>
    <d v="2018-11-30T00:00:00"/>
    <s v="OK"/>
    <n v="1036"/>
    <n v="1937"/>
    <s v="USD"/>
    <s v="TBD"/>
    <s v="TBD"/>
    <s v="Non valide"/>
    <s v="Non valide"/>
    <n v="1937"/>
    <n v="1723.93"/>
    <s v="LCT138995"/>
    <n v="43434"/>
    <x v="139"/>
    <n v="1"/>
    <n v="0"/>
    <n v="0"/>
  </r>
  <r>
    <s v="2791557510"/>
    <x v="0"/>
    <n v="27915575"/>
    <n v="10"/>
    <x v="1"/>
    <x v="86"/>
    <n v="1"/>
    <n v="0"/>
    <s v=""/>
    <s v="P/N CONNU"/>
    <s v="TBD"/>
    <s v="LdF Non approuvée"/>
    <s v="NON"/>
    <s v="NON"/>
    <n v="62"/>
    <s v="1251019-5575010"/>
    <x v="0"/>
    <s v="LCT138968_x000a_LCT138969"/>
    <s v="LTE990001"/>
    <x v="142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d v="2018-11-28T00:00:00"/>
    <m/>
    <s v="MAD TBD"/>
    <s v=""/>
    <s v=""/>
    <d v="2018-11-30T00:00:00"/>
    <s v="OK"/>
    <n v="1155"/>
    <n v="2033"/>
    <s v="USD"/>
    <s v="TBD"/>
    <s v="TBD"/>
    <s v="Non valide"/>
    <s v="Non valide"/>
    <n v="2033"/>
    <n v="1809.3700000000001"/>
    <s v="LCT138968"/>
    <n v="43434"/>
    <x v="139"/>
    <n v="1"/>
    <n v="0"/>
    <n v="0"/>
  </r>
  <r>
    <s v="2791557810"/>
    <x v="0"/>
    <n v="27915578"/>
    <n v="10"/>
    <x v="1"/>
    <x v="86"/>
    <n v="1"/>
    <n v="0"/>
    <s v=""/>
    <s v="P/N CONNU"/>
    <s v="TBD"/>
    <s v="LdF Non approuvée"/>
    <s v="NON"/>
    <s v="NON"/>
    <n v="62"/>
    <s v="1251019-5578010"/>
    <x v="0"/>
    <s v="LCT138978_x000a_LCT138979"/>
    <s v="LTE990002"/>
    <x v="142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0-15T00:00:00"/>
    <d v="2018-11-30T00:00:00"/>
    <d v="2018-11-28T00:00:00"/>
    <m/>
    <s v="MAD TBD"/>
    <s v=""/>
    <s v=""/>
    <d v="2018-11-30T00:00:00"/>
    <s v="OK"/>
    <n v="1155"/>
    <n v="2033"/>
    <s v="USD"/>
    <s v="TBD"/>
    <s v="TBD"/>
    <s v="Non valide"/>
    <s v="Non valide"/>
    <n v="2033"/>
    <n v="1809.3700000000001"/>
    <s v="LCT138978"/>
    <n v="43434"/>
    <x v="139"/>
    <n v="1"/>
    <n v="0"/>
    <n v="0"/>
  </r>
  <r>
    <s v="2796239010"/>
    <x v="0"/>
    <n v="27962390"/>
    <s v="10"/>
    <x v="1"/>
    <x v="105"/>
    <n v="1"/>
    <n v="0"/>
    <s v=""/>
    <s v="P/N CONNU"/>
    <s v="N/A"/>
    <s v="LdF Non approuvée"/>
    <s v="NON"/>
    <s v="NON"/>
    <s v="OPTICAL FIBER"/>
    <s v="1252119-2390010"/>
    <x v="0"/>
    <s v="LCT185893"/>
    <s v="185893-1"/>
    <x v="142"/>
    <s v="SERVI"/>
    <s v="N/A"/>
    <s v="N/A"/>
    <s v="N/A"/>
    <s v="Expédiée"/>
    <m/>
    <s v="GLA"/>
    <s v="NA"/>
    <m/>
    <s v="DS"/>
    <d v="2018-11-13T00:00:00"/>
    <d v="2018-11-30T00:00:00"/>
    <d v="2018-11-28T00:00:00"/>
    <m/>
    <s v="MAD TBD"/>
    <s v=""/>
    <s v=""/>
    <d v="2018-11-30T00:00:00"/>
    <s v="OK"/>
    <n v="823"/>
    <n v="0"/>
    <s v="USD"/>
    <s v="TBD"/>
    <s v="TBD"/>
    <s v="Non valide"/>
    <s v="Non valide"/>
    <n v="0"/>
    <n v="0"/>
    <s v="LCT185893"/>
    <n v="43434"/>
    <x v="139"/>
    <n v="1"/>
    <n v="0"/>
    <n v="0"/>
  </r>
  <r>
    <s v="2792607710"/>
    <x v="0"/>
    <n v="27926077"/>
    <n v="10"/>
    <x v="1"/>
    <x v="85"/>
    <n v="1"/>
    <n v="0"/>
    <s v=""/>
    <s v="P/N CONNU"/>
    <s v="TBD"/>
    <s v="LdF Non approuvée"/>
    <s v="NON"/>
    <s v="NON"/>
    <n v="61"/>
    <s v="1251019-6077010"/>
    <x v="0"/>
    <s v="LCT146046_x000a_LCT146047"/>
    <s v="LTE990002"/>
    <x v="142"/>
    <s v="SERVI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1-15T00:00:00"/>
    <d v="2018-11-30T00:00:00"/>
    <d v="2018-11-28T00:00:00"/>
    <m/>
    <s v="MAD TBD"/>
    <s v=""/>
    <s v=""/>
    <d v="2018-11-30T00:00:00"/>
    <s v="OK"/>
    <n v="1389"/>
    <n v="2219"/>
    <s v="USD"/>
    <s v="TBD"/>
    <s v="TBD"/>
    <s v="Non valide"/>
    <s v="Non valide"/>
    <n v="2219"/>
    <n v="1974.91"/>
    <s v="LCT146046"/>
    <n v="43434"/>
    <x v="139"/>
    <n v="1"/>
    <n v="0"/>
    <n v="0"/>
  </r>
  <r>
    <s v="2792607910"/>
    <x v="0"/>
    <n v="27926079"/>
    <n v="10"/>
    <x v="1"/>
    <x v="85"/>
    <n v="1"/>
    <n v="0"/>
    <s v=""/>
    <s v="P/N CONNU"/>
    <s v="TBD"/>
    <s v="LdF Non approuvée"/>
    <s v="NON"/>
    <s v="NON"/>
    <n v="61"/>
    <s v="1251019-6079010"/>
    <x v="0"/>
    <s v="LCT146056_x000a_LCT146057"/>
    <s v="LTE990003"/>
    <x v="142"/>
    <s v="SERVI"/>
    <s v="6963455500_x000a_6963455400"/>
    <s v="Qté 1_x000a_Qté 1"/>
    <s v="Received"/>
    <s v="Expédiée"/>
    <s v="GLA LE 30/10/2018:   Attente Confié pour planification derniere analyse 12/11/2018)_x000a_GLA le 30/11/2018: Prelever sur la série"/>
    <s v="GLA"/>
    <n v="16961"/>
    <s v="ACHF02475"/>
    <n v="3964"/>
    <d v="2018-11-15T00:00:00"/>
    <d v="2018-11-30T00:00:00"/>
    <d v="2018-11-28T00:00:00"/>
    <m/>
    <s v="MAD TBD"/>
    <s v=""/>
    <s v=""/>
    <d v="2018-11-30T00:00:00"/>
    <s v="OK"/>
    <n v="1389"/>
    <n v="2219"/>
    <s v="USD"/>
    <s v="TBD"/>
    <s v="TBD"/>
    <s v="Non valide"/>
    <s v="Non valide"/>
    <n v="2219"/>
    <n v="1974.91"/>
    <s v="LCT146056"/>
    <n v="43434"/>
    <x v="139"/>
    <n v="1"/>
    <n v="0"/>
    <n v="0"/>
  </r>
  <r>
    <s v="450033675320"/>
    <x v="2"/>
    <n v="4500336753"/>
    <n v="20"/>
    <x v="0"/>
    <x v="55"/>
    <n v="4"/>
    <n v="0"/>
    <s v=""/>
    <s v="P/N CONNU"/>
    <s v="N/A"/>
    <s v="LdF approuvée"/>
    <s v="NON"/>
    <s v="NON"/>
    <s v="FDVESS-L4"/>
    <s v="1251619-6753020"/>
    <x v="1"/>
    <s v="LCT185595"/>
    <s v="71140029_x000a_=&gt;_x000a_71140032"/>
    <x v="142"/>
    <s v="SERVI"/>
    <s v="N/A"/>
    <s v="N/A"/>
    <s v="N/A"/>
    <s v="Expédiée"/>
    <s v="Attente servitude LAB"/>
    <s v="AZA"/>
    <s v="N/A"/>
    <s v="N/A"/>
    <n v="3731"/>
    <d v="2018-12-04T00:00:00"/>
    <d v="2018-12-04T00:00:00"/>
    <d v="2018-11-28T00:00:00"/>
    <m/>
    <s v="MAD TBD"/>
    <s v=""/>
    <s v=""/>
    <d v="2018-12-04T00:00:00"/>
    <s v="OK"/>
    <n v="1321"/>
    <s v="N/A"/>
    <s v="EUR"/>
    <s v="TBD"/>
    <s v="TBD"/>
    <s v="Non valide"/>
    <s v="Non valide"/>
    <n v="5284"/>
    <n v="5284"/>
    <s v="LCT185595"/>
    <n v="43438"/>
    <x v="140"/>
    <n v="2"/>
    <n v="1.78"/>
    <n v="7.12"/>
  </r>
  <r>
    <s v="2795530610"/>
    <x v="0"/>
    <n v="27955306"/>
    <s v="10"/>
    <x v="3"/>
    <x v="69"/>
    <n v="6"/>
    <n v="0"/>
    <s v=""/>
    <s v="P/N CONNU"/>
    <s v="TBD"/>
    <s v="LdF approuvée"/>
    <s v="NON"/>
    <s v="NON"/>
    <s v="WIRE-BONDING"/>
    <s v="1251019-5306010"/>
    <x v="1"/>
    <s v="LCT182820_x000a_LCT182821"/>
    <s v="182820-1 =&gt;_x000a_182820-6 "/>
    <x v="143"/>
    <s v="SERVI"/>
    <s v="N/A"/>
    <s v="N/A"/>
    <s v="N/A"/>
    <s v="Expédiée"/>
    <s v="AZA le 06/11: Commande acceptée car délai au 06/12/2018 et matière en stock (derniere analyse 26/11/2018)"/>
    <s v="GLA"/>
    <s v="NA"/>
    <s v="NA"/>
    <s v="DS N°362248"/>
    <d v="2018-12-06T00:00:00"/>
    <d v="2018-12-06T00:00:00"/>
    <d v="2018-11-30T00:00:00"/>
    <m/>
    <s v="MAD TBD"/>
    <s v=""/>
    <s v=""/>
    <d v="2018-12-06T00:00:00"/>
    <s v="OK"/>
    <n v="163"/>
    <n v="465"/>
    <s v="USD"/>
    <s v="TBD"/>
    <s v="TBD"/>
    <s v="Non valide"/>
    <s v="Non valide"/>
    <n v="978"/>
    <n v="870.42"/>
    <s v="LCT182820"/>
    <n v="43440"/>
    <x v="141"/>
    <n v="2"/>
    <n v="0"/>
    <n v="0"/>
  </r>
  <r>
    <s v="27737148_x000a_2774173720"/>
    <x v="0"/>
    <s v="27737148_x000a_27741737"/>
    <n v="20"/>
    <x v="1"/>
    <x v="24"/>
    <n v="1"/>
    <n v="0"/>
    <s v=""/>
    <s v="P/N CONNU"/>
    <s v="VB0268D"/>
    <s v="LdF approuvée"/>
    <s v="NON"/>
    <s v="NON"/>
    <n v="313"/>
    <s v="1251019-1737020"/>
    <x v="0"/>
    <s v="LCT004709_x000a_LCT004710_x000a_LCT004711"/>
    <s v="LTE990003"/>
    <x v="144"/>
    <s v="SERVI"/>
    <s v="6V90079000"/>
    <s v="Qté 1"/>
    <s v="N/A"/>
    <s v="Expédiée"/>
    <s v="GLA: le 19/10/2018 Attente confié pour planif et collab_x000a_AZA le 22/10: Fabriqué: attente confié_x000a_GLA le 03/12/2018: ok"/>
    <s v="AZA"/>
    <n v="12473"/>
    <m/>
    <n v="2092"/>
    <d v="2019-01-15T00:00:00"/>
    <d v="2018-12-05T00:00:00"/>
    <d v="2018-12-03T00:00:00"/>
    <s v="N/A"/>
    <s v="MAD TBD"/>
    <s v=""/>
    <s v=""/>
    <d v="2018-12-05T00:00:00"/>
    <s v="OK"/>
    <n v="2339"/>
    <n v="0"/>
    <s v="USD"/>
    <s v="TBD"/>
    <s v="TBD"/>
    <s v="Non valide"/>
    <s v="Non valide"/>
    <n v="0"/>
    <n v="0"/>
    <s v="LCT004709"/>
    <n v="43439"/>
    <x v="142"/>
    <n v="1"/>
    <n v="4.95"/>
    <n v="4.95"/>
  </r>
  <r>
    <s v="490003628110"/>
    <x v="1"/>
    <n v="4900036281"/>
    <n v="10"/>
    <x v="0"/>
    <x v="39"/>
    <n v="4"/>
    <n v="0"/>
    <s v=""/>
    <s v="P/N CONNU"/>
    <s v="N/A"/>
    <s v="LdF approuvée"/>
    <s v="NON"/>
    <s v="OUI"/>
    <s v="CÂBLE"/>
    <s v="1251019-6281010"/>
    <x v="0"/>
    <s v="LCT144544_x000a_=&gt;_x000a_LCT144545"/>
    <s v="144544-1_x000a_=&gt;_x000a_144544-4"/>
    <x v="145"/>
    <s v="SERVI"/>
    <s v="N/A"/>
    <s v="N/A"/>
    <s v="N/A"/>
    <s v="Expédiée"/>
    <s v="GLA LE 19/10/2018:  matière KLS =&gt; Pas de DA (derniere analyse 03/12/2018)"/>
    <s v="GLA"/>
    <s v="N/A"/>
    <s v="N/A"/>
    <s v="NA"/>
    <d v="2018-12-10T00:00:00"/>
    <d v="2018-12-10T00:00:00"/>
    <d v="2018-12-04T00:00:00"/>
    <m/>
    <s v="MAD TBD"/>
    <s v=""/>
    <s v=""/>
    <d v="2018-12-10T00:00:00"/>
    <s v="OK"/>
    <n v="245"/>
    <n v="0"/>
    <s v="EUR"/>
    <s v="TBD"/>
    <s v="TBD"/>
    <s v="Non valide"/>
    <s v="Non valide"/>
    <n v="980"/>
    <n v="980"/>
    <s v="LCT144544"/>
    <n v="43444"/>
    <x v="143"/>
    <n v="2"/>
    <n v="1.26"/>
    <n v="5.04"/>
  </r>
  <r>
    <s v="2742365310"/>
    <x v="0"/>
    <n v="27423653"/>
    <s v="10"/>
    <x v="3"/>
    <x v="8"/>
    <n v="1"/>
    <n v="0"/>
    <s v=""/>
    <s v="P/N CONNU"/>
    <s v="NB5457P"/>
    <s v="LdF approuvée"/>
    <s v="NON"/>
    <s v="NON"/>
    <n v="117"/>
    <s v="1251019-3653010"/>
    <x v="0"/>
    <s v="LCT021737_x000a_LCT021738_x000a_LCT021739"/>
    <s v="LTE990025"/>
    <x v="146"/>
    <s v="SERVI"/>
    <s v="N/A"/>
    <s v="N/A"/>
    <s v="Received"/>
    <s v="Expédiée"/>
    <s v="Réception 4STR*01149 et 4STR*01150 le 25/05/2018"/>
    <s v="PHS"/>
    <n v="10623"/>
    <s v="NA"/>
    <s v="NA"/>
    <d v="2017-11-07T00:00:00"/>
    <d v="2018-12-11T00:00:00"/>
    <d v="2018-12-05T00:00:00"/>
    <s v="OK"/>
    <s v="MAD TBD"/>
    <s v=""/>
    <s v=""/>
    <d v="2018-12-11T00:00:00"/>
    <s v="OK"/>
    <n v="1313.9"/>
    <n v="0"/>
    <s v="USD"/>
    <s v="TBD"/>
    <s v="TBD"/>
    <s v="Non valide"/>
    <s v="Non valide"/>
    <n v="1313.9"/>
    <n v="1169.3710000000001"/>
    <s v="LCT021737"/>
    <n v="43445"/>
    <x v="144"/>
    <n v="2"/>
    <n v="3.74"/>
    <n v="3.74"/>
  </r>
  <r>
    <s v="2709509550"/>
    <x v="0"/>
    <n v="27095095"/>
    <s v="150"/>
    <x v="0"/>
    <x v="8"/>
    <n v="16"/>
    <n v="0"/>
    <s v=""/>
    <s v="P/N CONNU"/>
    <s v="NB5457P"/>
    <s v="LdF approuvée"/>
    <s v="NON"/>
    <s v="NON"/>
    <n v="117"/>
    <s v="1251019-50950150"/>
    <x v="0"/>
    <s v="LCTR52643"/>
    <s v="EFD990206_x000a_ =&gt;_x000a_ EFD990221"/>
    <x v="146"/>
    <s v="SERVI"/>
    <s v="N/A"/>
    <s v="N/A"/>
    <s v="N/A"/>
    <s v="Expédiée"/>
    <s v="Missing CMS 2 Qty 3 (13 Received) ; Missing CMS 1 Qty 2 (14 Received) _x000a_A livrer en 16 BL Qté 1 - /10, /20 =&gt; /160_x000a_Postes /10 =&gt; /120 livrés le 10/03 ; Poste /130 livré le 27/03"/>
    <s v="AZA"/>
    <n v="437"/>
    <s v="NA"/>
    <s v="NA"/>
    <d v="2016-08-18T00:00:00"/>
    <d v="2018-12-11T00:00:00"/>
    <d v="2018-12-05T00:00:00"/>
    <s v="Non"/>
    <s v="MAD TBD"/>
    <s v=""/>
    <s v=""/>
    <d v="2018-12-11T00:00:00"/>
    <s v="OK"/>
    <n v="1313.9"/>
    <n v="0"/>
    <s v="USD"/>
    <s v="TBD"/>
    <s v="TBD"/>
    <s v="Non valide"/>
    <s v="Non valide"/>
    <n v="21022.400000000001"/>
    <n v="18709.936000000002"/>
    <s v="LCTR52643"/>
    <n v="43445"/>
    <x v="144"/>
    <n v="2"/>
    <n v="3.74"/>
    <n v="59.84"/>
  </r>
  <r>
    <s v="2740539710"/>
    <x v="0"/>
    <n v="27405397"/>
    <s v="10"/>
    <x v="3"/>
    <x v="8"/>
    <n v="1"/>
    <n v="0"/>
    <s v=""/>
    <s v="P/N CONNU"/>
    <s v="NB5457P"/>
    <s v="LdF approuvée"/>
    <s v="NON"/>
    <s v="NON"/>
    <n v="117"/>
    <s v="1251019-5397010"/>
    <x v="0"/>
    <s v="LCTV03455_x000a_LCTV03456"/>
    <s v="EFD990252"/>
    <x v="146"/>
    <s v="SERVI"/>
    <s v="N/A"/>
    <s v="N/A"/>
    <s v="Received"/>
    <s v="Expédiée"/>
    <s v="Faire mail prod. + collab à réception des confiés_x000a_Missing CMS 2 Qty 1 (0 Received) "/>
    <s v="AZA"/>
    <n v="5394"/>
    <m/>
    <n v="2928"/>
    <d v="2017-05-01T00:00:00"/>
    <d v="2018-12-11T00:00:00"/>
    <d v="2018-12-05T00:00:00"/>
    <s v="Non"/>
    <s v="MAD TBD"/>
    <s v=""/>
    <s v=""/>
    <d v="2018-12-11T00:00:00"/>
    <s v="OK"/>
    <n v="1313.9"/>
    <n v="0"/>
    <s v="USD"/>
    <s v="TBD"/>
    <s v="TBD"/>
    <s v="Non valide"/>
    <s v="Non valide"/>
    <n v="1313.9"/>
    <n v="1169.3710000000001"/>
    <s v="LCTV03455"/>
    <n v="43445"/>
    <x v="144"/>
    <n v="2"/>
    <n v="3.74"/>
    <n v="3.74"/>
  </r>
  <r>
    <s v="2742364610"/>
    <x v="0"/>
    <n v="27423646"/>
    <s v="10"/>
    <x v="3"/>
    <x v="8"/>
    <n v="1"/>
    <n v="0"/>
    <s v=""/>
    <s v="P/N CONNU"/>
    <s v="NB5457P"/>
    <s v="LdF approuvée"/>
    <s v="NON"/>
    <s v="NON"/>
    <n v="117"/>
    <s v="1251019-3646010"/>
    <x v="0"/>
    <s v="LCTV31147_x000a_LCTV31148"/>
    <s v="LTE990019"/>
    <x v="146"/>
    <s v="SERVI"/>
    <s v="N/A"/>
    <s v="N/A"/>
    <s v="Received"/>
    <s v="Expédiée"/>
    <s v="Faire mail prod. + collab à réception des confiés"/>
    <s v="AZA"/>
    <n v="6169"/>
    <m/>
    <n v="2919"/>
    <d v="2017-07-15T00:00:00"/>
    <d v="2018-12-11T00:00:00"/>
    <d v="2018-12-05T00:00:00"/>
    <s v="Non"/>
    <s v="MAD TBD"/>
    <s v=""/>
    <s v=""/>
    <d v="2018-12-11T00:00:00"/>
    <s v="OK"/>
    <n v="1313.9"/>
    <n v="0"/>
    <s v="USD"/>
    <s v="TBD"/>
    <s v="TBD"/>
    <s v="Non valide"/>
    <s v="Non valide"/>
    <n v="1313.9"/>
    <n v="1169.3710000000001"/>
    <s v="LCTV31147"/>
    <n v="43445"/>
    <x v="144"/>
    <n v="2"/>
    <n v="3.74"/>
    <n v="3.74"/>
  </r>
  <r>
    <s v="2740543110"/>
    <x v="0"/>
    <n v="27405431"/>
    <s v="10"/>
    <x v="3"/>
    <x v="8"/>
    <n v="1"/>
    <n v="0"/>
    <s v=""/>
    <s v="P/N CONNU"/>
    <s v="NB5457P"/>
    <s v="LdF approuvée"/>
    <s v="NON"/>
    <s v="NON"/>
    <n v="117"/>
    <s v="1251019-5431010"/>
    <x v="0"/>
    <s v="LCT021746_x000a_LCT021747_x000a_LCT021748"/>
    <s v="LTE990090"/>
    <x v="146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2-11T00:00:00"/>
    <d v="2018-12-05T00:00:00"/>
    <s v="OK"/>
    <s v="MAD TBD"/>
    <s v=""/>
    <s v=""/>
    <d v="2018-12-11T00:00:00"/>
    <s v="OK"/>
    <n v="1313.9"/>
    <n v="0"/>
    <s v="USD"/>
    <s v="TBD"/>
    <s v="TBD"/>
    <s v="Non valide"/>
    <s v="Non valide"/>
    <n v="1313.9"/>
    <n v="1169.3710000000001"/>
    <s v="LCT021746"/>
    <n v="43445"/>
    <x v="144"/>
    <n v="2"/>
    <n v="3.74"/>
    <n v="3.74"/>
  </r>
  <r>
    <s v="CDE-CCP7770109"/>
    <x v="2"/>
    <s v="CDE-CCP777010"/>
    <n v="9"/>
    <x v="0"/>
    <x v="16"/>
    <n v="10"/>
    <n v="0"/>
    <s v=""/>
    <s v="P/N CONNU"/>
    <s v="N/A"/>
    <s v="LdF approuvée"/>
    <s v="NON"/>
    <s v="N/A"/>
    <s v="FDCP-L1"/>
    <s v="1251619-701009"/>
    <x v="1"/>
    <s v="LCT107944"/>
    <s v="73220061 =&gt; 73220070"/>
    <x v="147"/>
    <s v="SERVI"/>
    <s v="N/A"/>
    <s v="N/A"/>
    <s v="N/A"/>
    <s v="Expédiée"/>
    <m/>
    <s v="AZA"/>
    <n v="6867"/>
    <m/>
    <n v="1149"/>
    <d v="2018-10-17T00:00:00"/>
    <d v="2018-12-13T00:00:00"/>
    <d v="2018-12-07T00:00:00"/>
    <s v="N/A"/>
    <s v="MAD TBD"/>
    <s v=""/>
    <s v=""/>
    <d v="2018-12-13T00:00:00"/>
    <s v="OK"/>
    <n v="1239"/>
    <s v="N/A"/>
    <s v="EUR"/>
    <s v="TBD"/>
    <s v="TBD"/>
    <s v="Non valide"/>
    <s v="Non valide"/>
    <n v="12390"/>
    <n v="12390"/>
    <s v="LCT107944"/>
    <n v="43447"/>
    <x v="145"/>
    <n v="2"/>
    <n v="2.14"/>
    <n v="21.400000000000002"/>
  </r>
  <r>
    <s v="2798763910"/>
    <x v="0"/>
    <n v="27987639"/>
    <s v="010"/>
    <x v="2"/>
    <x v="106"/>
    <n v="1"/>
    <n v="0"/>
    <s v=""/>
    <s v="P/N CONNU"/>
    <s v="N/A"/>
    <s v="LdF Non approuvée"/>
    <m/>
    <s v="NON"/>
    <s v="OPTICAL FIBER"/>
    <s v="1251019-76390010"/>
    <x v="0"/>
    <s v="LCT205381"/>
    <s v="205381-1"/>
    <x v="148"/>
    <s v="SERVI"/>
    <s v="N/A"/>
    <s v="N/A"/>
    <s v="N/A"/>
    <s v="Expédiée"/>
    <s v="GLA LE 10/12/2018 OK"/>
    <s v="GLA"/>
    <s v="NA"/>
    <s v="NA"/>
    <s v="NA"/>
    <d v="2018-12-10T00:00:00"/>
    <d v="2018-12-14T00:00:00"/>
    <d v="2018-12-12T00:00:00"/>
    <m/>
    <s v="MAD TBD"/>
    <s v=""/>
    <s v=""/>
    <d v="2018-12-14T00:00:00"/>
    <s v="OK"/>
    <n v="760"/>
    <n v="0"/>
    <s v="USD"/>
    <s v="TBD"/>
    <s v="TBD"/>
    <s v="Non valide"/>
    <s v="Non valide"/>
    <n v="0"/>
    <n v="0"/>
    <s v="LCT205381"/>
    <n v="43448"/>
    <x v="146"/>
    <n v="2"/>
    <n v="0"/>
    <n v="0"/>
  </r>
  <r>
    <s v="2791346710"/>
    <x v="0"/>
    <n v="27913467"/>
    <n v="10"/>
    <x v="1"/>
    <x v="11"/>
    <n v="1"/>
    <n v="0"/>
    <s v=""/>
    <s v="P/N CONNU"/>
    <s v="VB0044D"/>
    <s v="LdF approuvée"/>
    <s v="NON"/>
    <s v="NON"/>
    <n v="517"/>
    <s v="1251019-3467010"/>
    <x v="0"/>
    <s v="LCT129318_x000a_LCT129319"/>
    <s v="LTE990001"/>
    <x v="149"/>
    <s v="SERVI"/>
    <s v="6V01965900"/>
    <s v="Qté 1"/>
    <s v="In delivering"/>
    <s v="Expédiée"/>
    <s v="Attente FIP (prélevé sur stock série)_x000a_GLA le 22/10/2018: checker 4CON*00075 =&gt; DS N°359696 =&gt; 09/01/2019  (derniere analyse 26/11/2018)_x000a_GLA LE 30/11/2018/ OK  (derniere analyse 10/12/2018)"/>
    <s v="GLA"/>
    <n v="16992"/>
    <s v="ACHF01643"/>
    <n v="2556"/>
    <d v="2018-09-14T00:00:00"/>
    <d v="2018-12-16T00:00:00"/>
    <d v="2018-12-13T00:00:00"/>
    <m/>
    <s v="MAD TBD"/>
    <s v=""/>
    <s v=""/>
    <d v="2018-12-16T00:00:00"/>
    <s v="OK"/>
    <n v="1951"/>
    <n v="2697"/>
    <s v="EUR"/>
    <s v="TBD"/>
    <s v="TBD"/>
    <s v="Non valide"/>
    <s v="Non valide"/>
    <n v="2697"/>
    <n v="2697"/>
    <s v="LCT129318"/>
    <n v="43450"/>
    <x v="147"/>
    <n v="1"/>
    <n v="2.4300000000000002"/>
    <n v="2.4300000000000002"/>
  </r>
  <r>
    <s v="2791376210"/>
    <x v="0"/>
    <n v="27913762"/>
    <n v="10"/>
    <x v="1"/>
    <x v="11"/>
    <n v="1"/>
    <n v="0"/>
    <s v=""/>
    <s v="P/N CONNU"/>
    <s v="VB0044D"/>
    <s v="LdF approuvée"/>
    <s v="NON"/>
    <s v="NON"/>
    <n v="517"/>
    <s v="1251019-3762010"/>
    <x v="0"/>
    <s v="LCT129320_x000a_LCT129321"/>
    <s v="LTE990002"/>
    <x v="149"/>
    <s v="SERVI"/>
    <s v="6V01965900"/>
    <s v="Qté 1"/>
    <s v="Received"/>
    <s v="Expédiée"/>
    <s v="Attente FIP (prélevé sur stock série)_x000a_GLA le 22/10/2018: checker 4CON*00075 =&gt; DS N°359696 =&gt; 09/01/2019  (derniere analyse 26/11/2018)_x000a_GLA LE 30/11/2018/ OK  (derniere analyse10/12/2018)"/>
    <s v="GLA"/>
    <n v="16992"/>
    <s v="ACHF01643"/>
    <n v="2556"/>
    <d v="2018-09-16T00:00:00"/>
    <d v="2018-12-16T00:00:00"/>
    <d v="2018-12-13T00:00:00"/>
    <m/>
    <s v="MAD TBD"/>
    <s v=""/>
    <s v=""/>
    <d v="2018-12-16T00:00:00"/>
    <s v="OK"/>
    <n v="1951"/>
    <n v="2697"/>
    <s v="EUR"/>
    <s v="TBD"/>
    <s v="TBD"/>
    <s v="Non valide"/>
    <s v="Non valide"/>
    <n v="2697"/>
    <n v="2697"/>
    <s v="LCT129320"/>
    <n v="43450"/>
    <x v="147"/>
    <n v="1"/>
    <n v="2.4300000000000002"/>
    <n v="2.4300000000000002"/>
  </r>
  <r>
    <s v="27988635_x000a_2799903910"/>
    <x v="0"/>
    <s v="27988635_x000a_27999039"/>
    <s v="10"/>
    <x v="1"/>
    <x v="107"/>
    <n v="1"/>
    <n v="0"/>
    <s v=""/>
    <s v="P/N CONNU"/>
    <s v="VB0204D"/>
    <s v="LdF Non approuvée"/>
    <m/>
    <s v="NON"/>
    <n v="518"/>
    <s v="1251019-9039010"/>
    <x v="0"/>
    <s v="LCT217286_x000a_LCT219287"/>
    <s v="LTE990001"/>
    <x v="150"/>
    <s v="SERVI"/>
    <s v="6V01448300"/>
    <s v="Qté 1"/>
    <s v="Received"/>
    <s v="Expédiée"/>
    <s v="GLA LE 05/12/2018: attente DA + Confié pour planification_x000a_GLA LE 10/12/2018: OK"/>
    <s v="GLA"/>
    <n v="19807"/>
    <m/>
    <s v="DS 367908"/>
    <d v="2018-12-18T00:00:00"/>
    <d v="2018-12-18T00:00:00"/>
    <d v="2018-12-14T00:00:00"/>
    <m/>
    <s v="MAD TBD"/>
    <s v=""/>
    <s v=""/>
    <d v="2018-12-18T00:00:00"/>
    <s v="OK"/>
    <n v="2429"/>
    <n v="4294"/>
    <s v="USD"/>
    <s v="TBD"/>
    <s v="TBD"/>
    <s v="Non valide"/>
    <s v="Non valide"/>
    <n v="4294"/>
    <n v="3821.66"/>
    <s v="LCT217286"/>
    <n v="43452"/>
    <x v="148"/>
    <n v="1"/>
    <n v="2.5099999999999998"/>
    <n v="2.5099999999999998"/>
  </r>
  <r>
    <s v="2794780310"/>
    <x v="0"/>
    <n v="27947803"/>
    <s v="10"/>
    <x v="0"/>
    <x v="108"/>
    <s v="5"/>
    <n v="0"/>
    <s v=""/>
    <s v="P/N CONNU"/>
    <s v="NB02155"/>
    <s v="LdF Non approuvée"/>
    <s v="NON"/>
    <s v="NON"/>
    <n v="56"/>
    <s v="1251019-7803010"/>
    <x v="0"/>
    <s v="LCT182759_x000a_LCT182760"/>
    <s v="LTE990001_x000a_=&gt;_x000a_LTE990005"/>
    <x v="151"/>
    <s v="SERVI"/>
    <s v="N/A"/>
    <s v="N/A"/>
    <s v="N/A"/>
    <s v="Expédiée"/>
    <s v="GLA le 06/11/2018: Attente STR, prévue pour le 19/11/2018 (Derniere Analyse 12/11/2018)_x000a_GLA le 22/11/2018: Attente servitude COL de la 4STR*00878 (derniere analyse 26/11/2018)_x000a_GLA le 02/12/2018: Anomalie de servitude Leny_x000a_GLA le 10/12/2018: OK"/>
    <s v="GLA"/>
    <n v="18566"/>
    <s v="ACHF08239"/>
    <n v="3601"/>
    <d v="2018-12-21T23:59:59"/>
    <d v="2018-12-21T00:00:00"/>
    <d v="2018-12-17T00:00:00"/>
    <m/>
    <s v="MAD TBD"/>
    <s v=""/>
    <s v=""/>
    <d v="2018-12-21T00:00:00"/>
    <s v="OK"/>
    <n v="1045"/>
    <n v="1871"/>
    <s v="USD"/>
    <s v="TBD"/>
    <s v="TBD"/>
    <s v="Non valide"/>
    <s v="Non valide"/>
    <n v="5225"/>
    <n v="4650.25"/>
    <s v="LCT182759"/>
    <n v="43455"/>
    <x v="149"/>
    <n v="2"/>
    <n v="1.43"/>
    <n v="7.1499999999999995"/>
  </r>
  <r>
    <s v="2788228810"/>
    <x v="0"/>
    <n v="27882288"/>
    <n v="10"/>
    <x v="1"/>
    <x v="31"/>
    <n v="2"/>
    <n v="0"/>
    <s v=""/>
    <s v="P/N CONNU"/>
    <s v="N/A"/>
    <s v="LdF approuvée"/>
    <s v="NON"/>
    <s v="NON"/>
    <n v="27"/>
    <s v="1251019-2288010"/>
    <x v="0"/>
    <s v="LCT125920_x000a_LCT125921"/>
    <s v="LTE990013_x000a_=&gt;_x000a_LTE990014"/>
    <x v="152"/>
    <s v="SERVI"/>
    <s v="N/A"/>
    <s v="N/A"/>
    <s v="N/A"/>
    <s v="Expédiée"/>
    <s v="AZA le 09/10: pas de servitude en salle_x000a_GLA le 22/10/2018: Relance mail magasin LAB_x000a_GLA LE 30/10/2018: OK_x000a_GLA LE 27/11/2018: PB VU non expedié_x000a_GLA le 03/12/2018: VU bloqué au contrôle (Mail envoyé au contrôle le 17/12/2018)"/>
    <s v="AZA"/>
    <n v="16875"/>
    <s v="N/A"/>
    <n v="2648"/>
    <d v="2018-10-01T00:00:00"/>
    <d v="2018-12-21T00:00:00"/>
    <d v="2018-12-19T00:00:00"/>
    <m/>
    <s v="MAD TBD"/>
    <s v=""/>
    <s v=""/>
    <d v="2018-12-21T00:00:00"/>
    <s v="OK"/>
    <n v="1074"/>
    <n v="1850"/>
    <s v="USD"/>
    <s v="TBD"/>
    <s v="TBD"/>
    <s v="Non valide"/>
    <s v="Non valide"/>
    <n v="3700"/>
    <n v="3293"/>
    <s v="LCT125920"/>
    <n v="43455"/>
    <x v="149"/>
    <n v="1"/>
    <n v="3.06"/>
    <n v="6.12"/>
  </r>
  <r>
    <s v="2742366110"/>
    <x v="0"/>
    <n v="27423661"/>
    <s v="10"/>
    <x v="3"/>
    <x v="8"/>
    <n v="1"/>
    <n v="0"/>
    <s v=""/>
    <s v="P/N CONNU"/>
    <s v="NB5457P"/>
    <s v="LdF approuvée"/>
    <s v="NON"/>
    <s v="NON"/>
    <n v="117"/>
    <s v="1251019-3661010"/>
    <x v="0"/>
    <s v="LCT021737"/>
    <s v="LTE990075"/>
    <x v="153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2-26T00:00:00"/>
    <d v="2018-12-20T00:00:00"/>
    <s v="OK"/>
    <s v="MAD TBD"/>
    <s v=""/>
    <s v=""/>
    <d v="2018-12-26T00:00:00"/>
    <s v="OK"/>
    <n v="1313.9"/>
    <n v="0"/>
    <s v="USD"/>
    <s v="TBD"/>
    <s v="TBD"/>
    <s v="Non valide"/>
    <s v="Non valide"/>
    <n v="1313.9"/>
    <n v="1169.3710000000001"/>
    <s v="LCT021737"/>
    <n v="43460"/>
    <x v="150"/>
    <n v="2"/>
    <n v="3.74"/>
    <n v="3.74"/>
  </r>
  <r>
    <s v="2753012310"/>
    <x v="0"/>
    <n v="27530123"/>
    <s v="10"/>
    <x v="3"/>
    <x v="8"/>
    <n v="1"/>
    <n v="0"/>
    <s v=""/>
    <s v="P/N CONNU"/>
    <s v="NB5457P"/>
    <s v="LdF approuvée"/>
    <s v="NON"/>
    <s v="NON"/>
    <n v="117"/>
    <s v="1251019-0123010"/>
    <x v="0"/>
    <s v="LCTV31147"/>
    <s v="LTE990076"/>
    <x v="153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2-26T00:00:00"/>
    <d v="2018-12-20T00:00:00"/>
    <s v="OK"/>
    <s v="MAD TBD"/>
    <s v=""/>
    <s v=""/>
    <d v="2018-12-26T00:00:00"/>
    <s v="OK"/>
    <n v="1313.9"/>
    <n v="0"/>
    <s v="USD"/>
    <s v="TBD"/>
    <s v="TBD"/>
    <s v="Non valide"/>
    <s v="Non valide"/>
    <n v="1313.9"/>
    <n v="1169.3710000000001"/>
    <s v="LCTV31147"/>
    <n v="43460"/>
    <x v="150"/>
    <n v="2"/>
    <n v="3.74"/>
    <n v="3.74"/>
  </r>
  <r>
    <s v="2742364310"/>
    <x v="0"/>
    <n v="27423643"/>
    <n v="10"/>
    <x v="3"/>
    <x v="8"/>
    <n v="1"/>
    <n v="0"/>
    <s v=""/>
    <s v="P/N CONNU"/>
    <s v="NB5457P"/>
    <s v="LdF approuvée"/>
    <s v="NON"/>
    <s v="NON"/>
    <n v="117"/>
    <s v="1251019-3643010"/>
    <x v="0"/>
    <s v="LCT021746"/>
    <s v="LTE990090"/>
    <x v="153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8-12-26T00:00:00"/>
    <d v="2018-12-20T00:00:00"/>
    <s v="OK"/>
    <s v="MAD TBD"/>
    <s v=""/>
    <s v=""/>
    <d v="2018-12-26T00:00:00"/>
    <s v="OK"/>
    <n v="1313.9"/>
    <n v="0"/>
    <s v="USD"/>
    <s v="TBD"/>
    <s v="TBD"/>
    <s v="Non valide"/>
    <s v="Non valide"/>
    <n v="1313.9"/>
    <n v="1169.3710000000001"/>
    <s v="LCT021746"/>
    <n v="43460"/>
    <x v="150"/>
    <n v="2"/>
    <n v="3.74"/>
    <n v="3.74"/>
  </r>
  <r>
    <s v="2764897110"/>
    <x v="0"/>
    <n v="27648971"/>
    <s v="10"/>
    <x v="3"/>
    <x v="8"/>
    <n v="1"/>
    <n v="0"/>
    <s v=""/>
    <s v="P/N CONNU"/>
    <s v="NB5457P"/>
    <s v="LdF approuvée"/>
    <s v="NON"/>
    <s v="NON"/>
    <n v="117"/>
    <s v="1251019-8971010"/>
    <x v="0"/>
    <s v="LCT021761"/>
    <s v="LTE990046"/>
    <x v="153"/>
    <s v="SERVI"/>
    <s v="N/A"/>
    <s v="N/A"/>
    <s v="Received"/>
    <s v="Expédiée"/>
    <s v="Attente confiés"/>
    <s v="GLA"/>
    <n v="10623"/>
    <m/>
    <n v="2930"/>
    <d v="2018-03-01T00:00:00"/>
    <d v="2018-12-26T00:00:00"/>
    <d v="2018-12-20T00:00:00"/>
    <s v="N/A"/>
    <s v="MAD TBD"/>
    <s v=""/>
    <s v=""/>
    <d v="2018-12-26T00:00:00"/>
    <s v="OK"/>
    <n v="1313.9"/>
    <n v="0"/>
    <s v="USD"/>
    <s v="TBD"/>
    <s v="TBD"/>
    <s v="Non valide"/>
    <s v="Non valide"/>
    <n v="1313.9"/>
    <n v="1169.3710000000001"/>
    <s v="LCT021761"/>
    <n v="43460"/>
    <x v="150"/>
    <n v="2"/>
    <n v="3.74"/>
    <n v="3.74"/>
  </r>
  <r>
    <s v="2764899210"/>
    <x v="0"/>
    <n v="27648992"/>
    <s v="10"/>
    <x v="3"/>
    <x v="8"/>
    <n v="1"/>
    <n v="0"/>
    <s v=""/>
    <s v="P/N CONNU"/>
    <s v="NB5457P"/>
    <s v="LdF approuvée"/>
    <s v="NON"/>
    <s v="NON"/>
    <n v="117"/>
    <s v="1251019-8992010"/>
    <x v="0"/>
    <s v="LCT021764"/>
    <s v="LTE990047"/>
    <x v="153"/>
    <s v="SERVI"/>
    <s v="N/A"/>
    <s v="N/A"/>
    <s v="Received"/>
    <s v="Expédiée"/>
    <s v="Attente confiés"/>
    <s v="GLA"/>
    <n v="10623"/>
    <m/>
    <n v="2932"/>
    <d v="2018-03-01T00:00:00"/>
    <d v="2018-12-26T00:00:00"/>
    <d v="2018-12-20T00:00:00"/>
    <s v="N/A"/>
    <s v="MAD TBD"/>
    <s v=""/>
    <s v=""/>
    <d v="2018-12-26T00:00:00"/>
    <s v="OK"/>
    <n v="1313.9"/>
    <n v="0"/>
    <s v="USD"/>
    <s v="TBD"/>
    <s v="TBD"/>
    <s v="Non valide"/>
    <s v="Non valide"/>
    <n v="1313.9"/>
    <n v="1169.3710000000001"/>
    <s v="LCT021764"/>
    <n v="43460"/>
    <x v="150"/>
    <n v="2"/>
    <n v="3.74"/>
    <n v="3.74"/>
  </r>
  <r>
    <s v="2764899310"/>
    <x v="0"/>
    <n v="27648993"/>
    <s v="10"/>
    <x v="3"/>
    <x v="8"/>
    <n v="1"/>
    <n v="0"/>
    <s v=""/>
    <s v="P/N CONNU"/>
    <s v="NB5457P"/>
    <s v="LdF approuvée"/>
    <s v="NON"/>
    <s v="NON"/>
    <n v="117"/>
    <s v="1251019-8993010"/>
    <x v="0"/>
    <s v="LCT021773"/>
    <s v="LTE990050"/>
    <x v="153"/>
    <s v="SERVI"/>
    <s v="N/A"/>
    <s v="N/A"/>
    <s v="Received"/>
    <s v="Expédiée"/>
    <s v="Attente confiés"/>
    <s v="GLA"/>
    <n v="10623"/>
    <m/>
    <n v="2935"/>
    <d v="2018-03-01T00:00:00"/>
    <d v="2018-12-26T00:00:00"/>
    <d v="2018-12-20T00:00:00"/>
    <s v="N/A"/>
    <s v="MAD TBD"/>
    <s v=""/>
    <s v=""/>
    <d v="2018-12-26T00:00:00"/>
    <s v="OK"/>
    <n v="1313.9"/>
    <n v="0"/>
    <s v="USD"/>
    <s v="TBD"/>
    <s v="TBD"/>
    <s v="Non valide"/>
    <s v="Non valide"/>
    <n v="1313.9"/>
    <n v="1169.3710000000001"/>
    <s v="LCT021773"/>
    <n v="43460"/>
    <x v="150"/>
    <n v="2"/>
    <n v="3.74"/>
    <n v="3.74"/>
  </r>
  <r>
    <s v="2791555810"/>
    <x v="0"/>
    <n v="27915558"/>
    <n v="10"/>
    <x v="0"/>
    <x v="84"/>
    <n v="1"/>
    <n v="0"/>
    <s v=""/>
    <s v="P/N CONNU"/>
    <s v="NB6251P"/>
    <s v="LdF Non approuvée"/>
    <s v="NON"/>
    <s v="NON"/>
    <n v="60"/>
    <s v="1251019-5558010"/>
    <x v="0"/>
    <s v="LCT138997_x000a_LCT138998"/>
    <s v="LTE990003"/>
    <x v="153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7/12/2018)_x000a_GLA 20/12/2018: OK"/>
    <s v="GLA"/>
    <n v="16961"/>
    <s v="ACHF02475"/>
    <n v="3964"/>
    <d v="2018-10-15T00:00:00"/>
    <d v="2018-12-26T00:00:00"/>
    <d v="2018-12-20T00:00:00"/>
    <m/>
    <s v="MAD TBD"/>
    <s v=""/>
    <s v=""/>
    <d v="2018-12-26T00:00:00"/>
    <s v="OK"/>
    <n v="1036"/>
    <n v="1937"/>
    <s v="USD"/>
    <s v="TBD"/>
    <s v="TBD"/>
    <s v="Non valide"/>
    <s v="Non valide"/>
    <n v="1036"/>
    <n v="922.04"/>
    <s v="LCT138997"/>
    <n v="43460"/>
    <x v="150"/>
    <n v="2"/>
    <n v="0"/>
    <n v="0"/>
  </r>
  <r>
    <s v="2791558110"/>
    <x v="0"/>
    <n v="27915581"/>
    <n v="10"/>
    <x v="0"/>
    <x v="86"/>
    <n v="1"/>
    <n v="0"/>
    <m/>
    <s v="P/N CONNU"/>
    <s v="TBD"/>
    <s v="LdF Non approuvée"/>
    <s v="NON"/>
    <s v="NON"/>
    <n v="62"/>
    <s v="1251019-5581010"/>
    <x v="0"/>
    <s v="LCT138980_x000a_LCT138981"/>
    <s v="LTE990003"/>
    <x v="153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7/12/2018)_x000a_GLA 20/12/2018: OK"/>
    <s v="GLA"/>
    <n v="16961"/>
    <s v="ACHF02475"/>
    <n v="3964"/>
    <d v="2018-10-15T00:00:00"/>
    <d v="2018-12-26T00:00:00"/>
    <d v="2018-12-20T00:00:00"/>
    <m/>
    <s v="MAD TBD"/>
    <s v=""/>
    <s v=""/>
    <d v="2018-12-26T00:00:00"/>
    <s v="OK"/>
    <n v="1155"/>
    <n v="2033"/>
    <s v="USD"/>
    <s v="TBD"/>
    <s v="TBD"/>
    <s v="Non valide"/>
    <s v="Non valide"/>
    <n v="1155"/>
    <n v="1027.95"/>
    <s v="LCT138980"/>
    <n v="43460"/>
    <x v="150"/>
    <n v="2"/>
    <n v="0"/>
    <n v="0"/>
  </r>
  <r>
    <s v="2792608810"/>
    <x v="0"/>
    <n v="27926088"/>
    <n v="10"/>
    <x v="0"/>
    <x v="85"/>
    <n v="1"/>
    <n v="0"/>
    <s v=""/>
    <s v="P/N CONNU"/>
    <s v="TBD"/>
    <s v="LdF Non approuvée"/>
    <s v="NON"/>
    <s v="NON"/>
    <n v="61"/>
    <s v="1251019-6088010"/>
    <x v="0"/>
    <s v="LCT146106_x000a_LCT146107"/>
    <s v="LTE990004"/>
    <x v="153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7/12/2018)_x000a_GLA 20/12/2018: OK"/>
    <s v="GLA"/>
    <n v="16961"/>
    <s v="ACHF02475"/>
    <n v="3964"/>
    <d v="2018-11-15T00:00:00"/>
    <d v="2018-12-26T00:00:00"/>
    <d v="2018-12-20T00:00:00"/>
    <m/>
    <s v="MAD TBD"/>
    <s v=""/>
    <s v=""/>
    <d v="2018-12-26T00:00:00"/>
    <s v="OK"/>
    <n v="1389"/>
    <n v="2219"/>
    <s v="USD"/>
    <s v="TBD"/>
    <s v="TBD"/>
    <s v="Non valide"/>
    <s v="Non valide"/>
    <n v="1389"/>
    <n v="1236.21"/>
    <s v="LCT146106"/>
    <n v="43460"/>
    <x v="150"/>
    <n v="2"/>
    <n v="0"/>
    <n v="0"/>
  </r>
  <r>
    <s v="450035870720"/>
    <x v="2"/>
    <n v="4500358707"/>
    <s v="20"/>
    <x v="0"/>
    <x v="52"/>
    <n v="4"/>
    <n v="0"/>
    <s v=""/>
    <s v="P/N CONNU"/>
    <s v="N/A"/>
    <s v="LdF approuvée"/>
    <s v="NON"/>
    <s v="OUI"/>
    <n v="9000"/>
    <s v="1251619-8707020"/>
    <x v="1"/>
    <s v="LCT197840_x000a_LCT197841_x000a_LCT197842"/>
    <s v="LTE990006 =&gt; LTE990009"/>
    <x v="153"/>
    <s v="SERVI"/>
    <s v="N/A"/>
    <s v="N/A"/>
    <s v="N/A"/>
    <s v="Expédiée"/>
    <s v="GLA le 21/11/2018: Attente reponse DA pour planification_x000a_GLA le 04/12/2018: OK"/>
    <s v="GLA"/>
    <n v="19145"/>
    <s v="NA"/>
    <n v="4138"/>
    <d v="2018-12-15T00:00:00"/>
    <d v="2018-12-26T00:00:00"/>
    <d v="2018-12-20T00:00:00"/>
    <m/>
    <s v="MAD TBD"/>
    <s v=""/>
    <s v=""/>
    <d v="2018-12-26T00:00:00"/>
    <s v="OK"/>
    <n v="1550"/>
    <n v="0"/>
    <s v="EUR"/>
    <s v="TBD"/>
    <s v="TBD"/>
    <s v="Non valide"/>
    <s v="Non valide"/>
    <n v="6200"/>
    <n v="6200"/>
    <s v="LCT197840"/>
    <n v="43460"/>
    <x v="150"/>
    <n v="2"/>
    <n v="4.3499999999999996"/>
    <n v="17.399999999999999"/>
  </r>
  <r>
    <s v="2791555910"/>
    <x v="0"/>
    <n v="27915559"/>
    <n v="10"/>
    <x v="0"/>
    <x v="84"/>
    <n v="1"/>
    <n v="0"/>
    <s v=""/>
    <s v="P/N CONNU"/>
    <s v="NB6251P"/>
    <s v="LdF Non approuvée"/>
    <s v="NON"/>
    <s v="NON"/>
    <n v="60"/>
    <s v="1251019-5559010"/>
    <x v="0"/>
    <s v="LCT138999_x000a_LCT139000"/>
    <s v="LTE990004"/>
    <x v="154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04T00:00:00"/>
    <d v="2018-12-31T00:00:00"/>
    <m/>
    <s v="MAD TBD"/>
    <s v=""/>
    <s v=""/>
    <d v="2019-01-04T00:00:00"/>
    <s v="OK"/>
    <n v="1036"/>
    <n v="1937"/>
    <s v="USD"/>
    <s v="TBD"/>
    <s v="TBD"/>
    <s v="Non valide"/>
    <s v="Non valide"/>
    <n v="1036"/>
    <n v="922.04"/>
    <s v="LCT138999"/>
    <n v="43469"/>
    <x v="151"/>
    <n v="2"/>
    <n v="0"/>
    <n v="0"/>
  </r>
  <r>
    <s v="2791558310"/>
    <x v="0"/>
    <n v="27915583"/>
    <n v="10"/>
    <x v="0"/>
    <x v="86"/>
    <n v="1"/>
    <n v="0"/>
    <s v="ok"/>
    <s v="P/N CONNU"/>
    <s v="TBD"/>
    <s v="LdF Non approuvée"/>
    <s v="NON"/>
    <s v="NON"/>
    <n v="62"/>
    <s v="1251019-5583010"/>
    <x v="0"/>
    <s v="LCT138982_x000a_LCT138983"/>
    <s v="LTE990004"/>
    <x v="154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04T00:00:00"/>
    <d v="2018-12-31T00:00:00"/>
    <m/>
    <s v="MAD TBD"/>
    <s v=""/>
    <s v=""/>
    <d v="2019-01-04T00:00:00"/>
    <s v="OK"/>
    <n v="1155"/>
    <n v="2033"/>
    <s v="USD"/>
    <s v="TBD"/>
    <s v="TBD"/>
    <s v="Non valide"/>
    <s v="Non valide"/>
    <n v="1155"/>
    <n v="1027.95"/>
    <s v="LCT138982"/>
    <n v="43469"/>
    <x v="151"/>
    <n v="2"/>
    <n v="0"/>
    <n v="0"/>
  </r>
  <r>
    <s v="2792609610"/>
    <x v="0"/>
    <n v="27926096"/>
    <n v="10"/>
    <x v="0"/>
    <x v="85"/>
    <n v="1"/>
    <n v="0"/>
    <s v=""/>
    <s v="P/N CONNU"/>
    <s v="TBD"/>
    <s v="LdF Non approuvée"/>
    <s v="NON"/>
    <s v="NON"/>
    <n v="61"/>
    <s v="1251019-6096010"/>
    <x v="0"/>
    <s v="LCT146116_x000a_LCT146117"/>
    <s v="LTE990005"/>
    <x v="154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1-04T00:00:00"/>
    <d v="2018-12-31T00:00:00"/>
    <m/>
    <s v="MAD TBD"/>
    <s v=""/>
    <s v=""/>
    <d v="2019-01-04T00:00:00"/>
    <s v="OK"/>
    <n v="1389"/>
    <n v="2219"/>
    <s v="USD"/>
    <s v="TBD"/>
    <s v="TBD"/>
    <s v="Non valide"/>
    <s v="Non valide"/>
    <n v="1389"/>
    <n v="1236.21"/>
    <s v="LCT146116"/>
    <n v="43469"/>
    <x v="151"/>
    <n v="2"/>
    <n v="0"/>
    <n v="0"/>
  </r>
  <r>
    <s v="2789500710"/>
    <x v="0"/>
    <n v="27895007"/>
    <s v="10"/>
    <x v="3"/>
    <x v="109"/>
    <n v="2"/>
    <n v="0"/>
    <s v=""/>
    <s v="P/N CONNU"/>
    <s v="NA"/>
    <s v="LdF Non approuvée"/>
    <s v="NON"/>
    <s v="NON"/>
    <s v="BUNDLE"/>
    <s v="1251019-5007010"/>
    <x v="1"/>
    <s v="LCT185575_x000a_LCT185576"/>
    <s v="185575-1_x000a_185575-2"/>
    <x v="155"/>
    <s v="SERVI"/>
    <s v="N/A"/>
    <s v="N/A"/>
    <s v="N/A"/>
    <s v="Expédiée"/>
    <s v="GLA le 15/11/2018: Attente DS 1CAB*1884 (Derniere analyse le 26/11/2018)_x000a_GLA le 26/11/2018: OK"/>
    <s v="GLA"/>
    <n v="18957"/>
    <s v="N/A"/>
    <m/>
    <d v="2018-09-06T00:00:00"/>
    <d v="2019-01-07T00:00:00"/>
    <d v="2019-01-01T00:00:00"/>
    <m/>
    <s v="MAD TBD"/>
    <s v=""/>
    <s v=""/>
    <d v="2019-01-07T00:00:00"/>
    <s v="OK"/>
    <n v="617"/>
    <n v="0"/>
    <s v="USD"/>
    <s v="TBD"/>
    <s v="TBD"/>
    <s v="Non valide"/>
    <s v="Non valide"/>
    <n v="1234"/>
    <n v="1098.26"/>
    <s v="LCT185575"/>
    <n v="43472"/>
    <x v="152"/>
    <n v="2"/>
    <n v="0"/>
    <n v="0"/>
  </r>
  <r>
    <s v="2789500810"/>
    <x v="0"/>
    <n v="27895008"/>
    <s v="10"/>
    <x v="3"/>
    <x v="110"/>
    <n v="2"/>
    <n v="0"/>
    <s v=""/>
    <s v="P/N CONNU"/>
    <s v="NA"/>
    <s v="LdF Non approuvée"/>
    <s v="NON"/>
    <s v="NON"/>
    <s v="BUNDLE"/>
    <s v="1251019-5008010"/>
    <x v="1"/>
    <s v="LCT185577_x000a_LCT185578"/>
    <s v="185577-1_x000a_185577-2"/>
    <x v="155"/>
    <s v="SERVI"/>
    <s v="N/A"/>
    <s v="N/A"/>
    <s v="N/A"/>
    <s v="Expédiée"/>
    <s v="GLA le 15/11/2018: Attente DS 1CAB*1884 (Derniere analyse le 26/11/2018)_x000a_GLA le 26/11/2018: OK"/>
    <s v="GLA"/>
    <n v="18957"/>
    <s v="N/A"/>
    <m/>
    <d v="2018-09-06T00:00:00"/>
    <d v="2019-01-07T00:00:00"/>
    <d v="2019-01-01T00:00:00"/>
    <m/>
    <s v="MAD TBD"/>
    <s v=""/>
    <s v=""/>
    <d v="2019-01-07T00:00:00"/>
    <s v="OK"/>
    <n v="617"/>
    <n v="0"/>
    <s v="USD"/>
    <s v="TBD"/>
    <s v="TBD"/>
    <s v="Non valide"/>
    <s v="Non valide"/>
    <n v="1234"/>
    <n v="1098.26"/>
    <s v="LCT185577"/>
    <n v="43472"/>
    <x v="152"/>
    <n v="2"/>
    <n v="0"/>
    <n v="0"/>
  </r>
  <r>
    <s v="2793831610"/>
    <x v="0"/>
    <n v="27938316"/>
    <s v="10"/>
    <x v="0"/>
    <x v="109"/>
    <n v="2"/>
    <n v="0"/>
    <s v=""/>
    <s v="P/N CONNU"/>
    <s v="NA"/>
    <s v="LdF Non approuvée"/>
    <s v="NON"/>
    <s v="NON"/>
    <s v="BUNDLE"/>
    <s v="1251019-8316010"/>
    <x v="1"/>
    <s v="LCT185628_x000a_LCT185629"/>
    <s v="185628-1_x000a_185628-2"/>
    <x v="155"/>
    <s v="SERVI"/>
    <s v="N/A"/>
    <s v="N/A"/>
    <s v="N/A"/>
    <s v="Expédiée"/>
    <s v="GLA le 15/11/2018: Attente DS 1CAB*1884 (Derniere analyse le 26/11/2018)_x000a_GLA le 26/11/2018: OK"/>
    <s v="GLA"/>
    <n v="18957"/>
    <s v="N/A"/>
    <m/>
    <d v="2018-11-18T00:00:00"/>
    <d v="2019-01-07T00:00:00"/>
    <d v="2019-01-01T00:00:00"/>
    <m/>
    <s v="MAD TBD"/>
    <s v=""/>
    <s v=""/>
    <d v="2019-01-07T00:00:00"/>
    <s v="OK"/>
    <n v="617"/>
    <n v="0"/>
    <s v="USD"/>
    <s v="TBD"/>
    <s v="TBD"/>
    <s v="Non valide"/>
    <s v="Non valide"/>
    <n v="1234"/>
    <n v="1098.26"/>
    <s v="LCT185628"/>
    <n v="43472"/>
    <x v="152"/>
    <n v="2"/>
    <n v="0"/>
    <n v="0"/>
  </r>
  <r>
    <s v="2793831710"/>
    <x v="0"/>
    <n v="27938317"/>
    <s v="10"/>
    <x v="0"/>
    <x v="110"/>
    <n v="2"/>
    <n v="0"/>
    <s v=""/>
    <s v="P/N CONNU"/>
    <s v="NA"/>
    <s v="LdF Non approuvée"/>
    <s v="NON"/>
    <s v="NON"/>
    <s v="BUNDLE"/>
    <s v="1251019-8317010"/>
    <x v="1"/>
    <s v="LCT201514_x000a_LCT201515"/>
    <s v="201514-1 =&gt;_x000a_201514-2"/>
    <x v="155"/>
    <s v="SERVI"/>
    <s v="N/A"/>
    <s v="N/A"/>
    <s v="N/A"/>
    <s v="Expédiée"/>
    <s v="GLA LE 28/11/2018: OK"/>
    <s v="GLA"/>
    <s v="NA"/>
    <s v="NA"/>
    <s v="NA"/>
    <d v="2018-12-07T00:00:00"/>
    <d v="2019-01-07T00:00:00"/>
    <d v="2019-01-01T00:00:00"/>
    <m/>
    <s v="MAD TBD"/>
    <s v=""/>
    <s v=""/>
    <d v="2019-01-07T00:00:00"/>
    <s v="OK"/>
    <n v="617"/>
    <n v="0"/>
    <s v="USD"/>
    <s v="TBD"/>
    <s v="TBD"/>
    <s v="Non valide"/>
    <s v="Non valide"/>
    <n v="1234"/>
    <n v="1098.26"/>
    <s v="LCT201514"/>
    <n v="43472"/>
    <x v="152"/>
    <n v="2"/>
    <n v="0"/>
    <n v="0"/>
  </r>
  <r>
    <s v="2764899410"/>
    <x v="0"/>
    <n v="27648994"/>
    <s v="10"/>
    <x v="3"/>
    <x v="8"/>
    <n v="1"/>
    <n v="0"/>
    <s v=""/>
    <s v="P/N CONNU"/>
    <s v="NB5457P"/>
    <s v="LdF approuvée"/>
    <s v="NON"/>
    <s v="NON"/>
    <n v="117"/>
    <s v="1251019-8994010"/>
    <x v="0"/>
    <s v="LCT021810  "/>
    <s v="LTE990077"/>
    <x v="156"/>
    <s v="SERVI"/>
    <s v="N/A"/>
    <s v="N/A"/>
    <s v="Received"/>
    <s v="Expédiée"/>
    <s v="Attente confiés"/>
    <s v="GLA"/>
    <n v="10623"/>
    <m/>
    <n v="2937"/>
    <d v="2018-03-01T00:00:00"/>
    <d v="2019-01-08T00:00:00"/>
    <d v="2019-01-02T00:00:00"/>
    <s v="N/A"/>
    <s v="MAD TBD"/>
    <s v=""/>
    <s v=""/>
    <d v="2019-01-08T00:00:00"/>
    <s v="OK"/>
    <n v="1313.9"/>
    <n v="0"/>
    <s v="USD"/>
    <s v="TBD"/>
    <s v="TBD"/>
    <s v="Non valide"/>
    <s v="Non valide"/>
    <n v="1313.9"/>
    <n v="1169.3710000000001"/>
    <s v="LCT021810"/>
    <n v="43473"/>
    <x v="153"/>
    <n v="2"/>
    <n v="3.74"/>
    <n v="3.74"/>
  </r>
  <r>
    <s v="2764899510"/>
    <x v="0"/>
    <n v="27648995"/>
    <s v="10"/>
    <x v="3"/>
    <x v="8"/>
    <n v="1"/>
    <n v="0"/>
    <s v=""/>
    <s v="P/N CONNU"/>
    <s v="NB5457P"/>
    <s v="LdF approuvée"/>
    <s v="NON"/>
    <s v="NON"/>
    <n v="117"/>
    <s v="1251019-8995010"/>
    <x v="0"/>
    <s v="LCT144969"/>
    <s v="LTE990074"/>
    <x v="156"/>
    <s v="SERVI"/>
    <s v="N/A"/>
    <s v="N/A"/>
    <s v="Received"/>
    <s v="Expédiée"/>
    <s v="Attente confiés"/>
    <s v="GLA"/>
    <n v="10623"/>
    <m/>
    <n v="2937"/>
    <d v="2018-03-01T00:00:00"/>
    <d v="2019-01-08T00:00:00"/>
    <d v="2019-01-02T00:00:00"/>
    <s v="N/A"/>
    <s v="MAD TBD"/>
    <s v=""/>
    <s v=""/>
    <d v="2019-01-08T00:00:00"/>
    <s v="OK"/>
    <n v="1313.9"/>
    <n v="0"/>
    <s v="USD"/>
    <s v="TBD"/>
    <s v="TBD"/>
    <s v="Non valide"/>
    <s v="Non valide"/>
    <n v="1313.9"/>
    <n v="1169.3710000000001"/>
    <s v="LCT144969"/>
    <n v="43473"/>
    <x v="153"/>
    <n v="2"/>
    <n v="3.74"/>
    <n v="3.74"/>
  </r>
  <r>
    <s v="2801254810"/>
    <x v="0"/>
    <n v="28012548"/>
    <s v="10"/>
    <x v="1"/>
    <x v="36"/>
    <n v="4"/>
    <n v="0"/>
    <s v=""/>
    <s v="P/N CONNU"/>
    <s v="NB03483P"/>
    <s v="LdF approuvée"/>
    <m/>
    <s v="NON"/>
    <n v="27"/>
    <s v="1251019-2548010"/>
    <x v="0"/>
    <s v="LCT223412_x000a_LCT223413_x000a_LCT223414"/>
    <s v="LTE990055_x000a_à_x000a_LTE990058"/>
    <x v="157"/>
    <s v="SERVI"/>
    <s v="N/A"/>
    <s v="N/A"/>
    <s v="N/A"/>
    <s v="Expédiée"/>
    <m/>
    <s v="GLA"/>
    <n v="20243"/>
    <m/>
    <n v="4584"/>
    <d v="2018-12-20T00:00:00"/>
    <d v="2019-01-07T00:00:00"/>
    <d v="2019-01-03T00:00:00"/>
    <m/>
    <s v="MAD TBD"/>
    <s v=""/>
    <s v=""/>
    <d v="2019-01-07T00:00:00"/>
    <s v="OK"/>
    <n v="1466"/>
    <n v="2436"/>
    <s v="USD"/>
    <s v="TBD"/>
    <s v="TBD"/>
    <s v="Non valide"/>
    <s v="Non valide"/>
    <n v="9744"/>
    <n v="8672.16"/>
    <s v="LCT223412"/>
    <n v="43472"/>
    <x v="152"/>
    <n v="1"/>
    <n v="3.53"/>
    <n v="14.12"/>
  </r>
  <r>
    <s v="2791556010"/>
    <x v="0"/>
    <n v="27915560"/>
    <n v="10"/>
    <x v="0"/>
    <x v="84"/>
    <n v="1"/>
    <n v="0"/>
    <s v=""/>
    <s v="P/N CONNU"/>
    <s v="NB6251P"/>
    <s v="LdF Non approuvée"/>
    <s v="NON"/>
    <s v="NON"/>
    <n v="60"/>
    <s v="1251019-5560010"/>
    <x v="0"/>
    <s v="LCT139001_x000a_LCT139002"/>
    <s v="LTE990005"/>
    <x v="158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11T00:00:00"/>
    <d v="2019-01-07T00:00:00"/>
    <m/>
    <s v="MAD TBD"/>
    <s v=""/>
    <s v=""/>
    <d v="2019-01-11T00:00:00"/>
    <s v="OK"/>
    <n v="1036"/>
    <n v="1937"/>
    <s v="USD"/>
    <s v="TBD"/>
    <s v="TBD"/>
    <s v="Non valide"/>
    <s v="Non valide"/>
    <n v="1036"/>
    <n v="922.04"/>
    <s v="LCT139001"/>
    <n v="43476"/>
    <x v="154"/>
    <n v="2"/>
    <n v="0"/>
    <n v="0"/>
  </r>
  <r>
    <s v="2791558510"/>
    <x v="0"/>
    <n v="27915585"/>
    <n v="10"/>
    <x v="0"/>
    <x v="86"/>
    <n v="1"/>
    <n v="0"/>
    <s v="ok"/>
    <s v="P/N CONNU"/>
    <s v="TBD"/>
    <s v="LdF Non approuvée"/>
    <s v="NON"/>
    <s v="NON"/>
    <n v="62"/>
    <s v="1251019-5585010"/>
    <x v="0"/>
    <s v="LCT138984_x000a_LCT138985"/>
    <s v="LTE99005"/>
    <x v="158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0-15T00:00:00"/>
    <d v="2019-01-11T00:00:00"/>
    <d v="2019-01-07T00:00:00"/>
    <m/>
    <s v="MAD TBD"/>
    <s v=""/>
    <s v=""/>
    <d v="2019-01-11T00:00:00"/>
    <s v="OK"/>
    <n v="1155"/>
    <n v="2033"/>
    <s v="USD"/>
    <s v="TBD"/>
    <s v="TBD"/>
    <s v="Non valide"/>
    <s v="Non valide"/>
    <n v="1155"/>
    <n v="1027.95"/>
    <s v="LCT138984"/>
    <n v="43476"/>
    <x v="154"/>
    <n v="2"/>
    <n v="0"/>
    <n v="0"/>
  </r>
  <r>
    <s v="2792611810"/>
    <x v="0"/>
    <n v="27926118"/>
    <n v="10"/>
    <x v="0"/>
    <x v="85"/>
    <n v="1"/>
    <n v="0"/>
    <s v=""/>
    <s v="P/N CONNU"/>
    <s v="TBD"/>
    <s v="LdF Non approuvée"/>
    <s v="NON"/>
    <s v="NON"/>
    <n v="61"/>
    <s v="1251019-6118010"/>
    <x v="0"/>
    <s v="LCT146126_x000a_LCT146127"/>
    <s v="LTE990006"/>
    <x v="158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1-11T00:00:00"/>
    <d v="2019-01-07T00:00:00"/>
    <m/>
    <s v="MAD TBD"/>
    <s v=""/>
    <s v=""/>
    <d v="2019-01-11T00:00:00"/>
    <s v="OK"/>
    <n v="1389"/>
    <n v="2219"/>
    <s v="USD"/>
    <s v="TBD"/>
    <s v="TBD"/>
    <s v="Non valide"/>
    <s v="Non valide"/>
    <n v="1389"/>
    <n v="1236.21"/>
    <s v="LCT146126"/>
    <n v="43476"/>
    <x v="154"/>
    <n v="2"/>
    <n v="0"/>
    <n v="0"/>
  </r>
  <r>
    <s v="27839759"/>
    <x v="0"/>
    <n v="27839759"/>
    <m/>
    <x v="0"/>
    <x v="111"/>
    <n v="3"/>
    <n v="0"/>
    <s v=""/>
    <s v="P/N CONNU"/>
    <s v="NB06767P"/>
    <s v="LdF Non approuvée"/>
    <s v="NON"/>
    <s v="NON"/>
    <n v="40"/>
    <s v="1251019-97590"/>
    <x v="0"/>
    <m/>
    <s v="LTE990001"/>
    <x v="158"/>
    <s v="SERVI"/>
    <s v="N/A"/>
    <s v="N/A"/>
    <s v="N/A"/>
    <s v="Expédiée"/>
    <s v="Attente délai d'appro_x000a_Attente prog. Test"/>
    <s v="AZA"/>
    <n v="15132"/>
    <m/>
    <m/>
    <d v="2019-01-11T00:00:00"/>
    <m/>
    <d v="2019-01-07T00:00:00"/>
    <m/>
    <s v="MAD TBD"/>
    <s v=""/>
    <s v=""/>
    <d v="2019-01-07T00:00:00"/>
    <s v="OK"/>
    <n v="3801"/>
    <n v="0"/>
    <s v="USD"/>
    <s v="TBD"/>
    <s v="TBD"/>
    <s v="Non valide"/>
    <s v="Non valide"/>
    <n v="11403"/>
    <n v="10148.67"/>
    <s v=""/>
    <n v="43472"/>
    <x v="152"/>
    <n v="2"/>
    <n v="0"/>
    <n v="0"/>
  </r>
  <r>
    <s v="2788065510"/>
    <x v="0"/>
    <n v="27880655"/>
    <n v="10"/>
    <x v="0"/>
    <x v="29"/>
    <n v="10"/>
    <n v="0"/>
    <s v=""/>
    <s v="P/N CONNU"/>
    <s v="N/A"/>
    <s v="LdF approuvée"/>
    <s v="NON"/>
    <s v="NON"/>
    <s v="PROTECTION CAP"/>
    <s v="1251019-0655010"/>
    <x v="1"/>
    <s v="LCT133608"/>
    <s v="133608-1 _x000a_=&gt; _x000a_133608-10"/>
    <x v="158"/>
    <s v="SERVI"/>
    <s v="N/A"/>
    <s v="N/A"/>
    <s v="N/A"/>
    <s v="Expédiée"/>
    <s v="GLA LE 19/10/2018: OK (derniere analyse 26/11/2018)"/>
    <s v="GLA"/>
    <n v="17018"/>
    <s v="ACHF00866"/>
    <n v="4290"/>
    <d v="2019-01-04T00:00:00"/>
    <d v="2019-01-11T00:00:00"/>
    <d v="2019-01-07T00:00:00"/>
    <m/>
    <s v="MAD TBD"/>
    <s v=""/>
    <s v=""/>
    <d v="2019-01-11T00:00:00"/>
    <s v="OK"/>
    <n v="134"/>
    <n v="0"/>
    <s v="EUR"/>
    <s v="TBD"/>
    <s v="TBD"/>
    <s v="Non valide"/>
    <s v="Non valide"/>
    <n v="1340"/>
    <n v="1340"/>
    <s v="LCT133608"/>
    <n v="43476"/>
    <x v="154"/>
    <n v="2"/>
    <n v="0.65"/>
    <n v="6.5"/>
  </r>
  <r>
    <s v="2787158710"/>
    <x v="0"/>
    <n v="27871587"/>
    <n v="10"/>
    <x v="3"/>
    <x v="25"/>
    <n v="2"/>
    <n v="0"/>
    <s v=""/>
    <s v="P/N CONNU"/>
    <s v="TBD"/>
    <s v="LdF approuvée"/>
    <s v="NON"/>
    <s v="NON"/>
    <s v="JACK ASSY"/>
    <s v="1251019-1587010"/>
    <x v="1"/>
    <s v="LCT133717_x000a_LCT133718"/>
    <s v="133717-1 =&gt; 133717-2"/>
    <x v="158"/>
    <s v="SERVI"/>
    <s v="N/A"/>
    <s v="N/A"/>
    <s v="N/A"/>
    <s v="Expédiée"/>
    <s v="GLA LE 19/10/2018: Reception prévu le 03/12/18 (derniere analyse 26/11/2018)_x000a_GLA le 27/11/2018: ok"/>
    <s v="GLA"/>
    <n v="17020"/>
    <s v="ACHF03691"/>
    <n v="4006"/>
    <d v="2018-11-02T00:00:00"/>
    <d v="2019-01-11T00:00:00"/>
    <d v="2019-01-07T00:00:00"/>
    <m/>
    <s v="MAD TBD"/>
    <s v=""/>
    <s v=""/>
    <d v="2019-01-11T00:00:00"/>
    <s v="OK"/>
    <n v="1885"/>
    <n v="0"/>
    <s v="USD"/>
    <s v="TBD"/>
    <s v="TBD"/>
    <s v="Non valide"/>
    <s v="Non valide"/>
    <n v="3770"/>
    <n v="3355.3"/>
    <s v="LCT133717"/>
    <n v="43476"/>
    <x v="154"/>
    <n v="2"/>
    <n v="1.66"/>
    <n v="3.32"/>
  </r>
  <r>
    <s v="2794135110"/>
    <x v="0"/>
    <n v="27941351"/>
    <s v="10"/>
    <x v="2"/>
    <x v="112"/>
    <n v="2"/>
    <n v="0"/>
    <s v=""/>
    <s v="P/N CONNU"/>
    <s v="NB07663"/>
    <s v="LdF Non approuvée"/>
    <s v="NON"/>
    <s v="NON"/>
    <n v="45"/>
    <s v="1251019-1351010"/>
    <x v="0"/>
    <s v="LCT169000_x000a_LCT169001"/>
    <s v="LTE990001_x000a_LTE990002"/>
    <x v="159"/>
    <s v="SERVI"/>
    <s v="N/A"/>
    <s v="N/A"/>
    <s v="N/A"/>
    <s v="Expédiée"/>
    <s v="GLA le 25/10/2018: Attente 4STR*01325 prévu pour le 26/11/2018  (derniere analyse 26/11/2018)_x000a_GLA le 27/11/2018:Attente servitude COL / LAB (Derniere relance 10/12/2018)_x000a_GLA LE 17/12/2018 OK"/>
    <s v="GLA"/>
    <n v="18286"/>
    <m/>
    <n v="3884"/>
    <d v="2018-10-26T00:00:00"/>
    <d v="2019-01-11T00:00:00"/>
    <d v="2019-01-09T00:00:00"/>
    <m/>
    <s v="MAD TBD"/>
    <s v=""/>
    <s v=""/>
    <d v="2019-01-11T00:00:00"/>
    <s v="OK"/>
    <n v="2247"/>
    <n v="4290"/>
    <s v="USD"/>
    <s v="TBD"/>
    <s v="TBD"/>
    <s v="Non valide"/>
    <s v="Non valide"/>
    <n v="8580"/>
    <n v="7636.2"/>
    <s v="LCT169000"/>
    <n v="43476"/>
    <x v="154"/>
    <n v="2"/>
    <n v="7.99"/>
    <n v="15.98"/>
  </r>
  <r>
    <s v="2796875510"/>
    <x v="0"/>
    <n v="27968755"/>
    <s v="10"/>
    <x v="3"/>
    <x v="31"/>
    <n v="1"/>
    <n v="0"/>
    <s v=""/>
    <s v="P/N CONNU"/>
    <s v="N/A"/>
    <s v="LdF approuvée"/>
    <s v="NON"/>
    <s v="NON"/>
    <n v="27"/>
    <s v="1251019-8755010"/>
    <x v="0"/>
    <s v="LCT185900_x000a_LCT185901"/>
    <s v="LTE990015"/>
    <x v="159"/>
    <s v="SERVI"/>
    <s v="N/A"/>
    <s v="N/A"/>
    <s v="N/A"/>
    <s v="Expédiée"/>
    <s v="GLA le 21/11/2018: Attente 4CAB*00013 prévu 03/12 + 4STR*00609 prévu 04/12/2018 (derniere analyse le 29/11/2018)_x000a_GLA LE 03/12/2018: ok (derniere analyse le 07/01/2019)"/>
    <s v="GLA"/>
    <n v="19079"/>
    <s v="ACHF10287"/>
    <n v="4144"/>
    <d v="2018-12-12T00:00:00"/>
    <d v="2019-01-15T00:00:00"/>
    <d v="2019-01-09T00:00:00"/>
    <m/>
    <s v="MAD TBD"/>
    <s v=""/>
    <s v=""/>
    <d v="2019-01-15T00:00:00"/>
    <s v="OK"/>
    <n v="1074"/>
    <n v="1850"/>
    <s v="USD"/>
    <s v="TBD"/>
    <s v="TBD"/>
    <s v="Non valide"/>
    <s v="Non valide"/>
    <n v="1074"/>
    <n v="955.86"/>
    <s v="LCT185900"/>
    <n v="43480"/>
    <x v="155"/>
    <n v="2"/>
    <n v="3.06"/>
    <n v="3.06"/>
  </r>
  <r>
    <s v="68207971"/>
    <x v="0"/>
    <n v="6820797"/>
    <s v="1"/>
    <x v="1"/>
    <x v="113"/>
    <n v="1"/>
    <n v="0"/>
    <s v=""/>
    <s v="P/N CONNU"/>
    <s v="MB2052D"/>
    <s v="LdF Non approuvée"/>
    <m/>
    <s v="OUI"/>
    <n v="48"/>
    <s v="1251019-079701"/>
    <x v="0"/>
    <s v="LCT235357"/>
    <s v="LTE990001"/>
    <x v="160"/>
    <s v="SERVI"/>
    <s v="6M90080000"/>
    <s v="Qté 1"/>
    <s v="N/A"/>
    <s v="Expédiée"/>
    <s v="AZA le 03/01: Commande de réparation || EASA à rééditier"/>
    <s v="GLA"/>
    <s v="NA"/>
    <s v="NA"/>
    <s v="NA"/>
    <d v="2019-01-15T00:00:00"/>
    <m/>
    <d v="2019-01-11T00:00:00"/>
    <m/>
    <s v="MAD TBD"/>
    <s v=""/>
    <s v=""/>
    <d v="2019-01-11T00:00:00"/>
    <s v="OK"/>
    <n v="1738"/>
    <n v="0"/>
    <s v="EUR"/>
    <s v="TBD"/>
    <s v="TBD"/>
    <s v="Non valide"/>
    <s v="Non valide"/>
    <n v="0"/>
    <n v="0"/>
    <s v="LCT235357"/>
    <n v="43476"/>
    <x v="154"/>
    <n v="1"/>
    <n v="0"/>
    <n v="0"/>
  </r>
  <r>
    <s v="2789364910"/>
    <x v="0"/>
    <n v="27893649"/>
    <n v="10"/>
    <x v="3"/>
    <x v="28"/>
    <n v="1"/>
    <n v="0"/>
    <s v=""/>
    <s v="P/N CONNU"/>
    <s v="N/A"/>
    <s v="LdF approuvée"/>
    <s v="NON"/>
    <s v="NON"/>
    <s v="JACK"/>
    <s v="1251319-3649010"/>
    <x v="0"/>
    <s v="LCT133534"/>
    <s v="LTE990020"/>
    <x v="161"/>
    <s v="SERVI"/>
    <s v="N/A"/>
    <s v="N/A"/>
    <s v="N/A"/>
    <s v="Expédiée"/>
    <s v="Réception structure le 09/10/2018_x000a_GLA le 30/10/2018: Manque 4STR*00821 en stock magasin (Mail envoyé) _x000a_GLA le 12/11/2018: Manque servitude 4STR*00821 (Derniere relance 17/12/2018) =&gt; achat en cours reception le 21/12/2018_x000a_GLA LE 07/01/2019: OK"/>
    <s v="GLA"/>
    <n v="17010"/>
    <s v="ACHF02458"/>
    <n v="2657"/>
    <d v="2018-09-22T00:00:00"/>
    <d v="2019-01-18T00:00:00"/>
    <d v="2019-01-14T00:00:00"/>
    <m/>
    <s v="MAD TBD"/>
    <s v=""/>
    <s v=""/>
    <d v="2019-01-18T00:00:00"/>
    <s v="OK"/>
    <n v="970"/>
    <n v="1796"/>
    <s v="USD"/>
    <s v="TBD"/>
    <s v="TBD"/>
    <s v="Non valide"/>
    <s v="Non valide"/>
    <n v="970"/>
    <n v="863.30000000000007"/>
    <s v="LCT133534"/>
    <n v="43483"/>
    <x v="156"/>
    <n v="2"/>
    <n v="4.04"/>
    <n v="4.04"/>
  </r>
  <r>
    <s v="2792803510"/>
    <x v="0"/>
    <n v="27928035"/>
    <n v="10"/>
    <x v="3"/>
    <x v="28"/>
    <n v="1"/>
    <n v="0"/>
    <s v=""/>
    <s v="P/N CONNU"/>
    <s v="N/A"/>
    <s v="LdF approuvée"/>
    <s v="NON"/>
    <s v="NON"/>
    <s v="JACK"/>
    <s v="1251319-8035010"/>
    <x v="0"/>
    <s v="LCT157640"/>
    <s v="LTE990021"/>
    <x v="161"/>
    <s v="SERVI"/>
    <s v="N/A"/>
    <s v="N/A"/>
    <s v="N/A"/>
    <s v="Expédiée"/>
    <s v="Réception structures le 26/10/2018_x000a_GLA le 30/10/2018: Attente Servitude (Derniere relance mag 05/11/2018)_x000a_GLA le 12/11/2018: Manque servitude 4STR*00821+ Collonette 4QME*001731 (Derniere relance 17/12/2018) =&gt; achat en cours reception le 21/12/2018_x000a_GLA LE 07/01/2019: OK"/>
    <s v="GLA"/>
    <n v="17695"/>
    <s v="ACHF03981"/>
    <n v="3024"/>
    <d v="2018-11-03T00:00:00"/>
    <d v="2019-01-18T00:00:00"/>
    <d v="2019-01-14T00:00:00"/>
    <m/>
    <s v="MAD TBD"/>
    <s v=""/>
    <s v=""/>
    <d v="2019-01-18T00:00:00"/>
    <s v="OK"/>
    <n v="970"/>
    <n v="1796"/>
    <s v="USD"/>
    <s v="TBD"/>
    <s v="TBD"/>
    <s v="Non valide"/>
    <s v="Non valide"/>
    <n v="970"/>
    <n v="863.30000000000007"/>
    <s v="LCT157640"/>
    <n v="43483"/>
    <x v="156"/>
    <n v="2"/>
    <n v="4.04"/>
    <n v="4.04"/>
  </r>
  <r>
    <s v="490003700310"/>
    <x v="1"/>
    <n v="4900037003"/>
    <s v="10"/>
    <x v="3"/>
    <x v="39"/>
    <n v="6"/>
    <n v="0"/>
    <s v=""/>
    <s v="P/N CONNU"/>
    <s v="N/A"/>
    <s v="LdF approuvée"/>
    <m/>
    <s v="OUI"/>
    <s v="CÂBLE"/>
    <s v="1251019-7003010"/>
    <x v="0"/>
    <s v="LCT222367_x000a_LCT222368"/>
    <s v="222367-1_x000a_=&gt;_x000a_222367-6"/>
    <x v="161"/>
    <s v="SERVI"/>
    <s v="N/A"/>
    <s v="N/A"/>
    <s v="N/A"/>
    <s v="Expédiée"/>
    <s v="GLA LE 19/10/2018:  matière KLS =&gt; Pas de DA (derniere analyse 03/12/2018)"/>
    <s v="GLA"/>
    <s v="NA"/>
    <s v="NA"/>
    <s v="N"/>
    <d v="2019-01-08T00:00:00"/>
    <d v="2019-01-18T00:00:00"/>
    <d v="2019-01-14T00:00:00"/>
    <m/>
    <s v="MAD TBD"/>
    <s v=""/>
    <s v=""/>
    <d v="2019-01-18T00:00:00"/>
    <s v="OK"/>
    <n v="245"/>
    <n v="0"/>
    <s v="EUR"/>
    <s v="TBD"/>
    <s v="TBD"/>
    <s v="Non valide"/>
    <s v="Non valide"/>
    <n v="1470"/>
    <n v="1470"/>
    <s v="LCT222367"/>
    <n v="43483"/>
    <x v="156"/>
    <n v="2"/>
    <n v="1.26"/>
    <n v="7.5600000000000005"/>
  </r>
  <r>
    <s v="490003705940"/>
    <x v="1"/>
    <n v="4900037059"/>
    <s v="40"/>
    <x v="0"/>
    <x v="39"/>
    <n v="4"/>
    <n v="0"/>
    <s v=""/>
    <s v="P/N CONNU"/>
    <s v="N/A"/>
    <s v="LdF approuvée"/>
    <m/>
    <s v="OUI"/>
    <s v="CÂBLE"/>
    <s v="1251019-7059040"/>
    <x v="0"/>
    <s v="LCT223521_x000a_LCT223522"/>
    <s v="223521-1_x000a_=&gt; _x000a_223521-4"/>
    <x v="161"/>
    <s v="SERVI"/>
    <s v="N/A"/>
    <s v="N/A"/>
    <s v="N/A"/>
    <s v="Expédiée"/>
    <s v="GLA LE 19/10/2018:  matière KLS =&gt; Pas de DA (derniere analyse 03/12/2018)_x000a_"/>
    <s v="GLA"/>
    <s v="N/A"/>
    <s v="N/A"/>
    <s v="N/A"/>
    <d v="2019-01-14T00:00:00"/>
    <d v="2019-01-18T00:00:00"/>
    <d v="2019-01-14T00:00:00"/>
    <m/>
    <s v="MAD TBD"/>
    <s v=""/>
    <s v=""/>
    <d v="2019-01-18T00:00:00"/>
    <s v="OK"/>
    <n v="245"/>
    <n v="0"/>
    <s v="EUR"/>
    <s v="TBD"/>
    <s v="TBD"/>
    <s v="Non valide"/>
    <s v="Non valide"/>
    <n v="980"/>
    <n v="980"/>
    <s v="LCT223521"/>
    <n v="43483"/>
    <x v="156"/>
    <n v="2"/>
    <n v="1.26"/>
    <n v="5.04"/>
  </r>
  <r>
    <s v="2802589410"/>
    <x v="0"/>
    <n v="28025894"/>
    <s v="10"/>
    <x v="1"/>
    <x v="114"/>
    <n v="1"/>
    <n v="0"/>
    <s v=""/>
    <s v="P/N CONNU"/>
    <s v="NA"/>
    <s v="LdF Non approuvée"/>
    <m/>
    <s v="NA"/>
    <s v="Label Placard"/>
    <s v="1251019-5894010"/>
    <x v="0"/>
    <s v="LCT239241"/>
    <s v="239241-1"/>
    <x v="161"/>
    <s v="SERVI"/>
    <s v="N/A"/>
    <s v="N/A"/>
    <s v="N/A"/>
    <s v="Expédiée"/>
    <m/>
    <s v="GLA"/>
    <s v="NA"/>
    <s v="NA"/>
    <s v="NA"/>
    <d v="2019-01-16T00:00:00"/>
    <m/>
    <d v="2019-01-14T00:00:00"/>
    <m/>
    <s v="MAD TBD"/>
    <s v=""/>
    <s v=""/>
    <d v="2019-01-14T00:00:00"/>
    <s v="OK"/>
    <n v="120"/>
    <n v="0"/>
    <s v="USD"/>
    <s v="TBD"/>
    <s v="TBD"/>
    <s v="Non valide"/>
    <s v="Non valide"/>
    <n v="0"/>
    <n v="0"/>
    <s v="LCT239241"/>
    <n v="43479"/>
    <x v="157"/>
    <n v="1"/>
    <n v="0"/>
    <n v="0"/>
  </r>
  <r>
    <s v="2781800510"/>
    <x v="0"/>
    <n v="27818005"/>
    <n v="10"/>
    <x v="0"/>
    <x v="53"/>
    <n v="10"/>
    <n v="0"/>
    <s v=""/>
    <s v="P/N CONNU"/>
    <s v="TBD"/>
    <s v="LdF approuvée"/>
    <s v="NON"/>
    <s v="NON"/>
    <s v="HARNAIS 1 P2T2"/>
    <s v="1251019-8005010"/>
    <x v="1"/>
    <s v="LCT060510"/>
    <s v="060510-1_x000a_=&gt;_x000a_060510-10"/>
    <x v="161"/>
    <s v="SERVI"/>
    <s v="N/A"/>
    <s v="N/A"/>
    <s v="N/A"/>
    <s v="Expédiée"/>
    <s v="Réception le 15/10/2018_x000a_GLA: Mqt: 1CON*01637 bloqué chez Gefco  Derniere relance DA le 20/11/2018 (derniere analyse 26/11/2018)_x000a_GLA LE 17/12/2018 ok"/>
    <s v="GLA"/>
    <n v="14415"/>
    <s v="ACHE95924 "/>
    <n v="2636"/>
    <d v="2018-06-30T00:00:00"/>
    <d v="2019-01-18T00:00:00"/>
    <d v="2019-01-14T00:00:00"/>
    <m/>
    <s v="MAD TBD"/>
    <s v=""/>
    <s v=""/>
    <d v="2019-01-18T00:00:00"/>
    <s v="OK"/>
    <n v="853"/>
    <n v="0"/>
    <s v="USD"/>
    <s v="TBD"/>
    <s v="TBD"/>
    <s v="Non valide"/>
    <s v="Non valide"/>
    <n v="8530"/>
    <n v="7591.7"/>
    <s v="LCT060510"/>
    <n v="43483"/>
    <x v="156"/>
    <n v="2"/>
    <n v="0"/>
    <n v="0"/>
  </r>
  <r>
    <s v="2802906510"/>
    <x v="0"/>
    <n v="28029065"/>
    <s v="10"/>
    <x v="1"/>
    <x v="115"/>
    <n v="1"/>
    <n v="0"/>
    <s v=""/>
    <s v="P/N CONNU"/>
    <s v="NA"/>
    <s v="LdF Non approuvée"/>
    <m/>
    <s v="NA"/>
    <s v="Label Placard"/>
    <s v="1251019-9065010"/>
    <x v="0"/>
    <s v="LCT241804"/>
    <s v="241804-1"/>
    <x v="162"/>
    <s v="SERVI"/>
    <s v="N/A"/>
    <s v="N/A"/>
    <s v="N/A"/>
    <s v="Expédiée"/>
    <m/>
    <s v="GLA"/>
    <s v="N/A"/>
    <s v="N/A"/>
    <s v="N/A"/>
    <d v="2019-01-17T00:00:00"/>
    <m/>
    <d v="2019-01-15T00:00:00"/>
    <m/>
    <s v="MAD TBD"/>
    <s v=""/>
    <s v=""/>
    <d v="2019-01-15T00:00:00"/>
    <s v="OK"/>
    <n v="120"/>
    <n v="0"/>
    <s v="USD"/>
    <s v="TBD"/>
    <s v="TBD"/>
    <s v="Non valide"/>
    <s v="Non valide"/>
    <n v="0"/>
    <n v="0"/>
    <s v="LCT241804"/>
    <n v="43480"/>
    <x v="155"/>
    <n v="1"/>
    <n v="0"/>
    <n v="0"/>
  </r>
  <r>
    <s v="2802082710"/>
    <x v="0"/>
    <n v="28020827"/>
    <s v="10"/>
    <x v="3"/>
    <x v="29"/>
    <n v="5"/>
    <n v="0"/>
    <s v=""/>
    <s v="P/N CONNU"/>
    <s v="N/A"/>
    <s v="LdF approuvée"/>
    <m/>
    <s v="NON"/>
    <s v="PROTECTION CAP"/>
    <s v="1251019-0827010"/>
    <x v="1"/>
    <s v="LCT227005"/>
    <s v="227005-1_x000a_=&gt;_x000a_227005-5"/>
    <x v="162"/>
    <s v="SERVI"/>
    <s v="N/A"/>
    <s v="N/A"/>
    <s v="N/A"/>
    <s v="Expédiée"/>
    <m/>
    <s v="GLA"/>
    <n v="20478"/>
    <m/>
    <s v="DS"/>
    <d v="2019-01-20T00:00:00"/>
    <m/>
    <d v="2019-01-15T00:00:00"/>
    <m/>
    <s v="MAD TBD"/>
    <s v=""/>
    <s v=""/>
    <d v="2019-01-15T00:00:00"/>
    <s v="OK"/>
    <n v="134"/>
    <n v="0"/>
    <s v="EUR"/>
    <s v="TBD"/>
    <s v="TBD"/>
    <s v="Non valide"/>
    <s v="Non valide"/>
    <n v="670"/>
    <n v="670"/>
    <s v="LCT227005"/>
    <n v="43480"/>
    <x v="155"/>
    <n v="2"/>
    <n v="0.65"/>
    <n v="3.25"/>
  </r>
  <r>
    <s v="2782332910"/>
    <x v="0"/>
    <n v="27823329"/>
    <n v="10"/>
    <x v="0"/>
    <x v="8"/>
    <n v="1"/>
    <n v="0"/>
    <s v=""/>
    <s v="P/N CONNU"/>
    <s v="NB5457P"/>
    <s v="LdF approuvée"/>
    <s v="NON"/>
    <s v="NON"/>
    <n v="117"/>
    <s v="1251019-3329010"/>
    <x v="0"/>
    <s v="LCT145023_x000a_LCT145024_x000a_LCT145025"/>
    <s v="LTE990071"/>
    <x v="163"/>
    <s v="SERVI"/>
    <s v="N/A"/>
    <s v="N/A"/>
    <s v="Received"/>
    <s v="Expédiée"/>
    <s v="Attente délai d'appro_x000a_Attente prep"/>
    <s v="GLA"/>
    <n v="14180"/>
    <m/>
    <n v="2937"/>
    <d v="2018-12-31T00:00:00"/>
    <d v="2019-01-22T00:00:00"/>
    <d v="2019-01-16T00:00:00"/>
    <m/>
    <s v="MAD TBD"/>
    <s v=""/>
    <s v=""/>
    <d v="2019-01-22T00:00:00"/>
    <s v="OK"/>
    <n v="1313.9"/>
    <n v="0"/>
    <s v="USD"/>
    <s v="TBD"/>
    <s v="TBD"/>
    <s v="Non valide"/>
    <s v="Non valide"/>
    <n v="1313.9"/>
    <n v="1169.3710000000001"/>
    <s v="LCT145023"/>
    <n v="43487"/>
    <x v="158"/>
    <n v="2"/>
    <n v="3.74"/>
    <n v="3.74"/>
  </r>
  <r>
    <s v="2782332810"/>
    <x v="0"/>
    <n v="27823328"/>
    <n v="10"/>
    <x v="0"/>
    <x v="8"/>
    <n v="1"/>
    <n v="0"/>
    <s v=""/>
    <s v="P/N CONNU"/>
    <s v="NB5457P"/>
    <s v="LdF approuvée"/>
    <s v="NON"/>
    <s v="NON"/>
    <n v="117"/>
    <s v="1251019-3328010"/>
    <x v="0"/>
    <s v="LCT145002_x000a_LCT145003_x000a_LCT145004"/>
    <s v="LTE990070"/>
    <x v="163"/>
    <s v="SERVI"/>
    <s v="N/A"/>
    <s v="N/A"/>
    <s v="Received"/>
    <s v="Expédiée"/>
    <s v="Attente délai d'appro_x000a_Attente prep"/>
    <s v="GLA"/>
    <n v="14180"/>
    <m/>
    <n v="2937"/>
    <d v="2018-10-14T00:00:00"/>
    <d v="2019-01-22T00:00:00"/>
    <d v="2019-01-16T00:00:00"/>
    <m/>
    <s v="MAD TBD"/>
    <s v=""/>
    <s v=""/>
    <d v="2019-01-22T00:00:00"/>
    <s v="OK"/>
    <n v="1313.9"/>
    <n v="0"/>
    <s v="USD"/>
    <s v="TBD"/>
    <s v="TBD"/>
    <s v="Non valide"/>
    <s v="Non valide"/>
    <n v="1313.9"/>
    <n v="1169.3710000000001"/>
    <s v="LCT145002"/>
    <n v="43487"/>
    <x v="158"/>
    <n v="2"/>
    <n v="3.74"/>
    <n v="3.74"/>
  </r>
  <r>
    <s v="2783049110"/>
    <x v="0"/>
    <n v="27830491"/>
    <n v="10"/>
    <x v="0"/>
    <x v="8"/>
    <n v="1"/>
    <n v="0"/>
    <s v=""/>
    <s v="P/N CONNU"/>
    <s v="NB5457P"/>
    <s v="LdF approuvée"/>
    <s v="NON"/>
    <s v="NON"/>
    <n v="117"/>
    <s v="1251019-0491010"/>
    <x v="0"/>
    <s v="LCT145005_x000a_LCT145006_x000a_LCT145007"/>
    <s v="LTE990082"/>
    <x v="163"/>
    <s v="SERVI"/>
    <s v="N/A"/>
    <s v="N/A"/>
    <s v="Received"/>
    <s v="Expédiée"/>
    <s v="Attente délai d'appro_x000a_Attente prep"/>
    <s v="GLA"/>
    <n v="14180"/>
    <m/>
    <n v="2937"/>
    <d v="2018-10-19T00:00:00"/>
    <d v="2019-01-22T00:00:00"/>
    <d v="2019-01-16T00:00:00"/>
    <m/>
    <s v="MAD TBD"/>
    <s v=""/>
    <s v=""/>
    <d v="2019-01-22T00:00:00"/>
    <s v="OK"/>
    <n v="1313.9"/>
    <n v="0"/>
    <s v="USD"/>
    <s v="TBD"/>
    <s v="TBD"/>
    <s v="Non valide"/>
    <s v="Non valide"/>
    <n v="1313.9"/>
    <n v="1169.3710000000001"/>
    <s v="LCT145005"/>
    <n v="43487"/>
    <x v="158"/>
    <n v="2"/>
    <n v="3.74"/>
    <n v="3.74"/>
  </r>
  <r>
    <s v="2783049310"/>
    <x v="0"/>
    <n v="27830493"/>
    <n v="10"/>
    <x v="0"/>
    <x v="8"/>
    <n v="1"/>
    <n v="0"/>
    <s v=""/>
    <s v="P/N CONNU"/>
    <s v="NB5457P"/>
    <s v="LdF approuvée"/>
    <s v="NON"/>
    <s v="NON"/>
    <n v="117"/>
    <s v="1251019-0493010"/>
    <x v="0"/>
    <s v="LCT145008_x000a_LCT145009_x000a_LCT145010"/>
    <s v="LTE990083"/>
    <x v="163"/>
    <s v="SERVI"/>
    <s v="N/A"/>
    <s v="N/A"/>
    <s v="Received"/>
    <s v="Expédiée"/>
    <s v="Attente délai d'appro_x000a_Attente prep"/>
    <s v="GLA"/>
    <n v="14180"/>
    <m/>
    <n v="2937"/>
    <d v="2018-10-19T00:00:00"/>
    <d v="2019-01-22T00:00:00"/>
    <d v="2019-01-16T00:00:00"/>
    <m/>
    <s v="MAD TBD"/>
    <s v=""/>
    <s v=""/>
    <d v="2019-01-22T00:00:00"/>
    <s v="OK"/>
    <n v="1313.9"/>
    <n v="0"/>
    <s v="USD"/>
    <s v="TBD"/>
    <s v="TBD"/>
    <s v="Non valide"/>
    <s v="Non valide"/>
    <n v="1313.9"/>
    <n v="1169.3710000000001"/>
    <s v="LCT145008"/>
    <n v="43487"/>
    <x v="158"/>
    <n v="2"/>
    <n v="3.74"/>
    <n v="3.74"/>
  </r>
  <r>
    <s v="2783049510"/>
    <x v="0"/>
    <n v="27830495"/>
    <n v="10"/>
    <x v="0"/>
    <x v="8"/>
    <n v="1"/>
    <n v="0"/>
    <s v=""/>
    <s v="P/N CONNU"/>
    <s v="NB5457P"/>
    <s v="LdF approuvée"/>
    <s v="NON"/>
    <s v="NON"/>
    <n v="117"/>
    <s v="1251019-0495010"/>
    <x v="0"/>
    <s v="LCT145011_x000a_LCT145012_x000a_LCT145013"/>
    <s v="LTE990084"/>
    <x v="163"/>
    <s v="SERVI"/>
    <s v="N/A"/>
    <s v="N/A"/>
    <s v="Received"/>
    <s v="Expédiée"/>
    <s v="Attente délai d'appro_x000a_Attente prep"/>
    <s v="GLA"/>
    <n v="14180"/>
    <m/>
    <n v="2937"/>
    <d v="2018-10-19T00:00:00"/>
    <d v="2019-01-22T00:00:00"/>
    <d v="2019-01-16T00:00:00"/>
    <m/>
    <s v="MAD TBD"/>
    <s v=""/>
    <s v=""/>
    <d v="2019-01-22T00:00:00"/>
    <s v="OK"/>
    <n v="1313.9"/>
    <n v="0"/>
    <s v="USD"/>
    <s v="TBD"/>
    <s v="TBD"/>
    <s v="Non valide"/>
    <s v="Non valide"/>
    <n v="1313.9"/>
    <n v="1169.3710000000001"/>
    <s v="LCT145011"/>
    <n v="43487"/>
    <x v="158"/>
    <n v="2"/>
    <n v="3.74"/>
    <n v="3.74"/>
  </r>
  <r>
    <s v="2783049410"/>
    <x v="0"/>
    <n v="27830494"/>
    <n v="10"/>
    <x v="0"/>
    <x v="8"/>
    <n v="1"/>
    <n v="0"/>
    <s v=""/>
    <s v="P/N CONNU"/>
    <s v="NB5457P"/>
    <s v="LdF approuvée"/>
    <s v="NON"/>
    <s v="NON"/>
    <n v="117"/>
    <s v="1251019-0494010"/>
    <x v="0"/>
    <s v="LCT145014_x000a_LCT145015_x000a_LCT145016"/>
    <s v="LTE990085"/>
    <x v="163"/>
    <s v="SERVI"/>
    <s v="N/A"/>
    <s v="N/A"/>
    <s v="Received"/>
    <s v="Expédiée"/>
    <s v="Attente délai d'appro_x000a_Attente prep"/>
    <s v="GLA"/>
    <n v="14180"/>
    <m/>
    <n v="2937"/>
    <d v="2018-11-19T00:00:00"/>
    <d v="2019-01-22T00:00:00"/>
    <d v="2019-01-16T00:00:00"/>
    <m/>
    <s v="MAD TBD"/>
    <s v=""/>
    <s v=""/>
    <d v="2019-01-22T00:00:00"/>
    <s v="OK"/>
    <n v="1313.9"/>
    <n v="0"/>
    <s v="USD"/>
    <s v="TBD"/>
    <s v="TBD"/>
    <s v="Non valide"/>
    <s v="Non valide"/>
    <n v="1313.9"/>
    <n v="1169.3710000000001"/>
    <s v="LCT145014"/>
    <n v="43487"/>
    <x v="158"/>
    <n v="2"/>
    <n v="3.74"/>
    <n v="3.74"/>
  </r>
  <r>
    <s v="2801175310"/>
    <x v="0"/>
    <n v="28011753"/>
    <s v="10"/>
    <x v="1"/>
    <x v="31"/>
    <n v="2"/>
    <n v="0"/>
    <s v=""/>
    <s v="P/N CONNU"/>
    <s v="N/A"/>
    <s v="LdF approuvée"/>
    <m/>
    <s v="NON"/>
    <n v="27"/>
    <s v="1251019-1753010"/>
    <x v="0"/>
    <s v="LCT222761_x000a_LCT222762"/>
    <s v="LTE990016_x000a_LTE990017"/>
    <x v="163"/>
    <s v="SERVI"/>
    <s v="N/A"/>
    <s v="N/A"/>
    <s v="N/A"/>
    <s v="Annulée"/>
    <s v="GLA LE 19/12/2018 Attente reponse DA + Prod"/>
    <s v="GLA"/>
    <n v="20199"/>
    <m/>
    <n v="4529"/>
    <d v="2019-01-02T00:00:00"/>
    <d v="2019-01-18T00:00:00"/>
    <d v="2019-01-16T00:00:00"/>
    <m/>
    <s v="MAD TBD"/>
    <s v=""/>
    <s v=""/>
    <d v="2019-01-18T00:00:00"/>
    <s v="OK"/>
    <n v="1074"/>
    <n v="1850"/>
    <s v="USD"/>
    <s v="TBD"/>
    <s v="TBD"/>
    <s v="Non valide"/>
    <s v="Non valide"/>
    <n v="3700"/>
    <n v="3293"/>
    <s v="LCT222761"/>
    <n v="43483"/>
    <x v="156"/>
    <n v="1"/>
    <n v="3.06"/>
    <n v="6.12"/>
  </r>
  <r>
    <s v="450033675360"/>
    <x v="2"/>
    <n v="4500336753"/>
    <n v="60"/>
    <x v="0"/>
    <x v="55"/>
    <n v="1"/>
    <n v="0"/>
    <s v=""/>
    <s v="P/N CONNU"/>
    <s v="N/A"/>
    <s v="LdF approuvée"/>
    <s v="NON"/>
    <s v="NON"/>
    <s v="FDVESS-L4"/>
    <s v="1251619-6753060"/>
    <x v="1"/>
    <s v="LCT203324"/>
    <n v="71140035"/>
    <x v="164"/>
    <s v="SERVI"/>
    <s v="N/A"/>
    <s v="N/A"/>
    <s v="N/A"/>
    <s v="Expédiée"/>
    <s v="AZA le 24/01: Kitting en cours par Sylvain"/>
    <s v="AZA"/>
    <s v="N/A"/>
    <s v="N/A"/>
    <n v="4800"/>
    <d v="2019-01-14T00:00:00"/>
    <d v="2019-01-23T00:00:00"/>
    <d v="2019-01-17T00:00:00"/>
    <m/>
    <s v="MAD TBD"/>
    <s v=""/>
    <s v=""/>
    <d v="2019-01-23T00:00:00"/>
    <s v="OK"/>
    <n v="1321"/>
    <s v="N/A"/>
    <s v="EUR"/>
    <s v="TBD"/>
    <s v="TBD"/>
    <s v="Non valide"/>
    <s v="Non valide"/>
    <n v="1321"/>
    <n v="1321"/>
    <s v="LCT203324"/>
    <n v="43488"/>
    <x v="159"/>
    <n v="2"/>
    <n v="1.78"/>
    <n v="1.78"/>
  </r>
  <r>
    <s v="450033675360"/>
    <x v="2"/>
    <n v="4500336753"/>
    <s v="60"/>
    <x v="0"/>
    <x v="55"/>
    <n v="1"/>
    <n v="0"/>
    <s v=""/>
    <s v="P/N CONNU"/>
    <s v="N/A"/>
    <s v="LdF approuvée"/>
    <s v="NON"/>
    <s v="NON"/>
    <s v="FDVESS-L4"/>
    <s v="1251619-6753060"/>
    <x v="1"/>
    <s v="LCT203324"/>
    <n v="71140036"/>
    <x v="164"/>
    <s v="SERVI"/>
    <s v="N/A"/>
    <s v="N/A"/>
    <s v="N/A"/>
    <s v="Expédiée"/>
    <s v="AZA le 24/01: Kitting en cours par Sylvain"/>
    <s v="AZA"/>
    <s v="N/A"/>
    <s v="N/A"/>
    <n v="4800"/>
    <d v="2019-01-14T00:00:00"/>
    <d v="2019-01-23T00:00:00"/>
    <d v="2019-01-17T00:00:00"/>
    <m/>
    <s v="MAD TBD"/>
    <s v=""/>
    <s v=""/>
    <d v="2019-01-23T00:00:00"/>
    <s v="OK"/>
    <n v="1321"/>
    <s v="N/A"/>
    <s v="EUR"/>
    <s v="TBD"/>
    <s v="TBD"/>
    <s v="Non valide"/>
    <s v="Non valide"/>
    <n v="1321"/>
    <n v="1321"/>
    <s v="LCT203324"/>
    <n v="43488"/>
    <x v="159"/>
    <n v="2"/>
    <n v="1.78"/>
    <n v="1.78"/>
  </r>
  <r>
    <s v="2792613110"/>
    <x v="0"/>
    <n v="27926131"/>
    <n v="10"/>
    <x v="0"/>
    <x v="85"/>
    <n v="1"/>
    <n v="0"/>
    <s v=""/>
    <s v="P/N CONNU"/>
    <s v="TBD"/>
    <s v="LdF Non approuvée"/>
    <s v="NON"/>
    <s v="NON"/>
    <n v="61"/>
    <s v="1251019-6131010"/>
    <x v="0"/>
    <s v="LCT146221_x000a_LCT146223"/>
    <s v="LTE990008"/>
    <x v="165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1-25T00:00:00"/>
    <d v="2019-01-21T00:00:00"/>
    <m/>
    <s v="MAD TBD"/>
    <s v=""/>
    <s v=""/>
    <d v="2019-01-25T00:00:00"/>
    <s v="OK"/>
    <n v="1389"/>
    <n v="2219"/>
    <s v="USD"/>
    <s v="TBD"/>
    <s v="TBD"/>
    <s v="Non valide"/>
    <s v="Non valide"/>
    <n v="1389"/>
    <n v="1236.21"/>
    <s v="LCT146221"/>
    <n v="43490"/>
    <x v="160"/>
    <n v="2"/>
    <n v="0"/>
    <n v="0"/>
  </r>
  <r>
    <s v="2709509710"/>
    <x v="0"/>
    <n v="27095097"/>
    <s v="10"/>
    <x v="0"/>
    <x v="8"/>
    <n v="13"/>
    <n v="0"/>
    <s v=""/>
    <s v="P/N CONNU"/>
    <s v="NB5457P"/>
    <s v="LdF approuvée"/>
    <s v="NON"/>
    <s v="NON"/>
    <n v="117"/>
    <s v="1251019-5097010"/>
    <x v="0"/>
    <s v="LCTR61161"/>
    <s v="EFD990230 =&gt; EFD990242"/>
    <x v="166"/>
    <s v="SERVI"/>
    <s v="N/A"/>
    <s v="N/A"/>
    <s v="N/A"/>
    <s v="Expédiée"/>
    <s v="Missing CMS 2 Qty 2 (11 Received) ; Missing CMS 1 Qté 10 (3 Received)_x000a_A livrer en 13 BL Qté 1 - /10, /20 =&gt; /130_x000a_2 postes livrés le 06/02/2017"/>
    <s v="AZA"/>
    <n v="437"/>
    <s v="NA"/>
    <s v="NA"/>
    <d v="2016-08-18T00:00:00"/>
    <d v="2019-01-29T00:00:00"/>
    <d v="2019-01-23T00:00:00"/>
    <s v="Non"/>
    <s v="MAD TBD"/>
    <s v=""/>
    <s v=""/>
    <d v="2019-01-29T00:00:00"/>
    <s v="OK"/>
    <n v="1313.9"/>
    <n v="0"/>
    <s v="USD"/>
    <s v="TBD"/>
    <s v="TBD"/>
    <s v="Non valide"/>
    <s v="Non valide"/>
    <n v="17080.7"/>
    <n v="15201.823"/>
    <s v="LCTR61161"/>
    <n v="43494"/>
    <x v="161"/>
    <n v="2"/>
    <n v="3.74"/>
    <n v="48.620000000000005"/>
  </r>
  <r>
    <s v="2764899610"/>
    <x v="0"/>
    <n v="27648996"/>
    <s v="10"/>
    <x v="3"/>
    <x v="8"/>
    <n v="1"/>
    <n v="0"/>
    <s v=""/>
    <s v="P/N CONNU"/>
    <s v="NB5457P"/>
    <s v="LdF approuvée"/>
    <s v="NON"/>
    <s v="NON"/>
    <n v="117"/>
    <s v="1251019-8996010"/>
    <x v="0"/>
    <s v="LCT144984_x000a_LCT144985_x000a_LCT144986"/>
    <s v="LTE990079"/>
    <x v="166"/>
    <s v="SERVI"/>
    <s v="N/A"/>
    <s v="N/A"/>
    <s v="Received"/>
    <s v="Expédiée"/>
    <s v="Attente confiés"/>
    <s v="GLA"/>
    <n v="10623"/>
    <m/>
    <n v="2937"/>
    <d v="2018-03-01T00:00:00"/>
    <d v="2019-01-29T00:00:00"/>
    <d v="2019-01-23T00:00:00"/>
    <s v="N/A"/>
    <s v="MAD TBD"/>
    <s v=""/>
    <s v=""/>
    <d v="2019-01-29T00:00:00"/>
    <s v="OK"/>
    <n v="1313.9"/>
    <n v="0"/>
    <s v="USD"/>
    <s v="TBD"/>
    <s v="TBD"/>
    <s v="Non valide"/>
    <s v="Non valide"/>
    <n v="1313.9"/>
    <n v="1169.3710000000001"/>
    <s v="LCT144984"/>
    <n v="43494"/>
    <x v="161"/>
    <n v="2"/>
    <n v="3.74"/>
    <n v="3.74"/>
  </r>
  <r>
    <s v="2803363210"/>
    <x v="0"/>
    <n v="28033632"/>
    <s v="10"/>
    <x v="1"/>
    <x v="11"/>
    <n v="1"/>
    <n v="0"/>
    <s v=""/>
    <s v="P/N CONNU"/>
    <s v="VB0044D"/>
    <s v="LdF approuvée"/>
    <s v="NON"/>
    <s v="NON"/>
    <n v="517"/>
    <s v="1251019-3632010"/>
    <x v="0"/>
    <s v="LCT242983_x000a_LCT242984"/>
    <s v="LTE990005"/>
    <x v="166"/>
    <s v="SERVI"/>
    <s v="6V01965900"/>
    <s v="Qté 1"/>
    <s v="Received"/>
    <s v="Expédiée"/>
    <s v="GLA LE 15/01/2019:  Att retour DA + confié pour planif_x000a_GLA: Prélever confié de la série"/>
    <s v="GLA"/>
    <n v="20792"/>
    <m/>
    <n v="5072"/>
    <d v="2019-01-15T00:00:00"/>
    <d v="2019-01-25T00:00:00"/>
    <d v="2019-01-23T00:00:00"/>
    <m/>
    <s v="MAD TBD"/>
    <s v=""/>
    <s v=""/>
    <d v="2019-01-25T00:00:00"/>
    <s v="OK"/>
    <n v="1951"/>
    <n v="2697"/>
    <s v="EUR"/>
    <s v="TBD"/>
    <s v="TBD"/>
    <s v="Non valide"/>
    <s v="Non valide"/>
    <n v="2697"/>
    <n v="2697"/>
    <s v="LCT242983"/>
    <n v="43490"/>
    <x v="160"/>
    <n v="1"/>
    <n v="2.4300000000000002"/>
    <n v="2.4300000000000002"/>
  </r>
  <r>
    <s v="2791558910"/>
    <x v="0"/>
    <n v="27915589"/>
    <n v="10"/>
    <x v="1"/>
    <x v="86"/>
    <n v="1"/>
    <n v="0"/>
    <s v="ok"/>
    <s v="P/N CONNU"/>
    <s v="TBD"/>
    <s v="LdF Non approuvée"/>
    <s v="NON"/>
    <s v="NON"/>
    <n v="62"/>
    <s v="1251019-5589010"/>
    <x v="0"/>
    <s v="LCT138988_x000a_LCT138989"/>
    <s v="LTE99007"/>
    <x v="166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1-15T00:00:00"/>
    <d v="2019-01-25T00:00:00"/>
    <d v="2019-01-23T00:00:00"/>
    <m/>
    <s v="MAD TBD"/>
    <s v=""/>
    <s v=""/>
    <d v="2019-01-25T00:00:00"/>
    <s v="OK"/>
    <n v="1155"/>
    <n v="2033"/>
    <s v="USD"/>
    <s v="TBD"/>
    <s v="TBD"/>
    <s v="Non valide"/>
    <s v="Non valide"/>
    <n v="2033"/>
    <n v="1809.3700000000001"/>
    <s v="LCT138988"/>
    <n v="43490"/>
    <x v="160"/>
    <n v="1"/>
    <n v="0"/>
    <n v="0"/>
  </r>
  <r>
    <s v="2791556510"/>
    <x v="0"/>
    <n v="27915565"/>
    <n v="10"/>
    <x v="1"/>
    <x v="84"/>
    <n v="1"/>
    <n v="0"/>
    <s v=""/>
    <s v="P/N CONNU"/>
    <s v="NB6251P"/>
    <s v="LdF Non approuvée"/>
    <s v="NON"/>
    <s v="NON"/>
    <n v="60"/>
    <s v="1251019-5565010"/>
    <x v="0"/>
    <s v="LCT139004_x000a_LCT139005"/>
    <s v="LTE990006"/>
    <x v="166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15T00:00:00"/>
    <d v="2019-01-25T00:00:00"/>
    <d v="2019-01-23T00:00:00"/>
    <m/>
    <s v="MAD TBD"/>
    <s v=""/>
    <s v=""/>
    <d v="2019-01-25T00:00:00"/>
    <s v="OK"/>
    <n v="1036"/>
    <n v="1937"/>
    <s v="USD"/>
    <s v="TBD"/>
    <s v="TBD"/>
    <s v="Non valide"/>
    <s v="Non valide"/>
    <n v="1937"/>
    <n v="1723.93"/>
    <s v="LCT139004"/>
    <n v="43490"/>
    <x v="160"/>
    <n v="1"/>
    <n v="0"/>
    <n v="0"/>
  </r>
  <r>
    <s v="2783049610"/>
    <x v="0"/>
    <n v="27830496"/>
    <n v="10"/>
    <x v="0"/>
    <x v="8"/>
    <n v="1"/>
    <n v="0"/>
    <s v=""/>
    <s v="P/N CONNU"/>
    <s v="NB5457P"/>
    <s v="LdF approuvée"/>
    <s v="NON"/>
    <s v="NON"/>
    <n v="117"/>
    <s v="1251019-0496010"/>
    <x v="0"/>
    <s v="LCT145017_x000a_LCT145018_x000a_LCT145019"/>
    <s v="LTE990086"/>
    <x v="166"/>
    <s v="SERVI"/>
    <s v="N/A"/>
    <s v="N/A"/>
    <s v="Received"/>
    <s v="Expédiée"/>
    <s v="Attente délai d'appro_x000a_Attente prep"/>
    <s v="GLA"/>
    <n v="14180"/>
    <m/>
    <n v="2937"/>
    <d v="2018-12-09T00:00:00"/>
    <d v="2019-01-29T00:00:00"/>
    <d v="2019-01-23T00:00:00"/>
    <m/>
    <s v="MAD TBD"/>
    <s v=""/>
    <s v=""/>
    <d v="2019-01-29T00:00:00"/>
    <s v="OK"/>
    <n v="1313.9"/>
    <n v="0"/>
    <s v="USD"/>
    <s v="TBD"/>
    <s v="TBD"/>
    <s v="Non valide"/>
    <s v="Non valide"/>
    <n v="1313.9"/>
    <n v="1169.3710000000001"/>
    <s v="LCT145017"/>
    <n v="43494"/>
    <x v="161"/>
    <n v="2"/>
    <n v="3.74"/>
    <n v="3.74"/>
  </r>
  <r>
    <s v="2783049710"/>
    <x v="0"/>
    <n v="27830497"/>
    <n v="10"/>
    <x v="0"/>
    <x v="8"/>
    <n v="1"/>
    <n v="0"/>
    <s v=""/>
    <s v="P/N CONNU"/>
    <s v="NB5457P"/>
    <s v="LdF approuvée"/>
    <s v="NON"/>
    <s v="NON"/>
    <n v="117"/>
    <s v="1251019-0497010"/>
    <x v="0"/>
    <s v="LCT145020_x000a_LCT145021_x000a_LCT145022"/>
    <s v="LTE990087"/>
    <x v="166"/>
    <s v="SERVI"/>
    <s v="N/A"/>
    <s v="N/A"/>
    <s v="Received"/>
    <s v="Expédiée"/>
    <s v="Attente délai d'appro_x000a_Attente prep"/>
    <s v="GLA"/>
    <n v="14180"/>
    <m/>
    <n v="2937"/>
    <d v="2018-12-09T00:00:00"/>
    <d v="2019-01-29T00:00:00"/>
    <d v="2019-01-23T00:00:00"/>
    <m/>
    <s v="MAD TBD"/>
    <s v=""/>
    <s v=""/>
    <d v="2019-01-29T00:00:00"/>
    <s v="OK"/>
    <n v="1313.9"/>
    <n v="0"/>
    <s v="USD"/>
    <s v="TBD"/>
    <s v="TBD"/>
    <s v="Non valide"/>
    <s v="Non valide"/>
    <n v="1313.9"/>
    <n v="1169.3710000000001"/>
    <s v="LCT145020"/>
    <n v="43494"/>
    <x v="161"/>
    <n v="2"/>
    <n v="3.74"/>
    <n v="3.74"/>
  </r>
  <r>
    <s v="2784044610"/>
    <x v="0"/>
    <n v="27840446"/>
    <n v="10"/>
    <x v="0"/>
    <x v="8"/>
    <n v="1"/>
    <n v="0"/>
    <s v=""/>
    <s v="P/N CONNU"/>
    <s v="NB5457P"/>
    <s v="LdF approuvée"/>
    <s v="NON"/>
    <s v="NON"/>
    <n v="117"/>
    <s v="1251019-0446010"/>
    <x v="0"/>
    <s v="LCT075983_x000a_LCT075984_x000a_LCT075985"/>
    <s v="LTE990073"/>
    <x v="166"/>
    <s v="SERVI"/>
    <s v="N/A"/>
    <s v="N/A"/>
    <s v="Received"/>
    <s v="Expédiée"/>
    <s v="Attente délai d'appro"/>
    <s v="AZA"/>
    <n v="14180"/>
    <m/>
    <n v="2939"/>
    <d v="2018-12-16T00:00:00"/>
    <d v="2019-01-29T00:00:00"/>
    <d v="2019-01-23T00:00:00"/>
    <m/>
    <s v="MAD TBD"/>
    <s v=""/>
    <s v=""/>
    <d v="2019-01-29T00:00:00"/>
    <s v="OK"/>
    <n v="1313.9"/>
    <n v="0"/>
    <s v="USD"/>
    <s v="TBD"/>
    <s v="TBD"/>
    <s v="Non valide"/>
    <s v="Non valide"/>
    <n v="1313.9"/>
    <n v="1169.3710000000001"/>
    <s v="LCT075983"/>
    <n v="43494"/>
    <x v="161"/>
    <n v="2"/>
    <n v="3.74"/>
    <n v="3.74"/>
  </r>
  <r>
    <s v="2797275410"/>
    <x v="0"/>
    <n v="27972754"/>
    <s v="10"/>
    <x v="1"/>
    <x v="116"/>
    <n v="8"/>
    <n v="0"/>
    <s v=""/>
    <s v="P/N CONNU"/>
    <s v="N/A"/>
    <s v="LdF approuvée"/>
    <s v="NON"/>
    <s v="NON"/>
    <s v="PLATE ASSY"/>
    <s v="1251019-2754010"/>
    <x v="1"/>
    <s v="LCT196920_x000a_LCT196921"/>
    <s v="196920-1_x000a_=&gt; _x000a_196920-8"/>
    <x v="166"/>
    <s v="SERVI"/>
    <s v="N/A"/>
    <s v="N/A"/>
    <s v="N/A"/>
    <s v="Expédiée"/>
    <s v="GLA le 20/11/2018:  1STR*10547 :  11/01/2019   (Derniere analyse le 08/01/2019)"/>
    <s v="GLA"/>
    <n v="19120"/>
    <m/>
    <n v="4818"/>
    <d v="2019-01-23T00:00:00"/>
    <d v="2019-01-25T00:00:00"/>
    <d v="2019-01-23T00:00:00"/>
    <m/>
    <s v="MAD TBD"/>
    <s v=""/>
    <s v=""/>
    <d v="2019-01-25T00:00:00"/>
    <s v="OK"/>
    <n v="1125"/>
    <n v="0"/>
    <s v="USD"/>
    <s v="TBD"/>
    <s v="TBD"/>
    <s v="Non valide"/>
    <s v="Non valide"/>
    <n v="0"/>
    <n v="0"/>
    <s v="LCT196920"/>
    <n v="43490"/>
    <x v="160"/>
    <n v="1"/>
    <n v="0"/>
    <n v="0"/>
  </r>
  <r>
    <s v="2784402210"/>
    <x v="0"/>
    <n v="27844022"/>
    <n v="10"/>
    <x v="0"/>
    <x v="111"/>
    <n v="3"/>
    <n v="0"/>
    <s v=""/>
    <s v="P/N CONNU"/>
    <s v="NB06767P"/>
    <s v="LdF Non approuvée"/>
    <s v="NON"/>
    <s v="NON"/>
    <n v="40"/>
    <s v="1251019-4022010"/>
    <x v="0"/>
    <s v="LCT077060_x000a_LCT077061_x000a_LCT077062"/>
    <s v="LTE990001_x000a_LTE990002_x000a_LTE990003"/>
    <x v="167"/>
    <s v="SERVI"/>
    <s v="N/A"/>
    <s v="N/A"/>
    <s v="N/A"/>
    <s v="Expédiée"/>
    <s v="AZA : Réception 4STR*00973 le 09/08/2018_x000a_GLA le 18/10/2018: OK attente nouvelle date Leny (derniere analyse 07/01/2019)"/>
    <s v="AZA"/>
    <n v="15132"/>
    <s v="ACHE92295"/>
    <n v="4047"/>
    <d v="2019-01-09T00:00:00"/>
    <d v="2019-01-30T00:00:00"/>
    <d v="2019-01-24T00:00:00"/>
    <m/>
    <s v="MAD TBD"/>
    <s v=""/>
    <s v=""/>
    <d v="2019-01-30T00:00:00"/>
    <s v="OK"/>
    <n v="3801"/>
    <n v="0"/>
    <s v="USD"/>
    <s v="TBD"/>
    <s v="TBD"/>
    <s v="Non valide"/>
    <s v="Non valide"/>
    <n v="11403"/>
    <n v="10148.67"/>
    <s v="LCT077060"/>
    <n v="43495"/>
    <x v="162"/>
    <n v="2"/>
    <n v="0"/>
    <n v="0"/>
  </r>
  <r>
    <s v="490003703510"/>
    <x v="1"/>
    <n v="4900037035"/>
    <s v="10"/>
    <x v="0"/>
    <x v="42"/>
    <n v="5"/>
    <n v="0"/>
    <s v=""/>
    <s v="P/N CONNU"/>
    <s v="TBD"/>
    <s v="LdF approuvée"/>
    <m/>
    <s v="OUI"/>
    <s v="CABLE COAXIAL"/>
    <s v="1251019-7035010"/>
    <x v="1"/>
    <s v="LCT222700_x000a_LCT222701"/>
    <s v="222700-1_x000a_=&gt;_x000a_222700-5"/>
    <x v="168"/>
    <s v="SERVI"/>
    <s v="N/A"/>
    <s v="N/A"/>
    <s v="N/A"/>
    <s v="Expédiée"/>
    <s v="GLA le 02/01/2019: ok"/>
    <s v="GLA"/>
    <n v="20194"/>
    <m/>
    <s v="DS"/>
    <d v="2019-01-31T00:00:00"/>
    <d v="2019-01-31T00:00:00"/>
    <d v="2019-01-25T00:00:00"/>
    <m/>
    <s v="MAD TBD"/>
    <s v=""/>
    <s v=""/>
    <d v="2019-01-31T00:00:00"/>
    <s v="OK"/>
    <n v="234.12"/>
    <n v="234.12"/>
    <s v="EUR"/>
    <s v="TBD"/>
    <s v="TBD"/>
    <s v="Non valide"/>
    <s v="Non valide"/>
    <n v="1170.5999999999999"/>
    <n v="1170.5999999999999"/>
    <s v="LCT222700"/>
    <n v="43496"/>
    <x v="163"/>
    <n v="2"/>
    <n v="1.53"/>
    <n v="7.65"/>
  </r>
  <r>
    <s v="2724565600"/>
    <x v="0"/>
    <n v="27245656"/>
    <n v="600"/>
    <x v="0"/>
    <x v="117"/>
    <n v="1"/>
    <n v="0"/>
    <s v=""/>
    <s v="P/N CONNU"/>
    <s v="TBD"/>
    <s v="LdF Non approuvée"/>
    <s v="NON"/>
    <s v="NON"/>
    <s v="PLATE"/>
    <s v="1251019-56560600"/>
    <x v="1"/>
    <s v="LCT055760 -&gt; LCT055765"/>
    <s v="LTE3624"/>
    <x v="168"/>
    <s v="SERVI"/>
    <s v="6925002700"/>
    <s v="Qté 2"/>
    <s v="N/A"/>
    <s v="Expédiée"/>
    <s v="Attente AR Zodiac"/>
    <s v="TGE"/>
    <n v="12653"/>
    <s v="ACHE88498 "/>
    <s v="954_x000a_1579"/>
    <d v="2018-06-30T00:00:00"/>
    <d v="2019-01-31T00:00:00"/>
    <d v="2019-01-25T00:00:00"/>
    <m/>
    <s v="MAD TBD"/>
    <s v=""/>
    <s v=""/>
    <d v="2019-01-31T00:00:00"/>
    <s v="OK"/>
    <n v="2380"/>
    <n v="0"/>
    <s v="USD"/>
    <s v="TBD"/>
    <s v="TBD"/>
    <s v="Non valide"/>
    <s v="Non valide"/>
    <n v="2380"/>
    <n v="2118.1999999999998"/>
    <s v="LCT055760"/>
    <n v="43496"/>
    <x v="163"/>
    <n v="2"/>
    <n v="5"/>
    <n v="5"/>
  </r>
  <r>
    <s v="2753000010"/>
    <x v="0"/>
    <n v="27530000"/>
    <s v="10"/>
    <x v="0"/>
    <x v="117"/>
    <n v="1"/>
    <n v="0"/>
    <s v=""/>
    <s v="P/N CONNU"/>
    <s v="TBD"/>
    <s v="LdF Non approuvée"/>
    <s v="NON"/>
    <s v="NON"/>
    <s v="PLATE"/>
    <s v="1251019-0000010"/>
    <x v="1"/>
    <s v="LCT055767 -&gt; LCT055772"/>
    <s v="LTE3625"/>
    <x v="168"/>
    <s v="SERVI"/>
    <s v="6925002700"/>
    <s v="Qté 2"/>
    <s v="Received"/>
    <s v="Expédiée"/>
    <s v="Attente AR Zodiac"/>
    <s v="TGE"/>
    <n v="12653"/>
    <s v="ACHE88498 "/>
    <s v="954_x000a_1579"/>
    <d v="2018-06-30T00:00:00"/>
    <d v="2019-01-31T00:00:00"/>
    <d v="2019-01-25T00:00:00"/>
    <m/>
    <s v="MAD TBD"/>
    <s v=""/>
    <s v=""/>
    <d v="2019-01-31T00:00:00"/>
    <s v="OK"/>
    <n v="2380"/>
    <n v="0"/>
    <s v="USD"/>
    <s v="TBD"/>
    <s v="TBD"/>
    <s v="Non valide"/>
    <s v="Non valide"/>
    <n v="2380"/>
    <n v="2118.1999999999998"/>
    <s v="LCT055767"/>
    <n v="43496"/>
    <x v="163"/>
    <n v="2"/>
    <n v="5"/>
    <n v="5"/>
  </r>
  <r>
    <s v="490003686440"/>
    <x v="1"/>
    <n v="4900036864"/>
    <s v="040"/>
    <x v="3"/>
    <x v="13"/>
    <n v="4"/>
    <n v="0"/>
    <s v=""/>
    <s v="P/N CONNU"/>
    <s v="N/A"/>
    <s v="LdF approuvée"/>
    <m/>
    <s v="OUI"/>
    <s v="FAISCEAU"/>
    <s v="1251019-68640040"/>
    <x v="0"/>
    <s v="LCT203598_x000a_LCT203599"/>
    <s v="203598-1_x000a_=&gt;_x000a_203598-4"/>
    <x v="169"/>
    <s v="SERVI"/>
    <s v="N/A"/>
    <s v="N/A"/>
    <s v="N/A"/>
    <s v="Expédiée"/>
    <s v="GLA LE 05/12/2018: KLS"/>
    <s v="GLA"/>
    <s v="NA"/>
    <m/>
    <m/>
    <d v="2019-02-01T00:00:00"/>
    <d v="2019-02-01T00:00:00"/>
    <d v="2019-01-28T00:00:00"/>
    <m/>
    <s v="MAD TBD"/>
    <s v=""/>
    <s v=""/>
    <d v="2019-02-01T00:00:00"/>
    <s v="OK"/>
    <n v="142.56"/>
    <n v="0"/>
    <s v="EUR"/>
    <s v="TBD"/>
    <s v="TBD"/>
    <s v="Non valide"/>
    <s v="Non valide"/>
    <n v="570.24"/>
    <n v="570.24"/>
    <s v="LCT203598"/>
    <n v="43497"/>
    <x v="164"/>
    <n v="2"/>
    <n v="1.07"/>
    <n v="4.28"/>
  </r>
  <r>
    <s v="2764899710"/>
    <x v="0"/>
    <n v="27648997"/>
    <s v="10"/>
    <x v="3"/>
    <x v="8"/>
    <n v="1"/>
    <n v="0"/>
    <s v=""/>
    <s v="P/N CONNU"/>
    <s v="NB5457P"/>
    <s v="LdF approuvée"/>
    <s v="NON"/>
    <s v="NON"/>
    <n v="117"/>
    <s v="1251019-8997010"/>
    <x v="0"/>
    <s v="LCT144987_x000a_LCT144988_x000a_LCT144989"/>
    <s v="LTE990080"/>
    <x v="170"/>
    <s v="SERVI"/>
    <s v="N/A"/>
    <s v="N/A"/>
    <s v="Received"/>
    <s v="Expédiée"/>
    <s v="Attente confiés"/>
    <s v="GLA"/>
    <n v="10623"/>
    <m/>
    <n v="2937"/>
    <d v="2018-03-01T00:00:00"/>
    <d v="2019-02-05T00:00:00"/>
    <d v="2019-01-30T00:00:00"/>
    <s v="N/A"/>
    <s v="MAD TBD"/>
    <s v=""/>
    <s v=""/>
    <d v="2019-02-05T00:00:00"/>
    <s v="OK"/>
    <n v="1313.9"/>
    <n v="0"/>
    <s v="USD"/>
    <s v="TBD"/>
    <s v="TBD"/>
    <s v="Non valide"/>
    <s v="Non valide"/>
    <n v="1313.9"/>
    <n v="1169.3710000000001"/>
    <s v="LCT144987"/>
    <n v="43501"/>
    <x v="165"/>
    <n v="2"/>
    <n v="3.74"/>
    <n v="3.74"/>
  </r>
  <r>
    <s v="2764899810"/>
    <x v="0"/>
    <n v="27648998"/>
    <s v="10"/>
    <x v="3"/>
    <x v="8"/>
    <n v="1"/>
    <n v="0"/>
    <s v=""/>
    <s v="P/N CONNU"/>
    <s v="NB5457P"/>
    <s v="LdF approuvée"/>
    <s v="NON"/>
    <s v="NON"/>
    <n v="117"/>
    <s v="1251019-8998010"/>
    <x v="0"/>
    <s v="LCT144990_x000a_LCT144991_x000a_LCT144992"/>
    <s v="LTE990081"/>
    <x v="170"/>
    <s v="SERVI"/>
    <s v="N/A"/>
    <s v="N/A"/>
    <s v="Received"/>
    <s v="Expédiée"/>
    <s v="Attente confiés"/>
    <s v="GLA"/>
    <n v="10623"/>
    <m/>
    <n v="2937"/>
    <d v="2018-03-01T00:00:00"/>
    <d v="2019-02-05T00:00:00"/>
    <d v="2019-01-30T00:00:00"/>
    <s v="N/A"/>
    <s v="MAD TBD"/>
    <s v=""/>
    <s v=""/>
    <d v="2019-02-05T00:00:00"/>
    <s v="OK"/>
    <n v="1313.9"/>
    <n v="0"/>
    <s v="USD"/>
    <s v="TBD"/>
    <s v="TBD"/>
    <s v="Non valide"/>
    <s v="Non valide"/>
    <n v="1313.9"/>
    <n v="1169.3710000000001"/>
    <s v="LCT144990"/>
    <n v="43501"/>
    <x v="165"/>
    <n v="2"/>
    <n v="3.74"/>
    <n v="3.74"/>
  </r>
  <r>
    <s v="2782333010"/>
    <x v="0"/>
    <n v="27823330"/>
    <n v="10"/>
    <x v="0"/>
    <x v="8"/>
    <n v="1"/>
    <n v="0"/>
    <s v=""/>
    <s v="P/N CONNU"/>
    <s v="NB5457P"/>
    <s v="LdF approuvée"/>
    <s v="NON"/>
    <s v="NON"/>
    <n v="117"/>
    <s v="1251019-3330010"/>
    <x v="0"/>
    <s v="LCT144999_x000a_LCT145000_x000a_LCT145001"/>
    <s v="LTE990072"/>
    <x v="170"/>
    <s v="SERVI"/>
    <s v="N/A"/>
    <s v="N/A"/>
    <s v="Received"/>
    <s v="Expédiée"/>
    <s v="Attente délai d'appro_x000a_Attente prep"/>
    <s v="GLA"/>
    <n v="14180"/>
    <m/>
    <n v="2937"/>
    <d v="2018-10-11T00:00:00"/>
    <d v="2019-02-05T00:00:00"/>
    <d v="2019-01-30T00:00:00"/>
    <m/>
    <s v="MAD TBD"/>
    <s v=""/>
    <s v=""/>
    <d v="2019-02-05T00:00:00"/>
    <s v="OK"/>
    <n v="1313.9"/>
    <n v="0"/>
    <s v="USD"/>
    <s v="TBD"/>
    <s v="TBD"/>
    <s v="Non valide"/>
    <s v="Non valide"/>
    <n v="1313.9"/>
    <n v="1169.3710000000001"/>
    <s v="LCT144999"/>
    <n v="43501"/>
    <x v="165"/>
    <n v="2"/>
    <n v="3.74"/>
    <n v="3.74"/>
  </r>
  <r>
    <s v="2742365810"/>
    <x v="0"/>
    <n v="27423658"/>
    <n v="10"/>
    <x v="0"/>
    <x v="8"/>
    <n v="1"/>
    <n v="0"/>
    <s v=""/>
    <s v="P/N CONNU"/>
    <s v="NB5457P"/>
    <s v="LdF approuvée"/>
    <s v="NON"/>
    <s v="NON"/>
    <n v="117"/>
    <s v="1251019-3658010"/>
    <x v="0"/>
    <s v="LCT021803_x000a_LCT021804_x000a_LCT021805"/>
    <s v="LTE990029"/>
    <x v="170"/>
    <s v="SERVI"/>
    <s v="N/A"/>
    <s v="N/A"/>
    <s v="Received"/>
    <s v="Expédiée"/>
    <s v="Réception 4STR*01149 et 4STR*01150 le 25/05/2018"/>
    <s v="PHS"/>
    <n v="10623"/>
    <s v="NA"/>
    <s v="NA"/>
    <d v="2018-02-10T00:00:00"/>
    <d v="2019-02-05T00:00:00"/>
    <d v="2019-01-30T00:00:00"/>
    <s v="OK"/>
    <s v="MAD TBD"/>
    <s v=""/>
    <s v=""/>
    <d v="2019-02-05T00:00:00"/>
    <s v="OK"/>
    <n v="1313.9"/>
    <n v="0"/>
    <s v="USD"/>
    <s v="TBD"/>
    <s v="TBD"/>
    <s v="Non valide"/>
    <s v="Non valide"/>
    <n v="1313.9"/>
    <n v="1169.3710000000001"/>
    <s v="LCT021803"/>
    <n v="43501"/>
    <x v="165"/>
    <n v="2"/>
    <n v="3.74"/>
    <n v="3.74"/>
  </r>
  <r>
    <s v="2761048810"/>
    <x v="0"/>
    <n v="27610488"/>
    <n v="10"/>
    <x v="0"/>
    <x v="8"/>
    <n v="1"/>
    <n v="0"/>
    <s v=""/>
    <s v="P/N CONNU"/>
    <s v="NB5457P"/>
    <s v="LdF approuvée"/>
    <s v="NON"/>
    <s v="NON"/>
    <n v="117"/>
    <s v="1251019-0488010"/>
    <x v="0"/>
    <s v="LCT021816_x000a_LCT021817_x000a_LCT021818"/>
    <s v="LTE990064"/>
    <x v="170"/>
    <s v="SERVI"/>
    <s v="N/A"/>
    <s v="N/A"/>
    <s v="Received"/>
    <s v="Expédiée"/>
    <s v="Réception 4STR*01149 et 4STR*01150 le 25/05/2018"/>
    <s v="PHS"/>
    <n v="10623"/>
    <s v="NA"/>
    <s v="NA"/>
    <d v="2018-02-10T00:00:00"/>
    <d v="2019-02-05T00:00:00"/>
    <d v="2019-01-30T00:00:00"/>
    <s v="OK"/>
    <s v="MAD TBD"/>
    <s v=""/>
    <s v=""/>
    <d v="2019-02-05T00:00:00"/>
    <s v="OK"/>
    <n v="1313.9"/>
    <n v="0"/>
    <s v="USD"/>
    <s v="TBD"/>
    <s v="TBD"/>
    <s v="Non valide"/>
    <s v="Non valide"/>
    <n v="1313.9"/>
    <n v="1169.3710000000001"/>
    <s v="LCT021816"/>
    <n v="43501"/>
    <x v="165"/>
    <n v="2"/>
    <n v="3.74"/>
    <n v="3.74"/>
  </r>
  <r>
    <s v="2742365010"/>
    <x v="0"/>
    <n v="27423650"/>
    <n v="10"/>
    <x v="0"/>
    <x v="8"/>
    <n v="1"/>
    <n v="0"/>
    <s v=""/>
    <s v="P/N CONNU"/>
    <s v="NB5457P"/>
    <s v="LdF approuvée"/>
    <s v="NON"/>
    <s v="NON"/>
    <n v="117"/>
    <s v="1251019-3650010"/>
    <x v="0"/>
    <s v="LCT021819_x000a_LCT021820_x000a_LCT021821"/>
    <s v="LTE990023"/>
    <x v="170"/>
    <s v="SERVI"/>
    <s v="N/A"/>
    <s v="N/A"/>
    <s v="Received"/>
    <s v="Expédiée"/>
    <s v="Réception 4STR*01149 et 4STR*01150 le 25/05/2018"/>
    <s v="PHS"/>
    <n v="10623"/>
    <s v="NA"/>
    <s v="NA"/>
    <d v="2018-03-16T00:00:00"/>
    <d v="2019-02-05T00:00:00"/>
    <d v="2019-01-30T00:00:00"/>
    <s v="OK"/>
    <s v="MAD TBD"/>
    <s v=""/>
    <s v=""/>
    <d v="2019-02-05T00:00:00"/>
    <s v="OK"/>
    <n v="1313.9"/>
    <n v="0"/>
    <s v="USD"/>
    <s v="TBD"/>
    <s v="TBD"/>
    <s v="Non valide"/>
    <s v="Non valide"/>
    <n v="1313.9"/>
    <n v="1169.3710000000001"/>
    <s v="LCT021819"/>
    <n v="43501"/>
    <x v="165"/>
    <n v="2"/>
    <n v="3.74"/>
    <n v="3.74"/>
  </r>
  <r>
    <s v="2791558710"/>
    <x v="0"/>
    <n v="27915587"/>
    <n v="10"/>
    <x v="0"/>
    <x v="86"/>
    <n v="1"/>
    <n v="0"/>
    <s v="ok"/>
    <s v="P/N CONNU"/>
    <s v="TBD"/>
    <s v="LdF Non approuvée"/>
    <s v="NON"/>
    <s v="NON"/>
    <n v="62"/>
    <s v="1251019-5587010"/>
    <x v="0"/>
    <s v="LCT138986_x000a_LCT138987"/>
    <s v="LTE99006"/>
    <x v="171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2-06T00:00:00"/>
    <d v="2019-01-31T00:00:00"/>
    <m/>
    <s v="MAD TBD"/>
    <s v=""/>
    <s v=""/>
    <d v="2019-02-06T00:00:00"/>
    <s v="OK"/>
    <n v="1155"/>
    <n v="2033"/>
    <s v="USD"/>
    <s v="TBD"/>
    <s v="TBD"/>
    <s v="Non valide"/>
    <s v="Non valide"/>
    <n v="1155"/>
    <n v="1027.95"/>
    <s v="LCT138986"/>
    <n v="43502"/>
    <x v="166"/>
    <n v="2"/>
    <n v="0"/>
    <n v="0"/>
  </r>
  <r>
    <s v="2792612810"/>
    <x v="0"/>
    <n v="27926128"/>
    <n v="10"/>
    <x v="0"/>
    <x v="85"/>
    <n v="1"/>
    <n v="0"/>
    <s v=""/>
    <s v="P/N CONNU"/>
    <s v="TBD"/>
    <s v="LdF Non approuvée"/>
    <s v="NON"/>
    <s v="NON"/>
    <n v="61"/>
    <s v="1251019-6128010"/>
    <x v="0"/>
    <s v="LCT146134_x000a_LCT146136"/>
    <s v="LTE990007"/>
    <x v="171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1-15T00:00:00"/>
    <d v="2019-02-06T00:00:00"/>
    <d v="2019-01-31T00:00:00"/>
    <m/>
    <s v="MAD TBD"/>
    <s v=""/>
    <s v=""/>
    <d v="2019-02-06T00:00:00"/>
    <s v="OK"/>
    <n v="1389"/>
    <n v="2219"/>
    <s v="USD"/>
    <s v="TBD"/>
    <s v="TBD"/>
    <s v="Non valide"/>
    <s v="Non valide"/>
    <n v="1389"/>
    <n v="1236.21"/>
    <s v="LCT146134"/>
    <n v="43502"/>
    <x v="166"/>
    <n v="2"/>
    <n v="0"/>
    <n v="0"/>
  </r>
  <r>
    <s v="2791556210"/>
    <x v="0"/>
    <n v="27915562"/>
    <n v="10"/>
    <x v="0"/>
    <x v="84"/>
    <n v="1"/>
    <n v="0"/>
    <s v=""/>
    <s v="P/N CONNU"/>
    <s v="NB6251P"/>
    <s v="LdF Non approuvée"/>
    <s v="NON"/>
    <s v="NON"/>
    <n v="60"/>
    <s v="1251019-5562010"/>
    <x v="0"/>
    <s v="LCT139006_x000a_LCT139007"/>
    <s v="LTE990007"/>
    <x v="171"/>
    <s v="SERVI"/>
    <s v="6963455500_x000a_6963455400"/>
    <s v="Qté 1_x000a_Qté 1"/>
    <s v="Received"/>
    <s v="Expédiée"/>
    <s v="GLA LE 30/10/2018:   Attente Confié pour planification derniere analyse 12/11/2018)_x000a_GLA le 30/11/2018: Attente servitude magasin LAB (derniere analyse 10/12/2018)"/>
    <s v="GLA"/>
    <n v="16961"/>
    <s v="ACHF02475"/>
    <n v="3964"/>
    <d v="2018-12-31T00:00:00"/>
    <d v="2019-02-06T00:00:00"/>
    <d v="2019-01-31T00:00:00"/>
    <m/>
    <s v="MAD TBD"/>
    <s v=""/>
    <s v=""/>
    <d v="2019-02-06T00:00:00"/>
    <s v="OK"/>
    <n v="1036"/>
    <n v="1937"/>
    <s v="USD"/>
    <s v="TBD"/>
    <s v="TBD"/>
    <s v="Non valide"/>
    <s v="Non valide"/>
    <n v="1036"/>
    <n v="922.04"/>
    <s v="LCT139006"/>
    <n v="43502"/>
    <x v="166"/>
    <n v="2"/>
    <n v="0"/>
    <n v="0"/>
  </r>
  <r>
    <s v="2802333010"/>
    <x v="0"/>
    <n v="28023330"/>
    <s v="10"/>
    <x v="3"/>
    <x v="31"/>
    <n v="2"/>
    <n v="0"/>
    <s v=""/>
    <s v="P/N CONNU"/>
    <s v="N/A"/>
    <s v="LdF approuvée"/>
    <m/>
    <s v="NON"/>
    <n v="27"/>
    <s v="1251019-3330010"/>
    <x v="0"/>
    <s v="LCT238947_x000a_LCT238948"/>
    <s v="LTE990018_x000a_LTE990019"/>
    <x v="171"/>
    <s v="SERVI"/>
    <s v="N/A"/>
    <s v="N/A"/>
    <s v="N/A"/>
    <s v="Expédiée"/>
    <s v="GLA LE 09/01/2019: Attente rep DA ( Possibilité de prendre les deux STR disponible a partir du 11/01/2018)"/>
    <s v="GLA"/>
    <n v="20597"/>
    <m/>
    <n v="4921"/>
    <d v="2019-02-06T00:00:00"/>
    <d v="2019-02-06T00:00:00"/>
    <d v="2019-01-31T00:00:00"/>
    <m/>
    <s v="MAD TBD"/>
    <s v=""/>
    <s v=""/>
    <d v="2019-02-06T00:00:00"/>
    <s v="OK"/>
    <n v="1074"/>
    <n v="1850"/>
    <s v="USD"/>
    <s v="TBD"/>
    <s v="TBD"/>
    <s v="Non valide"/>
    <s v="Non valide"/>
    <n v="2148"/>
    <n v="1911.72"/>
    <s v="LCT238947"/>
    <n v="43502"/>
    <x v="166"/>
    <n v="2"/>
    <n v="3.06"/>
    <n v="6.12"/>
  </r>
  <r>
    <s v="450036954930"/>
    <x v="2"/>
    <n v="4500369549"/>
    <s v="30"/>
    <x v="0"/>
    <x v="52"/>
    <n v="2"/>
    <n v="0"/>
    <s v=""/>
    <s v="P/N CONNU"/>
    <s v="N/A"/>
    <s v="LdF approuvée"/>
    <m/>
    <s v="OUI"/>
    <n v="9000"/>
    <s v="1251619-9549030"/>
    <x v="1"/>
    <s v="LCT239050_x000a_LCT239051_x000a_LCT239052"/>
    <s v="LTE990010_x000a_=&gt;_x000a_LTE990011"/>
    <x v="171"/>
    <s v="SERVI"/>
    <s v="N/A"/>
    <s v="N/A"/>
    <s v="N/A"/>
    <s v="Expédiée"/>
    <s v="GLA LE 09/01/2019: Attente rep DA pour planification_x000a_GLA le 14/01/2019 OK"/>
    <s v="GLA"/>
    <n v="20602"/>
    <m/>
    <n v="4811"/>
    <d v="2019-02-06T00:00:00"/>
    <m/>
    <d v="2019-01-31T00:00:00"/>
    <m/>
    <s v="MAD TBD"/>
    <s v=""/>
    <s v=""/>
    <d v="2019-01-31T00:00:00"/>
    <s v="OK"/>
    <n v="1550"/>
    <n v="0"/>
    <s v="EUR"/>
    <s v="TBD"/>
    <s v="TBD"/>
    <s v="Non valide"/>
    <s v="Non valide"/>
    <n v="3100"/>
    <n v="3100"/>
    <s v="LCT239050"/>
    <n v="43496"/>
    <x v="163"/>
    <n v="2"/>
    <n v="4.3499999999999996"/>
    <n v="8.6999999999999993"/>
  </r>
  <r>
    <s v="2804349110"/>
    <x v="0"/>
    <n v="28043491"/>
    <s v="10"/>
    <x v="1"/>
    <x v="69"/>
    <n v="2"/>
    <n v="0"/>
    <s v=""/>
    <s v="P/N CONNU"/>
    <s v="TBD"/>
    <s v="LdF approuvée"/>
    <m/>
    <s v="NON"/>
    <s v="WIRE-BONDING"/>
    <s v="1251019-3491010"/>
    <x v="1"/>
    <s v="LCT252282_x000a_LCT252283"/>
    <s v="252282-1 =&gt; 252282-2"/>
    <x v="171"/>
    <s v="SERVI"/>
    <s v="N/A"/>
    <s v="N/A"/>
    <s v="N/A"/>
    <s v="Expédiée"/>
    <m/>
    <s v="GLA"/>
    <s v="NA"/>
    <s v="NA"/>
    <s v="NA"/>
    <d v="2019-01-27T00:00:00"/>
    <d v="2019-02-04T00:00:00"/>
    <d v="2019-01-31T00:00:00"/>
    <m/>
    <s v="MAD TBD"/>
    <s v=""/>
    <s v=""/>
    <d v="2019-02-04T00:00:00"/>
    <s v="OK"/>
    <n v="163"/>
    <n v="465"/>
    <s v="USD"/>
    <s v="TBD"/>
    <s v="TBD"/>
    <s v="Non valide"/>
    <s v="Non valide"/>
    <n v="930"/>
    <n v="827.7"/>
    <s v="LCT252282"/>
    <n v="43500"/>
    <x v="167"/>
    <n v="1"/>
    <n v="0"/>
    <n v="0"/>
  </r>
  <r>
    <s v="2804349810"/>
    <x v="0"/>
    <n v="28043498"/>
    <s v="10"/>
    <x v="1"/>
    <x v="118"/>
    <n v="1"/>
    <n v="0"/>
    <s v=""/>
    <s v="P/N CONNU"/>
    <s v="TBD"/>
    <s v="LdF approuvée"/>
    <m/>
    <s v="NON"/>
    <s v="WIRE-BONDING"/>
    <s v="1251019-3498010"/>
    <x v="1"/>
    <s v="LCT252284_x000a_LCT252285"/>
    <s v="252284-1"/>
    <x v="171"/>
    <s v="SERVI"/>
    <s v="N/A"/>
    <s v="N/A"/>
    <s v="N/A"/>
    <s v="Expédiée"/>
    <m/>
    <s v="GLA"/>
    <s v="NA"/>
    <s v="NA"/>
    <s v="NA"/>
    <d v="2019-01-27T00:00:00"/>
    <d v="2019-02-04T00:00:00"/>
    <d v="2019-01-31T00:00:00"/>
    <m/>
    <s v="MAD TBD"/>
    <s v=""/>
    <s v=""/>
    <d v="2019-02-04T00:00:00"/>
    <s v="OK"/>
    <n v="169"/>
    <n v="471"/>
    <s v="USD"/>
    <s v="TBD"/>
    <s v="TBD"/>
    <s v="Non valide"/>
    <s v="Non valide"/>
    <n v="471"/>
    <n v="419.19"/>
    <s v="LCT252284"/>
    <n v="43500"/>
    <x v="167"/>
    <n v="1"/>
    <n v="0"/>
    <n v="0"/>
  </r>
  <r>
    <s v="2804349910"/>
    <x v="0"/>
    <n v="28043499"/>
    <s v="10"/>
    <x v="1"/>
    <x v="119"/>
    <n v="1"/>
    <n v="0"/>
    <s v=""/>
    <s v="P/N CONNU"/>
    <s v="TBD"/>
    <s v="LdF approuvée"/>
    <m/>
    <s v="NON"/>
    <s v="LEAD-BONDING"/>
    <s v="1251019-3499010"/>
    <x v="1"/>
    <s v="LCT252286_x000a_LCT252287"/>
    <s v="252286-1"/>
    <x v="171"/>
    <s v="SERVI"/>
    <s v="N/A"/>
    <s v="N/A"/>
    <s v="N/A"/>
    <s v="Expédiée"/>
    <m/>
    <s v="GLA"/>
    <s v="NA"/>
    <s v="NA"/>
    <s v="NA"/>
    <d v="2019-01-27T00:00:00"/>
    <d v="2019-02-04T00:00:00"/>
    <d v="2019-01-31T00:00:00"/>
    <m/>
    <s v="MAD TBD"/>
    <s v=""/>
    <s v=""/>
    <d v="2019-02-04T00:00:00"/>
    <s v="OK"/>
    <n v="167"/>
    <n v="469"/>
    <s v="USD"/>
    <s v="TBD"/>
    <s v="TBD"/>
    <s v="Non valide"/>
    <s v="Non valide"/>
    <n v="469"/>
    <n v="417.41"/>
    <s v="LCT252286"/>
    <n v="43500"/>
    <x v="167"/>
    <n v="1"/>
    <n v="0"/>
    <n v="0"/>
  </r>
  <r>
    <s v="2803368010"/>
    <x v="0"/>
    <n v="28033680"/>
    <s v="10"/>
    <x v="1"/>
    <x v="11"/>
    <n v="1"/>
    <n v="0"/>
    <s v=""/>
    <s v="P/N CONNU"/>
    <s v="VB0044D"/>
    <s v="LdF approuvée"/>
    <s v="NON"/>
    <s v="NON"/>
    <n v="517"/>
    <s v="1251019-3680010"/>
    <x v="0"/>
    <s v="LCT242985_x000a_LCT242986"/>
    <s v="LTE990006"/>
    <x v="172"/>
    <s v="SERVI"/>
    <s v="6V01965900"/>
    <s v="Qté 1"/>
    <s v="Waiting"/>
    <s v="Expédiée"/>
    <s v="GLA LE 15/01/2019:  Att retour DA + confié pour planif_x000a_GLA: Prélever confié de la série attente structure DA"/>
    <s v="GLA"/>
    <n v="20792"/>
    <m/>
    <n v="5172"/>
    <d v="2019-01-15T00:00:00"/>
    <d v="2019-02-06T00:00:00"/>
    <d v="2019-02-04T00:00:00"/>
    <m/>
    <s v="MAD TBD"/>
    <s v=""/>
    <s v=""/>
    <d v="2019-02-06T00:00:00"/>
    <s v="OK"/>
    <n v="1951"/>
    <n v="2697"/>
    <s v="EUR"/>
    <s v="TBD"/>
    <s v="TBD"/>
    <s v="Non valide"/>
    <s v="Non valide"/>
    <n v="2697"/>
    <n v="2697"/>
    <s v="LCT242985"/>
    <n v="43502"/>
    <x v="166"/>
    <n v="1"/>
    <n v="2.4300000000000002"/>
    <n v="2.4300000000000002"/>
  </r>
  <r>
    <s v="2753000110"/>
    <x v="0"/>
    <n v="27530001"/>
    <n v="10"/>
    <x v="0"/>
    <x v="117"/>
    <n v="1"/>
    <n v="0"/>
    <s v=""/>
    <s v="P/N CONNU"/>
    <s v="TBD"/>
    <s v="LdF Non approuvée"/>
    <s v="NON"/>
    <s v="NON"/>
    <s v="PLATE"/>
    <s v="1251019-0001010"/>
    <x v="1"/>
    <s v="LCT055767 -&gt; LCT055772"/>
    <s v="LTE3626"/>
    <x v="173"/>
    <s v="SERVI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d v="2019-02-05T00:00:00"/>
    <m/>
    <s v="MAD TBD"/>
    <s v=""/>
    <s v=""/>
    <d v="2019-02-09T00:00:00"/>
    <s v="OK"/>
    <n v="2380"/>
    <n v="0"/>
    <s v="USD"/>
    <s v="TBD"/>
    <s v="TBD"/>
    <s v="Non valide"/>
    <s v="Non valide"/>
    <n v="2380"/>
    <n v="2118.1999999999998"/>
    <s v="LCT055767"/>
    <n v="43505"/>
    <x v="168"/>
    <n v="2"/>
    <n v="5"/>
    <n v="5"/>
  </r>
  <r>
    <s v="2753000210"/>
    <x v="0"/>
    <n v="27530002"/>
    <n v="10"/>
    <x v="0"/>
    <x v="117"/>
    <n v="1"/>
    <n v="0"/>
    <s v=""/>
    <s v="P/N CONNU"/>
    <s v="TBD"/>
    <s v="LdF Non approuvée"/>
    <s v="NON"/>
    <s v="NON"/>
    <s v="PLATE"/>
    <s v="1251019-0002010"/>
    <x v="1"/>
    <s v="LCT055767 -&gt; LCT055772"/>
    <s v="LTE3627"/>
    <x v="173"/>
    <s v="SERVI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d v="2019-02-05T00:00:00"/>
    <m/>
    <s v="MAD TBD"/>
    <s v=""/>
    <s v=""/>
    <d v="2019-02-09T00:00:00"/>
    <s v="OK"/>
    <n v="2380"/>
    <n v="0"/>
    <s v="USD"/>
    <s v="TBD"/>
    <s v="TBD"/>
    <s v="Non valide"/>
    <s v="Non valide"/>
    <n v="2380"/>
    <n v="2118.1999999999998"/>
    <s v="LCT055767"/>
    <n v="43505"/>
    <x v="168"/>
    <n v="2"/>
    <n v="5"/>
    <n v="5"/>
  </r>
  <r>
    <s v="2753000310"/>
    <x v="0"/>
    <n v="27530003"/>
    <n v="10"/>
    <x v="0"/>
    <x v="117"/>
    <n v="1"/>
    <n v="0"/>
    <s v=""/>
    <s v="P/N CONNU"/>
    <s v="TBD"/>
    <s v="LdF Non approuvée"/>
    <s v="NON"/>
    <s v="NON"/>
    <s v="PLATE"/>
    <s v="1251019-0003010"/>
    <x v="1"/>
    <s v="LCT055767 -&gt; LCT055772"/>
    <s v="LTE3628"/>
    <x v="173"/>
    <s v="SERVI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d v="2019-02-05T00:00:00"/>
    <m/>
    <s v="MAD TBD"/>
    <s v=""/>
    <s v=""/>
    <d v="2019-02-09T00:00:00"/>
    <s v="OK"/>
    <n v="2380"/>
    <n v="0"/>
    <s v="USD"/>
    <s v="TBD"/>
    <s v="TBD"/>
    <s v="Non valide"/>
    <s v="Non valide"/>
    <n v="2380"/>
    <n v="2118.1999999999998"/>
    <s v="LCT055767"/>
    <n v="43505"/>
    <x v="168"/>
    <n v="2"/>
    <n v="5"/>
    <n v="5"/>
  </r>
  <r>
    <s v="2753000410"/>
    <x v="0"/>
    <n v="27530004"/>
    <n v="10"/>
    <x v="3"/>
    <x v="117"/>
    <n v="1"/>
    <n v="0"/>
    <s v=""/>
    <s v="P/N CONNU"/>
    <s v="TBD"/>
    <s v="LdF Non approuvée"/>
    <s v="NON"/>
    <s v="NON"/>
    <s v="PLATE"/>
    <s v="1251019-0004010"/>
    <x v="1"/>
    <s v="LCT055767 -&gt; LCT055772"/>
    <s v="LTE3629"/>
    <x v="173"/>
    <s v="SERVI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d v="2019-02-05T00:00:00"/>
    <m/>
    <s v="MAD TBD"/>
    <s v=""/>
    <s v=""/>
    <d v="2019-02-09T00:00:00"/>
    <s v="OK"/>
    <n v="2380"/>
    <n v="0"/>
    <s v="USD"/>
    <s v="TBD"/>
    <s v="TBD"/>
    <s v="Non valide"/>
    <s v="Non valide"/>
    <n v="2380"/>
    <n v="2118.1999999999998"/>
    <s v="LCT055767"/>
    <n v="43505"/>
    <x v="168"/>
    <n v="2"/>
    <n v="5"/>
    <n v="5"/>
  </r>
  <r>
    <s v="2753000510"/>
    <x v="0"/>
    <n v="27530005"/>
    <s v="10"/>
    <x v="0"/>
    <x v="117"/>
    <n v="1"/>
    <n v="0"/>
    <s v=""/>
    <s v="P/N CONNU"/>
    <s v="TBD"/>
    <s v="LdF Non approuvée"/>
    <s v="NON"/>
    <s v="NON"/>
    <s v="PLATE"/>
    <s v="1251019-0005010"/>
    <x v="1"/>
    <s v="LCT055767 -&gt; LCT055772"/>
    <s v="LTE3630"/>
    <x v="173"/>
    <s v="SERVI"/>
    <s v="6925002700"/>
    <s v="Qté 2"/>
    <s v="Received"/>
    <s v="Expédiée"/>
    <s v="Attente AR Zodiac"/>
    <s v="TGE"/>
    <n v="12653"/>
    <s v="ACHE88498 "/>
    <s v="954_x000a_1579_x000a_2851"/>
    <d v="2018-06-30T00:00:00"/>
    <d v="2019-02-09T00:00:00"/>
    <d v="2019-02-05T00:00:00"/>
    <m/>
    <s v="MAD TBD"/>
    <s v=""/>
    <s v=""/>
    <d v="2019-02-09T00:00:00"/>
    <s v="OK"/>
    <n v="2380"/>
    <n v="0"/>
    <s v="USD"/>
    <s v="TBD"/>
    <s v="TBD"/>
    <s v="Non valide"/>
    <s v="Non valide"/>
    <n v="2380"/>
    <n v="2118.1999999999998"/>
    <s v="LCT055767"/>
    <n v="43505"/>
    <x v="168"/>
    <n v="2"/>
    <n v="5"/>
    <n v="5"/>
  </r>
  <r>
    <s v="2761048110"/>
    <x v="0"/>
    <n v="27610481"/>
    <n v="10"/>
    <x v="0"/>
    <x v="117"/>
    <n v="1"/>
    <n v="0"/>
    <s v=""/>
    <s v="P/N CONNU"/>
    <s v="TBD"/>
    <s v="LdF Non approuvée"/>
    <s v="NON"/>
    <s v="NON"/>
    <s v="PLATE"/>
    <s v="1251019-0481010"/>
    <x v="1"/>
    <s v="LCT055773 -&gt; LCT055778"/>
    <s v="LTE3631"/>
    <x v="173"/>
    <s v="SERVI"/>
    <s v="6925002700"/>
    <s v="Qté 2"/>
    <s v="Received"/>
    <s v="Expédiée"/>
    <s v="Attente AR Zodiac"/>
    <s v="TGE"/>
    <n v="12653"/>
    <s v="ACHE88498 "/>
    <s v="954_x000a_1579"/>
    <d v="2018-06-30T00:00:00"/>
    <d v="2019-02-09T00:00:00"/>
    <d v="2019-02-05T00:00:00"/>
    <m/>
    <s v="MAD TBD"/>
    <s v=""/>
    <s v=""/>
    <d v="2019-02-09T00:00:00"/>
    <s v="OK"/>
    <n v="2380"/>
    <n v="0"/>
    <s v="USD"/>
    <s v="TBD"/>
    <s v="TBD"/>
    <s v="Non valide"/>
    <s v="Non valide"/>
    <n v="2380"/>
    <n v="2118.1999999999998"/>
    <s v="LCT055773"/>
    <n v="43505"/>
    <x v="168"/>
    <n v="2"/>
    <n v="5"/>
    <n v="5"/>
  </r>
  <r>
    <s v="2740540910"/>
    <x v="0"/>
    <n v="27405409"/>
    <n v="10"/>
    <x v="3"/>
    <x v="8"/>
    <n v="1"/>
    <n v="0"/>
    <s v=""/>
    <s v="P/N CONNU"/>
    <s v="NB5457P"/>
    <s v="LdF approuvée"/>
    <s v="NON"/>
    <s v="NON"/>
    <n v="117"/>
    <s v="1251019-5409010"/>
    <x v="0"/>
    <s v="LCT021779_x000a_LCT021780_x000a_LCT021781"/>
    <s v="LTE990012"/>
    <x v="174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021779"/>
    <n v="43508"/>
    <x v="169"/>
    <n v="2"/>
    <n v="3.74"/>
    <n v="3.74"/>
  </r>
  <r>
    <s v="2740542010"/>
    <x v="0"/>
    <n v="27405420"/>
    <s v="10"/>
    <x v="3"/>
    <x v="8"/>
    <n v="1"/>
    <n v="0"/>
    <s v=""/>
    <s v="P/N CONNU"/>
    <s v="NB5457P"/>
    <s v="LdF approuvée"/>
    <s v="NON"/>
    <s v="NON"/>
    <n v="117"/>
    <s v="1251019-5420010"/>
    <x v="0"/>
    <s v="LCT021761_x000a_LCT021762_x000a_LCT021763"/>
    <s v="LTE990013"/>
    <x v="174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021761"/>
    <n v="43508"/>
    <x v="169"/>
    <n v="2"/>
    <n v="3.74"/>
    <n v="3.74"/>
  </r>
  <r>
    <s v="2742365510"/>
    <x v="0"/>
    <n v="27423655"/>
    <s v="10"/>
    <x v="3"/>
    <x v="8"/>
    <n v="1"/>
    <n v="0"/>
    <s v=""/>
    <s v="P/N CONNU"/>
    <s v="NB5457P"/>
    <s v="LdF approuvée"/>
    <s v="NON"/>
    <s v="NON"/>
    <n v="117"/>
    <s v="1251019-3655010"/>
    <x v="0"/>
    <s v="LCT021764_x000a_LCT021765_x000a_LCT021766"/>
    <s v="LTE990026"/>
    <x v="174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021764"/>
    <n v="43508"/>
    <x v="169"/>
    <n v="2"/>
    <n v="3.74"/>
    <n v="3.74"/>
  </r>
  <r>
    <s v="2742365710"/>
    <x v="0"/>
    <n v="27423657"/>
    <n v="10"/>
    <x v="3"/>
    <x v="8"/>
    <n v="1"/>
    <n v="0"/>
    <s v=""/>
    <s v="P/N CONNU"/>
    <s v="NB5457P"/>
    <s v="LdF approuvée"/>
    <s v="NON"/>
    <s v="NON"/>
    <n v="117"/>
    <s v="1251019-3657010"/>
    <x v="0"/>
    <s v="LCT021773_x000a_LCT021774_x000a_LCT021775"/>
    <s v="LTE990028"/>
    <x v="174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021773"/>
    <n v="43508"/>
    <x v="169"/>
    <n v="2"/>
    <n v="3.74"/>
    <n v="3.74"/>
  </r>
  <r>
    <s v="2742364910"/>
    <x v="0"/>
    <n v="27423649"/>
    <n v="10"/>
    <x v="3"/>
    <x v="8"/>
    <n v="1"/>
    <n v="0"/>
    <s v=""/>
    <s v="P/N CONNU"/>
    <s v="NB5457P"/>
    <s v="LdF approuvée"/>
    <s v="NON"/>
    <s v="NON"/>
    <n v="117"/>
    <s v="1251019-3649010"/>
    <x v="0"/>
    <s v="LCT021782_x000a_LCT021783_x000a_LCT021784"/>
    <s v="LTE990022"/>
    <x v="174"/>
    <s v="SERVI"/>
    <s v="N/A"/>
    <s v="N/A"/>
    <s v="Received"/>
    <s v="Expédiée"/>
    <s v="Réception 4STR*01149 et 4STR*01150 le 25/05/2018"/>
    <s v="PHS"/>
    <n v="10623"/>
    <s v="NA"/>
    <s v="NA"/>
    <d v="2017-11-21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021782"/>
    <n v="43508"/>
    <x v="169"/>
    <n v="2"/>
    <n v="3.74"/>
    <n v="3.74"/>
  </r>
  <r>
    <s v="2782332710"/>
    <x v="0"/>
    <n v="27823327"/>
    <n v="10"/>
    <x v="0"/>
    <x v="8"/>
    <n v="1"/>
    <n v="0"/>
    <s v=""/>
    <s v="P/N CONNU"/>
    <s v="NB5457P"/>
    <s v="LdF approuvée"/>
    <s v="NON"/>
    <s v="NON"/>
    <n v="117"/>
    <s v="1251019-3327010"/>
    <x v="0"/>
    <s v="LCT144993_x000a_LCT144994_x000a_LCT144995"/>
    <s v="LTE990069"/>
    <x v="174"/>
    <s v="SERVI"/>
    <s v="N/A"/>
    <s v="N/A"/>
    <s v="Received"/>
    <s v="Expédiée"/>
    <s v="Attente délai d'appro_x000a_Attente prep"/>
    <s v="GLA"/>
    <n v="14180"/>
    <m/>
    <n v="2937"/>
    <d v="2018-09-11T00:00:00"/>
    <d v="2019-02-12T00:00:00"/>
    <d v="2019-02-06T00:00:00"/>
    <m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144993"/>
    <n v="43508"/>
    <x v="169"/>
    <n v="2"/>
    <n v="3.74"/>
    <n v="3.74"/>
  </r>
  <r>
    <s v="2780860210"/>
    <x v="0"/>
    <n v="27808602"/>
    <n v="10"/>
    <x v="0"/>
    <x v="8"/>
    <n v="2"/>
    <n v="0"/>
    <s v=""/>
    <s v="P/N CONNU"/>
    <s v="NB5457P"/>
    <s v="LdF approuvée"/>
    <s v="NON"/>
    <s v="NON"/>
    <n v="117"/>
    <s v="1251019-8602010"/>
    <x v="0"/>
    <s v="LCT144996_x000a_LCT144997_x000a_LCT144998"/>
    <s v="LTE990067 =&gt; LTE990068"/>
    <x v="174"/>
    <s v="SERVI"/>
    <s v="N/A"/>
    <s v="N/A"/>
    <s v="Received"/>
    <s v="Expédiée"/>
    <s v="Attente délai d'appro"/>
    <s v="GLA"/>
    <n v="14180"/>
    <m/>
    <n v="2937"/>
    <d v="2018-09-14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2627.8"/>
    <n v="2338.7420000000002"/>
    <s v="LCT144996"/>
    <n v="43508"/>
    <x v="169"/>
    <n v="2"/>
    <n v="3.74"/>
    <n v="7.48"/>
  </r>
  <r>
    <s v="2761048410"/>
    <x v="0"/>
    <n v="27610484"/>
    <n v="10"/>
    <x v="0"/>
    <x v="8"/>
    <n v="1"/>
    <n v="0"/>
    <s v=""/>
    <s v="P/N CONNU"/>
    <s v="NB5457P"/>
    <s v="LdF approuvée"/>
    <s v="NON"/>
    <s v="NON"/>
    <n v="117"/>
    <s v="1251019-0484010"/>
    <x v="0"/>
    <s v="LCT021822_x000a_LCT021823_x000a_LCT021824 _x000a_"/>
    <s v="LTE990066"/>
    <x v="174"/>
    <s v="SERVI"/>
    <s v="N/A"/>
    <s v="N/A"/>
    <s v="Received"/>
    <s v="Expédiée"/>
    <s v="Réception 4STR*01149 et 4STR*01150 le 25/05/2018"/>
    <s v="PHS"/>
    <n v="10623"/>
    <s v="NA"/>
    <s v="NA"/>
    <d v="2018-03-16T00:00:00"/>
    <d v="2019-02-12T00:00:00"/>
    <d v="2019-02-06T00:00:00"/>
    <s v="OK"/>
    <s v="MAD TBD"/>
    <s v=""/>
    <s v=""/>
    <d v="2019-02-12T00:00:00"/>
    <s v="OK"/>
    <n v="1313.9"/>
    <n v="0"/>
    <s v="USD"/>
    <s v="TBD"/>
    <s v="TBD"/>
    <s v="Non valide"/>
    <s v="Non valide"/>
    <n v="1313.9"/>
    <n v="1169.3710000000001"/>
    <s v="LCT021822"/>
    <n v="43508"/>
    <x v="169"/>
    <n v="2"/>
    <n v="3.74"/>
    <n v="3.74"/>
  </r>
  <r>
    <s v="2792613710"/>
    <x v="0"/>
    <n v="27926137"/>
    <n v="10"/>
    <x v="0"/>
    <x v="85"/>
    <n v="1"/>
    <n v="0"/>
    <s v=""/>
    <s v="P/N CONNU"/>
    <s v="TBD"/>
    <s v="LdF Non approuvée"/>
    <s v="NON"/>
    <s v="NON"/>
    <n v="61"/>
    <s v="1251019-6137010"/>
    <x v="0"/>
    <s v="LCT146254_x000a_LCT146255"/>
    <s v="LTE990010"/>
    <x v="175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2-13T00:00:00"/>
    <d v="2019-02-07T00:00:00"/>
    <m/>
    <s v="MAD TBD"/>
    <s v=""/>
    <s v=""/>
    <d v="2019-02-13T00:00:00"/>
    <s v="OK"/>
    <n v="1389"/>
    <n v="2219"/>
    <s v="USD"/>
    <s v="TBD"/>
    <s v="TBD"/>
    <s v="Non valide"/>
    <s v="Non valide"/>
    <n v="1389"/>
    <n v="1236.21"/>
    <s v="LCT146254"/>
    <n v="43509"/>
    <x v="170"/>
    <n v="2"/>
    <n v="0"/>
    <n v="0"/>
  </r>
  <r>
    <s v="2792616310"/>
    <x v="0"/>
    <n v="27926163"/>
    <n v="10"/>
    <x v="0"/>
    <x v="84"/>
    <n v="1"/>
    <n v="0"/>
    <s v=""/>
    <s v="P/N CONNU"/>
    <s v="NB6251P"/>
    <s v="LdF Non approuvée"/>
    <s v="NON"/>
    <s v="NON"/>
    <n v="60"/>
    <s v="1251019-6163010"/>
    <x v="0"/>
    <s v="LCT145729_x000a_LCT145730"/>
    <s v="LTE990009"/>
    <x v="175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2-13T00:00:00"/>
    <d v="2019-02-07T00:00:00"/>
    <m/>
    <s v="MAD TBD"/>
    <s v=""/>
    <s v=""/>
    <d v="2019-02-13T00:00:00"/>
    <s v="OK"/>
    <n v="1036"/>
    <n v="1937"/>
    <s v="USD"/>
    <s v="TBD"/>
    <s v="TBD"/>
    <s v="Non valide"/>
    <s v="Non valide"/>
    <n v="1036"/>
    <n v="922.04"/>
    <s v="LCT145729"/>
    <n v="43509"/>
    <x v="170"/>
    <n v="2"/>
    <n v="0"/>
    <n v="0"/>
  </r>
  <r>
    <s v="2792618110"/>
    <x v="0"/>
    <n v="27926181"/>
    <n v="10"/>
    <x v="0"/>
    <x v="86"/>
    <n v="1"/>
    <n v="0"/>
    <s v="ok"/>
    <s v="P/N CONNU"/>
    <s v="TBD"/>
    <s v="LdF Non approuvée"/>
    <s v="NON"/>
    <s v="NON"/>
    <n v="62"/>
    <s v="1251019-6181010"/>
    <x v="0"/>
    <s v="LCT157617_x000a_LCT157618"/>
    <s v="LTE990009"/>
    <x v="175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03/12/2018)"/>
    <s v="GLA"/>
    <n v="16961"/>
    <s v="ACHF02475"/>
    <n v="4476"/>
    <d v="2018-12-31T00:00:00"/>
    <d v="2019-02-13T00:00:00"/>
    <d v="2019-02-07T00:00:00"/>
    <m/>
    <s v="MAD TBD"/>
    <s v=""/>
    <s v=""/>
    <d v="2019-02-13T00:00:00"/>
    <s v="OK"/>
    <n v="1155"/>
    <n v="2033"/>
    <s v="USD"/>
    <s v="TBD"/>
    <s v="TBD"/>
    <s v="Non valide"/>
    <s v="Non valide"/>
    <n v="1155"/>
    <n v="1027.95"/>
    <s v="LCT157617"/>
    <n v="43509"/>
    <x v="170"/>
    <n v="2"/>
    <n v="0"/>
    <n v="0"/>
  </r>
  <r>
    <s v="2792844210"/>
    <x v="0"/>
    <n v="27928442"/>
    <n v="10"/>
    <x v="0"/>
    <x v="120"/>
    <n v="1"/>
    <n v="0"/>
    <s v=""/>
    <s v="P/N CONNU"/>
    <s v="NB4112"/>
    <s v="LdF Non approuvée"/>
    <s v="NON"/>
    <s v="NON"/>
    <n v="40"/>
    <s v="1251019-8442010"/>
    <x v="0"/>
    <s v="LCT157614_x000a_LCT157615_x000a_LCT157616"/>
    <s v="LTE990002"/>
    <x v="175"/>
    <s v="SERVI"/>
    <s v="N/A"/>
    <s v="N/A"/>
    <s v="N/A"/>
    <s v="Expédiée"/>
    <s v="GLA le 18/10/2018: Délai d'appro 4CON*00616 prévu 27/12 (derniere analyse 03/12/2018)"/>
    <s v="GLA"/>
    <n v="17823"/>
    <s v="ACHF07217"/>
    <n v="4507"/>
    <d v="2019-01-28T00:00:00"/>
    <d v="2019-02-13T00:00:00"/>
    <d v="2019-02-07T00:00:00"/>
    <m/>
    <s v="MAD TBD"/>
    <s v=""/>
    <s v=""/>
    <d v="2019-02-13T00:00:00"/>
    <s v="OK"/>
    <n v="4365"/>
    <n v="0"/>
    <s v="USD"/>
    <s v="TBD"/>
    <s v="TBD"/>
    <s v="Non valide"/>
    <s v="Non valide"/>
    <n v="4365"/>
    <n v="3884.85"/>
    <s v="LCT157614"/>
    <n v="43509"/>
    <x v="170"/>
    <n v="2"/>
    <n v="8.1"/>
    <n v="8.1"/>
  </r>
  <r>
    <s v="2792844110"/>
    <x v="0"/>
    <n v="27928441"/>
    <n v="10"/>
    <x v="0"/>
    <x v="120"/>
    <n v="1"/>
    <n v="0"/>
    <s v=""/>
    <s v="P/N CONNU"/>
    <s v="NB4112"/>
    <s v="LdF Non approuvée"/>
    <s v="NON"/>
    <s v="NON"/>
    <n v="40"/>
    <s v="1251019-8441010"/>
    <x v="0"/>
    <s v="LCT157611_x000a_LCT157612_x000a_LCT157613"/>
    <s v="LTE990001"/>
    <x v="176"/>
    <s v="SERVI"/>
    <s v="N/A"/>
    <s v="N/A"/>
    <s v="N/A"/>
    <s v="Expédiée"/>
    <s v="GLA le 18/10/2018: Délai d'appro 4CON*00616 prévu 27/12 (derniere analyse 03/12/2018)_x000a_GLA le 14/01/2019 Attente matiere LAB_x000a_GLA le 11/02/2019: OK (derniere analyse 11/02/2019)"/>
    <s v="GLA"/>
    <n v="17823"/>
    <s v="ACHF07217"/>
    <n v="4507"/>
    <d v="2019-01-21T00:00:00"/>
    <d v="2019-02-14T00:00:00"/>
    <d v="2019-02-08T00:00:00"/>
    <m/>
    <s v="MAD TBD"/>
    <s v=""/>
    <s v=""/>
    <d v="2019-02-14T00:00:00"/>
    <s v="OK"/>
    <n v="4365"/>
    <n v="0"/>
    <s v="USD"/>
    <s v="TBD"/>
    <s v="TBD"/>
    <s v="Non valide"/>
    <s v="Non valide"/>
    <n v="4365"/>
    <n v="3884.85"/>
    <s v="LCT157611"/>
    <n v="43510"/>
    <x v="171"/>
    <n v="2"/>
    <n v="8.1"/>
    <n v="8.1"/>
  </r>
  <r>
    <s v="2804521910"/>
    <x v="0"/>
    <n v="28045219"/>
    <s v="10"/>
    <x v="1"/>
    <x v="121"/>
    <n v="1"/>
    <n v="0"/>
    <s v=""/>
    <s v="P/N CONNU"/>
    <s v="NA"/>
    <s v="LdF Non approuvée"/>
    <m/>
    <s v="NON"/>
    <s v="BUNDLE"/>
    <s v="1251019-5219010"/>
    <x v="0"/>
    <s v="LCT263854"/>
    <s v="263854-1"/>
    <x v="177"/>
    <s v="SERVI"/>
    <s v="N/A"/>
    <s v="N/A"/>
    <s v="N/A"/>
    <s v="Expédiée"/>
    <s v="GLA le 07/02/2019: ok (derniere analyse 11/02/2019)"/>
    <s v="GLA"/>
    <s v="NA"/>
    <s v="NA"/>
    <s v="DS 376211"/>
    <d v="2019-01-29T00:00:00"/>
    <d v="2019-02-13T00:00:00"/>
    <d v="2019-02-11T00:00:00"/>
    <m/>
    <s v="MAD TBD"/>
    <s v=""/>
    <s v=""/>
    <d v="2019-02-13T00:00:00"/>
    <s v="OK"/>
    <n v="534"/>
    <n v="853"/>
    <s v="USD"/>
    <s v="TBD"/>
    <s v="TBD"/>
    <s v="Non valide"/>
    <s v="Non valide"/>
    <n v="853"/>
    <n v="759.17"/>
    <s v="LCT263854"/>
    <n v="43509"/>
    <x v="170"/>
    <n v="1"/>
    <n v="0"/>
    <n v="0"/>
  </r>
  <r>
    <s v="2740543410"/>
    <x v="0"/>
    <n v="27405434"/>
    <n v="10"/>
    <x v="3"/>
    <x v="8"/>
    <n v="1"/>
    <n v="0"/>
    <s v=""/>
    <s v="P/N CONNU"/>
    <s v="NB5457P"/>
    <s v="LdF approuvée"/>
    <s v="NON"/>
    <s v="NON"/>
    <n v="117"/>
    <s v="1251019-5434010"/>
    <x v="0"/>
    <s v="LCT021794_x000a_LCT021795_x000a_LCT021796"/>
    <s v="LTE990015"/>
    <x v="178"/>
    <s v="SERVI"/>
    <s v="N/A"/>
    <s v="N/A"/>
    <s v="Received"/>
    <s v="Expédiée"/>
    <s v="Réception 4STR*01149 et 4STR*01150 le 25/05/2018_x000a_GLA le 11/02/2019: OK (derniere analyse 11/02/2019)"/>
    <s v="PHS"/>
    <n v="10623"/>
    <s v="NA"/>
    <s v="NA"/>
    <d v="2017-11-21T00:00:00"/>
    <d v="2019-02-18T00:00:00"/>
    <d v="2019-02-12T00:00:00"/>
    <s v="OK"/>
    <s v="MAD TBD"/>
    <s v=""/>
    <s v=""/>
    <d v="2019-02-18T00:00:00"/>
    <s v="OK"/>
    <n v="1313.9"/>
    <n v="0"/>
    <s v="USD"/>
    <s v="TBD"/>
    <s v="TBD"/>
    <s v="Non valide"/>
    <s v="Non valide"/>
    <n v="1313.9"/>
    <n v="1169.3710000000001"/>
    <s v="LCT021794"/>
    <n v="43514"/>
    <x v="172"/>
    <n v="2"/>
    <n v="3.74"/>
    <n v="3.74"/>
  </r>
  <r>
    <s v="2792617810"/>
    <x v="0"/>
    <n v="27926178"/>
    <n v="10"/>
    <x v="0"/>
    <x v="86"/>
    <n v="1"/>
    <n v="0"/>
    <s v="ok"/>
    <s v="P/N CONNU"/>
    <s v="TBD"/>
    <s v="LdF Non approuvée"/>
    <s v="NON"/>
    <s v="NON"/>
    <n v="62"/>
    <s v="1251019-6178010"/>
    <x v="0"/>
    <s v="LCT145847_x000a_LCT145848"/>
    <s v="LTE990008"/>
    <x v="178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11/02/2019)"/>
    <s v="GLA"/>
    <n v="16961"/>
    <s v="ACHF02475"/>
    <n v="4476"/>
    <d v="2018-12-31T00:00:00"/>
    <d v="2019-02-16T00:00:00"/>
    <d v="2019-02-12T00:00:00"/>
    <m/>
    <s v="MAD TBD"/>
    <s v=""/>
    <s v=""/>
    <d v="2019-02-16T00:00:00"/>
    <s v="OK"/>
    <n v="1155"/>
    <n v="2033"/>
    <s v="USD"/>
    <s v="TBD"/>
    <s v="TBD"/>
    <s v="Non valide"/>
    <s v="Non valide"/>
    <n v="1155"/>
    <n v="1027.95"/>
    <s v="LCT145847"/>
    <n v="43512"/>
    <x v="173"/>
    <n v="2"/>
    <n v="0"/>
    <n v="0"/>
  </r>
  <r>
    <s v="490003710510"/>
    <x v="1"/>
    <n v="4900037105"/>
    <s v="10"/>
    <x v="0"/>
    <x v="39"/>
    <n v="1"/>
    <n v="0"/>
    <s v=""/>
    <s v="P/N CONNU"/>
    <s v="N/A"/>
    <s v="LdF approuvée"/>
    <m/>
    <s v="OUI"/>
    <s v="CÂBLE"/>
    <s v="1251019-7105010"/>
    <x v="0"/>
    <s v="LCT223523_x000a_LCT223524"/>
    <s v="223523-1"/>
    <x v="178"/>
    <s v="SERVI"/>
    <s v="N/A"/>
    <s v="N/A"/>
    <s v="N/A"/>
    <s v="Expédiée"/>
    <s v="GLA LE 19/10/2018:  matière KLS =&gt; Pas de DA (derniere analyse 03/12/2018)_x000a_GLA le 30/11/2018: PB Machine à claquer en panne attente remise en conformité  (derniere analyse 11/02/2019)"/>
    <s v="GLA"/>
    <s v="N/A"/>
    <s v="N/A"/>
    <s v="N/A"/>
    <d v="2019-02-18T00:00:00"/>
    <d v="2019-02-18T00:00:00"/>
    <d v="2019-02-12T00:00:00"/>
    <m/>
    <s v="MAD TBD"/>
    <s v=""/>
    <s v=""/>
    <d v="2019-02-18T00:00:00"/>
    <s v="OK"/>
    <n v="245"/>
    <n v="0"/>
    <s v="EUR"/>
    <s v="TBD"/>
    <s v="TBD"/>
    <s v="Non valide"/>
    <s v="Non valide"/>
    <n v="245"/>
    <n v="245"/>
    <s v="LCT223523"/>
    <n v="43514"/>
    <x v="172"/>
    <n v="2"/>
    <n v="1.26"/>
    <n v="1.26"/>
  </r>
  <r>
    <s v="27847916_x000a_2796183610"/>
    <x v="0"/>
    <s v="27847916_x000a_27961836"/>
    <n v="10"/>
    <x v="3"/>
    <x v="12"/>
    <n v="1"/>
    <n v="0"/>
    <s v="STOCK PHS Qté 1"/>
    <s v="P/N CONNU"/>
    <s v="NR1624P"/>
    <s v="LdF approuvée"/>
    <s v="NON"/>
    <s v="NON"/>
    <n v="119"/>
    <s v="1251019-1836010"/>
    <x v="0"/>
    <s v="LCT087477_x000a_LCT087478_x000a_LCT087479"/>
    <s v="LTE990007"/>
    <x v="179"/>
    <s v="SERVI"/>
    <n v="6963382700"/>
    <s v="Qté 1"/>
    <s v="Received"/>
    <s v="Expédiée"/>
    <s v="GLA le 18/10/2018: Attente STR  4CPR*00079 prévu 28/01/2018   + Confiés pour planification (derniere analyse 12/12/2018)_x000a_GLA le 28/01/2019:  faire VU en avance, puis le bloquer en attendant le confié d'AIRBUS"/>
    <s v="AZA"/>
    <n v="15619"/>
    <s v="ACHF01110"/>
    <n v="5235"/>
    <d v="2018-12-12T00:00:00"/>
    <d v="2019-02-19T00:00:00"/>
    <d v="2019-02-13T00:00:00"/>
    <m/>
    <s v="MAD TBD"/>
    <s v=""/>
    <s v=""/>
    <d v="2019-02-19T00:00:00"/>
    <s v="OK"/>
    <n v="1173"/>
    <n v="0"/>
    <s v="USD"/>
    <s v="TBD"/>
    <s v="TBD"/>
    <s v="Non valide"/>
    <s v="Non valide"/>
    <n v="1173"/>
    <n v="1043.97"/>
    <s v="LCT087477"/>
    <n v="43515"/>
    <x v="174"/>
    <n v="2"/>
    <n v="2.35"/>
    <n v="2.35"/>
  </r>
  <r>
    <s v="2792613510"/>
    <x v="0"/>
    <n v="27926135"/>
    <n v="10"/>
    <x v="1"/>
    <x v="85"/>
    <n v="1"/>
    <n v="0"/>
    <s v=""/>
    <s v="P/N CONNU"/>
    <s v="TBD"/>
    <s v="LdF Non approuvée"/>
    <s v="NON"/>
    <s v="NON"/>
    <n v="61"/>
    <s v="1251019-6135010"/>
    <x v="0"/>
    <s v="LCT146243_x000a_LCT146244"/>
    <s v="LTE990009"/>
    <x v="180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11/02/2019)"/>
    <s v="GLA"/>
    <n v="16961"/>
    <s v="ACHF02475"/>
    <n v="4476"/>
    <d v="2018-12-31T00:00:00"/>
    <d v="2019-02-16T00:00:00"/>
    <d v="2019-02-14T00:00:00"/>
    <m/>
    <s v="MAD TBD"/>
    <s v=""/>
    <s v=""/>
    <d v="2019-02-16T00:00:00"/>
    <s v="OK"/>
    <n v="1389"/>
    <n v="2219"/>
    <s v="USD"/>
    <s v="TBD"/>
    <s v="TBD"/>
    <s v="Non valide"/>
    <s v="Non valide"/>
    <n v="2219"/>
    <n v="1974.91"/>
    <s v="LCT146243"/>
    <n v="43512"/>
    <x v="173"/>
    <n v="1"/>
    <n v="0"/>
    <n v="0"/>
  </r>
  <r>
    <s v="2792616210"/>
    <x v="0"/>
    <n v="27926162"/>
    <n v="10"/>
    <x v="1"/>
    <x v="84"/>
    <n v="1"/>
    <n v="0"/>
    <s v=""/>
    <s v="P/N CONNU"/>
    <s v="NB6251P"/>
    <s v="LdF Non approuvée"/>
    <s v="NON"/>
    <s v="NON"/>
    <n v="60"/>
    <s v="1251019-6162010"/>
    <x v="0"/>
    <s v="LCT145727_x000a_LCT145728"/>
    <s v="LTE990008"/>
    <x v="180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11/02/2019)"/>
    <s v="GLA"/>
    <n v="16961"/>
    <s v="ACHF02475"/>
    <n v="4476"/>
    <d v="2018-12-31T00:00:00"/>
    <d v="2019-02-16T00:00:00"/>
    <d v="2019-02-14T00:00:00"/>
    <m/>
    <s v="MAD TBD"/>
    <s v=""/>
    <s v=""/>
    <d v="2019-02-16T00:00:00"/>
    <s v="OK"/>
    <n v="1036"/>
    <n v="1937"/>
    <s v="USD"/>
    <s v="TBD"/>
    <s v="TBD"/>
    <s v="Non valide"/>
    <s v="Non valide"/>
    <n v="1937"/>
    <n v="1723.93"/>
    <s v="LCT145727"/>
    <n v="43512"/>
    <x v="173"/>
    <n v="1"/>
    <n v="0"/>
    <n v="0"/>
  </r>
  <r>
    <s v="2792613910"/>
    <x v="0"/>
    <n v="27926139"/>
    <n v="10"/>
    <x v="0"/>
    <x v="85"/>
    <n v="1"/>
    <n v="0"/>
    <s v=""/>
    <s v="P/N CONNU"/>
    <s v="TBD"/>
    <s v="LdF Non approuvée"/>
    <s v="NON"/>
    <s v="NON"/>
    <n v="61"/>
    <s v="1251019-6139010"/>
    <x v="0"/>
    <s v="LCT146263_x000a_LCT146264"/>
    <s v="LTE990011"/>
    <x v="181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2T00:00:00"/>
    <d v="2019-02-18T00:00:00"/>
    <m/>
    <s v="MAD TBD"/>
    <s v=""/>
    <s v=""/>
    <d v="2019-02-22T00:00:00"/>
    <s v="OK"/>
    <n v="1389"/>
    <n v="2219"/>
    <s v="USD"/>
    <s v="TBD"/>
    <s v="TBD"/>
    <s v="Non valide"/>
    <s v="Non valide"/>
    <n v="1389"/>
    <n v="1236.21"/>
    <s v="LCT146263"/>
    <n v="43518"/>
    <x v="175"/>
    <n v="2"/>
    <n v="0"/>
    <n v="0"/>
  </r>
  <r>
    <s v="2792616610"/>
    <x v="0"/>
    <n v="27926166"/>
    <n v="10"/>
    <x v="0"/>
    <x v="84"/>
    <n v="1"/>
    <n v="0"/>
    <s v=""/>
    <s v="P/N CONNU"/>
    <s v="NB6251P"/>
    <s v="LdF Non approuvée"/>
    <s v="NON"/>
    <s v="NON"/>
    <n v="60"/>
    <s v="1251019-6166010"/>
    <x v="0"/>
    <s v="LCT145731_x000a_LCT145732"/>
    <s v="LTE990010"/>
    <x v="181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)"/>
    <s v="GLA"/>
    <n v="16961"/>
    <s v="ACHF02475"/>
    <n v="4476"/>
    <d v="2018-12-31T00:00:00"/>
    <d v="2019-02-22T00:00:00"/>
    <d v="2019-02-18T00:00:00"/>
    <m/>
    <s v="MAD TBD"/>
    <s v=""/>
    <s v=""/>
    <d v="2019-02-22T00:00:00"/>
    <s v="OK"/>
    <n v="1036"/>
    <n v="1937"/>
    <s v="USD"/>
    <s v="TBD"/>
    <s v="TBD"/>
    <s v="Non valide"/>
    <s v="Non valide"/>
    <n v="1036"/>
    <n v="922.04"/>
    <s v="LCT145731"/>
    <n v="43518"/>
    <x v="175"/>
    <n v="2"/>
    <n v="0"/>
    <n v="0"/>
  </r>
  <r>
    <s v="2792618210"/>
    <x v="0"/>
    <n v="27926182"/>
    <n v="10"/>
    <x v="0"/>
    <x v="86"/>
    <n v="1"/>
    <n v="0"/>
    <m/>
    <s v="P/N CONNU"/>
    <s v="TBD"/>
    <s v="LdF Non approuvée"/>
    <s v="NON"/>
    <s v="NON"/>
    <n v="62"/>
    <s v="1251019-6182010"/>
    <x v="0"/>
    <s v="LCT157620_x000a_LCT157621"/>
    <s v="LTE990010"/>
    <x v="181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2T00:00:00"/>
    <d v="2019-02-18T00:00:00"/>
    <m/>
    <s v="MAD TBD"/>
    <s v=""/>
    <s v=""/>
    <d v="2019-02-22T00:00:00"/>
    <s v="OK"/>
    <n v="1155"/>
    <n v="2033"/>
    <s v="USD"/>
    <s v="TBD"/>
    <s v="TBD"/>
    <s v="Non valide"/>
    <s v="Non valide"/>
    <n v="1155"/>
    <n v="1027.95"/>
    <s v="LCT157620"/>
    <n v="43518"/>
    <x v="175"/>
    <n v="2"/>
    <n v="0"/>
    <n v="0"/>
  </r>
  <r>
    <s v="HNC200024561610"/>
    <x v="5"/>
    <s v="HNC2000245616"/>
    <s v="10"/>
    <x v="1"/>
    <x v="122"/>
    <n v="1"/>
    <n v="0"/>
    <s v=""/>
    <s v="P/N CONNU"/>
    <s v="N/A"/>
    <s v="LdF approuvée"/>
    <m/>
    <s v="NON"/>
    <s v="OPTCICAL FIBER"/>
    <s v="1251019-5616010"/>
    <x v="0"/>
    <s v="LCT268116"/>
    <n v="268116"/>
    <x v="181"/>
    <s v="SERVI"/>
    <s v="N/A"/>
    <s v="N/A"/>
    <s v="N/A"/>
    <s v="Expédiée"/>
    <s v="Fibre optique A400M 4381-0373"/>
    <s v="GLA"/>
    <s v="NA"/>
    <s v="NA"/>
    <s v="NA"/>
    <d v="2019-02-13T00:00:00"/>
    <d v="2019-02-20T00:00:00"/>
    <d v="2019-02-18T00:00:00"/>
    <m/>
    <s v="MAD TBD"/>
    <s v=""/>
    <s v=""/>
    <d v="2019-02-20T00:00:00"/>
    <s v="OK"/>
    <n v="0"/>
    <n v="0"/>
    <n v="0"/>
    <s v="TBD"/>
    <s v="TBD"/>
    <s v="Non valide"/>
    <s v="Non valide"/>
    <n v="0"/>
    <s v="0,00"/>
    <s v="LCT268116"/>
    <n v="43516"/>
    <x v="176"/>
    <n v="1"/>
    <n v="0"/>
    <n v="0"/>
  </r>
  <r>
    <s v="HNC200024561611"/>
    <x v="5"/>
    <s v="HNC2000245616"/>
    <s v="11"/>
    <x v="1"/>
    <x v="123"/>
    <n v="1"/>
    <n v="0"/>
    <s v=""/>
    <s v="P/N CONNU"/>
    <s v="N/A"/>
    <s v="LdF approuvée"/>
    <m/>
    <s v="NON"/>
    <s v="OPTCICAL FIBER"/>
    <s v="1251019-5616011"/>
    <x v="0"/>
    <s v="LCT268117"/>
    <n v="268117"/>
    <x v="181"/>
    <s v="SERVI"/>
    <s v="N/A"/>
    <s v="N/A"/>
    <s v="N/A"/>
    <s v="Expédiée"/>
    <s v="Fibre optique A400M 4381-0583"/>
    <s v="GLA"/>
    <s v="NA"/>
    <s v="NA"/>
    <s v="NA"/>
    <d v="2019-02-13T00:00:00"/>
    <d v="2019-02-20T00:00:00"/>
    <d v="2019-02-18T00:00:00"/>
    <m/>
    <s v="MAD TBD"/>
    <s v=""/>
    <s v=""/>
    <d v="2019-02-20T00:00:00"/>
    <s v="OK"/>
    <n v="0"/>
    <n v="0"/>
    <n v="0"/>
    <s v="TBD"/>
    <s v="TBD"/>
    <s v="Non valide"/>
    <s v="Non valide"/>
    <n v="0"/>
    <s v="0,00"/>
    <s v="LCT268117"/>
    <n v="43516"/>
    <x v="176"/>
    <n v="1"/>
    <n v="0"/>
    <n v="0"/>
  </r>
  <r>
    <s v="2778713420"/>
    <x v="0"/>
    <n v="27787134"/>
    <n v="20"/>
    <x v="0"/>
    <x v="24"/>
    <n v="1"/>
    <n v="0"/>
    <s v=""/>
    <s v="P/N CONNU"/>
    <s v="VB0268D"/>
    <s v="LdF approuvée"/>
    <s v="NON"/>
    <s v="NON"/>
    <n v="313"/>
    <s v="1251019-7134020"/>
    <x v="0"/>
    <s v="LCT216506_x000a_LCT216507_x000a_LCT216508"/>
    <s v="LTE990005"/>
    <x v="182"/>
    <s v="SERVI"/>
    <s v="6V90079000"/>
    <s v="Qté 1"/>
    <s v="Received"/>
    <s v="Expédiée"/>
    <s v="GLA: le 30/10/2018 Attente confié pour planif et collab_x000a_GLA LE 14/01/2019 faire VU en avance, puis le bloquer en attendant le confié d'AIRBUS_x000a_LG LE11/02/2019: OK (derniere analyse 11/02/2019)"/>
    <s v="AZA"/>
    <n v="13807"/>
    <m/>
    <n v="4289"/>
    <d v="2018-08-15T00:00:00"/>
    <d v="2019-02-26T00:00:00"/>
    <d v="2019-02-20T00:00:00"/>
    <m/>
    <s v="MAD TBD"/>
    <s v=""/>
    <s v=""/>
    <d v="2019-02-26T00:00:00"/>
    <s v="OK"/>
    <n v="2339"/>
    <n v="0"/>
    <s v="USD"/>
    <s v="TBD"/>
    <s v="TBD"/>
    <s v="Non valide"/>
    <s v="Non valide"/>
    <n v="2339"/>
    <n v="2081.71"/>
    <s v="LCT216506"/>
    <n v="43522"/>
    <x v="177"/>
    <n v="2"/>
    <n v="4.95"/>
    <n v="4.95"/>
  </r>
  <r>
    <s v="2796144910"/>
    <x v="0"/>
    <n v="27961449"/>
    <s v="10"/>
    <x v="0"/>
    <x v="12"/>
    <n v="1"/>
    <n v="0"/>
    <s v="STOCK PHS Qté 1"/>
    <s v="P/N CONNU"/>
    <s v="NR1624P"/>
    <s v="LdF approuvée"/>
    <s v="NON"/>
    <s v="NON"/>
    <n v="119"/>
    <s v="1251019-1449010"/>
    <x v="0"/>
    <s v="LCT183549_x000a_LCT183550"/>
    <s v="LTE990008"/>
    <x v="182"/>
    <s v="SERVI"/>
    <n v="6963382700"/>
    <s v="Qté 1"/>
    <s v="Received"/>
    <s v="Expédiée"/>
    <s v="GLA le 21/11/2018: Attente Ci-joint le cumul à jour. 4CPR*00079: LT 28/01/2019   + Confié pour planification (Derniere analyse le 29/11/2018)_x000a_GLA LE 11/02/2019: Prelever le VU en trop en contrôle / test"/>
    <s v="GLA"/>
    <n v="18824"/>
    <m/>
    <s v="NA"/>
    <d v="2018-12-23T00:00:00"/>
    <d v="2019-02-26T00:00:00"/>
    <d v="2019-02-20T00:00:00"/>
    <m/>
    <s v="MAD TBD"/>
    <s v=""/>
    <s v=""/>
    <d v="2019-02-26T00:00:00"/>
    <s v="OK"/>
    <n v="1173"/>
    <n v="0"/>
    <s v="USD"/>
    <s v="TBD"/>
    <s v="TBD"/>
    <s v="Non valide"/>
    <s v="Non valide"/>
    <n v="1173"/>
    <n v="1043.97"/>
    <s v="LCT183549"/>
    <n v="43522"/>
    <x v="177"/>
    <n v="2"/>
    <n v="2.35"/>
    <n v="2.35"/>
  </r>
  <r>
    <s v="2796145010"/>
    <x v="0"/>
    <n v="27961450"/>
    <s v="10"/>
    <x v="0"/>
    <x v="12"/>
    <n v="1"/>
    <n v="0"/>
    <s v="STOCK PHS Qté 1"/>
    <s v="P/N CONNU"/>
    <s v="NR1624P"/>
    <s v="LdF approuvée"/>
    <s v="NON"/>
    <s v="NON"/>
    <n v="119"/>
    <s v="1251019-1450010"/>
    <x v="0"/>
    <s v="LCT183552_x000a_LCT183553"/>
    <s v="LTE990009"/>
    <x v="182"/>
    <s v="SERVI"/>
    <n v="6963382700"/>
    <s v="Qté 1"/>
    <s v="Received"/>
    <s v="Expédiée"/>
    <s v="GLA le 21/11/2018: Attente Ci-joint le cumul à jour. 4CPR*00079: LT 28/01/2019  + Confié pour planification (Derniere analyse le 29/11/2018)_x000a_LG LE11/02/2019: OK (derniere analyse 11/02/2019)"/>
    <s v="GLA"/>
    <n v="18824"/>
    <m/>
    <n v="5385"/>
    <d v="2018-12-23T00:00:00"/>
    <d v="2019-02-26T00:00:00"/>
    <d v="2019-02-20T00:00:00"/>
    <m/>
    <s v="MAD TBD"/>
    <s v=""/>
    <s v=""/>
    <d v="2019-02-26T00:00:00"/>
    <s v="OK"/>
    <n v="1173"/>
    <n v="0"/>
    <s v="USD"/>
    <s v="TBD"/>
    <s v="TBD"/>
    <s v="Non valide"/>
    <s v="Non valide"/>
    <n v="1173"/>
    <n v="1043.97"/>
    <s v="LCT183552"/>
    <n v="43522"/>
    <x v="177"/>
    <n v="2"/>
    <n v="2.35"/>
    <n v="2.35"/>
  </r>
  <r>
    <s v="2804965310"/>
    <x v="0"/>
    <n v="28049653"/>
    <s v="10"/>
    <x v="0"/>
    <x v="98"/>
    <n v="1"/>
    <n v="0"/>
    <s v=""/>
    <s v="P/N CONNU"/>
    <s v="NB04436P"/>
    <s v="LdF Non approuvée"/>
    <m/>
    <s v="NON"/>
    <n v="500"/>
    <s v="1251019-9653010"/>
    <x v="0"/>
    <s v="LCT262345_x000a_LCT262346"/>
    <s v="LTE990006"/>
    <x v="183"/>
    <s v="SERVI"/>
    <s v="N/A"/>
    <s v="N/A"/>
    <s v="N/A"/>
    <s v="Expédiée"/>
    <s v="GLA LE 04/02/2019: Reception structure le 19/02 (derniere analyse 11/02/2019)_x000a_GLA LE 18/02/2019: OK"/>
    <s v="GLA"/>
    <n v="21535"/>
    <m/>
    <n v="5424"/>
    <d v="2019-02-08T00:00:00"/>
    <d v="2019-02-28T00:00:00"/>
    <d v="2019-02-22T00:00:00"/>
    <m/>
    <s v="MAD TBD"/>
    <s v=""/>
    <s v=""/>
    <d v="2019-02-28T00:00:00"/>
    <s v="OK"/>
    <n v="2430"/>
    <n v="2773"/>
    <s v="USD"/>
    <s v="TBD"/>
    <s v="TBD"/>
    <s v="Non valide"/>
    <s v="Non valide"/>
    <n v="2430"/>
    <n v="2162.6999999999998"/>
    <s v="LCT262345"/>
    <n v="43524"/>
    <x v="178"/>
    <n v="2"/>
    <n v="0"/>
    <n v="0"/>
  </r>
  <r>
    <s v="2792614110"/>
    <x v="0"/>
    <n v="27926141"/>
    <n v="10"/>
    <x v="0"/>
    <x v="85"/>
    <n v="1"/>
    <n v="0"/>
    <s v=""/>
    <s v="P/N CONNU"/>
    <s v="TBD"/>
    <s v="LdF Non approuvée"/>
    <s v="NON"/>
    <s v="NON"/>
    <n v="61"/>
    <s v="1251019-6141010"/>
    <x v="0"/>
    <s v="LCT146271_x000a_LCT146272"/>
    <s v="LTE990012"/>
    <x v="183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8T00:00:00"/>
    <d v="2019-02-22T00:00:00"/>
    <m/>
    <s v="MAD TBD"/>
    <s v=""/>
    <s v=""/>
    <d v="2019-02-28T00:00:00"/>
    <s v="OK"/>
    <n v="1389"/>
    <n v="2219"/>
    <s v="USD"/>
    <s v="TBD"/>
    <s v="TBD"/>
    <s v="Non valide"/>
    <s v="Non valide"/>
    <n v="1389"/>
    <n v="1236.21"/>
    <s v="LCT146271"/>
    <n v="43524"/>
    <x v="178"/>
    <n v="2"/>
    <n v="0"/>
    <n v="0"/>
  </r>
  <r>
    <s v="2792617410"/>
    <x v="0"/>
    <n v="27926174"/>
    <n v="10"/>
    <x v="0"/>
    <x v="84"/>
    <n v="1"/>
    <n v="0"/>
    <s v=""/>
    <s v="P/N CONNU"/>
    <s v="NB6251P"/>
    <s v="LdF Non approuvée"/>
    <s v="NON"/>
    <s v="NON"/>
    <n v="60"/>
    <s v="1251019-6174010"/>
    <x v="0"/>
    <s v="LCT145733_x000a_LCT145734"/>
    <s v="LTE990011"/>
    <x v="183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8T00:00:00"/>
    <d v="2019-02-22T00:00:00"/>
    <m/>
    <s v="MAD TBD"/>
    <s v=""/>
    <s v=""/>
    <d v="2019-02-28T00:00:00"/>
    <s v="OK"/>
    <n v="1036"/>
    <n v="1937"/>
    <s v="USD"/>
    <s v="TBD"/>
    <s v="TBD"/>
    <s v="Non valide"/>
    <s v="Non valide"/>
    <n v="1036"/>
    <n v="922.04"/>
    <s v="LCT145733"/>
    <n v="43524"/>
    <x v="178"/>
    <n v="2"/>
    <n v="0"/>
    <n v="0"/>
  </r>
  <r>
    <s v="2792618310"/>
    <x v="0"/>
    <n v="27926183"/>
    <n v="10"/>
    <x v="0"/>
    <x v="86"/>
    <n v="1"/>
    <n v="0"/>
    <m/>
    <s v="P/N CONNU"/>
    <s v="TBD"/>
    <s v="LdF Non approuvée"/>
    <s v="NON"/>
    <s v="NON"/>
    <n v="62"/>
    <s v="1251019-6183010"/>
    <x v="0"/>
    <s v="LCT157622_x000a_LCT157623"/>
    <s v="LTE990011"/>
    <x v="183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4476"/>
    <d v="2018-12-31T00:00:00"/>
    <d v="2019-02-28T00:00:00"/>
    <d v="2019-02-22T00:00:00"/>
    <m/>
    <s v="MAD TBD"/>
    <s v=""/>
    <s v=""/>
    <d v="2019-02-28T00:00:00"/>
    <s v="OK"/>
    <n v="1155"/>
    <n v="2033"/>
    <s v="USD"/>
    <s v="TBD"/>
    <s v="TBD"/>
    <s v="Non valide"/>
    <s v="Non valide"/>
    <n v="1155"/>
    <n v="1027.95"/>
    <s v="LCT157622"/>
    <n v="43524"/>
    <x v="178"/>
    <n v="2"/>
    <n v="0"/>
    <n v="0"/>
  </r>
  <r>
    <s v="2788065610"/>
    <x v="0"/>
    <n v="27880656"/>
    <n v="10"/>
    <x v="0"/>
    <x v="29"/>
    <n v="10"/>
    <n v="0"/>
    <s v=""/>
    <s v="P/N CONNU"/>
    <s v="N/A"/>
    <s v="LdF approuvée"/>
    <s v="NON"/>
    <s v="NON"/>
    <s v="PROTECTION CAP"/>
    <s v="1251019-0656010"/>
    <x v="1"/>
    <s v="LCT133555"/>
    <s v="133555-1 =&gt; 133555-10"/>
    <x v="183"/>
    <s v="SERVI"/>
    <s v="N/A"/>
    <s v="N/A"/>
    <s v="N/A"/>
    <s v="Expédiée"/>
    <s v="GLA LE 19/10/2018: OK (derniere analyse 26/11/2018)"/>
    <s v="GLA"/>
    <n v="17018"/>
    <s v="ACHF00866"/>
    <s v="DS"/>
    <d v="2019-02-28T00:00:00"/>
    <d v="2019-02-28T00:00:00"/>
    <d v="2019-02-22T00:00:00"/>
    <m/>
    <s v="MAD TBD"/>
    <s v=""/>
    <s v=""/>
    <d v="2019-02-28T00:00:00"/>
    <s v="OK"/>
    <n v="134"/>
    <n v="0"/>
    <s v="EUR"/>
    <s v="TBD"/>
    <s v="TBD"/>
    <s v="Non valide"/>
    <s v="Non valide"/>
    <n v="1340"/>
    <n v="1340"/>
    <s v="LCT133555"/>
    <n v="43524"/>
    <x v="178"/>
    <n v="2"/>
    <n v="0.65"/>
    <n v="6.5"/>
  </r>
  <r>
    <s v="2774443110"/>
    <x v="0"/>
    <n v="27744431"/>
    <n v="10"/>
    <x v="0"/>
    <x v="117"/>
    <n v="1"/>
    <n v="0"/>
    <s v=""/>
    <s v="P/N CONNU"/>
    <s v="TBD"/>
    <s v="LdF Non approuvée"/>
    <s v="NON"/>
    <s v="NON"/>
    <s v="PLATE"/>
    <s v="1251019-4431010"/>
    <x v="1"/>
    <s v="LCT184700_x000a_=&gt;_x000a_LCT184705"/>
    <s v="LTE3696"/>
    <x v="184"/>
    <s v="SERVI"/>
    <s v="6925002700"/>
    <s v="Qté 2"/>
    <s v="Received"/>
    <s v="Expédiée"/>
    <s v="GLA le 23/10: Attente 1REL*06130  (Derniere Analyse 21/01/2019) "/>
    <s v="GLA"/>
    <n v="17974"/>
    <s v="ACHE88498"/>
    <n v="3886"/>
    <d v="2018-06-30T00:00:00"/>
    <d v="2019-03-05T00:00:00"/>
    <d v="2019-02-27T00:00:00"/>
    <m/>
    <s v="MAD TBD"/>
    <s v=""/>
    <s v=""/>
    <d v="2019-03-05T00:00:00"/>
    <s v="OK"/>
    <n v="2380"/>
    <n v="0"/>
    <s v="USD"/>
    <s v="TBD"/>
    <s v="TBD"/>
    <s v="Non valide"/>
    <s v="Non valide"/>
    <n v="2380"/>
    <n v="2118.1999999999998"/>
    <s v="LCT184700"/>
    <n v="43529"/>
    <x v="179"/>
    <n v="2"/>
    <n v="5"/>
    <n v="5"/>
  </r>
  <r>
    <s v="2780554210"/>
    <x v="0"/>
    <n v="27805542"/>
    <n v="10"/>
    <x v="0"/>
    <x v="117"/>
    <n v="4"/>
    <n v="0"/>
    <s v=""/>
    <s v="P/N CONNU"/>
    <s v="TBD"/>
    <s v="LdF Non approuvée"/>
    <s v="NON"/>
    <s v="NON"/>
    <s v="PLATE"/>
    <s v="1251019-5542010"/>
    <x v="1"/>
    <s v="LCT184676_x000a_=&gt;_x000a_LCT184681"/>
    <s v="LTE3684 _x000a_-&gt; _x000a_LTE3687"/>
    <x v="184"/>
    <s v="SERVI"/>
    <s v="6925002700"/>
    <s v="Qté 2"/>
    <s v="Received"/>
    <s v="Expédiée"/>
    <s v="GLA le 23/10: Attente 1REL*06130  (Derniere Analyse 21/01/2019) "/>
    <s v="GLA"/>
    <n v="17974"/>
    <s v="ACHE88498"/>
    <n v="3886"/>
    <d v="2018-07-16T00:00:00"/>
    <d v="2019-03-05T00:00:00"/>
    <d v="2019-02-27T00:00:00"/>
    <m/>
    <s v="MAD TBD"/>
    <s v=""/>
    <s v=""/>
    <d v="2019-03-05T00:00:00"/>
    <s v="OK"/>
    <n v="2380"/>
    <n v="0"/>
    <s v="USD"/>
    <s v="TBD"/>
    <s v="TBD"/>
    <s v="Non valide"/>
    <s v="Non valide"/>
    <n v="9520"/>
    <n v="8472.7999999999993"/>
    <s v="LCT184676"/>
    <n v="43529"/>
    <x v="179"/>
    <n v="2"/>
    <n v="5"/>
    <n v="20"/>
  </r>
  <r>
    <s v="2787246710"/>
    <x v="0"/>
    <n v="27872467"/>
    <n v="10"/>
    <x v="0"/>
    <x v="117"/>
    <n v="4"/>
    <n v="0"/>
    <s v=""/>
    <s v="P/N CONNU"/>
    <s v="TBD"/>
    <s v="LdF Non approuvée"/>
    <s v="NON"/>
    <s v="NON"/>
    <s v="PLATE"/>
    <s v="1251019-2467010"/>
    <x v="1"/>
    <s v="LCT184682_x000a_=&gt;_x000a_LCT184687"/>
    <s v="LTE3688_x000a_-&gt; _x000a_LTE3691"/>
    <x v="184"/>
    <s v="SERVI"/>
    <s v="6925002700"/>
    <s v="Qté 2"/>
    <s v="Received"/>
    <s v="Expédiée"/>
    <s v="GLA le 23/10: Attente 1REL*06130  (Derniere Analyse 21/01/2019) "/>
    <s v="GLA"/>
    <n v="17974"/>
    <s v="ACHE88498"/>
    <n v="3886"/>
    <d v="2018-09-20T00:00:00"/>
    <d v="2019-03-05T00:00:00"/>
    <d v="2019-02-27T00:00:00"/>
    <m/>
    <s v="MAD TBD"/>
    <s v=""/>
    <s v=""/>
    <d v="2019-03-05T00:00:00"/>
    <s v="OK"/>
    <n v="2380"/>
    <n v="0"/>
    <s v="USD"/>
    <s v="TBD"/>
    <s v="TBD"/>
    <s v="Non valide"/>
    <s v="Non valide"/>
    <n v="9520"/>
    <n v="8472.7999999999993"/>
    <s v="LCT184682"/>
    <n v="43529"/>
    <x v="179"/>
    <n v="2"/>
    <n v="5"/>
    <n v="20"/>
  </r>
  <r>
    <s v="2790954510"/>
    <x v="0"/>
    <n v="27909545"/>
    <n v="10"/>
    <x v="0"/>
    <x v="117"/>
    <n v="2"/>
    <n v="0"/>
    <s v=""/>
    <s v="P/N CONNU"/>
    <s v="TBD"/>
    <s v="LdF Non approuvée"/>
    <s v="NON"/>
    <s v="NON"/>
    <s v="PLATE"/>
    <s v="1251019-9545010"/>
    <x v="1"/>
    <s v="LCT184706_x000a_=&gt;_x000a_LCT184711"/>
    <s v="LTE3697_x000a_-&gt; _x000a_LTE3698"/>
    <x v="184"/>
    <s v="SERVI"/>
    <s v="6925002700"/>
    <s v="Qté 2"/>
    <s v="Received"/>
    <s v="Expédiée"/>
    <s v="GLA le 23/10: Attente 1REL*06130  (Derniere Analyse 21/01/2019) "/>
    <s v="GLA"/>
    <n v="17974"/>
    <s v="ACHE88498"/>
    <n v="4924"/>
    <d v="2018-10-26T00:00:00"/>
    <d v="2019-03-05T00:00:00"/>
    <d v="2019-02-27T00:00:00"/>
    <m/>
    <s v="MAD TBD"/>
    <s v=""/>
    <s v=""/>
    <d v="2019-03-05T00:00:00"/>
    <s v="OK"/>
    <n v="2380"/>
    <n v="0"/>
    <s v="USD"/>
    <s v="TBD"/>
    <s v="TBD"/>
    <s v="Non valide"/>
    <s v="Non valide"/>
    <n v="4760"/>
    <n v="4236.3999999999996"/>
    <s v="LCT184706"/>
    <n v="43529"/>
    <x v="179"/>
    <n v="2"/>
    <n v="5"/>
    <n v="10"/>
  </r>
  <r>
    <s v="2788187910"/>
    <x v="0"/>
    <n v="27881879"/>
    <n v="10"/>
    <x v="0"/>
    <x v="117"/>
    <n v="2"/>
    <n v="0"/>
    <s v=""/>
    <s v="P/N CONNU"/>
    <s v="TBD"/>
    <s v="LdF Non approuvée"/>
    <s v="NON"/>
    <s v="NON"/>
    <s v="PLATE"/>
    <s v="1251019-1879010"/>
    <x v="1"/>
    <s v="LCT184688_x000a_=&gt;_x000a_LCT184693"/>
    <s v="LTE3692_x000a_-&gt; _x000a_LTE3693"/>
    <x v="184"/>
    <s v="SERVI"/>
    <s v="6925002700"/>
    <s v="Qté 2"/>
    <s v="Received"/>
    <s v="Expédiée"/>
    <s v="GLA le 23/10: Attente 1REL*06130  (Derniere Analyse 21/01/2019) "/>
    <s v="GLA"/>
    <n v="17974"/>
    <s v="ACHE88498"/>
    <n v="3886"/>
    <d v="2018-10-27T00:00:00"/>
    <d v="2019-03-05T00:00:00"/>
    <d v="2019-02-27T00:00:00"/>
    <m/>
    <s v="MAD TBD"/>
    <s v=""/>
    <s v=""/>
    <d v="2019-03-05T00:00:00"/>
    <s v="OK"/>
    <n v="2380"/>
    <n v="0"/>
    <s v="USD"/>
    <s v="TBD"/>
    <s v="TBD"/>
    <s v="Non valide"/>
    <s v="Non valide"/>
    <n v="4760"/>
    <n v="4236.3999999999996"/>
    <s v="LCT184688"/>
    <n v="43529"/>
    <x v="179"/>
    <n v="2"/>
    <n v="5"/>
    <n v="10"/>
  </r>
  <r>
    <s v="2791299610"/>
    <x v="0"/>
    <n v="27912996"/>
    <n v="10"/>
    <x v="0"/>
    <x v="117"/>
    <n v="2"/>
    <n v="0"/>
    <s v=""/>
    <s v="P/N CONNU"/>
    <s v="TBD"/>
    <s v="LdF Non approuvée"/>
    <s v="NON"/>
    <s v="NON"/>
    <s v="PLATE"/>
    <s v="1251019-2996010"/>
    <x v="1"/>
    <s v="LCT184694_x000a_=&gt;_x000a_LCT184699"/>
    <s v="LTE3694_x000a_-&gt; _x000a_LTE3695"/>
    <x v="184"/>
    <s v="SERVI"/>
    <s v="6925002700"/>
    <s v="Qté 2"/>
    <s v="Received"/>
    <s v="Expédiée"/>
    <s v="GLA le 23/10: Attente 1REL*06130  (Derniere Analyse 21/01/2019) "/>
    <s v="GLA"/>
    <n v="17974"/>
    <s v="ACHE88498"/>
    <n v="3886"/>
    <d v="2018-10-29T00:00:00"/>
    <d v="2019-03-05T00:00:00"/>
    <d v="2019-02-27T00:00:00"/>
    <m/>
    <s v="MAD TBD"/>
    <s v=""/>
    <s v=""/>
    <d v="2019-03-05T00:00:00"/>
    <s v="OK"/>
    <n v="2380"/>
    <n v="0"/>
    <s v="USD"/>
    <s v="TBD"/>
    <s v="TBD"/>
    <s v="Non valide"/>
    <s v="Non valide"/>
    <n v="4760"/>
    <n v="4236.3999999999996"/>
    <s v="LCT184694"/>
    <n v="43529"/>
    <x v="179"/>
    <n v="2"/>
    <n v="5"/>
    <n v="10"/>
  </r>
  <r>
    <s v="490003715110"/>
    <x v="1"/>
    <n v="4900037151"/>
    <s v="10"/>
    <x v="0"/>
    <x v="39"/>
    <n v="4"/>
    <n v="0"/>
    <s v=""/>
    <s v="P/N CONNU"/>
    <s v="N/A"/>
    <s v="LdF approuvée"/>
    <m/>
    <s v="OUI"/>
    <s v="CÂBLE"/>
    <s v="1251019-7151010"/>
    <x v="0"/>
    <s v="LCT226834_x000a_LCT226835"/>
    <s v="226834-1_x000a_=&gt;_x000a_226834-4"/>
    <x v="185"/>
    <s v="SERVI"/>
    <s v="N/A"/>
    <s v="N/A"/>
    <s v="N/A"/>
    <s v="Expédiée"/>
    <s v="GLA LE 03/01/2019:  matière KLS =&gt; Pas de DA (derniere analyse 03/12/2018)"/>
    <s v="GLA"/>
    <s v="N/A"/>
    <s v="N/A"/>
    <s v="N/A"/>
    <d v="2019-03-12T00:00:00"/>
    <d v="2019-03-12T00:00:00"/>
    <d v="2019-03-06T00:00:00"/>
    <m/>
    <s v="MAD TBD"/>
    <s v=""/>
    <s v=""/>
    <d v="2019-03-12T00:00:00"/>
    <s v="OK"/>
    <n v="245"/>
    <n v="0"/>
    <s v="EUR"/>
    <s v="TBD"/>
    <s v="TBD"/>
    <s v="Non valide"/>
    <s v="Non valide"/>
    <n v="980"/>
    <n v="980"/>
    <s v="LCT226834"/>
    <n v="43536"/>
    <x v="180"/>
    <n v="2"/>
    <n v="1.26"/>
    <n v="5.04"/>
  </r>
  <r>
    <s v="450036954950"/>
    <x v="2"/>
    <n v="4500369549"/>
    <s v="50"/>
    <x v="0"/>
    <x v="52"/>
    <n v="5"/>
    <n v="0"/>
    <s v=""/>
    <s v="P/N CONNU"/>
    <s v="N/A"/>
    <s v="LdF approuvée"/>
    <m/>
    <s v="OUI"/>
    <n v="9000"/>
    <s v="1251619-9549050"/>
    <x v="1"/>
    <s v="LCT239053_x000a_LCT239054_x000a_LCT239055"/>
    <s v="LTE990012_x000a_=&gt;_x000a_LTE990016"/>
    <x v="186"/>
    <s v="SERVI"/>
    <s v="N/A"/>
    <s v="N/A"/>
    <s v="N/A"/>
    <s v="Expédiée"/>
    <s v="GLA LE 09/01/2019: Attente rep DA pour planification_x000a_GLA le 14/01/2019 OK"/>
    <s v="GLA"/>
    <n v="20602"/>
    <m/>
    <n v="4811"/>
    <d v="2019-03-14T00:00:00"/>
    <d v="2019-03-14T00:00:00"/>
    <d v="2019-03-08T00:00:00"/>
    <m/>
    <s v="MAD TBD"/>
    <s v=""/>
    <s v=""/>
    <d v="2019-03-14T00:00:00"/>
    <s v="OK"/>
    <n v="1550"/>
    <n v="0"/>
    <s v="EUR"/>
    <s v="TBD"/>
    <s v="TBD"/>
    <s v="Non valide"/>
    <s v="Non valide"/>
    <n v="7750"/>
    <n v="7750"/>
    <s v="LCT239053"/>
    <n v="43538"/>
    <x v="181"/>
    <n v="2"/>
    <n v="4.3499999999999996"/>
    <n v="21.75"/>
  </r>
  <r>
    <s v="2805778510"/>
    <x v="0"/>
    <n v="28057785"/>
    <s v="10"/>
    <x v="1"/>
    <x v="107"/>
    <n v="1"/>
    <n v="0"/>
    <s v=""/>
    <s v="P/N CONNU"/>
    <s v="VB0204D"/>
    <s v="LdF Non approuvée"/>
    <m/>
    <s v="NON"/>
    <n v="518"/>
    <s v="1251019-7785010"/>
    <x v="0"/>
    <s v="LCT267754_x000a_LCT267755"/>
    <s v="LTE990002"/>
    <x v="187"/>
    <s v="SERVI"/>
    <s v="6V01448300"/>
    <s v="Qté 1"/>
    <s v="Received"/>
    <s v="Expédiée"/>
    <s v="GLA LE 12/02/2019: Attente 4STR*01329 prévu le 01/03/2019"/>
    <s v="GLA"/>
    <n v="21811"/>
    <m/>
    <n v="5802"/>
    <d v="2019-02-12T00:00:00"/>
    <d v="2019-03-13T00:00:00"/>
    <d v="2019-03-11T00:00:00"/>
    <m/>
    <s v="MAD TBD"/>
    <s v=""/>
    <s v=""/>
    <d v="2019-03-13T00:00:00"/>
    <s v="OK"/>
    <n v="2429"/>
    <n v="4294"/>
    <s v="USD"/>
    <s v="TBD"/>
    <s v="TBD"/>
    <s v="Non valide"/>
    <s v="Non valide"/>
    <n v="4294"/>
    <n v="3821.66"/>
    <s v="LCT267754"/>
    <n v="43537"/>
    <x v="182"/>
    <n v="1"/>
    <n v="2.5099999999999998"/>
    <n v="2.5099999999999998"/>
  </r>
  <r>
    <s v="2792614410"/>
    <x v="0"/>
    <n v="27926144"/>
    <n v="10"/>
    <x v="0"/>
    <x v="85"/>
    <n v="1"/>
    <n v="0"/>
    <s v=""/>
    <s v="P/N CONNU"/>
    <s v="TBD"/>
    <s v="LdF Non approuvée"/>
    <s v="NON"/>
    <s v="NON"/>
    <n v="61"/>
    <s v="1251019-6144010"/>
    <x v="0"/>
    <s v="LCT146280_x000a_LCT146281"/>
    <s v="LTE990013"/>
    <x v="187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5099"/>
    <d v="2018-12-31T00:00:00"/>
    <d v="2019-03-15T00:00:00"/>
    <d v="2019-03-11T00:00:00"/>
    <m/>
    <s v="MAD TBD"/>
    <s v=""/>
    <s v=""/>
    <d v="2019-03-15T00:00:00"/>
    <s v="OK"/>
    <n v="1389"/>
    <n v="2219"/>
    <s v="USD"/>
    <s v="TBD"/>
    <s v="TBD"/>
    <s v="Non valide"/>
    <s v="Non valide"/>
    <n v="1389"/>
    <n v="1236.21"/>
    <s v="LCT146280"/>
    <n v="43539"/>
    <x v="183"/>
    <n v="2"/>
    <n v="0"/>
    <n v="0"/>
  </r>
  <r>
    <s v="2792617510"/>
    <x v="0"/>
    <n v="27926175"/>
    <n v="10"/>
    <x v="0"/>
    <x v="84"/>
    <n v="1"/>
    <n v="0"/>
    <s v=""/>
    <s v="P/N CONNU"/>
    <s v="NB6251P"/>
    <s v="LdF Non approuvée"/>
    <s v="NON"/>
    <s v="NON"/>
    <n v="60"/>
    <s v="1251019-6175010"/>
    <x v="0"/>
    <s v="LCT145735_x000a_LCT145736"/>
    <s v="LTE990012"/>
    <x v="187"/>
    <s v="SERVI"/>
    <s v="6963455500_x000a_6963455400"/>
    <s v="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5099"/>
    <d v="2018-12-31T00:00:00"/>
    <d v="2019-03-15T00:00:00"/>
    <d v="2019-03-11T00:00:00"/>
    <m/>
    <s v="MAD TBD"/>
    <s v=""/>
    <s v=""/>
    <d v="2019-03-15T00:00:00"/>
    <s v="OK"/>
    <n v="1036"/>
    <n v="1937"/>
    <s v="USD"/>
    <s v="TBD"/>
    <s v="TBD"/>
    <s v="Non valide"/>
    <s v="Non valide"/>
    <n v="1036"/>
    <n v="922.04"/>
    <s v="LCT145735"/>
    <n v="43539"/>
    <x v="183"/>
    <n v="2"/>
    <n v="0"/>
    <n v="0"/>
  </r>
  <r>
    <s v="2792618410"/>
    <x v="0"/>
    <n v="27926184"/>
    <n v="10"/>
    <x v="0"/>
    <x v="86"/>
    <n v="1"/>
    <n v="0"/>
    <m/>
    <s v="P/N CONNU"/>
    <s v="TBD"/>
    <s v="LdF Non approuvée"/>
    <s v="NON"/>
    <s v="NON"/>
    <n v="62"/>
    <s v="1251019-6184010"/>
    <x v="0"/>
    <s v="LCT157624_x000a_LCT157625"/>
    <s v="LTE990012"/>
    <x v="187"/>
    <s v="SERVI"/>
    <s v="6963455500_x000a_6963455400_x000a_6963403400"/>
    <s v="Qté 1_x000a_Qté 1_x000a_Qté 1"/>
    <s v="Received"/>
    <s v="Expédiée"/>
    <s v="GLA LE 30/10/2018:   Attente Confié pour planification derniere analyse 12/11/2018)_x000a_GLA le 30/11/2018: OK (derniere analyse GLA le 11/02/2019"/>
    <s v="GLA"/>
    <n v="16961"/>
    <s v="ACHF02475"/>
    <n v="5099"/>
    <d v="2018-12-31T00:00:00"/>
    <d v="2019-03-15T00:00:00"/>
    <d v="2019-03-11T00:00:00"/>
    <m/>
    <s v="MAD TBD"/>
    <s v=""/>
    <s v=""/>
    <d v="2019-03-15T00:00:00"/>
    <s v="OK"/>
    <n v="1155"/>
    <n v="2033"/>
    <s v="USD"/>
    <s v="TBD"/>
    <s v="TBD"/>
    <s v="Non valide"/>
    <s v="Non valide"/>
    <n v="1155"/>
    <n v="1027.95"/>
    <s v="LCT157624"/>
    <n v="43539"/>
    <x v="183"/>
    <n v="2"/>
    <n v="0"/>
    <n v="0"/>
  </r>
  <r>
    <s v="2794710410"/>
    <x v="0"/>
    <n v="27947104"/>
    <s v="10"/>
    <x v="0"/>
    <x v="85"/>
    <s v="1"/>
    <n v="0"/>
    <s v=""/>
    <s v="P/N CONNU"/>
    <s v="TBD"/>
    <s v="LdF Non approuvée"/>
    <s v="NON"/>
    <s v="NON"/>
    <n v="61"/>
    <s v="1251019-7104010"/>
    <x v="0"/>
    <s v="LCT169844_x000a_LCT169845"/>
    <s v="LTE990015"/>
    <x v="187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15T00:00:00"/>
    <d v="2019-03-11T00:00:00"/>
    <m/>
    <s v="MAD TBD"/>
    <s v=""/>
    <s v=""/>
    <d v="2019-03-15T00:00:00"/>
    <s v="OK"/>
    <n v="1389"/>
    <n v="2219"/>
    <s v="USD"/>
    <s v="TBD"/>
    <s v="TBD"/>
    <s v="Non valide"/>
    <s v="Non valide"/>
    <n v="1389"/>
    <n v="1236.21"/>
    <s v="LCT169844"/>
    <n v="43539"/>
    <x v="183"/>
    <n v="2"/>
    <n v="0"/>
    <n v="0"/>
  </r>
  <r>
    <s v="2794720110"/>
    <x v="0"/>
    <n v="27947201"/>
    <s v="10"/>
    <x v="0"/>
    <x v="84"/>
    <s v="1"/>
    <n v="0"/>
    <s v=""/>
    <s v="P/N CONNU"/>
    <s v="NB6251P"/>
    <s v="LdF Non approuvée"/>
    <s v="NON"/>
    <s v="NON"/>
    <n v="60"/>
    <s v="1251019-7201010"/>
    <x v="0"/>
    <s v="LCT169834_x000a_LCT169835"/>
    <s v="LTE990013"/>
    <x v="187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15T00:00:00"/>
    <d v="2019-03-11T00:00:00"/>
    <m/>
    <s v="MAD TBD"/>
    <s v=""/>
    <s v=""/>
    <d v="2019-03-15T00:00:00"/>
    <s v="OK"/>
    <n v="1036"/>
    <n v="1937"/>
    <s v="USD"/>
    <s v="TBD"/>
    <s v="TBD"/>
    <s v="Non valide"/>
    <s v="Non valide"/>
    <n v="1036"/>
    <n v="922.04"/>
    <s v="LCT169834"/>
    <n v="43539"/>
    <x v="183"/>
    <n v="2"/>
    <n v="0"/>
    <n v="0"/>
  </r>
  <r>
    <s v="2794742310"/>
    <x v="0"/>
    <n v="27947423"/>
    <s v="10"/>
    <x v="0"/>
    <x v="86"/>
    <s v="1"/>
    <n v="0"/>
    <m/>
    <s v="P/N CONNU"/>
    <s v="TBD"/>
    <s v="LdF Non approuvée"/>
    <s v="NON"/>
    <s v="NON"/>
    <n v="62"/>
    <s v="1251019-7423010"/>
    <x v="0"/>
    <s v="LCT169854_x000a_LCT169855"/>
    <s v="LTE990014"/>
    <x v="187"/>
    <s v="SERVI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15T00:00:00"/>
    <d v="2019-03-11T00:00:00"/>
    <m/>
    <s v="MAD TBD"/>
    <s v=""/>
    <s v=""/>
    <d v="2019-03-15T00:00:00"/>
    <s v="OK"/>
    <n v="1155"/>
    <n v="2033"/>
    <s v="USD"/>
    <s v="TBD"/>
    <s v="TBD"/>
    <s v="Non valide"/>
    <s v="Non valide"/>
    <n v="1155"/>
    <n v="1027.95"/>
    <s v="LCT169854"/>
    <n v="43539"/>
    <x v="183"/>
    <n v="2"/>
    <n v="0"/>
    <n v="0"/>
  </r>
  <r>
    <s v="490003724810"/>
    <x v="1"/>
    <n v="4900037248"/>
    <s v="10"/>
    <x v="0"/>
    <x v="39"/>
    <n v="2"/>
    <n v="0"/>
    <s v=""/>
    <s v="P/N CONNU"/>
    <s v="N/A"/>
    <s v="LdF approuvée"/>
    <m/>
    <s v="OUI"/>
    <s v="CÂBLE"/>
    <s v="1251019-7248010"/>
    <x v="0"/>
    <s v="LCT241816_x000a_LCT241817"/>
    <s v="241816-1_x000a_=&gt;_x000a_241816-2"/>
    <x v="187"/>
    <s v="SERVI"/>
    <s v="N/A"/>
    <s v="N/A"/>
    <s v="N/A"/>
    <s v="Expédiée"/>
    <s v="GLA LE 14/01/2019:  matière KLS =&gt; Pas de DA (derniere analyse 14/01/2019)"/>
    <s v="GLA"/>
    <s v="N/A"/>
    <s v="N/A"/>
    <s v="N/A"/>
    <d v="2019-03-15T00:00:00"/>
    <d v="2019-03-15T00:00:00"/>
    <d v="2019-03-11T00:00:00"/>
    <m/>
    <s v="MAD TBD"/>
    <s v=""/>
    <s v=""/>
    <d v="2019-03-15T00:00:00"/>
    <s v="OK"/>
    <n v="245"/>
    <n v="0"/>
    <s v="EUR"/>
    <s v="TBD"/>
    <s v="TBD"/>
    <s v="Non valide"/>
    <s v="Non valide"/>
    <n v="490"/>
    <n v="490"/>
    <s v="LCT241816"/>
    <n v="43539"/>
    <x v="183"/>
    <n v="2"/>
    <n v="1.26"/>
    <n v="2.52"/>
  </r>
  <r>
    <s v="2808598310"/>
    <x v="0"/>
    <n v="28085983"/>
    <s v="10"/>
    <x v="1"/>
    <x v="124"/>
    <n v="4"/>
    <n v="0"/>
    <s v=""/>
    <s v="P/N CONNU"/>
    <s v="NB01707P"/>
    <s v="LdF Non approuvée"/>
    <m/>
    <s v="NON"/>
    <n v="60"/>
    <s v="1251019-5983010"/>
    <x v="0"/>
    <m/>
    <m/>
    <x v="187"/>
    <s v="SERVI"/>
    <s v="6963402800_x000a_6963403000"/>
    <s v="Qté 1_x000a_Qté 1"/>
    <s v="Waiting"/>
    <s v="Annulée"/>
    <s v="AZA le 08/03 =&gt; FI récupérée sur SAP + Mail BDO + DI envoyés (DI N°375670)"/>
    <s v="GLA"/>
    <m/>
    <m/>
    <m/>
    <d v="2019-03-13T00:00:00"/>
    <m/>
    <d v="2019-03-11T00:00:00"/>
    <m/>
    <s v="MAD TBD"/>
    <s v=""/>
    <s v=""/>
    <d v="1899-12-30T00:00:00"/>
    <s v="OK"/>
    <n v="1014"/>
    <n v="1898"/>
    <s v="USD"/>
    <s v="TBD"/>
    <s v="TBD"/>
    <s v="Non valide"/>
    <s v="Non valide"/>
    <n v="7592"/>
    <n v="6756.88"/>
    <s v=""/>
    <n v="0"/>
    <x v="11"/>
    <n v="1"/>
    <n v="0.95"/>
    <n v="3.8"/>
  </r>
  <r>
    <s v="2808598710"/>
    <x v="0"/>
    <n v="28085987"/>
    <s v="10"/>
    <x v="1"/>
    <x v="125"/>
    <n v="4"/>
    <n v="0"/>
    <s v=""/>
    <s v="P/N CONNU"/>
    <s v="NB01707P"/>
    <s v="LdF Non approuvée"/>
    <m/>
    <s v="NON"/>
    <n v="62"/>
    <s v="1251019-5987010"/>
    <x v="0"/>
    <m/>
    <m/>
    <x v="187"/>
    <s v="SERVI"/>
    <s v="6963402800_x000a_6963403000_x000a_6963403400"/>
    <s v="Qté 1_x000a_Qté 1_x000a_Qté 1"/>
    <s v="Waiting"/>
    <s v="Annulée"/>
    <s v="AZA le 08/03 =&gt; FI récupérée sur SAP + Mail BDO + DI envoyés (DI N°375670)"/>
    <s v="GLA"/>
    <m/>
    <m/>
    <m/>
    <d v="2019-03-13T00:00:00"/>
    <m/>
    <d v="2019-03-11T00:00:00"/>
    <m/>
    <s v="MAD TBD"/>
    <s v=""/>
    <s v=""/>
    <d v="1899-12-30T00:00:00"/>
    <s v="OK"/>
    <n v="1147"/>
    <n v="1989"/>
    <s v="USD"/>
    <s v="TBD"/>
    <s v="TBD"/>
    <s v="Non valide"/>
    <s v="Non valide"/>
    <n v="7956"/>
    <n v="7080.84"/>
    <s v=""/>
    <n v="0"/>
    <x v="11"/>
    <n v="1"/>
    <n v="1.26"/>
    <n v="5.04"/>
  </r>
  <r>
    <s v="2794780410"/>
    <x v="0"/>
    <n v="27947804"/>
    <s v="10"/>
    <x v="0"/>
    <x v="108"/>
    <s v="4"/>
    <n v="0"/>
    <s v=""/>
    <s v="P/N CONNU"/>
    <s v="NB02155"/>
    <s v="LdF Non approuvée"/>
    <s v="NON"/>
    <s v="NON"/>
    <n v="56"/>
    <s v="1251019-7804010"/>
    <x v="0"/>
    <s v="LCT182761_x000a_LCT182762"/>
    <s v="LTE990006_x000a_=&gt;_x000a_LTE990009"/>
    <x v="188"/>
    <s v="SERVI"/>
    <s v="N/A"/>
    <s v="N/A"/>
    <s v="N/A"/>
    <s v="Expédiée"/>
    <s v="GLA le 06/11/2018: Attente STR, prévue pour le 05/12/2018 (Derniere AnalYse 12/11/2018)_x000a_GLA le 03/12/2018: OK"/>
    <s v="GLA"/>
    <n v="18566"/>
    <s v="ACHF08239"/>
    <n v="5173"/>
    <d v="2019-03-11T23:59:59"/>
    <d v="2019-03-18T00:00:00"/>
    <d v="2019-03-12T00:00:00"/>
    <m/>
    <s v="MAD TBD"/>
    <s v=""/>
    <s v=""/>
    <d v="2019-03-18T00:00:00"/>
    <s v="OK"/>
    <n v="1045"/>
    <n v="1871"/>
    <s v="USD"/>
    <s v="TBD"/>
    <s v="TBD"/>
    <s v="Non valide"/>
    <s v="Non valide"/>
    <n v="4180"/>
    <n v="3720.2000000000003"/>
    <s v="LCT182761"/>
    <n v="43542"/>
    <x v="184"/>
    <n v="2"/>
    <n v="1.43"/>
    <n v="5.72"/>
  </r>
  <r>
    <s v="2794721210"/>
    <x v="0"/>
    <n v="27947212"/>
    <s v="10"/>
    <x v="0"/>
    <x v="84"/>
    <s v="1"/>
    <n v="0"/>
    <s v=""/>
    <s v="P/N CONNU"/>
    <s v="NB6251P"/>
    <s v="LdF Non approuvée"/>
    <s v="NON"/>
    <s v="NON"/>
    <n v="60"/>
    <s v="1251019-7212010"/>
    <x v="0"/>
    <s v="LCT169838_x000a_LCT169839"/>
    <s v="LTE990016"/>
    <x v="188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17T00:00:00"/>
    <d v="2019-03-12T00:00:00"/>
    <m/>
    <s v="MAD TBD"/>
    <s v=""/>
    <s v=""/>
    <d v="2019-03-17T00:00:00"/>
    <s v="OK"/>
    <n v="1036"/>
    <n v="1937"/>
    <s v="USD"/>
    <s v="TBD"/>
    <s v="TBD"/>
    <s v="Non valide"/>
    <s v="Non valide"/>
    <n v="1036"/>
    <n v="922.04"/>
    <s v="LCT169838"/>
    <n v="43541"/>
    <x v="185"/>
    <n v="2"/>
    <n v="0"/>
    <n v="0"/>
  </r>
  <r>
    <s v="2794743010"/>
    <x v="0"/>
    <n v="27947430"/>
    <s v="10"/>
    <x v="0"/>
    <x v="86"/>
    <s v="1"/>
    <n v="0"/>
    <m/>
    <s v="P/N CONNU"/>
    <s v="TBD"/>
    <s v="LdF Non approuvée"/>
    <s v="NON"/>
    <s v="NON"/>
    <n v="62"/>
    <s v="1251019-7430010"/>
    <x v="0"/>
    <s v="LCT169858_x000a_LCT169859"/>
    <s v="LTE990016"/>
    <x v="188"/>
    <s v="SERVI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4-13T23:59:59"/>
    <d v="2019-03-17T00:00:00"/>
    <d v="2019-03-12T00:00:00"/>
    <m/>
    <s v="MAD TBD"/>
    <s v=""/>
    <s v=""/>
    <d v="2019-03-17T00:00:00"/>
    <s v="OK"/>
    <n v="1155"/>
    <n v="2033"/>
    <s v="USD"/>
    <s v="TBD"/>
    <s v="TBD"/>
    <s v="Non valide"/>
    <s v="Non valide"/>
    <n v="1155"/>
    <n v="1027.95"/>
    <s v="LCT169858"/>
    <n v="43541"/>
    <x v="185"/>
    <n v="2"/>
    <n v="0"/>
    <n v="0"/>
  </r>
  <r>
    <s v="2794710710"/>
    <x v="0"/>
    <n v="27947107"/>
    <s v="10"/>
    <x v="0"/>
    <x v="85"/>
    <s v="1"/>
    <n v="0"/>
    <s v=""/>
    <s v="P/N CONNU"/>
    <s v="TBD"/>
    <s v="LdF Non approuvée"/>
    <s v="NON"/>
    <s v="NON"/>
    <n v="61"/>
    <s v="1251019-7107010"/>
    <x v="0"/>
    <s v="LCT169850_x000a_LCT169851"/>
    <s v="LTE990018"/>
    <x v="188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17T00:00:00"/>
    <d v="2019-03-12T00:00:00"/>
    <m/>
    <s v="MAD TBD"/>
    <s v=""/>
    <s v=""/>
    <d v="2019-03-17T00:00:00"/>
    <s v="OK"/>
    <n v="1389"/>
    <n v="2219"/>
    <s v="USD"/>
    <s v="TBD"/>
    <s v="TBD"/>
    <s v="Non valide"/>
    <s v="Non valide"/>
    <n v="1389"/>
    <n v="1236.21"/>
    <s v="LCT169850"/>
    <n v="43541"/>
    <x v="185"/>
    <n v="2"/>
    <n v="0"/>
    <n v="0"/>
  </r>
  <r>
    <s v="2805553410"/>
    <x v="0"/>
    <n v="28055534"/>
    <s v="10"/>
    <x v="2"/>
    <x v="126"/>
    <n v="1"/>
    <n v="0"/>
    <s v=""/>
    <s v="P/N CONNU"/>
    <s v="V00043D"/>
    <s v="LdF Non approuvée"/>
    <m/>
    <s v="NON"/>
    <n v="318"/>
    <s v="1251019-5534010"/>
    <x v="0"/>
    <s v="LCT268634_x000a_LCT268635_x000a_LCT268636"/>
    <s v="LTE990001"/>
    <x v="189"/>
    <s v="SERVI"/>
    <s v="6V90079500"/>
    <s v="Qté 1"/>
    <s v="Received"/>
    <s v="Expédiée"/>
    <s v="GLA le 13/02/2019: Attente 1STR*11099  prévue 01/03/2019 + Confié pour planification GLA LE 15/02/2019:  (derniere analyse le 20/02/2019)"/>
    <s v="GLA"/>
    <n v="21855"/>
    <m/>
    <n v="5933"/>
    <d v="2019-02-14T00:00:00"/>
    <d v="2019-03-15T00:00:00"/>
    <d v="2019-03-13T00:00:00"/>
    <m/>
    <s v="MAD TBD"/>
    <s v=""/>
    <s v=""/>
    <d v="2019-03-15T00:00:00"/>
    <s v="OK"/>
    <n v="2189"/>
    <n v="2828"/>
    <s v="USD"/>
    <s v="TBD"/>
    <s v="TBD"/>
    <s v="Non valide"/>
    <s v="Non valide"/>
    <n v="2828"/>
    <n v="2516.92"/>
    <s v="LCT268634"/>
    <n v="43539"/>
    <x v="183"/>
    <n v="2"/>
    <n v="0"/>
    <n v="0"/>
  </r>
  <r>
    <s v="2801710810"/>
    <x v="0"/>
    <n v="28017108"/>
    <s v="10"/>
    <x v="3"/>
    <x v="127"/>
    <s v="3"/>
    <n v="0"/>
    <s v=""/>
    <s v="P/N CONNU"/>
    <s v="NA"/>
    <s v="LdF Non approuvée"/>
    <m/>
    <s v="NON"/>
    <n v="453"/>
    <s v="1251019-7108010"/>
    <x v="0"/>
    <s v="LCT226817_x000a_LCT226818"/>
    <s v="LTE990001 =&gt; LTE990003"/>
    <x v="190"/>
    <s v="SERVI"/>
    <s v="N/A"/>
    <s v="N/A"/>
    <s v="N/A"/>
    <s v="Expédiée"/>
    <s v="LG le 03/01/2019: Attente retour DA_x000a_LG LE 31/01/2019: OK (derniere analyse 11/02/2019) =&gt; En attente programme de test"/>
    <s v="GLA"/>
    <n v="20452"/>
    <m/>
    <n v="5318"/>
    <d v="2019-01-30T23:59:59"/>
    <d v="2019-03-21T00:00:00"/>
    <d v="2019-03-15T00:00:00"/>
    <m/>
    <s v="MAD TBD"/>
    <s v=""/>
    <s v=""/>
    <d v="2019-03-21T00:00:00"/>
    <s v="OK"/>
    <n v="2741"/>
    <n v="3510"/>
    <s v="USD"/>
    <s v="TBD"/>
    <s v="TBD"/>
    <s v="Non valide"/>
    <s v="Non valide"/>
    <n v="8223"/>
    <n v="7318.47"/>
    <s v="LCT226817"/>
    <n v="43545"/>
    <x v="186"/>
    <n v="2"/>
    <n v="2.23"/>
    <n v="6.6899999999999995"/>
  </r>
  <r>
    <s v="490003666510"/>
    <x v="1"/>
    <n v="4900036665"/>
    <s v="10"/>
    <x v="0"/>
    <x v="72"/>
    <n v="3"/>
    <n v="0"/>
    <s v=""/>
    <s v="P/N CONNU"/>
    <s v="RR0457C"/>
    <s v="LdF approuvée"/>
    <s v="NON"/>
    <s v="OUI"/>
    <n v="63"/>
    <s v="1251019-6665010"/>
    <x v="0"/>
    <s v="LCT184810_x000a_LCT184811"/>
    <s v="LTE990003  =&gt;  LTE990005"/>
    <x v="190"/>
    <s v="SERVI"/>
    <s v="N/A"/>
    <s v="N/A"/>
    <s v="N/A"/>
    <s v="Expédiée"/>
    <s v="GLA le 21/11/2018 : 4CPR*00166 : prévu 28/02/2019 + 4CPR*00149 : prévu 20/02  (derniere analyse 22/01/2019)"/>
    <s v="GLA"/>
    <n v="18837"/>
    <s v="ACHF09723"/>
    <n v="5776"/>
    <d v="2018-12-03T00:00:00"/>
    <d v="2019-03-21T00:00:00"/>
    <d v="2019-03-15T00:00:00"/>
    <m/>
    <s v="MAD TBD"/>
    <s v=""/>
    <s v=""/>
    <d v="2019-03-21T00:00:00"/>
    <s v="OK"/>
    <n v="796"/>
    <n v="0"/>
    <s v="EUR"/>
    <s v="TBD"/>
    <s v="TBD"/>
    <s v="Non valide"/>
    <s v="Non valide"/>
    <n v="2388"/>
    <n v="2388"/>
    <s v="LCT184810"/>
    <n v="43545"/>
    <x v="186"/>
    <n v="2"/>
    <n v="0"/>
    <n v="0"/>
  </r>
  <r>
    <s v="490003729610"/>
    <x v="1"/>
    <n v="4900037296"/>
    <s v="10"/>
    <x v="0"/>
    <x v="39"/>
    <n v="8"/>
    <n v="0"/>
    <s v=""/>
    <s v="P/N CONNU"/>
    <s v="N/A"/>
    <s v="LdF approuvée"/>
    <m/>
    <s v="OUI"/>
    <s v="CÂBLE"/>
    <s v="1251019-7296010"/>
    <x v="0"/>
    <s v="LCT241818_x000a_LCT241819"/>
    <s v="241818-1_x000a_=&gt;_x000a_241818-8"/>
    <x v="190"/>
    <s v="SERVI"/>
    <s v="N/A"/>
    <s v="N/A"/>
    <s v="N/A"/>
    <s v="Expédiée"/>
    <s v="GLA LE 14/01/2019:  matière KLS =&gt; Pas de DA (derniere analyse 14/01/2019)"/>
    <s v="GLA"/>
    <s v="N/A"/>
    <s v="N/A"/>
    <s v="N/A"/>
    <d v="2019-03-21T00:00:00"/>
    <d v="2019-03-21T00:00:00"/>
    <d v="2019-03-15T00:00:00"/>
    <m/>
    <s v="MAD TBD"/>
    <s v=""/>
    <s v=""/>
    <d v="2019-03-21T00:00:00"/>
    <s v="OK"/>
    <n v="245"/>
    <n v="0"/>
    <s v="EUR"/>
    <s v="TBD"/>
    <s v="TBD"/>
    <s v="Non valide"/>
    <s v="Non valide"/>
    <n v="1960"/>
    <n v="1960"/>
    <s v="LCT241818"/>
    <n v="43545"/>
    <x v="186"/>
    <n v="2"/>
    <n v="1.26"/>
    <n v="10.08"/>
  </r>
  <r>
    <s v="2809104310"/>
    <x v="0"/>
    <n v="28091043"/>
    <s v="10"/>
    <x v="1"/>
    <x v="128"/>
    <n v="1"/>
    <n v="0"/>
    <s v=""/>
    <s v="P/N CONNU"/>
    <s v="N/A"/>
    <s v="LdF Non approuvée"/>
    <m/>
    <s v="NON"/>
    <s v="SHEET FOMAX SHEET EQUIP"/>
    <s v="1251019-1043010"/>
    <x v="1"/>
    <s v="LCT299165_x000a_LCT299166"/>
    <s v="299165-1"/>
    <x v="190"/>
    <s v="SERVI"/>
    <s v="N/A"/>
    <s v="N/A"/>
    <s v="N/A"/>
    <s v="Expédiée"/>
    <s v="AZA le 08/03 =&gt; DS N°380965"/>
    <s v="GLA"/>
    <s v="N/A"/>
    <s v="N/A"/>
    <s v="DS N°380965"/>
    <d v="2019-03-09T00:00:00"/>
    <d v="2019-03-19T00:00:00"/>
    <d v="2019-03-15T00:00:00"/>
    <m/>
    <s v="MAD TBD"/>
    <s v=""/>
    <s v=""/>
    <d v="2019-03-19T00:00:00"/>
    <s v="OK"/>
    <n v="843"/>
    <n v="1064"/>
    <s v="USD"/>
    <s v="TBD"/>
    <s v="TBD"/>
    <s v="Non valide"/>
    <s v="Non valide"/>
    <n v="1064"/>
    <n v="946.96"/>
    <s v="LCT299165"/>
    <n v="43543"/>
    <x v="187"/>
    <n v="1"/>
    <n v="0.7"/>
    <n v="0.7"/>
  </r>
  <r>
    <s v="2794710510"/>
    <x v="0"/>
    <n v="27947105"/>
    <s v="10"/>
    <x v="0"/>
    <x v="85"/>
    <s v="1"/>
    <n v="0"/>
    <s v=""/>
    <s v="P/N CONNU"/>
    <s v="TBD"/>
    <s v="LdF Non approuvée"/>
    <s v="NON"/>
    <s v="NON"/>
    <n v="61"/>
    <s v="1251019-7105010"/>
    <x v="0"/>
    <s v="LCT169846_x000a_LCT169847"/>
    <s v="LTE990016"/>
    <x v="191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22T00:00:00"/>
    <d v="2019-03-18T00:00:00"/>
    <m/>
    <s v="MAD TBD"/>
    <s v=""/>
    <s v=""/>
    <d v="2019-03-22T00:00:00"/>
    <s v="OK"/>
    <n v="1389"/>
    <n v="2219"/>
    <s v="USD"/>
    <s v="TBD"/>
    <s v="TBD"/>
    <s v="Non valide"/>
    <s v="Non valide"/>
    <n v="1389"/>
    <n v="1236.21"/>
    <s v="LCT169846"/>
    <n v="43546"/>
    <x v="188"/>
    <n v="2"/>
    <n v="0"/>
    <n v="0"/>
  </r>
  <r>
    <s v="2794720710"/>
    <x v="0"/>
    <n v="27947207"/>
    <s v="10"/>
    <x v="0"/>
    <x v="84"/>
    <s v="1"/>
    <n v="0"/>
    <s v=""/>
    <s v="P/N CONNU"/>
    <s v="NB6251P"/>
    <s v="LdF Non approuvée"/>
    <s v="NON"/>
    <s v="NON"/>
    <n v="60"/>
    <s v="1251019-7207010"/>
    <x v="0"/>
    <s v="LCT169832_x000a_LCT169833"/>
    <s v="LTE990014"/>
    <x v="191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22T00:00:00"/>
    <d v="2019-03-18T00:00:00"/>
    <m/>
    <s v="MAD TBD"/>
    <s v=""/>
    <s v=""/>
    <d v="2019-03-22T00:00:00"/>
    <s v="OK"/>
    <n v="1036"/>
    <n v="1937"/>
    <s v="USD"/>
    <s v="TBD"/>
    <s v="TBD"/>
    <s v="Non valide"/>
    <s v="Non valide"/>
    <n v="1036"/>
    <n v="922.04"/>
    <s v="LCT169832"/>
    <n v="43546"/>
    <x v="188"/>
    <n v="2"/>
    <n v="0"/>
    <n v="0"/>
  </r>
  <r>
    <s v="2794742510"/>
    <x v="0"/>
    <n v="27947425"/>
    <s v="10"/>
    <x v="0"/>
    <x v="86"/>
    <s v="1"/>
    <n v="0"/>
    <m/>
    <s v="P/N CONNU"/>
    <s v="TBD"/>
    <s v="LdF Non approuvée"/>
    <s v="NON"/>
    <s v="NON"/>
    <n v="62"/>
    <s v="1251019-7425010"/>
    <x v="0"/>
    <s v="LCT169856_x000a_LCT169857"/>
    <s v="LTE990015"/>
    <x v="191"/>
    <s v="SERVI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22T00:00:00"/>
    <d v="2019-03-18T00:00:00"/>
    <m/>
    <s v="MAD TBD"/>
    <s v=""/>
    <s v=""/>
    <d v="2019-03-22T00:00:00"/>
    <s v="OK"/>
    <n v="1155"/>
    <n v="2033"/>
    <s v="USD"/>
    <s v="TBD"/>
    <s v="TBD"/>
    <s v="Non valide"/>
    <s v="Non valide"/>
    <n v="1155"/>
    <n v="1027.95"/>
    <s v="LCT169856"/>
    <n v="43546"/>
    <x v="188"/>
    <n v="2"/>
    <n v="0"/>
    <n v="0"/>
  </r>
  <r>
    <s v="2794709910"/>
    <x v="0"/>
    <n v="27947099"/>
    <s v="10"/>
    <x v="0"/>
    <x v="85"/>
    <s v="1"/>
    <n v="0"/>
    <s v=""/>
    <s v="P/N CONNU"/>
    <s v="TBD"/>
    <s v="LdF Non approuvée"/>
    <s v="NON"/>
    <s v="NON"/>
    <n v="61"/>
    <s v="1251019-7099010"/>
    <x v="0"/>
    <s v="LCT169842_x000a_LCT169843"/>
    <s v="LTE990014"/>
    <x v="192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27T00:00:00"/>
    <d v="2019-03-21T00:00:00"/>
    <m/>
    <s v="MAD TBD"/>
    <s v=""/>
    <s v=""/>
    <d v="2019-03-27T00:00:00"/>
    <s v="OK"/>
    <n v="1389"/>
    <n v="2219"/>
    <s v="USD"/>
    <s v="TBD"/>
    <s v="TBD"/>
    <s v="Non valide"/>
    <s v="Non valide"/>
    <n v="1389"/>
    <n v="1236.21"/>
    <s v="LCT169842"/>
    <n v="43551"/>
    <x v="189"/>
    <n v="2"/>
    <n v="0"/>
    <n v="0"/>
  </r>
  <r>
    <s v="2794720910"/>
    <x v="0"/>
    <n v="27947209"/>
    <s v="10"/>
    <x v="0"/>
    <x v="84"/>
    <s v="1"/>
    <n v="0"/>
    <s v=""/>
    <s v="P/N CONNU"/>
    <s v="NB6251P"/>
    <s v="LdF Non approuvée"/>
    <s v="NON"/>
    <s v="NON"/>
    <n v="60"/>
    <s v="1251019-7209010"/>
    <x v="0"/>
    <s v="LCT169836_x000a_LCT169837"/>
    <s v="LTE990015"/>
    <x v="192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3-27T00:00:00"/>
    <d v="2019-03-21T00:00:00"/>
    <m/>
    <s v="MAD TBD"/>
    <s v=""/>
    <s v=""/>
    <d v="2019-03-27T00:00:00"/>
    <s v="OK"/>
    <n v="1036"/>
    <n v="1937"/>
    <s v="USD"/>
    <s v="TBD"/>
    <s v="TBD"/>
    <s v="Non valide"/>
    <s v="Non valide"/>
    <n v="1036"/>
    <n v="922.04"/>
    <s v="LCT169836"/>
    <n v="43551"/>
    <x v="189"/>
    <n v="2"/>
    <n v="0"/>
    <n v="0"/>
  </r>
  <r>
    <s v="2794741910"/>
    <x v="0"/>
    <n v="27947419"/>
    <s v="10"/>
    <x v="0"/>
    <x v="86"/>
    <s v="1"/>
    <n v="0"/>
    <m/>
    <s v="P/N CONNU"/>
    <s v="TBD"/>
    <s v="LdF Non approuvée"/>
    <s v="NON"/>
    <s v="NON"/>
    <n v="62"/>
    <s v="1251019-7419010"/>
    <x v="0"/>
    <s v="LCT169852_x000a_LCT169853"/>
    <s v="LTE990013"/>
    <x v="192"/>
    <s v="SERVI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3-27T00:00:00"/>
    <d v="2019-03-21T00:00:00"/>
    <m/>
    <s v="MAD TBD"/>
    <s v=""/>
    <s v=""/>
    <d v="2019-03-27T00:00:00"/>
    <s v="OK"/>
    <n v="1155"/>
    <n v="2033"/>
    <s v="USD"/>
    <s v="TBD"/>
    <s v="TBD"/>
    <s v="Non valide"/>
    <s v="Non valide"/>
    <n v="1155"/>
    <n v="1027.95"/>
    <s v="LCT169852"/>
    <n v="43551"/>
    <x v="189"/>
    <n v="2"/>
    <n v="0"/>
    <n v="0"/>
  </r>
  <r>
    <s v="2801710910"/>
    <x v="0"/>
    <n v="28017109"/>
    <s v="10"/>
    <x v="0"/>
    <x v="127"/>
    <s v="2"/>
    <n v="0"/>
    <s v=""/>
    <s v="P/N CONNU"/>
    <s v="NA"/>
    <s v="LdF Non approuvée"/>
    <m/>
    <s v="NON"/>
    <n v="453"/>
    <s v="1251019-7109010"/>
    <x v="0"/>
    <s v="LCT226814_x000a_LCT226815"/>
    <s v="LTE990004 =&gt; LTE990005"/>
    <x v="192"/>
    <s v="SERVI"/>
    <s v="N/A"/>
    <s v="N/A"/>
    <s v="N/A"/>
    <s v="Expédiée"/>
    <s v="LG le 03/01/2019: Attente retour DA_x000a_LG LE 31/01/2019: OK (derniere analyse 11/02/2019) =&gt; En attente programme de test_x000a_GLA LE 28/02/2019 OK"/>
    <s v="GLA"/>
    <n v="20452"/>
    <m/>
    <n v="5318"/>
    <d v="2019-02-27T23:59:59"/>
    <d v="2019-03-27T00:00:00"/>
    <d v="2019-03-21T00:00:00"/>
    <m/>
    <s v="MAD TBD"/>
    <s v=""/>
    <s v=""/>
    <d v="2019-03-27T00:00:00"/>
    <s v="OK"/>
    <n v="2741"/>
    <n v="3510"/>
    <s v="USD"/>
    <s v="TBD"/>
    <s v="TBD"/>
    <s v="Non valide"/>
    <s v="Non valide"/>
    <n v="5482"/>
    <n v="4878.9800000000005"/>
    <s v="LCT226814"/>
    <n v="43551"/>
    <x v="189"/>
    <n v="2"/>
    <n v="2.23"/>
    <n v="4.46"/>
  </r>
  <r>
    <s v="2807856510"/>
    <x v="0"/>
    <n v="28078565"/>
    <s v="10"/>
    <x v="2"/>
    <x v="129"/>
    <n v="2"/>
    <n v="0"/>
    <s v=""/>
    <s v="P/N CONNU"/>
    <n v="0"/>
    <s v="LdF Non approuvée"/>
    <s v="NON"/>
    <s v="NON"/>
    <s v="BUNDLE"/>
    <s v="1251019-8565010"/>
    <x v="1"/>
    <s v="LCT290124_x000a_LCT290125"/>
    <s v="290124-1_x000a_290124-2"/>
    <x v="192"/>
    <s v="SERVI"/>
    <s v="N/A"/>
    <s v="N/A"/>
    <s v="N/A"/>
    <s v="Expédiée"/>
    <s v="AZA le 07/03 =&gt; Demande BDO lancée + DA + LDF + Dossier de prod + Project à jour_x000a_Reste à générer fichier via GIDT + ajouter lien TMS à la LdF/lancement"/>
    <s v="AZA"/>
    <n v="22553"/>
    <s v="N/A"/>
    <s v="DS N°380802_x000a_DS N°380832"/>
    <d v="2019-03-08T00:00:00"/>
    <d v="2019-03-24T00:00:00"/>
    <d v="2019-03-21T00:00:00"/>
    <m/>
    <s v="MAD TBD"/>
    <s v=""/>
    <s v=""/>
    <d v="2019-03-24T00:00:00"/>
    <s v="OK"/>
    <n v="502"/>
    <n v="919"/>
    <s v="USD"/>
    <s v="TBD"/>
    <s v="TBD"/>
    <s v="Non valide"/>
    <s v="Non valide"/>
    <n v="1838"/>
    <n v="1635.82"/>
    <s v="LCT290124"/>
    <n v="43548"/>
    <x v="190"/>
    <n v="2"/>
    <n v="0"/>
    <n v="0"/>
  </r>
  <r>
    <s v="2809792810"/>
    <x v="0"/>
    <n v="28097928"/>
    <s v="10"/>
    <x v="2"/>
    <x v="69"/>
    <s v="2"/>
    <n v="0"/>
    <s v=""/>
    <s v="P/N CONNU"/>
    <s v="TBD"/>
    <s v="LdF approuvée"/>
    <m/>
    <s v="NON"/>
    <s v="WIRE-BONDING"/>
    <s v="1251019-7928010"/>
    <x v="1"/>
    <s v="LCT302523_x000a_LCT302524"/>
    <s v="302523-1_x000a_=&gt;_x000a_302523-2"/>
    <x v="193"/>
    <s v="SERVI"/>
    <s v="N/A"/>
    <s v="N/A"/>
    <s v="N/A"/>
    <s v="Expédiée"/>
    <m/>
    <s v="GLA"/>
    <s v="N/A"/>
    <s v="N/A"/>
    <s v="N/A"/>
    <d v="2019-03-26T23:59:59"/>
    <d v="2019-03-26T00:00:00"/>
    <d v="2019-03-22T00:00:00"/>
    <m/>
    <s v="MAD TBD"/>
    <s v=""/>
    <s v=""/>
    <d v="2019-03-26T00:00:00"/>
    <s v="OK"/>
    <n v="163"/>
    <n v="465"/>
    <s v="USD"/>
    <s v="TBD"/>
    <s v="TBD"/>
    <s v="Non valide"/>
    <s v="Non valide"/>
    <n v="930"/>
    <n v="827.7"/>
    <s v="LCT302523"/>
    <n v="43550"/>
    <x v="191"/>
    <n v="2"/>
    <n v="0"/>
    <n v="0"/>
  </r>
  <r>
    <s v="2809792910"/>
    <x v="0"/>
    <n v="28097929"/>
    <s v="10"/>
    <x v="2"/>
    <x v="118"/>
    <s v="1"/>
    <n v="0"/>
    <s v=""/>
    <s v="P/N CONNU"/>
    <s v="TBD"/>
    <s v="LdF approuvée"/>
    <m/>
    <s v="NON"/>
    <s v="WIRE-BONDING"/>
    <s v="1251019-7929010"/>
    <x v="1"/>
    <s v="LCT302525_x000a_LCT302526"/>
    <s v="302525-1"/>
    <x v="193"/>
    <s v="SERVI"/>
    <s v="N/A"/>
    <s v="N/A"/>
    <s v="N/A"/>
    <s v="Expédiée"/>
    <m/>
    <s v="GLA"/>
    <s v="N/A"/>
    <s v="N/A"/>
    <s v="N/A"/>
    <d v="2019-03-26T23:59:59"/>
    <d v="2019-03-26T00:00:00"/>
    <d v="2019-03-22T00:00:00"/>
    <m/>
    <s v="MAD TBD"/>
    <s v=""/>
    <s v=""/>
    <d v="2019-03-26T00:00:00"/>
    <s v="OK"/>
    <n v="169"/>
    <n v="471"/>
    <s v="USD"/>
    <s v="TBD"/>
    <s v="TBD"/>
    <s v="Non valide"/>
    <s v="Non valide"/>
    <n v="471"/>
    <n v="419.19"/>
    <s v="LCT302525"/>
    <n v="43550"/>
    <x v="191"/>
    <n v="2"/>
    <n v="0"/>
    <n v="0"/>
  </r>
  <r>
    <s v="2809793110"/>
    <x v="0"/>
    <n v="28097931"/>
    <s v="10"/>
    <x v="2"/>
    <x v="119"/>
    <s v="1"/>
    <n v="0"/>
    <s v=""/>
    <s v="P/N CONNU"/>
    <s v="TBD"/>
    <s v="LdF approuvée"/>
    <m/>
    <s v="NON"/>
    <s v="LEAD-BONDING"/>
    <s v="1251019-7931010"/>
    <x v="1"/>
    <s v="LCT302528_x000a_LCT302529"/>
    <s v="302528-1"/>
    <x v="193"/>
    <s v="SERVI"/>
    <s v="N/A"/>
    <s v="N/A"/>
    <s v="N/A"/>
    <s v="Expédiée"/>
    <m/>
    <s v="GLA"/>
    <s v="N/A"/>
    <s v="N/A"/>
    <s v="N/A"/>
    <d v="2019-03-26T23:59:59"/>
    <d v="2019-03-26T00:00:00"/>
    <d v="2019-03-22T00:00:00"/>
    <m/>
    <s v="MAD TBD"/>
    <s v=""/>
    <s v=""/>
    <d v="2019-03-26T00:00:00"/>
    <s v="OK"/>
    <n v="167"/>
    <n v="469"/>
    <s v="USD"/>
    <s v="TBD"/>
    <s v="TBD"/>
    <s v="Non valide"/>
    <s v="Non valide"/>
    <n v="469"/>
    <n v="417.41"/>
    <s v="LCT302528"/>
    <n v="43550"/>
    <x v="191"/>
    <n v="2"/>
    <n v="0"/>
    <n v="0"/>
  </r>
  <r>
    <s v="490003750310"/>
    <x v="1"/>
    <n v="4900037503"/>
    <s v="10"/>
    <x v="1"/>
    <x v="130"/>
    <n v="1"/>
    <n v="0"/>
    <s v=""/>
    <s v="P/N CONNU"/>
    <s v="TBD"/>
    <s v="LdF Non approuvée"/>
    <m/>
    <s v="OUI"/>
    <s v="FAISCEAU"/>
    <s v="1251019-7503010"/>
    <x v="1"/>
    <s v="LCT262431_x000a_LCT262432"/>
    <s v="262431-1"/>
    <x v="194"/>
    <s v="SERVI"/>
    <s v="N/A"/>
    <s v="N/A"/>
    <s v="N/A"/>
    <s v="Expédiée"/>
    <s v="GLA LE 04/02/2019: Attente prise 1CON*23480 prévu le 05/02/2019 pour planification_x000a_GLA LE 12/02/2019 Stand by (Demande client)_x000a_GLA LE 19/02/2019 Attente aprobation client"/>
    <s v="GLA"/>
    <n v="21466"/>
    <m/>
    <s v="DS_375595"/>
    <d v="2019-02-08T00:00:00"/>
    <d v="2019-03-27T00:00:00"/>
    <d v="2019-03-25T00:00:00"/>
    <m/>
    <s v="MAD TBD"/>
    <s v=""/>
    <s v=""/>
    <d v="2019-03-27T00:00:00"/>
    <s v="OK"/>
    <n v="470"/>
    <n v="539"/>
    <s v="EUR"/>
    <s v="TBD"/>
    <s v="TBD"/>
    <s v="Non valide"/>
    <s v="Non valide"/>
    <n v="539"/>
    <n v="539"/>
    <s v="LCT262431"/>
    <n v="43551"/>
    <x v="189"/>
    <n v="2"/>
    <n v="0.93"/>
    <n v="0.93"/>
  </r>
  <r>
    <s v="490003753610"/>
    <x v="1"/>
    <n v="4900037536"/>
    <s v="10"/>
    <x v="0"/>
    <x v="42"/>
    <n v="6"/>
    <n v="0"/>
    <s v=""/>
    <s v="P/N CONNU"/>
    <s v="TBD"/>
    <s v="LdF approuvée"/>
    <m/>
    <s v="OUI"/>
    <s v="CABLE COAXIAL"/>
    <s v="1251019-7536010"/>
    <x v="1"/>
    <s v="LCT263855_x000a_LCT263856"/>
    <s v="263855-1_x000a_=&gt;_x000a_263855-6"/>
    <x v="195"/>
    <s v="SERVI"/>
    <s v="N/A"/>
    <s v="N/A"/>
    <s v="N/A"/>
    <s v="Expédiée"/>
    <s v="GLA le 07/02/2019: Attente DA pour planification_x000a_GLA LE 12/02/2019: ok"/>
    <s v="GLA"/>
    <n v="21689"/>
    <m/>
    <n v="5777"/>
    <d v="2019-04-04T00:00:00"/>
    <d v="2019-04-04T00:00:00"/>
    <d v="2019-03-29T00:00:00"/>
    <m/>
    <s v="MAD TBD"/>
    <s v=""/>
    <s v=""/>
    <d v="2019-04-04T00:00:00"/>
    <s v="OK"/>
    <n v="234.12"/>
    <n v="234.12"/>
    <s v="EUR"/>
    <s v="TBD"/>
    <s v="TBD"/>
    <s v="Non valide"/>
    <s v="Non valide"/>
    <n v="1404.72"/>
    <n v="1404.72"/>
    <s v="LCT263855"/>
    <n v="43559"/>
    <x v="192"/>
    <n v="2"/>
    <n v="1.53"/>
    <n v="9.18"/>
  </r>
  <r>
    <s v="2794721410"/>
    <x v="0"/>
    <n v="27947214"/>
    <s v="10"/>
    <x v="0"/>
    <x v="84"/>
    <s v="1"/>
    <n v="0"/>
    <s v=""/>
    <s v="P/N CONNU"/>
    <s v="NB6251P"/>
    <s v="LdF Non approuvée"/>
    <s v="NON"/>
    <s v="NON"/>
    <n v="60"/>
    <s v="1251019-7214010"/>
    <x v="0"/>
    <s v="LCT169840_x000a_LCT169841"/>
    <s v="LTE990017"/>
    <x v="196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3-13T23:59:59"/>
    <d v="2019-04-05T00:00:00"/>
    <d v="2019-04-01T00:00:00"/>
    <m/>
    <s v="MAD TBD"/>
    <s v=""/>
    <s v=""/>
    <d v="2019-04-05T00:00:00"/>
    <s v="OK"/>
    <n v="1036"/>
    <n v="1937"/>
    <s v="USD"/>
    <s v="TBD"/>
    <s v="TBD"/>
    <s v="Non valide"/>
    <s v="Non valide"/>
    <n v="1036"/>
    <n v="922.04"/>
    <s v="LCT169840"/>
    <n v="43560"/>
    <x v="193"/>
    <n v="2"/>
    <n v="0"/>
    <n v="0"/>
  </r>
  <r>
    <s v="2794743110"/>
    <x v="0"/>
    <n v="27947431"/>
    <s v="10"/>
    <x v="0"/>
    <x v="86"/>
    <s v="1"/>
    <n v="0"/>
    <s v=""/>
    <s v="P/N CONNU"/>
    <s v="TBD"/>
    <s v="LdF Non approuvée"/>
    <s v="NON"/>
    <s v="NON"/>
    <n v="62"/>
    <s v="1251019-7431010"/>
    <x v="0"/>
    <s v="LCT169860_x000a_LCT169861"/>
    <s v="LTE990017"/>
    <x v="196"/>
    <s v="SERVI"/>
    <s v="6963455500_x000a_6963455400_x000a_6963403400"/>
    <s v="Qté 1_x000a_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4-13T23:59:59"/>
    <d v="2019-04-05T00:00:00"/>
    <d v="2019-04-01T00:00:00"/>
    <m/>
    <s v="MAD TBD"/>
    <s v=""/>
    <s v=""/>
    <d v="2019-04-05T00:00:00"/>
    <s v="OK"/>
    <n v="1155"/>
    <n v="2033"/>
    <s v="USD"/>
    <s v="TBD"/>
    <s v="TBD"/>
    <s v="Non valide"/>
    <s v="Non valide"/>
    <n v="1155"/>
    <n v="1027.95"/>
    <s v="LCT169860"/>
    <n v="43560"/>
    <x v="193"/>
    <n v="2"/>
    <n v="0"/>
    <n v="0"/>
  </r>
  <r>
    <s v="2794710610"/>
    <x v="0"/>
    <n v="27947106"/>
    <s v="10"/>
    <x v="0"/>
    <x v="85"/>
    <s v="1"/>
    <n v="0"/>
    <s v=""/>
    <s v="P/N CONNU"/>
    <s v="TBD"/>
    <s v="LdF Non approuvée"/>
    <s v="NON"/>
    <s v="NON"/>
    <n v="61"/>
    <s v="1251019-7106010"/>
    <x v="0"/>
    <s v="LCT169848_x000a_LCT169849"/>
    <s v="LTE990017"/>
    <x v="196"/>
    <s v="SERVI"/>
    <s v="6963455500_x000a_6963455400"/>
    <s v="Qté 1_x000a_Qté 1"/>
    <s v="Received"/>
    <s v="Expédiée"/>
    <s v="GLA LE 29/10/2018: Attente STR prevue 10/12/2018 + Confiés pour planification (derniere analyse 29/11/2018)_x000a_GLA LE 06/12/2018 Attente Confiés pour planification (derniere analyse 29/11/2018)"/>
    <s v="GLA"/>
    <n v="18362"/>
    <s v="ACHF07383"/>
    <n v="5099"/>
    <d v="2019-02-13T23:59:59"/>
    <d v="2019-04-05T00:00:00"/>
    <d v="2019-04-01T00:00:00"/>
    <m/>
    <s v="MAD TBD"/>
    <s v=""/>
    <s v=""/>
    <d v="2019-04-05T00:00:00"/>
    <s v="OK"/>
    <n v="1389"/>
    <n v="2219"/>
    <s v="USD"/>
    <s v="TBD"/>
    <s v="TBD"/>
    <s v="Non valide"/>
    <s v="Non valide"/>
    <n v="1389"/>
    <n v="1236.21"/>
    <s v="LCT169848"/>
    <n v="43560"/>
    <x v="193"/>
    <n v="2"/>
    <n v="0"/>
    <n v="0"/>
  </r>
  <r>
    <s v="490003757810"/>
    <x v="1"/>
    <n v="4900037578"/>
    <s v="10"/>
    <x v="1"/>
    <x v="130"/>
    <n v="4"/>
    <n v="0"/>
    <s v=""/>
    <s v="P/N CONNU"/>
    <s v="TBD"/>
    <s v="LdF Non approuvée"/>
    <m/>
    <s v="OUI"/>
    <s v="FAISCEAU"/>
    <s v="1251019-7578010"/>
    <x v="1"/>
    <s v="LCT264177_x000a_LCT264178"/>
    <s v="264177-1_x000a_=&gt;_x000a_264177-4"/>
    <x v="196"/>
    <s v="SERVI"/>
    <s v="N/A"/>
    <s v="N/A"/>
    <s v="N/A"/>
    <s v="Expédiée"/>
    <s v="GLA le 11/02/2019 ok_x000a_GLA LE 12/02/2019 Stand by_x000a_"/>
    <s v="GLA"/>
    <n v="21736"/>
    <m/>
    <s v="DS_376837"/>
    <d v="2019-02-18T00:00:00"/>
    <d v="2019-04-03T00:00:00"/>
    <d v="2019-04-01T00:00:00"/>
    <m/>
    <s v="MAD TBD"/>
    <s v=""/>
    <s v=""/>
    <d v="2019-04-03T00:00:00"/>
    <s v="OK"/>
    <n v="470"/>
    <n v="539"/>
    <s v="EUR"/>
    <s v="TBD"/>
    <s v="TBD"/>
    <s v="Non valide"/>
    <s v="Non valide"/>
    <n v="2156"/>
    <n v="2156"/>
    <s v="LCT264177"/>
    <n v="43558"/>
    <x v="194"/>
    <n v="2"/>
    <n v="0.93"/>
    <n v="3.72"/>
  </r>
  <r>
    <s v="490003757820"/>
    <x v="1"/>
    <n v="4900037578"/>
    <s v="20"/>
    <x v="0"/>
    <x v="130"/>
    <n v="30"/>
    <n v="0"/>
    <s v=""/>
    <s v="P/N CONNU"/>
    <s v="TBD"/>
    <s v="LdF Non approuvée"/>
    <m/>
    <s v="OUI"/>
    <s v="FAISCEAU"/>
    <s v="1251019-7578020"/>
    <x v="1"/>
    <s v="LCT264179_x000a_LCT264180"/>
    <s v="264179-1_x000a_=&gt;_x000a_264179-30"/>
    <x v="197"/>
    <s v="SERVI"/>
    <s v="N/A"/>
    <s v="N/A"/>
    <s v="N/A"/>
    <s v="Expédiée"/>
    <s v="GLA le 11/02/2019 ok_x000a_GLA LE 12/02/2019 Stand by (Demande client)"/>
    <s v="GLA"/>
    <n v="21736"/>
    <m/>
    <s v="DS_376837"/>
    <d v="2019-03-12T00:00:00"/>
    <d v="2019-04-08T00:00:00"/>
    <d v="2019-04-02T00:00:00"/>
    <m/>
    <s v="MAD TBD"/>
    <s v=""/>
    <s v=""/>
    <d v="2019-04-08T00:00:00"/>
    <s v="OK"/>
    <n v="470"/>
    <n v="539"/>
    <s v="EUR"/>
    <s v="TBD"/>
    <s v="TBD"/>
    <s v="Non valide"/>
    <s v="Non valide"/>
    <n v="14100"/>
    <n v="14100"/>
    <s v="LCT264179"/>
    <n v="43563"/>
    <x v="195"/>
    <n v="2"/>
    <n v="0.93"/>
    <n v="27.900000000000002"/>
  </r>
  <r>
    <s v="2805292510"/>
    <x v="0"/>
    <n v="28052925"/>
    <s v="10"/>
    <x v="3"/>
    <x v="131"/>
    <n v="6"/>
    <n v="0"/>
    <s v=""/>
    <s v="P/N CONNU"/>
    <s v="NA"/>
    <s v="LdF Non approuvée"/>
    <m/>
    <s v="NON"/>
    <n v="511"/>
    <s v="1251019-2925010"/>
    <x v="0"/>
    <s v="LCT268713_x000a_LCT268714_x000a_LCT268715"/>
    <s v="LTE990001_x000a_ =&gt; _x000a_LTE990006"/>
    <x v="198"/>
    <s v="SERVI"/>
    <s v="N/A"/>
    <s v="N/A"/>
    <s v="N/A"/>
    <s v="Expédiée"/>
    <s v="GLA le 12/02/2019: Attente Structure prévu pour le 04/03/19  + 4QEL*00089 LE 12/03/19 ( Vu avec le client, pas de confié)_x000a_GLA le 12/02/2019: Attente 4QEL*00089 LE 12/03/19 ( Vu avec le client, pas de confié)  (derniere analyse le 11/03/2019)"/>
    <s v="GLA"/>
    <n v="21810"/>
    <m/>
    <n v="5775"/>
    <d v="2019-02-11T00:00:00"/>
    <d v="2019-04-09T00:00:00"/>
    <d v="2019-04-03T00:00:00"/>
    <m/>
    <s v="MAD TBD"/>
    <s v=""/>
    <s v=""/>
    <d v="2019-04-09T00:00:00"/>
    <s v="OK"/>
    <n v="831"/>
    <n v="1258"/>
    <s v="USD"/>
    <s v="TBD"/>
    <s v="TBD"/>
    <s v="Non valide"/>
    <s v="Non valide"/>
    <n v="4986"/>
    <n v="4437.54"/>
    <s v="LCT268713"/>
    <n v="43564"/>
    <x v="196"/>
    <n v="2"/>
    <n v="2.14"/>
    <n v="12.84"/>
  </r>
  <r>
    <s v="2801711010"/>
    <x v="0"/>
    <n v="28017110"/>
    <s v="10"/>
    <x v="0"/>
    <x v="127"/>
    <s v="2"/>
    <n v="0"/>
    <s v=""/>
    <s v="P/N CONNU"/>
    <s v="NA"/>
    <s v="LdF Non approuvée"/>
    <m/>
    <s v="NON"/>
    <n v="453"/>
    <s v="1251019-7110010"/>
    <x v="0"/>
    <s v="LCT226819_x000a_LCT226820"/>
    <s v="LTE990006 =&gt; LTE990007"/>
    <x v="198"/>
    <s v="SERVI"/>
    <s v="N/A"/>
    <s v="N/A"/>
    <s v="N/A"/>
    <s v="Expédiée"/>
    <s v="LG le 03/01/2019: Attente retour DA_x000a_LG LE 31/01/2019: OK =&gt; En attente programme de test_x000a_GLA LE 28/02/2019 OK"/>
    <s v="GLA"/>
    <n v="20452"/>
    <m/>
    <n v="5903"/>
    <d v="2019-03-29T23:59:59"/>
    <d v="2019-04-09T00:00:00"/>
    <d v="2019-04-03T00:00:00"/>
    <m/>
    <s v="MAD TBD"/>
    <s v=""/>
    <s v=""/>
    <d v="2019-04-09T00:00:00"/>
    <s v="OK"/>
    <n v="2741"/>
    <n v="3510"/>
    <s v="USD"/>
    <s v="TBD"/>
    <s v="TBD"/>
    <s v="Non valide"/>
    <s v="Non valide"/>
    <n v="5482"/>
    <n v="4878.9800000000005"/>
    <s v="LCT226819"/>
    <n v="43564"/>
    <x v="196"/>
    <n v="2"/>
    <n v="2.23"/>
    <n v="4.46"/>
  </r>
  <r>
    <s v="2809888410"/>
    <x v="0"/>
    <n v="28098884"/>
    <s v="10"/>
    <x v="1"/>
    <x v="132"/>
    <n v="2"/>
    <n v="0"/>
    <s v=""/>
    <s v="P/N CONNU"/>
    <s v="N/A"/>
    <s v="LdF Non approuvée"/>
    <m/>
    <s v="NON"/>
    <n v="511"/>
    <s v="1251019-8884010"/>
    <x v="0"/>
    <s v="LCT302949_x000a_=&gt;_x000a_LCT302951"/>
    <s v="LTE990009_x000a_ =&gt; _x000a_LTE990010"/>
    <x v="198"/>
    <s v="SERVI"/>
    <s v="N/A"/>
    <s v="N/A"/>
    <s v="N/A"/>
    <s v="Expédiée"/>
    <s v="GLA LE 18/03/2019: Attente rep DA pour planification_x000a_GLA LE 21/03/2019 Attente 4QEL*00089 prévu pour le 30/04/2019 "/>
    <s v="GLA"/>
    <n v="21810"/>
    <m/>
    <n v="5775"/>
    <d v="2019-03-21T00:00:00"/>
    <d v="2019-04-05T00:00:00"/>
    <d v="2019-04-03T00:00:00"/>
    <m/>
    <s v="MAD TBD"/>
    <s v=""/>
    <s v=""/>
    <d v="2019-04-05T00:00:00"/>
    <s v="OK"/>
    <n v="831"/>
    <n v="1258"/>
    <s v="USD"/>
    <s v="TBD"/>
    <s v="TBD"/>
    <s v="Non valide"/>
    <s v="Non valide"/>
    <n v="2516"/>
    <n v="2239.2400000000002"/>
    <s v="LCT302949"/>
    <n v="43560"/>
    <x v="193"/>
    <n v="1"/>
    <n v="0"/>
    <n v="0"/>
  </r>
  <r>
    <s v="2804729610"/>
    <x v="0"/>
    <n v="28047296"/>
    <s v="10"/>
    <x v="3"/>
    <x v="85"/>
    <n v="1"/>
    <n v="0"/>
    <s v=""/>
    <s v="P/N CONNU"/>
    <s v="TBD"/>
    <s v="LdF Non approuvée"/>
    <m/>
    <s v="NON"/>
    <n v="61"/>
    <s v="1251019-7296010"/>
    <x v="0"/>
    <s v="LCT262043_x000a_LCT262044"/>
    <s v="LTE990019"/>
    <x v="199"/>
    <s v="SERVI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Attente STR prévu le 22/02  + Attente Confié pour planification (derniere analyse le 19/02/2019)"/>
    <s v="GLA"/>
    <n v="21431"/>
    <m/>
    <n v="6172"/>
    <d v="2019-02-25T00:00:00"/>
    <d v="2019-04-12T00:00:00"/>
    <d v="2019-04-08T00:00:00"/>
    <m/>
    <s v="MAD TBD"/>
    <s v=""/>
    <s v=""/>
    <d v="2019-04-12T00:00:00"/>
    <s v="OK"/>
    <n v="1389"/>
    <n v="2219"/>
    <s v="USD"/>
    <s v="TBD"/>
    <s v="TBD"/>
    <s v="Non valide"/>
    <s v="Non valide"/>
    <n v="1389"/>
    <n v="1236.21"/>
    <s v="LCT262043"/>
    <n v="43567"/>
    <x v="197"/>
    <n v="2"/>
    <n v="0"/>
    <n v="0"/>
  </r>
  <r>
    <s v="2804729910"/>
    <x v="0"/>
    <n v="28047299"/>
    <s v="10"/>
    <x v="3"/>
    <x v="85"/>
    <n v="1"/>
    <n v="0"/>
    <s v=""/>
    <s v="P/N CONNU"/>
    <s v="TBD"/>
    <s v="LdF Non approuvée"/>
    <m/>
    <s v="NON"/>
    <n v="61"/>
    <s v="1251019-7299010"/>
    <x v="0"/>
    <s v="LCT261765_x000a_LCT261766"/>
    <s v="LTE990021"/>
    <x v="199"/>
    <s v="SERVI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2-25T00:00:00"/>
    <d v="2019-04-12T00:00:00"/>
    <d v="2019-04-08T00:00:00"/>
    <m/>
    <s v="MAD TBD"/>
    <s v=""/>
    <s v=""/>
    <d v="2019-04-12T00:00:00"/>
    <s v="OK"/>
    <n v="1389"/>
    <n v="2219"/>
    <s v="USD"/>
    <s v="TBD"/>
    <s v="TBD"/>
    <s v="Non valide"/>
    <s v="Non valide"/>
    <n v="1389"/>
    <n v="1236.21"/>
    <s v="LCT261765"/>
    <n v="43567"/>
    <x v="197"/>
    <n v="2"/>
    <n v="0"/>
    <n v="0"/>
  </r>
  <r>
    <s v="2808592510"/>
    <x v="0"/>
    <n v="28085925"/>
    <s v="10"/>
    <x v="1"/>
    <x v="133"/>
    <n v="1"/>
    <n v="0"/>
    <s v=""/>
    <s v="P/N CONNU"/>
    <s v="NB07003P"/>
    <s v="LdF approuvée"/>
    <m/>
    <s v="NON"/>
    <n v="40"/>
    <s v="1251019-5925010"/>
    <x v="0"/>
    <s v="LCT302271_x000a_LCT302272_x000a_LCT302273"/>
    <s v="LTE990001"/>
    <x v="199"/>
    <s v="SERVI"/>
    <s v="N/A"/>
    <s v="N/A"/>
    <s v="N/A"/>
    <s v="Expédiée"/>
    <s v="GLA LE 13/03/2019: Attente AR 4STR*00973 prévu le 26/03/2019"/>
    <s v="GLA"/>
    <n v="22784"/>
    <m/>
    <n v="6272"/>
    <d v="2019-03-11T00:00:00"/>
    <d v="2019-04-10T00:00:00"/>
    <d v="2019-04-08T00:00:00"/>
    <m/>
    <s v="MAD TBD"/>
    <s v=""/>
    <s v=""/>
    <d v="2019-04-10T00:00:00"/>
    <s v="OK"/>
    <n v="4603"/>
    <n v="6504"/>
    <s v="USD"/>
    <s v="TBD"/>
    <s v="TBD"/>
    <s v="Non valide"/>
    <s v="Non valide"/>
    <n v="6504"/>
    <n v="5788.56"/>
    <s v="LCT302271"/>
    <n v="43565"/>
    <x v="198"/>
    <n v="1"/>
    <n v="0"/>
    <n v="0"/>
  </r>
  <r>
    <s v="2804729810"/>
    <x v="0"/>
    <n v="28047298"/>
    <s v="10"/>
    <x v="3"/>
    <x v="85"/>
    <n v="1"/>
    <n v="1"/>
    <s v=""/>
    <s v="P/N CONNU"/>
    <s v="TBD"/>
    <s v="LdF Non approuvée"/>
    <m/>
    <s v="NON"/>
    <n v="61"/>
    <s v="1251019-7298010"/>
    <x v="0"/>
    <s v="LCT261763_x000a_LCT261764"/>
    <s v="LTE990020"/>
    <x v="199"/>
    <s v="SERVI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2-25T00:00:00"/>
    <d v="2019-04-12T00:00:00"/>
    <d v="2019-04-08T00:00:00"/>
    <m/>
    <s v="MAD TBD"/>
    <s v=""/>
    <s v=""/>
    <d v="2019-04-12T00:00:00"/>
    <s v="OK"/>
    <n v="1389"/>
    <n v="2219"/>
    <s v="USD"/>
    <s v="TBD"/>
    <s v="TBD"/>
    <s v="Non valide"/>
    <s v="Non valide"/>
    <n v="1389"/>
    <n v="1236.21"/>
    <s v="LCT261763"/>
    <n v="43567"/>
    <x v="197"/>
    <n v="2"/>
    <n v="0"/>
    <n v="0"/>
  </r>
  <r>
    <s v="682320001"/>
    <x v="0"/>
    <n v="6823200"/>
    <s v="001"/>
    <x v="1"/>
    <x v="68"/>
    <n v="1"/>
    <n v="1"/>
    <s v=""/>
    <s v="P/N CONNU"/>
    <s v="MB2061D"/>
    <s v="LdF approuvée"/>
    <m/>
    <s v="OUI"/>
    <n v="12"/>
    <s v="1251019-32000001"/>
    <x v="0"/>
    <s v="LCT269600_x000a_LCT269601_x000a_LCT269602"/>
    <s v="LTE990003"/>
    <x v="200"/>
    <s v="SERVI"/>
    <s v="6M90005200_x000a_6M90005100_x000a_6M90005300_x000a_6M90079400"/>
    <s v="Qté 1_x000a_Qté 1_x000a_Qté 1_x000a_Qté 1"/>
    <s v="Partial receipt"/>
    <s v="Expédiée"/>
    <s v="GLA le 15/02/2019: Attente reponse DA + Confiés + STR pour planification _x000a_GLA le 25/02/2019: Attente 4ACC*00550 prévu le 13/03/2019 + Confiés + STR pour planification  (derniere analyse le 25/02/2019)_x000a_GLA le 11/03/2019: Attente Confiés + pour planification  (derniere analyse le 11/03/2019)"/>
    <s v="GLA"/>
    <n v="21916"/>
    <m/>
    <n v="6503"/>
    <d v="2019-02-22T00:00:00"/>
    <d v="2019-04-16T00:00:00"/>
    <d v="2019-04-12T00:00:00"/>
    <m/>
    <s v="MAD TBD"/>
    <s v=""/>
    <s v=""/>
    <d v="2019-04-16T00:00:00"/>
    <s v="OK"/>
    <n v="1607"/>
    <n v="2014"/>
    <s v="EUR"/>
    <s v="TBD"/>
    <s v="TBD"/>
    <s v="Non valide"/>
    <s v="Non valide"/>
    <n v="2014"/>
    <n v="2014"/>
    <s v="LCT269600"/>
    <n v="43571"/>
    <x v="199"/>
    <n v="1"/>
    <n v="8.31"/>
    <n v="8.31"/>
  </r>
  <r>
    <s v="2803585110"/>
    <x v="0"/>
    <n v="28035851"/>
    <s v="10"/>
    <x v="0"/>
    <x v="8"/>
    <n v="1"/>
    <n v="1"/>
    <s v=""/>
    <s v="P/N CONNU"/>
    <s v="NB5457P"/>
    <s v="LdF approuvée"/>
    <m/>
    <s v="NON"/>
    <n v="117"/>
    <s v="1251019-5851010"/>
    <x v="0"/>
    <s v="LCT244965_x000a_LCT244966_x000a_LCT244967"/>
    <s v="LTE990101"/>
    <x v="201"/>
    <s v="SERVI"/>
    <s v="N/A"/>
    <s v="N/A"/>
    <s v="N/A"/>
    <s v="Expédiée"/>
    <s v="GLA LE 21/01/2019:  Attente rep DA pour planif (derniere analyse le 25/02/2019)_x000a_GLA LE 20/03/2019:  Attente  4STR*01149 4STR*01150 prévu le 07/05/2019_x000a_GLA LE 27/03/2019: OK"/>
    <s v="GLA"/>
    <n v="20982"/>
    <m/>
    <n v="6456"/>
    <d v="2019-03-15T00:00:00"/>
    <d v="2019-04-20T00:00:00"/>
    <d v="2019-04-16T00:00:00"/>
    <m/>
    <s v="MAD TBD"/>
    <s v=""/>
    <s v=""/>
    <d v="2019-04-20T00:00:00"/>
    <s v="OK"/>
    <n v="1313.9"/>
    <n v="0"/>
    <s v="USD"/>
    <s v="TBD"/>
    <s v="TBD"/>
    <s v="Non valide"/>
    <s v="Non valide"/>
    <n v="1313.9"/>
    <n v="1169.3710000000001"/>
    <s v="LCT244965"/>
    <n v="43575"/>
    <x v="200"/>
    <n v="2"/>
    <n v="3.74"/>
    <n v="3.74"/>
  </r>
  <r>
    <s v="2742365210"/>
    <x v="0"/>
    <n v="27423652"/>
    <n v="10"/>
    <x v="3"/>
    <x v="8"/>
    <n v="1"/>
    <n v="1"/>
    <s v=""/>
    <s v="P/N CONNU"/>
    <s v="NB5457P"/>
    <s v="LdF approuvée"/>
    <s v="NON"/>
    <s v="NON"/>
    <n v="117"/>
    <s v="1251019-3652010"/>
    <x v="0"/>
    <s v="LCT289330_x000a_LCT021788_x000a_LCT021789_x000a_LCT021790"/>
    <s v="LTE990119"/>
    <x v="201"/>
    <s v="SERVI"/>
    <s v="N/A"/>
    <s v="N/A"/>
    <s v="Received"/>
    <s v="Expédiée"/>
    <s v="AZA le 05/03/2019 =&gt; À expédier sous N° commande 27530119_x000a_LCT manuel LCT289330 - Voir Greg si PLACARD en stock_x000a_GLA le 08/04/2019 Toujours pas servi magasin"/>
    <s v="PHS"/>
    <n v="10623"/>
    <s v="NA"/>
    <n v="6199"/>
    <d v="2017-11-21T00:00:00"/>
    <d v="2019-04-20T00:00:00"/>
    <d v="2019-04-16T00:00:00"/>
    <s v="Oui"/>
    <s v="MAD TBD"/>
    <s v=""/>
    <s v=""/>
    <d v="2019-04-20T00:00:00"/>
    <s v="OK"/>
    <n v="1313.9"/>
    <n v="0"/>
    <s v="USD"/>
    <s v="TBD"/>
    <s v="TBD"/>
    <s v="Non valide"/>
    <s v="Non valide"/>
    <n v="1313.9"/>
    <n v="1169.3710000000001"/>
    <s v="LCT289330"/>
    <n v="43575"/>
    <x v="200"/>
    <n v="2"/>
    <n v="3.74"/>
    <n v="3.74"/>
  </r>
  <r>
    <s v="2806360410"/>
    <x v="0"/>
    <n v="28063604"/>
    <s v="10"/>
    <x v="2"/>
    <x v="134"/>
    <n v="2"/>
    <n v="2"/>
    <s v=""/>
    <s v="P/N CONNU"/>
    <s v="N/A"/>
    <s v="LdF approuvée"/>
    <m/>
    <s v="NON"/>
    <n v="510"/>
    <s v="1251319-3604010"/>
    <x v="0"/>
    <s v="LCT269111_x000a_LCT269112"/>
    <s v="LTE990001 _x000a_=&gt; _x000a_LTE990002"/>
    <x v="202"/>
    <s v="SERVI"/>
    <n v="6530207600"/>
    <s v="Qté 1"/>
    <s v="Received"/>
    <s v="Expédiée"/>
    <s v="GLA le 14/02/2019: Attente 4STR*00817 prévu le 07/03/2019 + confiés pour planification  (derniere analyse le 25/02/2019)_x000a_GLA le 11/03/2019: Confiés pour planification  (derniere analyse le 11/03/2019)"/>
    <s v="GLA"/>
    <n v="21884"/>
    <m/>
    <n v="6503"/>
    <d v="2019-02-14T00:00:00"/>
    <d v="2019-04-19T00:00:00"/>
    <d v="2019-04-17T00:00:00"/>
    <m/>
    <s v="MAD TBD"/>
    <s v=""/>
    <s v=""/>
    <d v="2019-04-19T00:00:00"/>
    <s v="OK"/>
    <n v="1686"/>
    <n v="2964"/>
    <s v="USD"/>
    <s v="TBD"/>
    <s v="TBD"/>
    <s v="Non valide"/>
    <s v="Non valide"/>
    <n v="5928"/>
    <n v="5275.92"/>
    <s v="LCT269111"/>
    <n v="43574"/>
    <x v="201"/>
    <n v="2"/>
    <n v="0"/>
    <n v="0"/>
  </r>
  <r>
    <s v="2809820410"/>
    <x v="0"/>
    <n v="28098204"/>
    <s v="10"/>
    <x v="2"/>
    <x v="135"/>
    <s v="1"/>
    <s v="1"/>
    <s v=""/>
    <s v="P/N CONNU"/>
    <s v="VB0043D"/>
    <s v="LdF approuvée"/>
    <m/>
    <s v="NON"/>
    <n v="317"/>
    <s v="1251019-8204010"/>
    <x v="0"/>
    <s v="LCT305380_x000a_LCT305381_x000a_LCT305382"/>
    <s v="LTE990001"/>
    <x v="202"/>
    <s v="SERVI"/>
    <s v="6V00205900"/>
    <s v="Qté 1"/>
    <s v="Received"/>
    <s v="Expédiée"/>
    <s v="Gla le 14/03/2019 Attente rep Client pour prep_x000a_Gla le 22/03/2019 Attente AR 4STR*01029 prévu le 12/04/2019  + Confié pour planification_x000a_Gla le 03/04/2019 Attente AR 4STR*01029 prévu le 12/04/2019 "/>
    <s v="GLA"/>
    <n v="23119"/>
    <m/>
    <n v="6622"/>
    <d v="2019-03-20T23:59:59"/>
    <d v="2019-04-19T00:00:00"/>
    <d v="2019-04-17T00:00:00"/>
    <m/>
    <s v="MAD TBD"/>
    <s v=""/>
    <s v=""/>
    <d v="2019-04-19T00:00:00"/>
    <s v="OK"/>
    <n v="2236"/>
    <n v="2964"/>
    <s v="USD"/>
    <s v="TBD"/>
    <s v="TBD"/>
    <s v="Non valide"/>
    <s v="Non valide"/>
    <n v="2964"/>
    <n v="2637.96"/>
    <s v="LCT305380"/>
    <n v="43574"/>
    <x v="201"/>
    <n v="2"/>
    <n v="0"/>
    <n v="0"/>
  </r>
  <r>
    <s v="2809787110"/>
    <x v="0"/>
    <n v="28097871"/>
    <s v="10"/>
    <x v="2"/>
    <x v="136"/>
    <n v="9"/>
    <n v="5"/>
    <s v=""/>
    <s v="P/N CONNU"/>
    <s v="N/A"/>
    <s v="LdF Non approuvée"/>
    <m/>
    <s v="NON"/>
    <s v="BUNDLE"/>
    <s v="1251019-7871010"/>
    <x v="1"/>
    <s v="LCT307414_x000a_=&gt;_x000a_LCT307449"/>
    <s v="307414-1_x000a_307418-1_x000a_307422-1_x000a_307426-1_x000a_307430-1_x000a_307434-1_x000a_307438-1_x000a_307442-1_x000a_307446-1"/>
    <x v="202"/>
    <s v="SERVI"/>
    <s v="N/A"/>
    <s v="N/A"/>
    <s v="N/A"/>
    <s v="Expédiée"/>
    <s v="GLA le 21/03/2019 Attente rep Client pour prep_x000a_GLA LE 27/03/2019: Voir Benoit pour avancement"/>
    <s v="GLA"/>
    <n v="23238"/>
    <m/>
    <m/>
    <d v="2019-03-20T00:00:00"/>
    <d v="2019-04-19T00:00:00"/>
    <d v="2019-04-17T00:00:00"/>
    <m/>
    <s v="MAD TBD"/>
    <s v=""/>
    <s v=""/>
    <d v="2019-04-19T00:00:00"/>
    <s v="OK"/>
    <n v="4521"/>
    <n v="9368"/>
    <s v="USD"/>
    <n v="9368"/>
    <s v="USD"/>
    <s v="Valide"/>
    <s v="Valide"/>
    <n v="84312"/>
    <n v="75037.680000000008"/>
    <s v="LCT307414"/>
    <n v="43574"/>
    <x v="201"/>
    <n v="2"/>
    <n v="19.37"/>
    <n v="174.33"/>
  </r>
  <r>
    <s v="490003769110"/>
    <x v="1"/>
    <n v="4900037691"/>
    <s v="10"/>
    <x v="0"/>
    <x v="13"/>
    <n v="4"/>
    <n v="4"/>
    <s v=""/>
    <s v="P/N CONNU"/>
    <s v="N/A"/>
    <s v="LdF approuvée"/>
    <m/>
    <s v="OUI"/>
    <s v="FAISCEAU"/>
    <s v="1251019-7691010"/>
    <x v="0"/>
    <s v="LCT279876_x000a_LCT279877"/>
    <s v="279876-1_x000a_=&gt;_x000a_279876-4"/>
    <x v="203"/>
    <s v="SERVI"/>
    <s v="N/A"/>
    <s v="N/A"/>
    <s v="N/A"/>
    <s v="Expédiée"/>
    <s v="GLA LE 22/02/2019: KLS"/>
    <s v="GLA"/>
    <s v="N/A"/>
    <m/>
    <m/>
    <d v="2019-04-25T00:00:00"/>
    <d v="2019-04-25T00:00:00"/>
    <d v="2019-04-19T00:00:00"/>
    <m/>
    <s v="MAD TBD"/>
    <s v=""/>
    <s v=""/>
    <d v="2019-04-25T00:00:00"/>
    <s v="OK"/>
    <n v="142.56"/>
    <n v="0"/>
    <s v="EUR"/>
    <s v="TBD"/>
    <s v="TBD"/>
    <s v="Non valide"/>
    <s v="Non valide"/>
    <n v="570.24"/>
    <n v="570.24"/>
    <s v="LCT279876"/>
    <n v="43580"/>
    <x v="202"/>
    <n v="2"/>
    <n v="1.07"/>
    <n v="4.28"/>
  </r>
  <r>
    <s v="2804605010"/>
    <x v="0"/>
    <n v="28046050"/>
    <s v="10"/>
    <x v="0"/>
    <x v="84"/>
    <n v="1"/>
    <n v="0"/>
    <s v=""/>
    <s v="P/N CONNU"/>
    <s v="NB6251P"/>
    <s v="LdF Non approuvée"/>
    <m/>
    <s v="NON"/>
    <n v="60"/>
    <s v="1251019-6050010"/>
    <x v="0"/>
    <s v="LCT261757_x000a_LCT261758"/>
    <s v="LTE990018"/>
    <x v="204"/>
    <s v="SERVI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4-30T00:00:00"/>
    <d v="2019-04-30T00:00:00"/>
    <d v="2019-04-24T00:00:00"/>
    <m/>
    <s v="MAD TBD"/>
    <s v=""/>
    <s v=""/>
    <d v="2019-04-30T00:00:00"/>
    <s v="OK"/>
    <n v="1036"/>
    <n v="1937"/>
    <s v="USD"/>
    <s v="TBD"/>
    <s v="TBD"/>
    <s v="Non valide"/>
    <s v="Non valide"/>
    <n v="1036"/>
    <n v="922.04"/>
    <s v="LCT261757"/>
    <n v="43585"/>
    <x v="203"/>
    <n v="2"/>
    <n v="0"/>
    <n v="0"/>
  </r>
  <r>
    <s v="2804605610"/>
    <x v="0"/>
    <n v="28046056"/>
    <s v="10"/>
    <x v="0"/>
    <x v="84"/>
    <n v="1"/>
    <n v="0"/>
    <s v=""/>
    <s v="P/N CONNU"/>
    <s v="NB6251P"/>
    <s v="LdF Non approuvée"/>
    <m/>
    <s v="NON"/>
    <n v="60"/>
    <s v="1251019-6056010"/>
    <x v="0"/>
    <s v="LCT262043_x000a_LCT261760"/>
    <s v="LTE990019"/>
    <x v="204"/>
    <s v="SERVI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172"/>
    <d v="2019-04-30T00:00:00"/>
    <d v="2019-04-30T00:00:00"/>
    <d v="2019-04-24T00:00:00"/>
    <m/>
    <s v="MAD TBD"/>
    <s v=""/>
    <s v=""/>
    <d v="2019-04-30T00:00:00"/>
    <s v="OK"/>
    <n v="1036"/>
    <n v="1937"/>
    <s v="USD"/>
    <s v="TBD"/>
    <s v="TBD"/>
    <s v="Non valide"/>
    <s v="Non valide"/>
    <n v="1036"/>
    <n v="922.04"/>
    <s v="LCT262043"/>
    <n v="43585"/>
    <x v="203"/>
    <n v="2"/>
    <n v="0"/>
    <n v="0"/>
  </r>
  <r>
    <s v="2811895610"/>
    <x v="0"/>
    <n v="28118956"/>
    <s v="10"/>
    <x v="1"/>
    <x v="36"/>
    <n v="3"/>
    <n v="3"/>
    <s v=""/>
    <s v="P/N CONNU"/>
    <s v="NB03483P"/>
    <s v="LdF approuvée"/>
    <m/>
    <s v="NON"/>
    <n v="27"/>
    <s v="1251019-8956010"/>
    <x v="0"/>
    <s v="LCT324915_x000a_LCT324916_x000a_LCT324917"/>
    <s v="LTE990059_x000a_à_x000a_LTE990061"/>
    <x v="204"/>
    <s v="SERVI"/>
    <s v="N/A"/>
    <s v="N/A"/>
    <s v="N/A"/>
    <s v="Expédiée"/>
    <s v="GLA LE 09/04/2019: Attente reponse DA pour planification_x000a_GLA LE 12/04/2019 OK_x000a_GLY LE 29/04/2019 En attente de test derniere analyse le 29/04/2019"/>
    <s v="GLA"/>
    <n v="23791"/>
    <m/>
    <n v="6797"/>
    <d v="2019-04-12T00:00:00"/>
    <d v="2019-04-26T00:00:00"/>
    <d v="2019-04-24T00:00:00"/>
    <m/>
    <s v="MAD TBD"/>
    <s v=""/>
    <s v=""/>
    <d v="2019-04-26T00:00:00"/>
    <s v="OK"/>
    <n v="1466"/>
    <n v="2436"/>
    <s v="USD"/>
    <s v="TBD"/>
    <s v="TBD"/>
    <s v="Non valide"/>
    <s v="Non valide"/>
    <n v="7308"/>
    <n v="6504.12"/>
    <s v="LCT324915"/>
    <n v="43581"/>
    <x v="204"/>
    <n v="1"/>
    <n v="3.53"/>
    <n v="10.59"/>
  </r>
  <r>
    <s v="2804605510"/>
    <x v="0"/>
    <n v="28046055"/>
    <s v="10"/>
    <x v="0"/>
    <x v="84"/>
    <n v="1"/>
    <n v="1"/>
    <s v=""/>
    <s v="P/N CONNU"/>
    <s v="NB6251P"/>
    <s v="LdF Non approuvée"/>
    <m/>
    <s v="NON"/>
    <n v="60"/>
    <s v="1251019-6055010"/>
    <x v="0"/>
    <s v="LCT261759  _x000a_LCT261762"/>
    <s v="LTE990020"/>
    <x v="204"/>
    <s v="SERVI"/>
    <s v="6963455500_x000a_6963455400"/>
    <s v="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_x000a_GLY LE 29/04/2019 En attente de test derniere analyse le 29/04/2019"/>
    <s v="GLA"/>
    <n v="21431"/>
    <m/>
    <n v="6172"/>
    <d v="2019-04-30T00:00:00"/>
    <d v="2019-04-30T00:00:00"/>
    <d v="2019-04-24T00:00:00"/>
    <m/>
    <s v="MAD TBD"/>
    <s v=""/>
    <s v=""/>
    <d v="2019-04-30T00:00:00"/>
    <s v="OK"/>
    <n v="1036"/>
    <n v="1937"/>
    <s v="USD"/>
    <s v="TBD"/>
    <s v="TBD"/>
    <s v="Non valide"/>
    <s v="Non valide"/>
    <n v="1036"/>
    <n v="922.04"/>
    <s v="LCT261759"/>
    <n v="43585"/>
    <x v="203"/>
    <n v="2"/>
    <n v="0"/>
    <n v="0"/>
  </r>
  <r>
    <s v="2806846710"/>
    <x v="0"/>
    <n v="28068467"/>
    <s v="10"/>
    <x v="0"/>
    <x v="17"/>
    <n v="1"/>
    <n v="1"/>
    <s v=""/>
    <s v="P/N CONNU"/>
    <s v="NB4371P"/>
    <s v="LdF approuvée"/>
    <m/>
    <s v="NON"/>
    <n v="22"/>
    <s v="1251019-8467010"/>
    <x v="0"/>
    <s v="LCT269605_x000a_LCT269606_x000a_LCT269607"/>
    <s v="LTE990001"/>
    <x v="204"/>
    <s v="SERVI"/>
    <s v="6939600100"/>
    <s v="Qté 1"/>
    <s v="Received"/>
    <s v="Expédiée"/>
    <s v="GLA le 18/02/2019: Attente reponse DA + Confiés pour planification _x000a_GLA le 11/03/2019: Attente 4STR*00016 prévu le 15/03/2018  + Confiés pour planification  (derniere analyse le 11/03/2019)_x000a_GLY LE 29/04/2019 En attente de test derniere analyse le 29/04/2019"/>
    <s v="GLA"/>
    <n v="21960"/>
    <m/>
    <n v="6172"/>
    <d v="2019-04-30T00:00:00"/>
    <d v="2019-04-30T00:00:00"/>
    <d v="2019-04-24T00:00:00"/>
    <m/>
    <s v="MAD TBD"/>
    <s v=""/>
    <s v=""/>
    <d v="2019-04-30T00:00:00"/>
    <s v="OK"/>
    <n v="4183"/>
    <n v="5884"/>
    <s v="USD"/>
    <s v="TBD"/>
    <s v="TBD"/>
    <s v="Non valide"/>
    <s v="Non valide"/>
    <n v="4183"/>
    <n v="3722.87"/>
    <s v="LCT269605"/>
    <n v="43585"/>
    <x v="203"/>
    <n v="2"/>
    <n v="0"/>
    <n v="0"/>
  </r>
  <r>
    <s v="2806846610"/>
    <x v="0"/>
    <n v="28068466"/>
    <s v="10"/>
    <x v="0"/>
    <x v="17"/>
    <n v="1"/>
    <n v="1"/>
    <s v=""/>
    <s v="P/N CONNU"/>
    <s v="NB4371P"/>
    <s v="LdF approuvée"/>
    <m/>
    <s v="NON"/>
    <n v="22"/>
    <s v="1251019-8466010"/>
    <x v="0"/>
    <s v="LCT269608_x000a_LCT269609_x000a_LCT269610"/>
    <s v="LTE990002"/>
    <x v="204"/>
    <s v="SERVI"/>
    <s v="6939600100"/>
    <s v="Qté 1"/>
    <s v="Received"/>
    <s v="Expédiée"/>
    <s v="GLA le 18/02/2019: Attente reponse DA + Confiés pour planification _x000a_GLA le 11/03/2019: Attente 4STR*00016 prévu le 15/03/2018  + Confiés pour planification  (derniere analyse le 11/03/2019)_x000a_GLY LE 29/04/2019 En attente de test derniere analyse le 29/04/2019"/>
    <s v="GLA"/>
    <n v="21960"/>
    <m/>
    <n v="6172"/>
    <d v="2019-04-30T00:00:00"/>
    <d v="2019-04-30T00:00:00"/>
    <d v="2019-04-24T00:00:00"/>
    <m/>
    <s v="MAD TBD"/>
    <s v=""/>
    <s v=""/>
    <d v="2019-04-30T00:00:00"/>
    <s v="OK"/>
    <n v="4183"/>
    <n v="5884"/>
    <s v="USD"/>
    <s v="TBD"/>
    <s v="TBD"/>
    <s v="Non valide"/>
    <s v="Non valide"/>
    <n v="4183"/>
    <n v="3722.87"/>
    <s v="LCT269608"/>
    <n v="43585"/>
    <x v="203"/>
    <n v="2"/>
    <n v="0"/>
    <n v="0"/>
  </r>
  <r>
    <s v="490003777710"/>
    <x v="1"/>
    <n v="4900037777"/>
    <s v="10"/>
    <x v="0"/>
    <x v="13"/>
    <n v="4"/>
    <n v="4"/>
    <s v=""/>
    <s v="P/N CONNU"/>
    <s v="N/A"/>
    <s v="LdF approuvée"/>
    <m/>
    <s v="OUI"/>
    <s v="FAISCEAU"/>
    <s v="1251019-7777010"/>
    <x v="0"/>
    <s v="LCT299144_x000a_LCT299145"/>
    <s v="299144-1_x000a_=&gt;_x000a_299144-4"/>
    <x v="205"/>
    <s v="SERVI"/>
    <s v="N/A"/>
    <s v="N/A"/>
    <s v="N/A"/>
    <s v="Expédiée"/>
    <s v="GLA LE 12/03/2019 OK_x000a_GLY LE 29/04/2019 En attente de test derniere analyse le 29/04/2019"/>
    <s v="GLA"/>
    <s v="N/A"/>
    <m/>
    <n v="6101"/>
    <d v="2019-05-02T00:00:00"/>
    <d v="2019-05-02T00:00:00"/>
    <d v="2019-04-26T00:00:00"/>
    <m/>
    <s v="MAD TBD"/>
    <s v=""/>
    <s v=""/>
    <d v="2019-05-02T00:00:00"/>
    <s v="OK"/>
    <n v="142.56"/>
    <n v="0"/>
    <s v="EUR"/>
    <s v="TBD"/>
    <s v="TBD"/>
    <s v="Non valide"/>
    <s v="Non valide"/>
    <n v="570.24"/>
    <n v="570.24"/>
    <s v="LCT299144"/>
    <n v="43587"/>
    <x v="205"/>
    <n v="2"/>
    <n v="1.07"/>
    <n v="4.28"/>
  </r>
  <r>
    <s v="490003779230"/>
    <x v="1"/>
    <n v="4900037792"/>
    <s v="30"/>
    <x v="0"/>
    <x v="13"/>
    <n v="6"/>
    <n v="6"/>
    <s v=""/>
    <s v="P/N CONNU"/>
    <s v="N/A"/>
    <s v="LdF approuvée"/>
    <m/>
    <s v="OUI"/>
    <s v="FAISCEAU"/>
    <s v="1251019-7792030"/>
    <x v="0"/>
    <s v="LCT299148_x000a_LCT299149"/>
    <s v="299148-1_x000a_=&gt;_x000a_299148-6"/>
    <x v="205"/>
    <s v="SERVI"/>
    <s v="N/A"/>
    <s v="N/A"/>
    <s v="N/A"/>
    <s v="Expédiée"/>
    <s v="GLA LE 12/03/2019 OK_x000a_GLY LE 29/04/2019 En attente de test derniere analyse le 29/04/2019"/>
    <s v="GLA"/>
    <s v="N/A"/>
    <m/>
    <n v="6101"/>
    <d v="2019-05-02T00:00:00"/>
    <d v="2019-05-02T00:00:00"/>
    <d v="2019-04-26T00:00:00"/>
    <m/>
    <s v="MAD TBD"/>
    <s v=""/>
    <s v=""/>
    <d v="2019-05-02T00:00:00"/>
    <s v="OK"/>
    <n v="142.56"/>
    <n v="0"/>
    <s v="EUR"/>
    <s v="TBD"/>
    <s v="TBD"/>
    <s v="Non valide"/>
    <s v="Non valide"/>
    <n v="855.36"/>
    <n v="855.36"/>
    <s v="LCT299148"/>
    <n v="43587"/>
    <x v="205"/>
    <n v="2"/>
    <n v="1.07"/>
    <n v="6.42"/>
  </r>
  <r>
    <s v="CDE-CCP77701012"/>
    <x v="2"/>
    <s v="CDE-CCP777010"/>
    <s v="12"/>
    <x v="0"/>
    <x v="16"/>
    <n v="9"/>
    <n v="0"/>
    <s v=""/>
    <s v="P/N CONNU"/>
    <s v="N/A"/>
    <s v="LdF approuvée"/>
    <s v="NON"/>
    <s v="N/A"/>
    <s v="FDCP-L1"/>
    <s v="1251619-7010012"/>
    <x v="1"/>
    <s v="LCT203812"/>
    <s v="73220091_x000a_=&gt;_x000a_73220099"/>
    <x v="206"/>
    <s v="SERVI"/>
    <s v="N/A"/>
    <s v="N/A"/>
    <s v="N/A"/>
    <s v="Expédiée"/>
    <s v="AZA le 21/12: Attente servitude_x000a_AZA le 18/02: En salle"/>
    <s v="AZA"/>
    <n v="6867"/>
    <s v="N/A"/>
    <n v="4134"/>
    <d v="2019-01-11T00:00:00"/>
    <d v="2019-05-03T00:00:00"/>
    <d v="2019-04-29T00:00:00"/>
    <m/>
    <s v="MAD TBD"/>
    <s v=""/>
    <s v=""/>
    <d v="2019-05-03T00:00:00"/>
    <s v="OK"/>
    <n v="1239"/>
    <s v="N/A"/>
    <s v="EUR"/>
    <s v="TBD"/>
    <s v="TBD"/>
    <s v="Non valide"/>
    <s v="Non valide"/>
    <n v="11151"/>
    <n v="11151"/>
    <s v="LCT203812"/>
    <n v="43588"/>
    <x v="206"/>
    <n v="2"/>
    <n v="2.14"/>
    <n v="19.260000000000002"/>
  </r>
  <r>
    <s v="2802068510"/>
    <x v="0"/>
    <n v="28020685"/>
    <s v="10"/>
    <x v="0"/>
    <x v="86"/>
    <n v="1"/>
    <n v="1"/>
    <s v=""/>
    <s v="P/N CONNU"/>
    <s v="TBD"/>
    <s v="LdF Non approuvée"/>
    <m/>
    <s v="NON"/>
    <n v="62"/>
    <s v="1251019-0685010"/>
    <x v="0"/>
    <s v="LCT226846_x000a_LCT226847"/>
    <s v="LTE990018"/>
    <x v="207"/>
    <s v="SERVI"/>
    <s v="6963455500_x000a_6963455400_x000a_6963403400"/>
    <s v="Qté 1_x000a_Qté 1_x000a_Qté 1"/>
    <s v="Received"/>
    <s v="Expédiée"/>
    <s v="GLA LE 03/01/2019 Attente 4STR*01320 Prévue pour 27/02/2019 + Confiés pour planification (Derniere analyse le 19/02/2019)_x000a_GLA LE 14/03/2019 OK"/>
    <s v="GLA"/>
    <n v="20464"/>
    <m/>
    <n v="6678"/>
    <d v="2019-05-06T00:00:00"/>
    <d v="2019-05-06T00:00:00"/>
    <d v="2019-04-30T00:00:00"/>
    <m/>
    <s v="MAD TBD"/>
    <s v=""/>
    <s v=""/>
    <d v="2019-05-06T00:00:00"/>
    <s v="OK"/>
    <n v="1155"/>
    <n v="2033"/>
    <s v="USD"/>
    <s v="TBD"/>
    <s v="TBD"/>
    <s v="Non valide"/>
    <s v="Non valide"/>
    <n v="1155"/>
    <n v="1027.95"/>
    <s v="LCT226846"/>
    <n v="43591"/>
    <x v="207"/>
    <n v="2"/>
    <n v="0"/>
    <n v="0"/>
  </r>
  <r>
    <s v="2804730210"/>
    <x v="0"/>
    <n v="28047302"/>
    <s v="10"/>
    <x v="0"/>
    <x v="86"/>
    <n v="1"/>
    <n v="1"/>
    <s v=""/>
    <s v="P/N CONNU"/>
    <s v="TBD"/>
    <s v="LdF Non approuvée"/>
    <m/>
    <s v="NON"/>
    <n v="62"/>
    <s v="1251019-7302010"/>
    <x v="0"/>
    <s v="LCT261767_x000a_LCT261768"/>
    <s v="LTE990019"/>
    <x v="207"/>
    <s v="SERVI"/>
    <s v="6963455500_x000a_6963455400_x000a_6963403400"/>
    <s v="Qté 1_x000a_Qté 1_x000a_Qté 1"/>
    <s v="Received"/>
    <s v="Expédiée"/>
    <s v="GLA LE 31/01/2019: Attente reponse DA + Confié pour planification_x000a_GLA LE 14/02/2019: Attente 4CNT*00004 prévu pour le 25/02  + Confié pour planification_x000a_GLA LE 15/02/2019: Matiere OK  + Attente Confié pour planification_x000a_GLA LE 15/02/2019: Attente STR prévu le 22/02  + Attente Confié pour planification (derniere analyse le 19/02/2019)"/>
    <s v="GLA"/>
    <n v="21431"/>
    <m/>
    <n v="6503"/>
    <d v="2019-05-06T00:00:00"/>
    <d v="2019-05-06T00:00:00"/>
    <d v="2019-04-30T00:00:00"/>
    <m/>
    <s v="MAD TBD"/>
    <s v=""/>
    <s v=""/>
    <d v="2019-05-06T00:00:00"/>
    <s v="OK"/>
    <n v="1155"/>
    <n v="2033"/>
    <s v="USD"/>
    <s v="TBD"/>
    <s v="TBD"/>
    <s v="Non valide"/>
    <s v="Non valide"/>
    <n v="1155"/>
    <n v="1027.95"/>
    <s v="LCT261767"/>
    <n v="43591"/>
    <x v="207"/>
    <n v="2"/>
    <n v="0"/>
    <n v="0"/>
  </r>
  <r>
    <s v="2811803010"/>
    <x v="0"/>
    <n v="28118030"/>
    <s v="10"/>
    <x v="2"/>
    <x v="137"/>
    <n v="1"/>
    <n v="1"/>
    <s v=""/>
    <s v="P/N CONNU"/>
    <s v="N/A"/>
    <s v="LdF Non approuvée"/>
    <m/>
    <s v="NON"/>
    <s v="BUNDLE"/>
    <s v="1251019-8030010"/>
    <x v="1"/>
    <s v="LCT325035_x000a_LCT325036_x000a_LCT325037_x000a_LCT325038_x000a_LCT325039_x000a_LCT325040_x000a_LCT325041_x000a_LCT325042_x000a_LCT325043_x000a_LCT325044"/>
    <s v="325035-1"/>
    <x v="208"/>
    <s v="SERVI"/>
    <s v="N/A"/>
    <s v="N/A"/>
    <s v="N/A"/>
    <s v="Expédiée"/>
    <s v="GLA LE 10/04/2019 Attente rep DA"/>
    <s v="GLA"/>
    <n v="23823"/>
    <m/>
    <n v="6900"/>
    <d v="2019-04-23T00:00:00"/>
    <d v="2019-05-03T00:00:00"/>
    <d v="2019-05-01T00:00:00"/>
    <m/>
    <s v="MAD TBD"/>
    <s v=""/>
    <s v=""/>
    <d v="2019-05-03T00:00:00"/>
    <s v="OK"/>
    <n v="4313"/>
    <n v="8527"/>
    <s v="USD"/>
    <s v="TBD"/>
    <s v="TBD"/>
    <s v="Non valide"/>
    <s v="Non valide"/>
    <n v="8527"/>
    <n v="7589.03"/>
    <s v="LCT325035"/>
    <n v="43588"/>
    <x v="206"/>
    <n v="2"/>
    <n v="0"/>
    <n v="0"/>
  </r>
  <r>
    <s v="28098884_x000a_2811802510"/>
    <x v="0"/>
    <s v="28098884_x000a_28118025"/>
    <s v="10"/>
    <x v="1"/>
    <x v="132"/>
    <n v="2"/>
    <n v="2"/>
    <s v=""/>
    <s v="P/N CONNU"/>
    <s v="N/A"/>
    <s v="LdF Non approuvée"/>
    <m/>
    <s v="NON"/>
    <n v="511"/>
    <s v="1251019-8025010"/>
    <x v="0"/>
    <s v="LCT322834_x000a_LCT322835_x000a_LCT322836"/>
    <s v="LTE990011_x000a_ =&gt; _x000a_LTE990012"/>
    <x v="209"/>
    <s v="SERVI"/>
    <s v="N/A"/>
    <s v="N/A"/>
    <s v="N/A"/>
    <s v="Expédiée"/>
    <s v="GLA LE 21/03/2019 Attente 4QEL*00089 prévu pour le 30/04/2019 _x000a_GLA LE 13/05/2019 PB IMPRIMANTE"/>
    <s v="GLA"/>
    <n v="22894"/>
    <m/>
    <n v="6712"/>
    <d v="2019-03-21T00:00:00"/>
    <d v="2019-05-10T00:00:00"/>
    <d v="2019-05-08T00:00:00"/>
    <m/>
    <s v="MAD TBD"/>
    <s v=""/>
    <s v=""/>
    <d v="2019-05-10T00:00:00"/>
    <s v="OK"/>
    <n v="831"/>
    <n v="1258"/>
    <s v="USD"/>
    <s v="TBD"/>
    <s v="TBD"/>
    <s v="Non valide"/>
    <s v="Non valide"/>
    <n v="2516"/>
    <n v="2239.2400000000002"/>
    <s v="LCT322834"/>
    <n v="43595"/>
    <x v="208"/>
    <n v="1"/>
    <n v="0"/>
    <n v="0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398"/>
    <n v="73220100"/>
    <x v="210"/>
    <s v="SERVI"/>
    <s v="N/A"/>
    <s v="N/A"/>
    <s v="N/A"/>
    <s v="Expédiée"/>
    <s v="En prod."/>
    <s v="AZA"/>
    <n v="22020"/>
    <m/>
    <n v="5982"/>
    <d v="2019-02-14T00:00:00"/>
    <d v="2019-05-10T00:00:00"/>
    <d v="2019-05-09T00:00:00"/>
    <m/>
    <s v="MAD TBD"/>
    <s v=""/>
    <s v=""/>
    <d v="2019-05-10T00:00:00"/>
    <s v="OK"/>
    <n v="1239"/>
    <s v="N/A"/>
    <s v="EUR"/>
    <s v="TBD"/>
    <s v="TBD"/>
    <s v="Non valide"/>
    <s v="Non valide"/>
    <n v="1239"/>
    <n v="1239"/>
    <s v="LCT289398"/>
    <n v="43595"/>
    <x v="208"/>
    <n v="2"/>
    <n v="2.14"/>
    <n v="2.14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399"/>
    <n v="73220101"/>
    <x v="210"/>
    <s v="SERVI"/>
    <s v="N/A"/>
    <s v="N/A"/>
    <s v="N/A"/>
    <s v="Expédiée"/>
    <s v="En prod."/>
    <s v="AZA"/>
    <n v="22020"/>
    <m/>
    <n v="5982"/>
    <d v="2019-02-14T00:00:00"/>
    <d v="2019-05-10T00:00:00"/>
    <d v="2019-05-09T00:00:00"/>
    <m/>
    <s v="MAD TBD"/>
    <s v=""/>
    <s v=""/>
    <d v="2019-05-10T00:00:00"/>
    <s v="OK"/>
    <n v="1239"/>
    <s v="N/A"/>
    <s v="EUR"/>
    <s v="TBD"/>
    <s v="TBD"/>
    <s v="Non valide"/>
    <s v="Non valide"/>
    <n v="1239"/>
    <n v="1239"/>
    <s v="LCT289399"/>
    <n v="43595"/>
    <x v="208"/>
    <n v="2"/>
    <n v="2.14"/>
    <n v="2.14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400"/>
    <n v="73220102"/>
    <x v="210"/>
    <s v="SERVI"/>
    <s v="N/A"/>
    <s v="N/A"/>
    <s v="N/A"/>
    <s v="Expédiée"/>
    <s v="En prod."/>
    <s v="AZA"/>
    <n v="22020"/>
    <m/>
    <n v="5982"/>
    <d v="2019-02-14T00:00:00"/>
    <d v="2019-05-10T00:00:00"/>
    <d v="2019-05-09T00:00:00"/>
    <m/>
    <s v="MAD TBD"/>
    <s v=""/>
    <s v=""/>
    <d v="2019-05-10T00:00:00"/>
    <s v="OK"/>
    <n v="1239"/>
    <s v="N/A"/>
    <s v="EUR"/>
    <s v="TBD"/>
    <s v="TBD"/>
    <s v="Non valide"/>
    <s v="Non valide"/>
    <n v="1239"/>
    <n v="1239"/>
    <s v="LCT289400"/>
    <n v="43595"/>
    <x v="208"/>
    <n v="2"/>
    <n v="2.14"/>
    <n v="2.14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401"/>
    <n v="73220103"/>
    <x v="210"/>
    <s v="SERVI"/>
    <s v="N/A"/>
    <s v="N/A"/>
    <s v="N/A"/>
    <s v="Expédiée"/>
    <s v="En prod."/>
    <s v="AZA"/>
    <n v="22020"/>
    <m/>
    <n v="5982"/>
    <d v="2019-02-14T00:00:00"/>
    <d v="2019-05-10T00:00:00"/>
    <d v="2019-05-09T00:00:00"/>
    <m/>
    <s v="MAD TBD"/>
    <s v=""/>
    <s v=""/>
    <d v="2019-05-10T00:00:00"/>
    <s v="OK"/>
    <n v="1239"/>
    <s v="N/A"/>
    <s v="EUR"/>
    <s v="TBD"/>
    <s v="TBD"/>
    <s v="Non valide"/>
    <s v="Non valide"/>
    <n v="1239"/>
    <n v="1239"/>
    <s v="LCT289401"/>
    <n v="43595"/>
    <x v="208"/>
    <n v="2"/>
    <n v="2.14"/>
    <n v="2.14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402"/>
    <n v="73220104"/>
    <x v="210"/>
    <s v="SERVI"/>
    <s v="N/A"/>
    <s v="N/A"/>
    <s v="N/A"/>
    <s v="Expédiée"/>
    <s v="En prod."/>
    <s v="AZA"/>
    <n v="22020"/>
    <m/>
    <n v="5982"/>
    <d v="2019-02-14T00:00:00"/>
    <d v="2019-05-10T00:00:00"/>
    <d v="2019-05-09T00:00:00"/>
    <m/>
    <s v="MAD TBD"/>
    <s v=""/>
    <s v=""/>
    <d v="2019-05-10T00:00:00"/>
    <s v="OK"/>
    <n v="1239"/>
    <s v="N/A"/>
    <s v="EUR"/>
    <s v="TBD"/>
    <s v="TBD"/>
    <s v="Non valide"/>
    <s v="Non valide"/>
    <n v="1239"/>
    <n v="1239"/>
    <s v="LCT289402"/>
    <n v="43595"/>
    <x v="208"/>
    <n v="2"/>
    <n v="2.14"/>
    <n v="2.14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403"/>
    <n v="73220105"/>
    <x v="211"/>
    <s v="SERVI"/>
    <s v="N/A"/>
    <s v="N/A"/>
    <s v="N/A"/>
    <s v="Expédiée"/>
    <s v="En prod."/>
    <s v="AZA"/>
    <n v="22020"/>
    <m/>
    <n v="5982"/>
    <d v="2019-02-14T00:00:00"/>
    <d v="2019-05-15T00:00:00"/>
    <d v="2019-05-14T00:00:00"/>
    <m/>
    <s v="MAD TBD"/>
    <s v=""/>
    <s v=""/>
    <d v="2019-05-15T00:00:00"/>
    <s v="OK"/>
    <n v="1239"/>
    <s v="N/A"/>
    <s v="EUR"/>
    <s v="TBD"/>
    <s v="TBD"/>
    <s v="Non valide"/>
    <s v="Non valide"/>
    <n v="1239"/>
    <n v="1239"/>
    <s v="LCT289403"/>
    <n v="43600"/>
    <x v="209"/>
    <n v="2"/>
    <n v="2.14"/>
    <n v="2.14"/>
  </r>
  <r>
    <s v="450036954910"/>
    <x v="2"/>
    <n v="4500369549"/>
    <s v="10"/>
    <x v="0"/>
    <x v="16"/>
    <n v="1"/>
    <n v="1"/>
    <s v=""/>
    <s v="P/N CONNU"/>
    <s v="N/A"/>
    <s v="LdF approuvée"/>
    <s v="NON"/>
    <s v="N/A"/>
    <s v="FDCP-L1"/>
    <s v="1251619-9549010"/>
    <x v="1"/>
    <s v="LCT289404"/>
    <n v="73220106"/>
    <x v="211"/>
    <s v="SERVI"/>
    <s v="N/A"/>
    <s v="N/A"/>
    <s v="N/A"/>
    <s v="Expédiée"/>
    <s v="En prod."/>
    <s v="AZA"/>
    <n v="22020"/>
    <m/>
    <n v="5982"/>
    <d v="2019-02-14T00:00:00"/>
    <d v="2019-05-15T00:00:00"/>
    <d v="2019-05-14T00:00:00"/>
    <m/>
    <s v="MAD TBD"/>
    <s v=""/>
    <s v=""/>
    <d v="2019-05-15T00:00:00"/>
    <s v="OK"/>
    <n v="1239"/>
    <s v="N/A"/>
    <s v="EUR"/>
    <s v="TBD"/>
    <s v="TBD"/>
    <s v="Non valide"/>
    <s v="Non valide"/>
    <n v="1239"/>
    <n v="1239"/>
    <s v="LCT289404"/>
    <n v="43600"/>
    <x v="209"/>
    <n v="2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0"/>
    <n v="73220108"/>
    <x v="211"/>
    <s v="SERVI"/>
    <s v="N/A"/>
    <s v="N/A"/>
    <s v="N/A"/>
    <s v="Expédiée"/>
    <s v="En prod."/>
    <s v="AZA"/>
    <n v="22020"/>
    <s v="N/A"/>
    <n v="6040"/>
    <d v="2019-05-24T00:00:00"/>
    <d v="2019-05-15T00:00:00"/>
    <d v="2019-05-14T00:00:00"/>
    <m/>
    <s v="MAD TBD"/>
    <s v=""/>
    <s v=""/>
    <d v="2019-05-15T00:00:00"/>
    <s v="OK"/>
    <n v="1239"/>
    <s v="N/A"/>
    <s v="EUR"/>
    <s v="TBD"/>
    <s v="TBD"/>
    <s v="Non valide"/>
    <s v="Non valide"/>
    <n v="1239"/>
    <n v="1239"/>
    <s v="LCT289740"/>
    <n v="43600"/>
    <x v="209"/>
    <n v="2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1"/>
    <n v="73220109"/>
    <x v="211"/>
    <s v="SERVI"/>
    <s v="N/A"/>
    <s v="N/A"/>
    <s v="N/A"/>
    <s v="Expédiée"/>
    <s v="En prod."/>
    <s v="AZA"/>
    <n v="22020"/>
    <s v="N/A"/>
    <n v="6040"/>
    <d v="2019-05-24T00:00:00"/>
    <d v="2019-05-15T00:00:00"/>
    <d v="2019-05-14T00:00:00"/>
    <m/>
    <s v="MAD TBD"/>
    <s v=""/>
    <s v=""/>
    <d v="2019-05-15T00:00:00"/>
    <s v="OK"/>
    <n v="1239"/>
    <s v="N/A"/>
    <s v="EUR"/>
    <s v="TBD"/>
    <s v="TBD"/>
    <s v="Non valide"/>
    <s v="Non valide"/>
    <n v="1239"/>
    <n v="1239"/>
    <s v="LCT289741"/>
    <n v="43600"/>
    <x v="209"/>
    <n v="2"/>
    <n v="2.14"/>
    <n v="2.14"/>
  </r>
  <r>
    <s v="490003770410"/>
    <x v="1"/>
    <n v="4900037704"/>
    <s v="10"/>
    <x v="0"/>
    <x v="130"/>
    <n v="35"/>
    <n v="35"/>
    <s v=""/>
    <s v="P/N CONNU"/>
    <s v="TBD"/>
    <s v="LdF Non approuvée"/>
    <m/>
    <s v="OUI"/>
    <s v="FAISCEAU"/>
    <s v="1251019-7704010"/>
    <x v="1"/>
    <s v="LCT283892_x000a_LCT283893"/>
    <s v="283892-1_x000a_=&gt;_x000a_283892-35"/>
    <x v="212"/>
    <s v="SERVI"/>
    <s v="N/A"/>
    <s v="N/A"/>
    <s v="N/A"/>
    <s v="Expédiée"/>
    <s v="GLA le 01/03/2019: Attente rep DA pour planification_x000a_GLA le 19/03/2019 Attente  reste de la matiere 1CON*23480 qte 11"/>
    <s v="GLA"/>
    <n v="22403"/>
    <m/>
    <n v="6631"/>
    <d v="2019-04-15T00:00:00"/>
    <d v="2019-05-16T00:00:00"/>
    <d v="2019-05-15T00:00:00"/>
    <m/>
    <s v="MAD TBD"/>
    <s v=""/>
    <s v=""/>
    <d v="2019-05-16T00:00:00"/>
    <s v="OK"/>
    <n v="470"/>
    <n v="539"/>
    <s v="EUR"/>
    <s v="TBD"/>
    <s v="TBD"/>
    <s v="Non valide"/>
    <s v="Non valide"/>
    <n v="16450"/>
    <n v="16450"/>
    <s v="LCT283892"/>
    <n v="43601"/>
    <x v="210"/>
    <n v="2"/>
    <n v="0.93"/>
    <n v="32.55000000000000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2"/>
    <n v="73220110"/>
    <x v="213"/>
    <s v="SERVI"/>
    <s v="N/A"/>
    <s v="N/A"/>
    <s v="N/A"/>
    <s v="Expédiée"/>
    <s v="En prod."/>
    <s v="AZA"/>
    <n v="22020"/>
    <m/>
    <n v="6543"/>
    <d v="2019-05-24T00:00:00"/>
    <d v="2019-05-17T00:00:00"/>
    <d v="2019-05-16T00:00:00"/>
    <m/>
    <s v="MAD TBD"/>
    <s v=""/>
    <s v=""/>
    <d v="2019-05-17T00:00:00"/>
    <s v="OK"/>
    <n v="1239"/>
    <s v="N/A"/>
    <s v="EUR"/>
    <s v="TBD"/>
    <s v="TBD"/>
    <s v="Non valide"/>
    <s v="Non valide"/>
    <n v="1239"/>
    <n v="1239"/>
    <s v="LCT289742"/>
    <n v="43602"/>
    <x v="211"/>
    <n v="2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3"/>
    <n v="73220111"/>
    <x v="213"/>
    <s v="SERVI"/>
    <s v="N/A"/>
    <s v="N/A"/>
    <s v="N/A"/>
    <s v="Expédiée"/>
    <s v="En prod."/>
    <s v="AZA"/>
    <n v="22020"/>
    <m/>
    <n v="6543"/>
    <d v="2019-05-24T00:00:00"/>
    <d v="2019-05-17T00:00:00"/>
    <d v="2019-05-16T00:00:00"/>
    <m/>
    <s v="MAD TBD"/>
    <s v=""/>
    <s v=""/>
    <d v="2019-05-17T00:00:00"/>
    <s v="OK"/>
    <n v="1239"/>
    <s v="N/A"/>
    <s v="EUR"/>
    <s v="TBD"/>
    <s v="TBD"/>
    <s v="Non valide"/>
    <s v="Non valide"/>
    <n v="1239"/>
    <n v="1239"/>
    <s v="LCT289743"/>
    <n v="43602"/>
    <x v="211"/>
    <n v="2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5"/>
    <n v="73220113"/>
    <x v="213"/>
    <s v="SERVI"/>
    <s v="N/A"/>
    <s v="N/A"/>
    <s v="N/A"/>
    <s v="Expédiée"/>
    <s v="En prod."/>
    <s v="AZA"/>
    <n v="22020"/>
    <m/>
    <n v="6543"/>
    <d v="2019-05-24T00:00:00"/>
    <d v="2019-05-17T00:00:00"/>
    <d v="2019-05-16T00:00:00"/>
    <m/>
    <s v="MAD TBD"/>
    <s v=""/>
    <s v=""/>
    <d v="2019-05-17T00:00:00"/>
    <s v="OK"/>
    <n v="1239"/>
    <s v="N/A"/>
    <s v="EUR"/>
    <s v="TBD"/>
    <s v="TBD"/>
    <s v="Non valide"/>
    <s v="Non valide"/>
    <n v="1239"/>
    <n v="1239"/>
    <s v="LCT289745"/>
    <n v="43602"/>
    <x v="211"/>
    <n v="2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6"/>
    <n v="73220114"/>
    <x v="213"/>
    <s v="SERVI"/>
    <s v="N/A"/>
    <s v="N/A"/>
    <s v="N/A"/>
    <s v="Expédiée"/>
    <s v="En prod."/>
    <s v="AZA"/>
    <n v="22020"/>
    <m/>
    <n v="6543"/>
    <d v="2019-05-24T00:00:00"/>
    <d v="2019-05-17T00:00:00"/>
    <d v="2019-05-16T00:00:00"/>
    <m/>
    <s v="MAD TBD"/>
    <s v=""/>
    <s v=""/>
    <d v="2019-05-17T00:00:00"/>
    <s v="OK"/>
    <n v="1239"/>
    <s v="N/A"/>
    <s v="EUR"/>
    <s v="TBD"/>
    <s v="TBD"/>
    <s v="Non valide"/>
    <s v="Non valide"/>
    <n v="1239"/>
    <n v="1239"/>
    <s v="LCT289746"/>
    <n v="43602"/>
    <x v="211"/>
    <n v="2"/>
    <n v="2.14"/>
    <n v="2.14"/>
  </r>
  <r>
    <s v="2804522110"/>
    <x v="0"/>
    <n v="28045221"/>
    <s v="10"/>
    <x v="0"/>
    <x v="69"/>
    <n v="1"/>
    <n v="1"/>
    <s v=""/>
    <s v="P/N CONNU"/>
    <s v="TBD"/>
    <s v="LdF approuvée"/>
    <m/>
    <s v="NON"/>
    <s v="WIRE-BONDING"/>
    <s v="1251019-5221010"/>
    <x v="1"/>
    <s v="LCT253995_x000a_LCT253996"/>
    <s v="253995-1"/>
    <x v="213"/>
    <s v="SERVI"/>
    <s v="N/A"/>
    <s v="N/A"/>
    <s v="N/A"/>
    <s v="Expédiée"/>
    <m/>
    <s v="GLA"/>
    <s v="NA"/>
    <s v="NA"/>
    <s v="NA"/>
    <d v="2019-05-22T00:00:00"/>
    <d v="2019-05-22T00:00:00"/>
    <d v="2019-05-16T00:00:00"/>
    <m/>
    <s v="MAD TBD"/>
    <s v=""/>
    <s v=""/>
    <d v="2019-05-22T00:00:00"/>
    <s v="OK"/>
    <n v="163"/>
    <n v="465"/>
    <s v="USD"/>
    <s v="TBD"/>
    <s v="TBD"/>
    <s v="Non valide"/>
    <s v="Non valide"/>
    <n v="163"/>
    <n v="145.07"/>
    <s v="LCT253995"/>
    <n v="43607"/>
    <x v="212"/>
    <n v="2"/>
    <n v="0"/>
    <n v="0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7"/>
    <n v="73220115"/>
    <x v="214"/>
    <s v="SERVI"/>
    <s v="N/A"/>
    <s v="N/A"/>
    <s v="N/A"/>
    <s v="Expédiée"/>
    <s v="En prod."/>
    <s v="AZA"/>
    <n v="22020"/>
    <m/>
    <n v="6543"/>
    <d v="2019-05-24T00:00:00"/>
    <d v="2019-05-22T00:00:00"/>
    <d v="2019-05-21T00:00:00"/>
    <m/>
    <s v="MAD TBD"/>
    <s v=""/>
    <s v=""/>
    <d v="2019-05-22T00:00:00"/>
    <s v="OK"/>
    <n v="1239"/>
    <s v="N/A"/>
    <s v="EUR"/>
    <s v="TBD"/>
    <s v="TBD"/>
    <s v="Non valide"/>
    <s v="Non valide"/>
    <n v="1239"/>
    <n v="1239"/>
    <s v="LCT289747"/>
    <n v="43607"/>
    <x v="212"/>
    <n v="2"/>
    <n v="2.14"/>
    <n v="2.14"/>
  </r>
  <r>
    <s v="2809788910"/>
    <x v="0"/>
    <n v="28097889"/>
    <s v="10"/>
    <x v="0"/>
    <x v="136"/>
    <n v="6"/>
    <n v="6"/>
    <s v=""/>
    <s v="P/N CONNU"/>
    <s v="N/A"/>
    <s v="LdF Non approuvée"/>
    <m/>
    <s v="NON"/>
    <s v="BUNDLE"/>
    <s v="1251019-7889010"/>
    <x v="1"/>
    <s v="LCT307450_x000a_=&gt;_x000a_LCT307473"/>
    <s v="307450-1_x000a_307454-1_x000a_307458-1_x000a_307462-1_x000a_307466-1_x000a_307470-1"/>
    <x v="215"/>
    <s v="SERVI"/>
    <s v="N/A"/>
    <s v="N/A"/>
    <s v="N/A"/>
    <s v="Expédiée"/>
    <s v="GLA le 21/03/2019 Attente rep Client pour prep_x000a_"/>
    <s v="GLA"/>
    <n v="23238"/>
    <m/>
    <n v="6659"/>
    <d v="2019-05-02T00:00:00"/>
    <d v="2019-05-29T00:00:00"/>
    <d v="2019-05-23T00:00:00"/>
    <m/>
    <s v="MAD TBD"/>
    <s v=""/>
    <s v=""/>
    <d v="2019-05-29T00:00:00"/>
    <s v="OK"/>
    <n v="4521"/>
    <n v="9368"/>
    <s v="USD"/>
    <n v="4521"/>
    <s v="USD"/>
    <s v="Valide"/>
    <s v="Valide"/>
    <n v="27126"/>
    <n v="24142.14"/>
    <s v="LCT307450"/>
    <n v="43614"/>
    <x v="213"/>
    <n v="2"/>
    <n v="19.37"/>
    <n v="116.22"/>
  </r>
  <r>
    <s v="630133696510"/>
    <x v="0"/>
    <n v="6301336965"/>
    <s v="10"/>
    <x v="1"/>
    <x v="138"/>
    <n v="1"/>
    <n v="1"/>
    <s v=""/>
    <s v="P/N CONNU"/>
    <s v="VB0020D"/>
    <s v="LdF approuvée"/>
    <m/>
    <s v="NON"/>
    <n v="317"/>
    <s v="1251019-6965010"/>
    <x v="0"/>
    <s v="LCT363697"/>
    <s v="LTE990001"/>
    <x v="216"/>
    <s v="SERVI"/>
    <s v="6V00205900"/>
    <s v="Qté 1"/>
    <s v="N/A"/>
    <s v="Expédiée"/>
    <s v="GLA remplace la commande 28158131"/>
    <s v="GLA"/>
    <s v="NA"/>
    <m/>
    <s v="NA"/>
    <d v="2019-05-24T00:00:00"/>
    <d v="2019-05-28T00:00:00"/>
    <d v="2019-05-24T00:00:00"/>
    <m/>
    <s v="MAD TBD"/>
    <s v=""/>
    <s v=""/>
    <d v="2019-05-28T00:00:00"/>
    <s v="OK"/>
    <n v="2252"/>
    <n v="2978"/>
    <s v="USD"/>
    <s v="TBD"/>
    <s v="TBD"/>
    <s v="Non valide"/>
    <s v="Non valide"/>
    <n v="2978"/>
    <n v="2650.42"/>
    <s v="LCT363697"/>
    <n v="43613"/>
    <x v="214"/>
    <n v="1"/>
    <n v="0"/>
    <n v="0"/>
  </r>
  <r>
    <s v="490003775610"/>
    <x v="1"/>
    <n v="4900037756"/>
    <s v="10"/>
    <x v="0"/>
    <x v="42"/>
    <n v="6"/>
    <n v="6"/>
    <s v=""/>
    <s v="P/N CONNU"/>
    <s v="TBD"/>
    <s v="LdF approuvée"/>
    <m/>
    <s v="OUI"/>
    <s v="CABLE COAXIAL"/>
    <s v="1251019-7756010"/>
    <x v="1"/>
    <s v="LCT299159_x000a_LCT299160"/>
    <s v="299159-1_x000a_=&gt;_x000a_299159-6"/>
    <x v="217"/>
    <s v="SERVI"/>
    <s v="N/A"/>
    <s v="N/A"/>
    <s v="N/A"/>
    <s v="Expédiée"/>
    <s v="GLA LE 12/03/2019 Attente 1CON*20384 le 21/05/2019"/>
    <s v="GLA"/>
    <n v="22582"/>
    <m/>
    <n v="7232"/>
    <d v="2019-04-29T00:00:00"/>
    <d v="2019-05-29T00:00:00"/>
    <d v="2019-05-28T00:00:00"/>
    <m/>
    <s v="MAD TBD"/>
    <s v=""/>
    <s v=""/>
    <d v="2019-05-29T00:00:00"/>
    <s v="OK"/>
    <n v="234.12"/>
    <n v="234.12"/>
    <s v="EUR"/>
    <s v="TBD"/>
    <s v="TBD"/>
    <s v="Non valide"/>
    <s v="Non valide"/>
    <n v="1404.72"/>
    <n v="1404.72"/>
    <s v="LCT299159"/>
    <n v="43614"/>
    <x v="213"/>
    <n v="2"/>
    <n v="1.53"/>
    <n v="9.18"/>
  </r>
  <r>
    <s v="450033675340"/>
    <x v="2"/>
    <n v="4500336753"/>
    <n v="40"/>
    <x v="0"/>
    <x v="55"/>
    <n v="1"/>
    <n v="1"/>
    <s v=""/>
    <s v="P/N CONNU"/>
    <s v="N/A"/>
    <s v="LdF approuvée"/>
    <s v="NON"/>
    <s v="NON"/>
    <s v="FDVESS-L4"/>
    <s v="1251619-6753040"/>
    <x v="1"/>
    <s v="LCT203324"/>
    <n v="71140037"/>
    <x v="218"/>
    <s v="SERVI"/>
    <s v="N/A"/>
    <s v="N/A"/>
    <s v="N/A"/>
    <s v="Expédiée"/>
    <s v="En prod."/>
    <s v="AZA"/>
    <s v="N/A"/>
    <s v="N/A"/>
    <n v="4800"/>
    <d v="2019-05-14T00:00:00"/>
    <d v="2019-05-29T00:00:00"/>
    <d v="2019-05-29T00:00:00"/>
    <m/>
    <s v="MAD TBD"/>
    <s v=""/>
    <s v=""/>
    <d v="2019-05-29T00:00:00"/>
    <s v="OK"/>
    <n v="1321"/>
    <s v="N/A"/>
    <s v="EUR"/>
    <s v="TBD"/>
    <s v="TBD"/>
    <s v="Non valide"/>
    <s v="Non valide"/>
    <n v="1321"/>
    <n v="1321"/>
    <s v="LCT203324"/>
    <n v="43614"/>
    <x v="213"/>
    <n v="2"/>
    <n v="1.78"/>
    <n v="1.78"/>
  </r>
  <r>
    <s v="450033675340"/>
    <x v="2"/>
    <n v="4500336753"/>
    <s v="40"/>
    <x v="0"/>
    <x v="55"/>
    <n v="1"/>
    <n v="1"/>
    <s v=""/>
    <s v="P/N CONNU"/>
    <s v="N/A"/>
    <s v="LdF approuvée"/>
    <s v="NON"/>
    <s v="NON"/>
    <s v="FDVESS-L4"/>
    <s v="1251619-6753040"/>
    <x v="1"/>
    <s v="LCT203324"/>
    <n v="71140038"/>
    <x v="218"/>
    <s v="SERVI"/>
    <s v="N/A"/>
    <s v="N/A"/>
    <s v="N/A"/>
    <s v="Expédiée"/>
    <s v="En prod."/>
    <s v="AZA"/>
    <s v="N/A"/>
    <s v="N/A"/>
    <n v="4800"/>
    <d v="2019-05-14T00:00:00"/>
    <d v="2019-05-29T00:00:00"/>
    <d v="2019-05-29T00:00:00"/>
    <m/>
    <s v="MAD TBD"/>
    <s v=""/>
    <s v=""/>
    <d v="2019-05-29T00:00:00"/>
    <s v="OK"/>
    <n v="1321"/>
    <s v="N/A"/>
    <s v="EUR"/>
    <s v="TBD"/>
    <s v="TBD"/>
    <s v="Non valide"/>
    <s v="Non valide"/>
    <n v="1321"/>
    <n v="1321"/>
    <s v="LCT203324"/>
    <n v="43614"/>
    <x v="213"/>
    <n v="2"/>
    <n v="1.78"/>
    <n v="1.78"/>
  </r>
  <r>
    <s v="490003831620"/>
    <x v="1"/>
    <n v="4900038316"/>
    <s v="20"/>
    <x v="3"/>
    <x v="130"/>
    <n v="1"/>
    <n v="1"/>
    <s v=""/>
    <s v="P/N CONNU"/>
    <s v="TBD"/>
    <s v="LdF Non approuvée"/>
    <m/>
    <s v="OUI"/>
    <s v="FAISCEAU"/>
    <s v="1251019-8316020"/>
    <x v="1"/>
    <s v="LCT340222_x000a_LCT340223"/>
    <s v="340222-1"/>
    <x v="218"/>
    <s v="SERVI"/>
    <s v="N/A"/>
    <s v="N/A"/>
    <s v="N/A"/>
    <s v="Expédiée"/>
    <s v="GLA LE 06/05/2019: Attente 1CON*23480 QTE 2 le 21/05/2019"/>
    <s v="GLA"/>
    <n v="24553"/>
    <m/>
    <s v="DS 390556"/>
    <d v="2019-05-17T00:00:00"/>
    <d v="2019-06-03T00:00:00"/>
    <d v="2019-05-29T00:00:00"/>
    <m/>
    <s v="MAD TBD"/>
    <s v=""/>
    <s v=""/>
    <d v="2019-06-04T00:00:00"/>
    <m/>
    <n v="470"/>
    <n v="539"/>
    <s v="EUR"/>
    <s v="TBD"/>
    <s v="TBD"/>
    <s v="Non valide"/>
    <s v="Non valide"/>
    <n v="470"/>
    <n v="470"/>
    <s v="LCT340222"/>
    <n v="43620"/>
    <x v="215"/>
    <n v="2"/>
    <n v="0.93"/>
    <n v="0.93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49"/>
    <n v="73220117"/>
    <x v="219"/>
    <s v="SERVI"/>
    <s v="N/A"/>
    <s v="N/A"/>
    <s v="N/A"/>
    <s v="Expédiée"/>
    <s v="En prod."/>
    <s v="AZA"/>
    <n v="22020"/>
    <m/>
    <n v="6543"/>
    <d v="2019-05-24T00:00:00"/>
    <d v="2019-06-04T00:00:00"/>
    <d v="2019-06-04T00:00:00"/>
    <m/>
    <s v="MAD TBD"/>
    <s v=""/>
    <s v=""/>
    <d v="2019-06-04T00:00:00"/>
    <s v="OK"/>
    <n v="1239"/>
    <s v="N/A"/>
    <s v="EUR"/>
    <n v="1239"/>
    <s v="EUR"/>
    <s v="Valide"/>
    <s v="Valide"/>
    <n v="1239"/>
    <n v="1239"/>
    <s v="LCT289749"/>
    <n v="43620"/>
    <x v="215"/>
    <n v="2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50"/>
    <n v="73220118"/>
    <x v="219"/>
    <s v="SERVI"/>
    <s v="N/A"/>
    <s v="N/A"/>
    <s v="N/A"/>
    <s v="Expédiée"/>
    <s v="En prod."/>
    <s v="AZA"/>
    <n v="22020"/>
    <m/>
    <n v="6543"/>
    <d v="2019-05-24T00:00:00"/>
    <d v="2019-06-04T00:00:00"/>
    <d v="2019-06-04T00:00:00"/>
    <m/>
    <s v="MAD TBD"/>
    <s v=""/>
    <s v=""/>
    <d v="2019-06-04T00:00:00"/>
    <s v="OK"/>
    <n v="1239"/>
    <s v="N/A"/>
    <s v="EUR"/>
    <n v="1239"/>
    <s v="EUR"/>
    <s v="Valide"/>
    <s v="Valide"/>
    <n v="1239"/>
    <n v="1239"/>
    <s v="LCT289750"/>
    <n v="43620"/>
    <x v="215"/>
    <n v="2"/>
    <n v="2.14"/>
    <n v="2.14"/>
  </r>
  <r>
    <s v="450033675330"/>
    <x v="2"/>
    <n v="4500336753"/>
    <n v="30"/>
    <x v="4"/>
    <x v="55"/>
    <n v="1"/>
    <n v="1"/>
    <s v=""/>
    <s v="P/N CONNU"/>
    <s v="N/A"/>
    <s v="LdF approuvée"/>
    <s v="NON"/>
    <s v="NON"/>
    <s v="FDVESS-L4"/>
    <s v="1251619-6753030"/>
    <x v="1"/>
    <s v="LCT251462"/>
    <n v="71140039"/>
    <x v="220"/>
    <s v="SERVI"/>
    <s v="N/A"/>
    <s v="N/A"/>
    <s v="N/A"/>
    <s v="Expédiée"/>
    <s v="En prod."/>
    <s v="AZA"/>
    <s v="N/A"/>
    <s v="N/A"/>
    <n v="5195"/>
    <d v="2019-02-14T00:00:00"/>
    <d v="2019-06-07T00:00:00"/>
    <d v="2019-06-06T00:00:00"/>
    <m/>
    <s v="MAD TBD"/>
    <s v=""/>
    <s v=""/>
    <d v="2019-06-07T00:00:00"/>
    <s v="OK"/>
    <n v="1321"/>
    <s v="N/A"/>
    <s v="EUR"/>
    <n v="1321"/>
    <s v="EUR"/>
    <s v="Valide"/>
    <s v="Valide"/>
    <n v="1321"/>
    <n v="1321"/>
    <s v="LCT251462"/>
    <n v="43623"/>
    <x v="216"/>
    <n v="1"/>
    <n v="1.78"/>
    <n v="1.78"/>
  </r>
  <r>
    <s v="450033675330"/>
    <x v="2"/>
    <n v="4500336753"/>
    <s v="30"/>
    <x v="4"/>
    <x v="55"/>
    <n v="1"/>
    <n v="1"/>
    <s v=""/>
    <s v="P/N CONNU"/>
    <s v="N/A"/>
    <s v="LdF approuvée"/>
    <s v="NON"/>
    <s v="NON"/>
    <s v="FDVESS-L4"/>
    <s v="1251619-6753030"/>
    <x v="1"/>
    <s v="LCT251465"/>
    <n v="71140042"/>
    <x v="220"/>
    <s v="SERVI"/>
    <s v="N/A"/>
    <s v="N/A"/>
    <s v="N/A"/>
    <s v="Expédiée"/>
    <s v="En prod."/>
    <s v="AZA"/>
    <s v="N/A"/>
    <s v="N/A"/>
    <n v="5195"/>
    <d v="2019-02-14T00:00:00"/>
    <d v="2019-06-14T00:00:00"/>
    <d v="2019-06-06T00:00:00"/>
    <m/>
    <s v="MAD TBD"/>
    <s v=""/>
    <s v=""/>
    <d v="2019-06-14T00:00:00"/>
    <s v="OK"/>
    <n v="1321"/>
    <s v="N/A"/>
    <s v="EUR"/>
    <n v="1321"/>
    <s v="EUR"/>
    <s v="Valide"/>
    <s v="Valide"/>
    <n v="1321"/>
    <n v="1321"/>
    <s v="LCT251465"/>
    <n v="43630"/>
    <x v="217"/>
    <n v="1"/>
    <n v="1.78"/>
    <n v="1.78"/>
  </r>
  <r>
    <s v="2794780510"/>
    <x v="0"/>
    <n v="27947805"/>
    <s v="10"/>
    <x v="0"/>
    <x v="108"/>
    <s v="3"/>
    <s v="3"/>
    <s v=""/>
    <s v="P/N CONNU"/>
    <s v="NB02155"/>
    <s v="LdF Non approuvée"/>
    <s v="NON"/>
    <s v="NON"/>
    <n v="56"/>
    <s v="1251019-7805010"/>
    <x v="0"/>
    <s v="LCT182763_x000a_LCT182764"/>
    <s v="LTE990010_x000a_=&gt;_x000a_LTE990012"/>
    <x v="221"/>
    <s v="SERVI"/>
    <s v="N/A"/>
    <s v="N/A"/>
    <s v="N/A"/>
    <s v="Expédiée"/>
    <s v="GLA le 06/11/2018: Attente STR, prévue pour le 05/12/2018 (Derniere AnalYse 12/11/2018)_x000a_GLA le 03/12/2018: OK_x000a_GLY LE 29/04/2019 Manque matiere servitude (4CPR*00034 QTE3) derniere analyse le 13/05/2019_x000a_Gla le 03/06/2019 GLA le 17/06/2019 Prod OK; Test TBD Derniere Anayse 17/06/2019"/>
    <s v="GLA"/>
    <n v="18566"/>
    <s v="ACHF08239"/>
    <n v="6101"/>
    <d v="2019-05-06T23:59:59"/>
    <d v="2019-06-14T00:00:00"/>
    <d v="2019-06-10T00:00:00"/>
    <m/>
    <s v="MAD TBD"/>
    <s v=""/>
    <s v=""/>
    <d v="2019-06-14T00:00:00"/>
    <s v="OK"/>
    <n v="1045"/>
    <n v="1871"/>
    <s v="USD"/>
    <s v="TBD"/>
    <s v="TBD"/>
    <s v="Non valide"/>
    <s v="Non valide"/>
    <n v="3135"/>
    <n v="2790.15"/>
    <s v="LCT182763"/>
    <n v="43630"/>
    <x v="217"/>
    <n v="2"/>
    <n v="1.43"/>
    <n v="4.29"/>
  </r>
  <r>
    <s v="2806044610"/>
    <x v="0"/>
    <n v="28060446"/>
    <s v="10"/>
    <x v="0"/>
    <x v="8"/>
    <n v="1"/>
    <n v="1"/>
    <s v=""/>
    <s v="P/N CONNU"/>
    <s v="NB5457P"/>
    <s v="LdF approuvée"/>
    <m/>
    <s v="NON"/>
    <n v="117"/>
    <s v="1251019-0446010"/>
    <x v="0"/>
    <s v="LCT268641_x000a_LCT268642_x000a_LCT268643"/>
    <s v="LTE990122"/>
    <x v="222"/>
    <s v="SERVI"/>
    <s v="N/A"/>
    <s v="N/A"/>
    <s v="N/A"/>
    <s v="Expédiée"/>
    <s v="GLA le 13/02/2019: Attente rep DA pour planif (derniere analyse le 25/02/2019)_x000a_GLA LE 20/03/2019: Attente  4STR*01149 + 4STR*01150 prévu pour le 10/05/2019_x000a_GLA LE 13/05/2019 Attente servitude 4CON*00031 4CON*00032 derniere analyse le 24/05/2019_x000a_GLA LE 03/06/2019 Envoi à Leny la matiere manquante_x000a_GLA le 17/06/2019 Prod OK; Test TBD"/>
    <s v="GLA"/>
    <n v="21862"/>
    <m/>
    <s v="7061_x000a_7450"/>
    <d v="2019-06-01T00:00:00"/>
    <d v="2019-06-19T00:00:00"/>
    <d v="2019-06-13T00:00:00"/>
    <m/>
    <s v="MAD TBD"/>
    <s v=""/>
    <s v=""/>
    <d v="2019-06-19T00:00:00"/>
    <s v="OK"/>
    <n v="1313.9"/>
    <n v="0"/>
    <s v="USD"/>
    <s v="TBD"/>
    <s v="TBD"/>
    <s v="Non valide"/>
    <s v="Non valide"/>
    <n v="1313.9"/>
    <n v="1169.3710000000001"/>
    <s v="LCT268641"/>
    <n v="43635"/>
    <x v="218"/>
    <n v="2"/>
    <n v="3.74"/>
    <n v="3.74"/>
  </r>
  <r>
    <s v="450037868810"/>
    <x v="2"/>
    <n v="4500378688"/>
    <s v="10"/>
    <x v="4"/>
    <x v="16"/>
    <n v="1"/>
    <n v="1"/>
    <s v=""/>
    <s v="P/N CONNU"/>
    <s v="N/A"/>
    <s v="LdF approuvée"/>
    <s v="NON"/>
    <s v="N/A"/>
    <s v="FDCP-L1"/>
    <s v="1251619-8688010"/>
    <x v="1"/>
    <s v="LCT289751"/>
    <n v="73220119"/>
    <x v="222"/>
    <s v="SERVI"/>
    <s v="N/A"/>
    <s v="N/A"/>
    <s v="N/A"/>
    <s v="Expédiée"/>
    <s v="AZA le 14/05 =&gt; Réception 4STR*01125 le 03/06_x000a_A servir le 05/06/2019"/>
    <s v="AZA"/>
    <n v="22020"/>
    <m/>
    <n v="6543"/>
    <d v="2019-05-24T00:00:00"/>
    <d v="2019-06-14T00:00:00"/>
    <d v="2019-06-13T00:00:00"/>
    <m/>
    <s v="MAD TBD"/>
    <s v=""/>
    <s v=""/>
    <d v="2019-06-14T00:00:00"/>
    <s v="OK"/>
    <n v="1239"/>
    <s v="N/A"/>
    <s v="EUR"/>
    <n v="1239"/>
    <s v="EUR"/>
    <s v="Valide"/>
    <s v="Valide"/>
    <n v="1239"/>
    <n v="1239"/>
    <s v="LCT289751"/>
    <n v="43630"/>
    <x v="217"/>
    <n v="1"/>
    <n v="2.14"/>
    <n v="2.14"/>
  </r>
  <r>
    <s v="2809790010"/>
    <x v="0"/>
    <n v="28097900"/>
    <s v="10"/>
    <x v="1"/>
    <x v="136"/>
    <n v="7"/>
    <n v="7"/>
    <s v=""/>
    <s v="P/N CONNU"/>
    <s v="N/A"/>
    <s v="LdF Non approuvée"/>
    <m/>
    <s v="NON"/>
    <s v="BUNDLE"/>
    <s v="1251019-7900010"/>
    <x v="1"/>
    <s v="LCT307474_x000a_=&gt;_x000a_LCT307501"/>
    <s v="307474-1_x000a_307478-1_x000a_307482-1_x000a_307486-1_x000a_307490-1_x000a_307494-1_x000a_307498-1"/>
    <x v="223"/>
    <s v="SERVI"/>
    <s v="N/A"/>
    <s v="N/A"/>
    <s v="N/A"/>
    <s v="Expédiée"/>
    <s v="GLA le 21/03/2019 Attente rep Client pour prep"/>
    <s v="GLA"/>
    <n v="23238"/>
    <m/>
    <n v="7063"/>
    <d v="2019-06-20T00:00:00"/>
    <d v="2019-06-20T00:00:00"/>
    <d v="2019-06-14T00:00:00"/>
    <m/>
    <s v="MAD TBD"/>
    <s v=""/>
    <s v=""/>
    <d v="2019-06-20T00:00:00"/>
    <s v="OK"/>
    <n v="4521"/>
    <n v="9368"/>
    <s v="USD"/>
    <n v="4521"/>
    <s v="USD"/>
    <s v="Valide"/>
    <s v="Valide"/>
    <n v="65576"/>
    <n v="58362.64"/>
    <s v="LCT307474"/>
    <n v="43636"/>
    <x v="219"/>
    <n v="1"/>
    <n v="19.37"/>
    <n v="135.59"/>
  </r>
  <r>
    <s v="490003836810"/>
    <x v="1"/>
    <n v="4900038368"/>
    <s v="10"/>
    <x v="0"/>
    <x v="42"/>
    <n v="1"/>
    <n v="1"/>
    <s v=""/>
    <s v="P/N CONNU"/>
    <s v="TBD"/>
    <s v="LdF approuvée"/>
    <m/>
    <s v="OUI"/>
    <s v="CABLE COAXIAL"/>
    <s v="1251019-8368010"/>
    <x v="1"/>
    <s v="LCT342281_x000a_LCT342282"/>
    <s v="342281-1"/>
    <x v="223"/>
    <s v="SERVI"/>
    <s v="N/A"/>
    <s v="N/A"/>
    <s v="N/A"/>
    <s v="Expédiée"/>
    <s v="GLA le 10/05/2019: Attente rep DA  pour planification_x000a_GLA LE 21/05/2019 1CON*20384 : réception le 27/05 ACHF26536 ."/>
    <s v="GLA"/>
    <n v="24700"/>
    <m/>
    <n v="7422"/>
    <d v="2019-06-20T00:00:00"/>
    <d v="2019-06-20T00:00:00"/>
    <d v="2019-06-14T00:00:00"/>
    <m/>
    <s v="MAD TBD"/>
    <s v=""/>
    <s v=""/>
    <d v="2019-06-20T00:00:00"/>
    <s v="OK"/>
    <n v="234.12"/>
    <n v="234.12"/>
    <s v="EUR"/>
    <s v="TBD"/>
    <s v="TBD"/>
    <s v="Non valide"/>
    <s v="Non valide"/>
    <n v="234.12"/>
    <n v="234.12"/>
    <s v="LCT342281"/>
    <n v="43636"/>
    <x v="219"/>
    <n v="2"/>
    <n v="1.53"/>
    <n v="1.53"/>
  </r>
  <r>
    <s v="28052925_x000a_2811802310"/>
    <x v="0"/>
    <s v="28052925_x000a_28118023"/>
    <s v="10"/>
    <x v="1"/>
    <x v="131"/>
    <n v="2"/>
    <n v="2"/>
    <s v=""/>
    <s v="P/N CONNU"/>
    <s v="NA"/>
    <s v="LdF Non approuvée"/>
    <m/>
    <s v="NON"/>
    <n v="511"/>
    <s v="1251019-8023010"/>
    <x v="0"/>
    <s v="LCT322837_x000a_LCT322838_x000a_LCT322839"/>
    <s v="LTE990007_x000a_ =&gt; _x000a_LTE990008"/>
    <x v="224"/>
    <s v="SERVI"/>
    <s v="N/A"/>
    <s v="N/A"/>
    <s v="N/A"/>
    <s v="Expédiée"/>
    <s v="GLA LE 21/03/2019 Attente 4QEL*00089 prévu pour le 30/04/2019 _x000a_GLY LE 13/05/2019 Manque matiere servitude  (4QEL*00089 + 4CON*00107 ) derniere analyse le 03/06/2019_x000a_GLA le 17/06/2019 Prod OK; Test TBD"/>
    <s v="GLA"/>
    <n v="22894"/>
    <m/>
    <n v="6712"/>
    <d v="2019-02-11T00:00:00"/>
    <d v="2019-06-20T00:00:00"/>
    <d v="2019-06-18T00:00:00"/>
    <m/>
    <s v="MAD TBD"/>
    <s v=""/>
    <s v=""/>
    <d v="2019-06-20T00:00:00"/>
    <s v="OK"/>
    <n v="831"/>
    <n v="1258"/>
    <s v="USD"/>
    <n v="1258"/>
    <s v="USD"/>
    <s v="Valide"/>
    <s v="Valide"/>
    <n v="2516"/>
    <n v="2239.2400000000002"/>
    <s v="LCT322837"/>
    <n v="43636"/>
    <x v="219"/>
    <n v="1"/>
    <n v="2.14"/>
    <n v="4.28"/>
  </r>
  <r>
    <s v="CDE_STA_VENTCTRLPANEL1"/>
    <x v="6"/>
    <s v="CDE_STA_VENTCTRLPANEL"/>
    <s v="1"/>
    <x v="0"/>
    <x v="139"/>
    <n v="1"/>
    <n v="1"/>
    <s v=""/>
    <s v="P/N CONNU"/>
    <s v="NA"/>
    <s v="LdF Non approuvée"/>
    <m/>
    <s v="OUI"/>
    <n v="9205"/>
    <s v="1254019-ANEL01"/>
    <x v="1"/>
    <s v="LCT242971_x000a_LCT242972_x000a_LCT242973"/>
    <s v="LTE990001"/>
    <x v="225"/>
    <s v="SERVI"/>
    <s v="=SIERREUR(RECHERCHEV(F554;'Table V'!A:F;6;FAUX);&quot;TBD&quot;)"/>
    <s v="Qté 1"/>
    <s v="Received"/>
    <s v="Expédiée"/>
    <s v="GLA le 20/12/2018: Attente reponse DA + Confié pour planification (derniere analyse le 19/02/2019)_x000a_GLA le 27/02/2019: Attente Structure 1STR*11041 - LT 29/03/2019 + Confié pour planification (derniere analyse le 11/03/2019)"/>
    <s v="GLA"/>
    <n v="20062"/>
    <m/>
    <n v="5904"/>
    <d v="2019-04-12T00:00:00"/>
    <d v="2019-06-20T00:00:00"/>
    <d v="2019-06-19T00:00:00"/>
    <m/>
    <s v="MAD TBD"/>
    <s v=""/>
    <s v=""/>
    <d v="2019-06-20T00:00:00"/>
    <m/>
    <n v="0"/>
    <n v="0"/>
    <n v="0"/>
    <s v="TBD"/>
    <s v="TBD"/>
    <s v="Non valide"/>
    <s v="Non valide"/>
    <n v="0"/>
    <s v="0,00"/>
    <s v="LCT242971"/>
    <n v="43636"/>
    <x v="219"/>
    <n v="2"/>
    <n v="0"/>
    <n v="0"/>
  </r>
  <r>
    <s v="490003815010"/>
    <x v="1"/>
    <n v="4900038150"/>
    <s v="10"/>
    <x v="0"/>
    <x v="39"/>
    <n v="1"/>
    <n v="1"/>
    <s v=""/>
    <s v="P/N CONNU"/>
    <s v="N/A"/>
    <s v="LdF approuvée"/>
    <m/>
    <s v="OUI"/>
    <s v="CÂBLE"/>
    <s v="1251019-8150010"/>
    <x v="0"/>
    <s v="LCT327054_x000a_LCT327055"/>
    <s v="327054-1"/>
    <x v="226"/>
    <s v="SERVI"/>
    <s v="N/A"/>
    <s v="N/A"/>
    <s v="N/A"/>
    <s v="Expédiée"/>
    <s v="GLA LE 18/04/2019:  matière KLS =&gt; Pas de DA "/>
    <s v="GLA"/>
    <s v="N/A"/>
    <s v="N/A"/>
    <s v="N/A"/>
    <d v="2019-06-26T00:00:00"/>
    <d v="2019-06-26T00:00:00"/>
    <d v="2019-06-20T00:00:00"/>
    <m/>
    <s v="MAD TBD"/>
    <s v=""/>
    <s v=""/>
    <d v="2019-06-26T00:00:00"/>
    <s v="OK"/>
    <n v="245"/>
    <n v="0"/>
    <s v="EUR"/>
    <s v="TBD"/>
    <s v="TBD"/>
    <s v="Non valide"/>
    <s v="Non valide"/>
    <n v="245"/>
    <n v="245"/>
    <s v="LCT327054"/>
    <n v="43642"/>
    <x v="220"/>
    <n v="2"/>
    <n v="1.26"/>
    <n v="1.26"/>
  </r>
  <r>
    <s v="490003779220"/>
    <x v="1"/>
    <n v="4900037792"/>
    <s v="20"/>
    <x v="0"/>
    <x v="42"/>
    <n v="6"/>
    <n v="6"/>
    <s v=""/>
    <s v="P/N CONNU"/>
    <s v="TBD"/>
    <s v="LdF approuvée"/>
    <m/>
    <s v="OUI"/>
    <s v="CABLE COAXIAL"/>
    <s v="1251019-7792020"/>
    <x v="1"/>
    <s v="LCT299146_x000a_LCT299147"/>
    <s v="299146-1_x000a_=&gt;_x000a_299146-6"/>
    <x v="227"/>
    <s v="SERVI"/>
    <s v="N/A"/>
    <s v="N/A"/>
    <s v="N/A"/>
    <s v="Expédiée"/>
    <s v="GLA LE 12/03/2019 Attente 1CON*20384 le 21/05/2019_x000a_GlA: Suite au probléme Prod, relance une DA pour une QTE de 6.prévu le 31/05/2019"/>
    <s v="GLA"/>
    <n v="22582"/>
    <m/>
    <n v="7233"/>
    <d v="2019-05-02T00:00:00"/>
    <d v="2019-06-27T00:00:00"/>
    <d v="2019-06-21T00:00:00"/>
    <m/>
    <s v="MAD TBD"/>
    <s v=""/>
    <s v=""/>
    <d v="2019-06-27T00:00:00"/>
    <s v="OK"/>
    <n v="234.12"/>
    <n v="234.12"/>
    <s v="EUR"/>
    <s v="TBD"/>
    <s v="TBD"/>
    <s v="Non valide"/>
    <s v="Non valide"/>
    <n v="1404.72"/>
    <n v="1404.72"/>
    <s v="LCT299146"/>
    <n v="43643"/>
    <x v="221"/>
    <n v="2"/>
    <n v="1.53"/>
    <n v="9.18"/>
  </r>
  <r>
    <s v="490003830110"/>
    <x v="1"/>
    <n v="4900038301"/>
    <s v="10"/>
    <x v="0"/>
    <x v="39"/>
    <n v="5"/>
    <n v="5"/>
    <s v=""/>
    <s v="P/N CONNU"/>
    <s v="N/A"/>
    <s v="LdF approuvée"/>
    <m/>
    <s v="OUI"/>
    <s v="CÂBLE"/>
    <s v="1251019-8301010"/>
    <x v="0"/>
    <s v="LCT340219_x000a_LCT340220"/>
    <s v="340219-1_x000a_=&gt;_x000a_340219-5"/>
    <x v="228"/>
    <s v="SERVI"/>
    <s v="N/A"/>
    <s v="N/A"/>
    <s v="N/A"/>
    <s v="Expédiée"/>
    <s v="GLA LE 06/05/2019:  matière KLS =&gt; Pas de DA "/>
    <s v="GLA"/>
    <s v="N/A"/>
    <s v="N/A"/>
    <s v="N/A"/>
    <d v="2019-06-28T00:00:00"/>
    <d v="2019-06-28T00:00:00"/>
    <d v="2019-06-24T00:00:00"/>
    <m/>
    <s v="MAD TBD"/>
    <s v=""/>
    <s v="O"/>
    <d v="2019-06-28T00:00:00"/>
    <s v="OK"/>
    <n v="245"/>
    <n v="0"/>
    <s v="EUR"/>
    <s v="TBD"/>
    <s v="TBD"/>
    <s v="Non valide"/>
    <s v="Non valide"/>
    <n v="1225"/>
    <n v="1225"/>
    <s v="LCT340219"/>
    <n v="43644"/>
    <x v="222"/>
    <n v="2"/>
    <n v="1.26"/>
    <n v="6.3"/>
  </r>
  <r>
    <s v="2810116710"/>
    <x v="0"/>
    <n v="28101167"/>
    <s v="10"/>
    <x v="0"/>
    <x v="25"/>
    <n v="8"/>
    <n v="8"/>
    <s v=""/>
    <s v="P/N CONNU"/>
    <s v="TBD"/>
    <s v="LdF approuvée"/>
    <m/>
    <s v="NON"/>
    <s v="JACK ASSY"/>
    <s v="1251019-1167010"/>
    <x v="1"/>
    <s v="LCT304849_x000a_=&gt;_x000a_LCT304850"/>
    <s v="304849-1_x000a_=&gt;_x000a_304849-8"/>
    <x v="229"/>
    <s v="SERVI"/>
    <s v="N/A"/>
    <s v="N/A"/>
    <s v="N/A"/>
    <s v="Expédiée"/>
    <s v="GLA LE 20/03/2019 Attente Rep pour planification (Attention, Prestation chez Rossi)_x000a_GLA LE 14/05/2019 Attente 1STR*10784 prévu le 21/05/2019_x000a_GLA LE 04/06/2019 Envoy à rossi le 04/06/2019"/>
    <s v="GLA"/>
    <n v="23027"/>
    <m/>
    <n v="6656"/>
    <d v="2019-06-12T00:00:00"/>
    <d v="2019-07-10T00:00:00"/>
    <d v="2019-07-04T00:00:00"/>
    <m/>
    <d v="2019-07-05T00:00:00"/>
    <d v="2019-07-05T00:00:00"/>
    <s v="O"/>
    <d v="2019-07-10T00:00:00"/>
    <s v="OK"/>
    <n v="1885"/>
    <n v="0"/>
    <s v="USD"/>
    <s v="TBD"/>
    <s v="TBD"/>
    <s v="Non valide"/>
    <s v="Non valide"/>
    <n v="15080"/>
    <n v="13421.2"/>
    <s v="LCT304849"/>
    <n v="43656"/>
    <x v="223"/>
    <n v="2"/>
    <n v="1.66"/>
    <n v="13.28"/>
  </r>
  <r>
    <s v="2806045110"/>
    <x v="0"/>
    <n v="28060451"/>
    <s v="10"/>
    <x v="0"/>
    <x v="8"/>
    <n v="1"/>
    <n v="1"/>
    <s v=""/>
    <s v="P/N CONNU"/>
    <s v="NB5457P"/>
    <s v="LdF approuvée"/>
    <m/>
    <s v="NON"/>
    <n v="117"/>
    <s v="1251019-0451010"/>
    <x v="0"/>
    <s v="LCT268644_x000a_LCT268645_x000a_LCT268646"/>
    <s v="LTE990103"/>
    <x v="229"/>
    <s v="SERVI"/>
    <s v="N/A"/>
    <s v="N/A"/>
    <s v="N/A"/>
    <s v="Expédiée"/>
    <s v="GLA le 13/02/2019: Attente rep DA pour planif (derniere analyse le 25/02/2019)_x000a_GLA LE 20/03/2019: Attente  4STR*01149 + 4STR*01150 prévu pour le 10/05/2019"/>
    <s v="GLA"/>
    <n v="21862"/>
    <m/>
    <n v="7629"/>
    <d v="2019-07-10T00:00:00"/>
    <d v="2019-07-10T00:00:00"/>
    <d v="2019-07-04T00:00:00"/>
    <m/>
    <s v="MAD TBD"/>
    <s v=""/>
    <s v=""/>
    <d v="2019-07-10T00:00:00"/>
    <s v="OK"/>
    <n v="1313.9"/>
    <n v="0"/>
    <s v="USD"/>
    <n v="1313.9"/>
    <s v="USD"/>
    <s v="Valide"/>
    <s v="Valide"/>
    <n v="1313.9"/>
    <n v="1169.3710000000001"/>
    <s v="LCT268644"/>
    <n v="43656"/>
    <x v="223"/>
    <n v="2"/>
    <n v="3.74"/>
    <n v="3.7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52"/>
    <n v="73220120"/>
    <x v="230"/>
    <s v="SERVI"/>
    <s v="N/A"/>
    <s v="N/A"/>
    <s v="N/A"/>
    <s v="Expédiée"/>
    <s v="AZA le 14/05 =&gt; Réception 4CPR*00374 le 28/06_x000a_En prod."/>
    <s v="AZA"/>
    <n v="22020"/>
    <m/>
    <n v="6705"/>
    <d v="2019-05-24T00:00:00"/>
    <d v="2019-07-05T00:00:00"/>
    <d v="2019-07-05T00:00:00"/>
    <m/>
    <d v="2019-07-05T00:00:00"/>
    <d v="2019-07-05T00:00:00"/>
    <s v="O"/>
    <d v="2019-07-05T00:00:00"/>
    <s v="OK"/>
    <n v="1239"/>
    <s v="N/A"/>
    <s v="EUR"/>
    <s v="TBD"/>
    <s v="TBD"/>
    <s v="Non valide"/>
    <s v="Non valide"/>
    <n v="1239"/>
    <n v="1239"/>
    <s v="LCT289752"/>
    <n v="43651"/>
    <x v="224"/>
    <n v="0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53"/>
    <n v="73220121"/>
    <x v="230"/>
    <s v="SERVI"/>
    <s v="N/A"/>
    <s v="N/A"/>
    <s v="N/A"/>
    <s v="Expédiée"/>
    <s v="AZA le 14/05 =&gt; Réception 4CPR*00374 le 28/06_x000a_En prod."/>
    <s v="AZA"/>
    <n v="22020"/>
    <m/>
    <n v="6705"/>
    <d v="2019-05-24T00:00:00"/>
    <d v="2019-07-05T00:00:00"/>
    <d v="2019-07-05T00:00:00"/>
    <m/>
    <d v="2019-07-05T00:00:00"/>
    <d v="2019-07-05T00:00:00"/>
    <s v="O"/>
    <d v="2019-07-05T00:00:00"/>
    <s v="OK"/>
    <n v="1239"/>
    <s v="N/A"/>
    <s v="EUR"/>
    <s v="TBD"/>
    <s v="TBD"/>
    <s v="Non valide"/>
    <s v="Non valide"/>
    <n v="1239"/>
    <n v="1239"/>
    <s v="LCT289753"/>
    <n v="43651"/>
    <x v="224"/>
    <n v="0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54"/>
    <n v="73220122"/>
    <x v="230"/>
    <s v="SERVI"/>
    <s v="N/A"/>
    <s v="N/A"/>
    <s v="N/A"/>
    <s v="Expédiée"/>
    <s v="AZA le 14/05 =&gt; Réception 4CPR*00374 le 28/06_x000a_En prod."/>
    <s v="AZA"/>
    <n v="22020"/>
    <m/>
    <n v="6705"/>
    <d v="2019-05-24T00:00:00"/>
    <d v="2019-07-05T00:00:00"/>
    <d v="2019-07-05T00:00:00"/>
    <m/>
    <d v="2019-07-05T00:00:00"/>
    <d v="2019-07-05T00:00:00"/>
    <s v="O"/>
    <d v="2019-07-05T00:00:00"/>
    <s v="OK"/>
    <n v="1239"/>
    <s v="N/A"/>
    <s v="EUR"/>
    <s v="TBD"/>
    <s v="TBD"/>
    <s v="Non valide"/>
    <s v="Non valide"/>
    <n v="1239"/>
    <n v="1239"/>
    <s v="LCT289754"/>
    <n v="43651"/>
    <x v="224"/>
    <n v="0"/>
    <n v="2.14"/>
    <n v="2.14"/>
  </r>
  <r>
    <s v="450037868810"/>
    <x v="2"/>
    <n v="4500378688"/>
    <s v="10"/>
    <x v="0"/>
    <x v="16"/>
    <n v="1"/>
    <n v="1"/>
    <s v=""/>
    <s v="P/N CONNU"/>
    <s v="N/A"/>
    <s v="LdF approuvée"/>
    <s v="NON"/>
    <s v="N/A"/>
    <s v="FDCP-L1"/>
    <s v="1251619-8688010"/>
    <x v="1"/>
    <s v="LCT289755"/>
    <n v="73220123"/>
    <x v="230"/>
    <s v="SERVI"/>
    <s v="N/A"/>
    <s v="N/A"/>
    <s v="N/A"/>
    <s v="Expédiée"/>
    <s v="AZA le 14/05 =&gt; Réception 4CPR*00374 le 28/06_x000a_En prod."/>
    <s v="AZA"/>
    <n v="22020"/>
    <m/>
    <n v="6705"/>
    <d v="2019-05-24T00:00:00"/>
    <d v="2019-07-05T00:00:00"/>
    <d v="2019-07-05T00:00:00"/>
    <m/>
    <d v="2019-07-05T00:00:00"/>
    <d v="2019-07-05T00:00:00"/>
    <s v="O"/>
    <d v="2019-07-05T00:00:00"/>
    <s v="OK"/>
    <n v="1239"/>
    <s v="N/A"/>
    <s v="EUR"/>
    <s v="TBD"/>
    <s v="TBD"/>
    <s v="Non valide"/>
    <s v="Non valide"/>
    <n v="1239"/>
    <n v="1239"/>
    <s v="LCT289755"/>
    <n v="43651"/>
    <x v="224"/>
    <n v="0"/>
    <n v="2.14"/>
    <n v="2.14"/>
  </r>
  <r>
    <s v="2812835610"/>
    <x v="0"/>
    <n v="28128356"/>
    <s v="10"/>
    <x v="1"/>
    <x v="140"/>
    <n v="1"/>
    <n v="1"/>
    <s v=""/>
    <s v="P/N CONNU"/>
    <s v="NB05045P"/>
    <s v="LdF Non approuvée"/>
    <m/>
    <s v="NON"/>
    <n v="63"/>
    <s v="1251019-8356010"/>
    <x v="0"/>
    <s v="LCT326977_x000a_LCT326978"/>
    <s v="LTE990001"/>
    <x v="230"/>
    <s v="SERVI"/>
    <s v="6963403900"/>
    <s v="Qté 1"/>
    <s v="Received"/>
    <s v="Expédiée"/>
    <s v="GLA LE 17/04/2019: Attente  Confié pour planification (Derniere analyse 20/06/2019)"/>
    <s v="GLA"/>
    <n v="24049"/>
    <m/>
    <n v="7872"/>
    <d v="2019-04-15T00:00:00"/>
    <d v="2019-07-09T00:00:00"/>
    <d v="2019-07-05T00:00:00"/>
    <m/>
    <s v="MAD TBD"/>
    <s v=""/>
    <s v=""/>
    <d v="2019-07-10T00:00:00"/>
    <s v="OK"/>
    <n v="1071"/>
    <n v="1677"/>
    <s v="USD"/>
    <s v="TBD"/>
    <s v="TBD"/>
    <s v="Non valide"/>
    <s v="Non valide"/>
    <n v="1677"/>
    <n v="1492.53"/>
    <s v="LCT326977"/>
    <n v="43656"/>
    <x v="223"/>
    <n v="1"/>
    <n v="9.6"/>
    <n v="9.6"/>
  </r>
  <r>
    <s v="2812097610"/>
    <x v="0"/>
    <n v="28120976"/>
    <s v="10"/>
    <x v="0"/>
    <x v="127"/>
    <n v="1"/>
    <n v="1"/>
    <s v=""/>
    <s v="P/N CONNU"/>
    <s v="NA"/>
    <s v="LdF Non approuvée"/>
    <m/>
    <s v="NON"/>
    <n v="453"/>
    <s v="1251019-0976010"/>
    <x v="0"/>
    <s v="LCT324925_x000a_LCT324926"/>
    <s v="LTE990019"/>
    <x v="231"/>
    <s v="SERVI"/>
    <s v="N/A"/>
    <s v="N/A"/>
    <s v="N/A"/>
    <s v="Expédiée"/>
    <s v="GLA LE 09/04/2019 Attente rep DA  pour planification_x000a_GLA LE 13/05/2019  Manque matiere servitude suite à SAP derniere analyse le 08/07/2019"/>
    <s v="GLA"/>
    <n v="23793"/>
    <m/>
    <s v="7062_x000a_7449"/>
    <d v="2019-06-03T00:00:00"/>
    <d v="2019-07-12T00:00:00"/>
    <d v="2019-07-08T00:00:00"/>
    <m/>
    <s v="MAD TBD"/>
    <s v=""/>
    <s v=""/>
    <d v="2019-07-12T00:00:00"/>
    <s v="OK"/>
    <n v="2741"/>
    <n v="3510"/>
    <s v="USD"/>
    <s v="TBD"/>
    <s v="TBD"/>
    <s v="Non valide"/>
    <s v="Non valide"/>
    <n v="2741"/>
    <n v="2439.4900000000002"/>
    <s v="LCT324925"/>
    <n v="43658"/>
    <x v="225"/>
    <n v="2"/>
    <n v="2.23"/>
    <n v="2.23"/>
  </r>
  <r>
    <s v="2801947510"/>
    <x v="0"/>
    <n v="28019475"/>
    <s v="10"/>
    <x v="0"/>
    <x v="127"/>
    <s v="2"/>
    <s v="2"/>
    <s v=""/>
    <s v="P/N CONNU"/>
    <s v="NA"/>
    <s v="LdF Non approuvée"/>
    <m/>
    <s v="NON"/>
    <n v="453"/>
    <s v="1251019-9475010"/>
    <x v="0"/>
    <s v="LCT226822_x000a_LCT226823"/>
    <s v="LTE990008 =&gt; LTE990009"/>
    <x v="231"/>
    <s v="SERVI"/>
    <s v="N/A"/>
    <s v="N/A"/>
    <s v="N/A"/>
    <s v="Expédiée"/>
    <s v="LG le 03/01/2019: Attente retour DA_x000a_LG LE 31/01/2019: OK =&gt; En attente programme de test_x000a_GLA LE 28/02/2019 OK_x000a_GLY LE 29/04/2019 Manque matiere servitude derniere analyse le 03/06/2019_x000a_GLA le 17/06/2019 NC QUALITE derniere analyse 08/07/2019"/>
    <s v="GLA"/>
    <n v="20452"/>
    <m/>
    <n v="6503"/>
    <d v="2019-05-02T00:00:00"/>
    <d v="2019-07-12T00:00:00"/>
    <d v="2019-07-08T00:00:00"/>
    <m/>
    <s v="MAD TBD"/>
    <s v=""/>
    <s v=""/>
    <d v="2019-06-05T00:00:00"/>
    <s v="OK"/>
    <n v="2741"/>
    <n v="3510"/>
    <s v="USD"/>
    <s v="TBD"/>
    <s v="TBD"/>
    <s v="Non valide"/>
    <s v="Non valide"/>
    <n v="5482"/>
    <n v="4878.9800000000005"/>
    <s v="LCT226822"/>
    <n v="43621"/>
    <x v="226"/>
    <n v="2"/>
    <n v="2.23"/>
    <n v="4.46"/>
  </r>
  <r>
    <s v="490003865320"/>
    <x v="1"/>
    <n v="4900038653"/>
    <s v="20"/>
    <x v="3"/>
    <x v="130"/>
    <n v="1"/>
    <n v="1"/>
    <s v=""/>
    <s v="P/N CONNU"/>
    <s v="TBD"/>
    <s v="LdF Non approuvée"/>
    <m/>
    <s v="OUI"/>
    <s v="FAISCEAU"/>
    <s v="1251019-8653020"/>
    <x v="1"/>
    <s v="LCT374772_x000a_LCT374773"/>
    <s v="374772-1"/>
    <x v="231"/>
    <s v="SERVI"/>
    <s v="N/A"/>
    <s v="N/A"/>
    <s v="N/A"/>
    <s v="Expédiée"/>
    <s v="GLA LE 17/06/2019: Attente Rep DA pour planification_x000a_Gla le 19/06/2019: Attente 1CON*20031 en cours d'achat chez A2C prévu le 20/06/2019"/>
    <s v="GLA"/>
    <n v="25768"/>
    <m/>
    <s v="DS 395439"/>
    <d v="2019-07-08T00:00:00"/>
    <d v="2019-07-10T00:00:00"/>
    <d v="2019-07-08T00:00:00"/>
    <m/>
    <d v="2019-07-05T00:00:00"/>
    <d v="2019-07-05T00:00:00"/>
    <s v="O"/>
    <d v="2019-07-08T00:00:00"/>
    <s v="OK"/>
    <n v="470"/>
    <n v="539"/>
    <s v="EUR"/>
    <s v="TBD"/>
    <s v="TBD"/>
    <s v="Non valide"/>
    <s v="Non valide"/>
    <n v="470"/>
    <n v="470"/>
    <s v="LCT374772"/>
    <n v="43654"/>
    <x v="227"/>
    <n v="1"/>
    <n v="0.93"/>
    <n v="0.93"/>
  </r>
  <r>
    <s v="2814128810"/>
    <x v="0"/>
    <n v="28141288"/>
    <s v="10"/>
    <x v="0"/>
    <x v="31"/>
    <n v="1"/>
    <n v="1"/>
    <s v=""/>
    <s v="P/N CONNU"/>
    <s v="N/A"/>
    <s v="LdF approuvée"/>
    <m/>
    <s v="NON"/>
    <n v="27"/>
    <s v="1251019-1288010"/>
    <x v="0"/>
    <s v="LCT340194_x000a_LCT340195"/>
    <s v="LTE990025"/>
    <x v="232"/>
    <s v="SERVI"/>
    <s v="N/A"/>
    <s v="N/A"/>
    <s v="N/A"/>
    <s v="Expédiée"/>
    <s v="GLA LE 06/05/2019: Attente rep DA  pour planification_x000a_GLA le 18/06/2019: Attente 4STR*00609 prévu le 21/06/2019"/>
    <s v="GLA"/>
    <n v="24548"/>
    <m/>
    <n v="7865"/>
    <d v="2019-07-08T00:00:00"/>
    <d v="2019-07-15T00:00:00"/>
    <d v="2019-07-09T00:00:00"/>
    <m/>
    <s v="MAD TBD"/>
    <s v=""/>
    <s v=""/>
    <d v="2019-07-15T00:00:00"/>
    <s v="OK"/>
    <n v="1074"/>
    <n v="1850"/>
    <s v="USD"/>
    <s v="TBD"/>
    <s v="TBD"/>
    <s v="Non valide"/>
    <s v="Non valide"/>
    <n v="1074"/>
    <n v="955.86"/>
    <s v="LCT340194"/>
    <n v="43661"/>
    <x v="228"/>
    <n v="2"/>
    <n v="3.06"/>
    <n v="3.06"/>
  </r>
  <r>
    <s v="490003810610"/>
    <x v="1"/>
    <n v="4900038106"/>
    <s v="10"/>
    <x v="0"/>
    <x v="39"/>
    <n v="1"/>
    <n v="1"/>
    <s v=""/>
    <s v="P/N CONNU"/>
    <s v="N/A"/>
    <s v="LdF approuvée"/>
    <m/>
    <s v="OUI"/>
    <s v="CÂBLE"/>
    <s v="1251019-8106010"/>
    <x v="0"/>
    <s v="LCT324922_x000a_LCT324923"/>
    <s v="324922-1"/>
    <x v="233"/>
    <s v="SERVI"/>
    <s v="N/A"/>
    <s v="N/A"/>
    <s v="N/A"/>
    <s v="Expédiée"/>
    <s v="GLA LE 09/04/2019:  matière KLS =&gt; Pas de DA "/>
    <s v="GLA"/>
    <s v="N/A"/>
    <s v="N/A"/>
    <s v="N/A"/>
    <d v="2019-07-02T00:00:00"/>
    <d v="2019-07-16T00:00:00"/>
    <d v="2019-07-10T00:00:00"/>
    <m/>
    <s v="MAD TBD"/>
    <s v=""/>
    <s v=""/>
    <d v="2019-07-16T00:00:00"/>
    <s v="OK"/>
    <n v="245"/>
    <n v="0"/>
    <s v="EUR"/>
    <s v="TBD"/>
    <s v="TBD"/>
    <s v="Non valide"/>
    <s v="Non valide"/>
    <n v="245"/>
    <n v="245"/>
    <s v="LCT324922"/>
    <n v="43662"/>
    <x v="229"/>
    <n v="2"/>
    <n v="1.26"/>
    <n v="1.26"/>
  </r>
  <r>
    <s v="490003849710"/>
    <x v="1"/>
    <n v="4900038497"/>
    <s v="10"/>
    <x v="0"/>
    <x v="39"/>
    <n v="1"/>
    <n v="1"/>
    <s v=""/>
    <s v="P/N CONNU"/>
    <s v="N/A"/>
    <s v="LdF approuvée"/>
    <m/>
    <s v="OUI"/>
    <s v="CÂBLE"/>
    <s v="1251019-8497010"/>
    <x v="0"/>
    <s v="LCT364204_x000a_LCT364205"/>
    <s v="364204-1"/>
    <x v="233"/>
    <s v="SERVI"/>
    <s v="N/A"/>
    <s v="N/A"/>
    <s v="N/A"/>
    <s v="Expédiée"/>
    <s v="GLA LE 09/04/2019:  matière KLS =&gt; Pas de DA "/>
    <s v="GLA"/>
    <s v="N/A"/>
    <s v="N/A"/>
    <s v="N/A"/>
    <d v="2019-07-07T00:00:00"/>
    <d v="2019-07-16T00:00:00"/>
    <d v="2019-07-10T00:00:00"/>
    <m/>
    <s v="MAD TBD"/>
    <s v=""/>
    <s v=""/>
    <d v="2019-07-16T00:00:00"/>
    <s v="OK"/>
    <n v="245"/>
    <n v="0"/>
    <s v="EUR"/>
    <s v="TBD"/>
    <s v="TBD"/>
    <s v="Non valide"/>
    <s v="Non valide"/>
    <n v="245"/>
    <n v="245"/>
    <s v="LCT364204"/>
    <n v="43662"/>
    <x v="229"/>
    <n v="2"/>
    <n v="1.26"/>
    <n v="1.26"/>
  </r>
  <r>
    <s v="2809149110"/>
    <x v="0"/>
    <n v="28091491"/>
    <s v="10"/>
    <x v="1"/>
    <x v="124"/>
    <n v="1"/>
    <n v="1"/>
    <s v=""/>
    <s v="P/N CONNU"/>
    <s v="NB01707P"/>
    <s v="LdF Non approuvée"/>
    <m/>
    <s v="NON"/>
    <n v="60"/>
    <s v="1251019-1491010"/>
    <x v="0"/>
    <s v="LCT302495_x000a_LCT302496"/>
    <s v="LTE990001"/>
    <x v="234"/>
    <s v="SERVI"/>
    <s v="6963402800_x000a_6963403000"/>
    <s v="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12/06/2019 manque 4CON*00005 suite à migration SAP_x000a_GLA LE 08/07/2019/ Attente nouvelle étiquette d'identification"/>
    <s v="GLA"/>
    <n v="22807"/>
    <m/>
    <n v="7585"/>
    <d v="2019-04-05T00:00:00"/>
    <d v="2019-07-15T00:00:00"/>
    <d v="2019-07-11T00:00:00"/>
    <m/>
    <s v="MAD TBD"/>
    <s v=""/>
    <s v=""/>
    <d v="2019-07-15T00:00:00"/>
    <s v="OK"/>
    <n v="1014"/>
    <n v="1898"/>
    <s v="USD"/>
    <s v="TBD"/>
    <s v="TBD"/>
    <s v="Non valide"/>
    <s v="Non valide"/>
    <n v="1898"/>
    <n v="1689.22"/>
    <s v="LCT302495"/>
    <n v="43661"/>
    <x v="228"/>
    <n v="1"/>
    <n v="0.95"/>
    <n v="0.95"/>
  </r>
  <r>
    <s v="2809149510"/>
    <x v="0"/>
    <n v="28091495"/>
    <s v="10"/>
    <x v="1"/>
    <x v="124"/>
    <n v="1"/>
    <n v="1"/>
    <s v=""/>
    <s v="P/N CONNU"/>
    <s v="NB01707P"/>
    <s v="LdF Non approuvée"/>
    <m/>
    <s v="NON"/>
    <n v="60"/>
    <s v="1251019-1495010"/>
    <x v="0"/>
    <s v="LCT302498_x000a_LCT302499"/>
    <s v="LTE990002"/>
    <x v="234"/>
    <s v="SERVI"/>
    <s v="6963402800_x000a_6963403000"/>
    <s v="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12/06/2019 manque 4CON*00005 suite à migration SAP_x000a_GLA LE 08/07/2019/ Attente nouvelle étiquette d'identification"/>
    <s v="GLA"/>
    <n v="22807"/>
    <m/>
    <n v="7585"/>
    <d v="2019-04-05T00:00:00"/>
    <d v="2019-07-15T00:00:00"/>
    <d v="2019-07-11T00:00:00"/>
    <m/>
    <s v="MAD TBD"/>
    <s v=""/>
    <s v=""/>
    <d v="2019-07-15T00:00:00"/>
    <s v="OK"/>
    <n v="1014"/>
    <n v="1898"/>
    <s v="USD"/>
    <s v="TBD"/>
    <s v="TBD"/>
    <s v="Non valide"/>
    <s v="Non valide"/>
    <n v="1898"/>
    <n v="1689.22"/>
    <s v="LCT302498"/>
    <n v="43661"/>
    <x v="228"/>
    <n v="1"/>
    <n v="0.95"/>
    <n v="0.95"/>
  </r>
  <r>
    <s v="2809149810"/>
    <x v="0"/>
    <n v="28091498"/>
    <s v="10"/>
    <x v="1"/>
    <x v="124"/>
    <n v="1"/>
    <n v="1"/>
    <s v=""/>
    <s v="P/N CONNU"/>
    <s v="NB01707P"/>
    <s v="LdF Non approuvée"/>
    <m/>
    <s v="NON"/>
    <n v="60"/>
    <s v="1251019-1498010"/>
    <x v="0"/>
    <s v="LCT302501_x000a_LCT302502"/>
    <s v="LTE990003"/>
    <x v="234"/>
    <s v="SERVI"/>
    <s v="6963402800_x000a_6963403000"/>
    <s v="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12/06/2019 manque 4CON*00005 suite à migration SAP_x000a_GLA LE 08/07/2019/ Attente nouvelle étiquette d'identification"/>
    <s v="GLA"/>
    <n v="22807"/>
    <m/>
    <n v="7585"/>
    <d v="2019-04-05T00:00:00"/>
    <d v="2019-07-15T00:00:00"/>
    <d v="2019-07-11T00:00:00"/>
    <m/>
    <s v="MAD TBD"/>
    <s v=""/>
    <s v=""/>
    <d v="2019-07-15T00:00:00"/>
    <s v="OK"/>
    <n v="1014"/>
    <n v="1898"/>
    <s v="USD"/>
    <s v="TBD"/>
    <s v="TBD"/>
    <s v="Non valide"/>
    <s v="Non valide"/>
    <n v="1898"/>
    <n v="1689.22"/>
    <s v="LCT302501"/>
    <n v="43661"/>
    <x v="228"/>
    <n v="1"/>
    <n v="0.95"/>
    <n v="0.95"/>
  </r>
  <r>
    <s v="2809150110"/>
    <x v="0"/>
    <n v="28091501"/>
    <s v="10"/>
    <x v="1"/>
    <x v="124"/>
    <n v="1"/>
    <n v="1"/>
    <s v=""/>
    <s v="P/N CONNU"/>
    <s v="NB01707P"/>
    <s v="LdF Non approuvée"/>
    <m/>
    <s v="NON"/>
    <n v="60"/>
    <s v="1251019-1501010"/>
    <x v="0"/>
    <s v="LCT302504_x000a_LCT302505"/>
    <s v="LTE990004"/>
    <x v="234"/>
    <s v="SERVI"/>
    <s v="6963402800_x000a_6963403000"/>
    <s v="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12/06/2019 manque 4CON*00005 suite à migration SAP_x000a_GLA LE 08/07/2019/ Attente nouvelle étiquette d'identification"/>
    <s v="GLA"/>
    <n v="22807"/>
    <m/>
    <n v="7585"/>
    <d v="2019-04-05T00:00:00"/>
    <d v="2019-07-15T00:00:00"/>
    <d v="2019-07-11T00:00:00"/>
    <m/>
    <s v="MAD TBD"/>
    <s v=""/>
    <s v=""/>
    <d v="2019-07-15T00:00:00"/>
    <s v="OK"/>
    <n v="1014"/>
    <n v="1898"/>
    <s v="USD"/>
    <s v="TBD"/>
    <s v="TBD"/>
    <s v="Non valide"/>
    <s v="Non valide"/>
    <n v="1898"/>
    <n v="1689.22"/>
    <s v="LCT302504"/>
    <n v="43661"/>
    <x v="228"/>
    <n v="1"/>
    <n v="0.95"/>
    <n v="0.95"/>
  </r>
  <r>
    <s v="2810644910"/>
    <x v="0"/>
    <n v="28106449"/>
    <s v="10"/>
    <x v="1"/>
    <x v="141"/>
    <n v="1"/>
    <n v="1"/>
    <s v=""/>
    <s v="P/N CONNU"/>
    <s v="NB01707P"/>
    <s v="LdF Non approuvée"/>
    <m/>
    <s v="NON"/>
    <n v="61"/>
    <s v="1251019-6449010"/>
    <x v="0"/>
    <s v="LCT308134_x000a_LCT308135"/>
    <s v="LTE990001"/>
    <x v="234"/>
    <s v="SERVI"/>
    <s v="6963402800_x000a_6963403000"/>
    <s v="Qté 1_x000a_Qté 1"/>
    <s v="Received"/>
    <s v="Expédiée"/>
    <s v="GLA LE 28/03/2019 Attente Rep DA + Confiés pour planification_x000a_GLA LE 01/04/2019 Attente  Confie pour planification (derniere analyse le 17/04/2019)_x000a_GLA LE 12/06/2019 manque 4CON*00005 suite à migration SAP_x000a_GLA LE 08/07/2019/ Attente nouvelle étiquette d'identification"/>
    <s v="GLA"/>
    <n v="23349"/>
    <m/>
    <n v="7585"/>
    <d v="2019-04-30T00:00:00"/>
    <d v="2019-07-15T00:00:00"/>
    <d v="2019-07-11T00:00:00"/>
    <m/>
    <s v="MAD TBD"/>
    <s v=""/>
    <s v=""/>
    <d v="2019-07-15T00:00:00"/>
    <s v="OK"/>
    <n v="976"/>
    <n v="2067"/>
    <s v="USD"/>
    <s v="TBD"/>
    <s v="TBD"/>
    <s v="Non valide"/>
    <s v="Non valide"/>
    <n v="2067"/>
    <n v="1839.63"/>
    <s v="LCT308134"/>
    <n v="43661"/>
    <x v="228"/>
    <n v="1"/>
    <n v="0.95"/>
    <n v="0.95"/>
  </r>
  <r>
    <s v="2810645110"/>
    <x v="0"/>
    <n v="28106451"/>
    <s v="10"/>
    <x v="1"/>
    <x v="141"/>
    <n v="1"/>
    <n v="1"/>
    <s v=""/>
    <s v="P/N CONNU"/>
    <s v="NB01707P"/>
    <s v="LdF Non approuvée"/>
    <m/>
    <s v="NON"/>
    <n v="61"/>
    <s v="1251019-6451010"/>
    <x v="0"/>
    <s v="LCT308136_x000a_LCT308137"/>
    <s v="LTE990002"/>
    <x v="234"/>
    <s v="SERVI"/>
    <s v="6963402800_x000a_6963403000"/>
    <s v="Qté 1_x000a_Qté 1"/>
    <s v="Received"/>
    <s v="Expédiée"/>
    <s v="GLA LE 28/03/2019 Attente Rep DA + Confiés pour planification_x000a_GLA LE 01/04/2019 Attente  Confie pour planification (derniere analyse le 17/04/2019)_x000a_GLA LE 12/06/2019 manque 4CON*00005 suite à migration SAP_x000a_GLA LE 08/07/2019/ Attente nouvelle étiquette d'identification"/>
    <s v="GLA"/>
    <n v="23349"/>
    <m/>
    <n v="7585"/>
    <d v="2019-04-30T00:00:00"/>
    <d v="2019-07-15T00:00:00"/>
    <d v="2019-07-11T00:00:00"/>
    <m/>
    <s v="MAD TBD"/>
    <s v=""/>
    <s v=""/>
    <d v="2019-07-15T00:00:00"/>
    <s v="OK"/>
    <n v="976"/>
    <n v="2067"/>
    <s v="USD"/>
    <s v="TBD"/>
    <s v="TBD"/>
    <s v="Non valide"/>
    <s v="Non valide"/>
    <n v="2067"/>
    <n v="1839.63"/>
    <s v="LCT308136"/>
    <n v="43661"/>
    <x v="228"/>
    <n v="1"/>
    <n v="0.95"/>
    <n v="0.95"/>
  </r>
  <r>
    <s v="2810645210"/>
    <x v="0"/>
    <n v="28106452"/>
    <s v="10"/>
    <x v="1"/>
    <x v="141"/>
    <n v="1"/>
    <n v="1"/>
    <s v=""/>
    <s v="P/N CONNU"/>
    <s v="NB01707P"/>
    <s v="LdF Non approuvée"/>
    <m/>
    <s v="NON"/>
    <n v="61"/>
    <s v="1251019-6452010"/>
    <x v="0"/>
    <s v="LCT308138_x000a_LCT308139"/>
    <s v="LTE990003"/>
    <x v="234"/>
    <s v="SERVI"/>
    <s v="6963402800_x000a_6963403000"/>
    <s v="Qté 1_x000a_Qté 1"/>
    <s v="Received"/>
    <s v="Expédiée"/>
    <s v="GLA LE 28/03/2019 Attente Rep DA + Confiés pour planification_x000a_GLA LE 01/04/2019 Attente  Confie pour planification (derniere analyse le 17/04/2019)_x000a_GLA LE 12/06/2019 manque 4CON*00005 suite à migration SAP_x000a_GLA LE 08/07/2019/ Attente nouvelle étiquette d'identification"/>
    <s v="GLA"/>
    <n v="23349"/>
    <m/>
    <n v="7585"/>
    <d v="2019-04-30T00:00:00"/>
    <d v="2019-07-15T00:00:00"/>
    <d v="2019-07-11T00:00:00"/>
    <m/>
    <s v="MAD TBD"/>
    <s v=""/>
    <s v=""/>
    <d v="2019-07-15T00:00:00"/>
    <s v="OK"/>
    <n v="976"/>
    <n v="2067"/>
    <s v="USD"/>
    <s v="TBD"/>
    <s v="TBD"/>
    <s v="Non valide"/>
    <s v="Non valide"/>
    <n v="2067"/>
    <n v="1839.63"/>
    <s v="LCT308138"/>
    <n v="43661"/>
    <x v="228"/>
    <n v="1"/>
    <n v="0.95"/>
    <n v="0.95"/>
  </r>
  <r>
    <s v="2809165510"/>
    <x v="0"/>
    <n v="28091655"/>
    <s v="10"/>
    <x v="0"/>
    <x v="125"/>
    <n v="1"/>
    <n v="1"/>
    <s v=""/>
    <s v="P/N CONNU"/>
    <s v="NB01707P"/>
    <s v="LdF Non approuvée"/>
    <m/>
    <s v="NON"/>
    <n v="62"/>
    <s v="1251019-1655010"/>
    <x v="0"/>
    <s v="LCT302508_x000a_LCT302509"/>
    <s v="LTE990001"/>
    <x v="234"/>
    <s v="SERVI"/>
    <s v="6963402800_x000a_6963403000_x000a_6963403400"/>
    <s v="Qté 1_x000a_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08/07/2019/ Attente nouvelle étiquette d'identification"/>
    <s v="GLA"/>
    <n v="22807"/>
    <m/>
    <n v="7865"/>
    <d v="2019-04-05T00:00:00"/>
    <d v="2019-07-17T00:00:00"/>
    <d v="2019-07-11T00:00:00"/>
    <m/>
    <s v="MAD TBD"/>
    <s v=""/>
    <s v=""/>
    <d v="2019-07-17T00:00:00"/>
    <s v="OK"/>
    <n v="1147"/>
    <n v="1989"/>
    <s v="USD"/>
    <s v="TBD"/>
    <s v="TBD"/>
    <s v="Non valide"/>
    <s v="Non valide"/>
    <n v="1147"/>
    <n v="1020.83"/>
    <s v="LCT302508"/>
    <n v="43663"/>
    <x v="230"/>
    <n v="2"/>
    <n v="1.26"/>
    <n v="1.26"/>
  </r>
  <r>
    <s v="2807271910"/>
    <x v="0"/>
    <n v="28072719"/>
    <s v="10"/>
    <x v="3"/>
    <x v="28"/>
    <n v="6"/>
    <n v="6"/>
    <s v=""/>
    <s v="P/N CONNU"/>
    <s v="N/A"/>
    <s v="LdF approuvée"/>
    <m/>
    <s v="NON"/>
    <s v="JACK"/>
    <s v="1251319-2719010"/>
    <x v="1"/>
    <s v="LCT279629"/>
    <s v="LTE990022 _x000a_=&gt; _x000a_LTE990027"/>
    <x v="235"/>
    <s v="SERVI"/>
    <s v="N/A"/>
    <s v="N/A"/>
    <s v="N/A"/>
    <s v="Expédiée"/>
    <s v="GLA LE 21/02/2019 Attenete rep DA_x000a_GLA LE 26/02/2019 Attente 4QME*01731, 4STR*00821, 4STR*00822 prévu le 15/03/2019_x000a_GLA le 08/04/2019 PB structure en cours Qualité derniere analyse le 03/06/2019_x000a_GLA le 17/06/2019 Prod OK; Test TBD"/>
    <s v="GLA"/>
    <n v="22133"/>
    <m/>
    <n v="6101"/>
    <d v="2019-03-22T00:00:00"/>
    <d v="2019-07-16T00:00:00"/>
    <d v="2019-07-12T00:00:00"/>
    <m/>
    <d v="2019-07-12T00:00:00"/>
    <d v="2019-07-12T00:00:00"/>
    <s v="O"/>
    <d v="2019-07-16T00:00:00"/>
    <s v="OK"/>
    <n v="970"/>
    <n v="1796"/>
    <s v="USD"/>
    <s v="TBD"/>
    <s v="TBD"/>
    <s v="Non valide"/>
    <s v="Non valide"/>
    <n v="5820"/>
    <n v="5179.8"/>
    <s v="LCT279629"/>
    <n v="43662"/>
    <x v="229"/>
    <n v="2"/>
    <n v="4.04"/>
    <n v="24.240000000000002"/>
  </r>
  <r>
    <s v="2808255910"/>
    <x v="0"/>
    <n v="28082559"/>
    <s v="10"/>
    <x v="0"/>
    <x v="28"/>
    <n v="2"/>
    <n v="2"/>
    <s v=""/>
    <s v="P/N CONNU"/>
    <s v="N/A"/>
    <s v="LdF approuvée"/>
    <m/>
    <s v="NON"/>
    <s v="JACK"/>
    <s v="1251319-2559010"/>
    <x v="1"/>
    <s v="LCT302641"/>
    <s v="LTE990028_x000a_=&gt; _x000a_LTE990029"/>
    <x v="235"/>
    <s v="SERVI"/>
    <s v="N/A"/>
    <s v="N/A"/>
    <s v="N/A"/>
    <s v="Expédiée"/>
    <s v="GLA LE 14/03/2019: Attente rep DA pour planification_x000a_GLA LE 25/03/2019: Attente  4STR*00821 4STR*00822 4QME*01731   prévu le 03/04/2019_x000a_GLA le 03/06/2019 PB structure en cours Qualité derniere analyse le 03/06/2019_x000a_GLA LE 17/06/2019 Vérifiaction Leny Matiere"/>
    <s v="GLA"/>
    <n v="22584"/>
    <m/>
    <n v="6456"/>
    <d v="2019-05-30T00:00:00"/>
    <d v="2019-07-16T00:00:00"/>
    <d v="2019-07-12T00:00:00"/>
    <m/>
    <d v="2019-07-12T00:00:00"/>
    <d v="2019-07-12T00:00:00"/>
    <s v="O"/>
    <d v="2019-07-16T00:00:00"/>
    <s v="OK"/>
    <n v="970"/>
    <n v="1796"/>
    <s v="USD"/>
    <s v="TBD"/>
    <s v="TBD"/>
    <s v="Non valide"/>
    <s v="Non valide"/>
    <n v="1940"/>
    <n v="1726.6000000000001"/>
    <s v="LCT302641"/>
    <n v="43662"/>
    <x v="229"/>
    <n v="2"/>
    <n v="4.04"/>
    <n v="8.08"/>
  </r>
  <r>
    <s v="2809792610"/>
    <x v="0"/>
    <n v="28097926"/>
    <s v="10"/>
    <x v="1"/>
    <x v="136"/>
    <n v="8"/>
    <n v="8"/>
    <s v=""/>
    <s v="P/N CONNU"/>
    <s v="N/A"/>
    <s v="LdF Non approuvée"/>
    <m/>
    <s v="NON"/>
    <s v="BUNDLE"/>
    <s v="1251019-7926010"/>
    <x v="1"/>
    <s v="LCT307502_x000a_=&gt;_x000a_LCT307533"/>
    <s v="307502-1_x000a_307506-1_x000a_307510-1_x000a_307514-1_x000a_307518-1_x000a_307522-1_x000a_307526-1_x000a_307530-1"/>
    <x v="236"/>
    <s v="SERVI"/>
    <s v="N/A"/>
    <s v="N/A"/>
    <s v="N/A"/>
    <s v="Expédiée"/>
    <m/>
    <s v="GLA"/>
    <n v="23238"/>
    <m/>
    <n v="7630"/>
    <d v="2019-07-19T00:00:00"/>
    <d v="2019-07-19T00:00:00"/>
    <d v="2019-07-17T00:00:00"/>
    <m/>
    <d v="2019-07-16T00:00:00"/>
    <d v="2019-07-16T00:00:00"/>
    <s v="O"/>
    <d v="2019-07-19T00:00:00"/>
    <s v="OK"/>
    <n v="4521"/>
    <n v="9368"/>
    <s v="USD"/>
    <s v="TBD"/>
    <s v="TBD"/>
    <s v="Non valide"/>
    <s v="Non valide"/>
    <n v="74944"/>
    <n v="66700.160000000003"/>
    <s v="LCT307502"/>
    <n v="43665"/>
    <x v="231"/>
    <n v="1"/>
    <n v="19.37"/>
    <n v="154.96"/>
  </r>
  <r>
    <s v="490003882810"/>
    <x v="1"/>
    <n v="4900038828"/>
    <s v="10"/>
    <x v="0"/>
    <x v="39"/>
    <n v="3"/>
    <n v="3"/>
    <s v=""/>
    <s v="P/N CONNU"/>
    <s v="N/A"/>
    <s v="LdF approuvée"/>
    <m/>
    <s v="OUI"/>
    <s v="CÂBLE"/>
    <s v="1251019-8828010"/>
    <x v="0"/>
    <s v="LCT386426_x000a_LCT386427"/>
    <s v="386426-1_x000a_=&gt;_x000a_386426-3"/>
    <x v="237"/>
    <s v="SERVI"/>
    <s v="N/A"/>
    <s v="N/A"/>
    <s v="N/A"/>
    <s v="Expédiée"/>
    <s v="GLA LE 09/04/2019:  matière KLS =&gt; Pas de DA "/>
    <s v="GLA"/>
    <s v="N/A"/>
    <s v="N/A"/>
    <s v="N/A"/>
    <d v="2019-07-26T00:00:00"/>
    <d v="2019-07-26T00:00:00"/>
    <d v="2019-07-22T00:00:00"/>
    <m/>
    <s v="MAD TBD"/>
    <s v=""/>
    <s v=""/>
    <d v="2019-07-26T00:00:00"/>
    <s v="OK"/>
    <n v="245"/>
    <n v="0"/>
    <s v="EUR"/>
    <s v="TBD"/>
    <s v="TBD"/>
    <s v="Non valide"/>
    <s v="Non valide"/>
    <n v="735"/>
    <n v="735"/>
    <s v="LCT386426"/>
    <n v="43672"/>
    <x v="232"/>
    <n v="2"/>
    <n v="1.26"/>
    <n v="3.7800000000000002"/>
  </r>
  <r>
    <s v="2809165710"/>
    <x v="0"/>
    <n v="28091657"/>
    <s v="10"/>
    <x v="1"/>
    <x v="125"/>
    <n v="1"/>
    <n v="1"/>
    <s v=""/>
    <s v="P/N CONNU"/>
    <s v="NB01707P"/>
    <s v="LdF Non approuvée"/>
    <m/>
    <s v="NON"/>
    <n v="62"/>
    <s v="1251019-1657010"/>
    <x v="0"/>
    <s v="LCT302511_x000a_LCT302512"/>
    <s v="LTE990002"/>
    <x v="238"/>
    <s v="SERVI"/>
    <s v="6963402800_x000a_6963403000_x000a_6963403400"/>
    <s v="Qté 1_x000a_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08/07/2019/ Attente nouvelle étiquette d'identification"/>
    <s v="GLA"/>
    <n v="22807"/>
    <m/>
    <n v="8124"/>
    <d v="2019-04-05T00:00:00"/>
    <d v="2019-07-24T00:00:00"/>
    <d v="2019-07-22T00:00:00"/>
    <m/>
    <s v="MAD TBD"/>
    <s v=""/>
    <s v=""/>
    <d v="2019-07-24T00:00:00"/>
    <s v="OK"/>
    <n v="1147"/>
    <n v="1989"/>
    <s v="USD"/>
    <n v="1989"/>
    <s v="USD"/>
    <s v="Valide"/>
    <s v="Valide"/>
    <n v="1989"/>
    <n v="1770.21"/>
    <s v="LCT302511"/>
    <n v="43670"/>
    <x v="233"/>
    <n v="1"/>
    <n v="1.26"/>
    <n v="1.26"/>
  </r>
  <r>
    <s v="2809165910"/>
    <x v="0"/>
    <n v="28091659"/>
    <s v="10"/>
    <x v="1"/>
    <x v="125"/>
    <n v="1"/>
    <n v="1"/>
    <s v=""/>
    <s v="P/N CONNU"/>
    <s v="NB01707P"/>
    <s v="LdF Non approuvée"/>
    <m/>
    <s v="NON"/>
    <n v="62"/>
    <s v="1251019-1659010"/>
    <x v="0"/>
    <s v="LCT302513_x000a_LCT302514"/>
    <s v="LTE990003"/>
    <x v="238"/>
    <s v="SERVI"/>
    <s v="6963402800_x000a_6963403000_x000a_6963403400"/>
    <s v="Qté 1_x000a_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08/07/2019/ Attente nouvelle étiquette d'identification"/>
    <s v="GLA"/>
    <n v="22807"/>
    <m/>
    <n v="8124"/>
    <d v="2019-04-05T00:00:00"/>
    <d v="2019-07-24T00:00:00"/>
    <d v="2019-07-22T00:00:00"/>
    <m/>
    <s v="MAD TBD"/>
    <s v=""/>
    <s v=""/>
    <d v="2019-07-24T00:00:00"/>
    <s v="OK"/>
    <n v="1147"/>
    <n v="1989"/>
    <s v="USD"/>
    <s v="TBD"/>
    <s v="TBD"/>
    <s v="Non valide"/>
    <s v="Non valide"/>
    <n v="1989"/>
    <n v="1770.21"/>
    <s v="LCT302513"/>
    <n v="43670"/>
    <x v="233"/>
    <n v="1"/>
    <n v="1.26"/>
    <n v="1.26"/>
  </r>
  <r>
    <s v="2809166210"/>
    <x v="0"/>
    <n v="28091662"/>
    <s v="10"/>
    <x v="1"/>
    <x v="125"/>
    <n v="1"/>
    <n v="1"/>
    <s v=""/>
    <s v="P/N CONNU"/>
    <s v="NB01707P"/>
    <s v="LdF Non approuvée"/>
    <m/>
    <s v="NON"/>
    <n v="62"/>
    <s v="1251019-1662010"/>
    <x v="0"/>
    <s v="LCT302515_x000a_LCT302516"/>
    <s v="LTE990004"/>
    <x v="238"/>
    <s v="SERVI"/>
    <s v="6963402800_x000a_6963403000_x000a_6963403400"/>
    <s v="Qté 1_x000a_Qté 1_x000a_Qté 1"/>
    <s v="Received"/>
    <s v="Expédiée"/>
    <s v="GLA LE 14/03/2019 Attente AR 4STR*01318, 4STR*01320 +  + Confiés pour planification_x000a_GLA LE 25/03/2019 Attente 4STR*00879, 4STR*00881 prévu le 17/04/2019 + Confiés pour planification (derniere analyse le 09/04/2019)_x000a_GLA LE 08/07/2019/ Attente nouvelle étiquette d'identification"/>
    <s v="GLA"/>
    <n v="22807"/>
    <m/>
    <n v="8124"/>
    <d v="2019-04-05T00:00:00"/>
    <d v="2019-07-24T00:00:00"/>
    <d v="2019-07-22T00:00:00"/>
    <m/>
    <s v="MAD TBD"/>
    <s v=""/>
    <s v=""/>
    <d v="2019-07-24T00:00:00"/>
    <s v="OK"/>
    <n v="1147"/>
    <n v="1989"/>
    <s v="USD"/>
    <n v="1989"/>
    <s v="USD"/>
    <s v="Valide"/>
    <s v="Valide"/>
    <n v="1989"/>
    <n v="1770.21"/>
    <s v="LCT302515"/>
    <n v="43670"/>
    <x v="233"/>
    <n v="1"/>
    <n v="1.26"/>
    <n v="1.26"/>
  </r>
  <r>
    <s v="2816548210"/>
    <x v="0"/>
    <n v="28165482"/>
    <s v="10"/>
    <x v="1"/>
    <x v="112"/>
    <n v="1"/>
    <n v="1"/>
    <s v=""/>
    <s v="P/N CONNU"/>
    <s v="NB07663"/>
    <s v="LdF Non approuvée"/>
    <m/>
    <s v="NON"/>
    <n v="45"/>
    <s v="1251019-5482010"/>
    <x v="0"/>
    <s v="LCT362659_x000a_LCT362660"/>
    <s v="LTE990003"/>
    <x v="239"/>
    <s v="SERVI"/>
    <s v="N/A"/>
    <s v="N/A"/>
    <s v="N/A"/>
    <s v="Expédiée"/>
    <s v="GLA LE 22/05/2019 Attente rep DA pour planification_x000a_GLA LE 19/06/2019: Attente  4STR*01325 prévu 11/09/2019_x000a_GLA LE 01/07/2019: Attente  4STR*01325 prévu 04/07/2019"/>
    <s v="GLA"/>
    <n v="25072"/>
    <m/>
    <n v="8011"/>
    <d v="2019-07-01T00:00:00"/>
    <d v="2019-07-25T00:00:00"/>
    <d v="2019-07-24T00:00:00"/>
    <m/>
    <s v="MAD TBD"/>
    <s v=""/>
    <s v=""/>
    <d v="2019-07-25T00:00:00"/>
    <s v="OK"/>
    <n v="2247"/>
    <n v="4290"/>
    <s v="USD"/>
    <s v="TBD"/>
    <s v="TBD"/>
    <s v="Non valide"/>
    <s v="Non valide"/>
    <n v="4290"/>
    <n v="3818.1"/>
    <s v="LCT362659"/>
    <n v="43671"/>
    <x v="234"/>
    <n v="1"/>
    <n v="7.99"/>
    <n v="7.99"/>
  </r>
  <r>
    <s v="490003848910"/>
    <x v="1"/>
    <n v="4900038489"/>
    <s v="10"/>
    <x v="0"/>
    <x v="21"/>
    <n v="14"/>
    <n v="14"/>
    <s v=""/>
    <s v="P/N CONNU"/>
    <s v="N/A"/>
    <s v="LdF approuvée"/>
    <m/>
    <s v="OUI"/>
    <s v="CABLE COAXIAL"/>
    <s v="1251019-8489010"/>
    <x v="1"/>
    <s v="LCT364206_x000a_LCT364207"/>
    <s v="364206-1_x000a_364206-14"/>
    <x v="240"/>
    <s v="SERVI"/>
    <s v="N/A"/>
    <s v="N/A"/>
    <s v="N/A"/>
    <s v="Expédiée"/>
    <s v="GLA LE 29/05/2019: Atente  1CON*20647 au 28/06/2019 derniere analyse: 11/06/2019"/>
    <s v="GLA"/>
    <n v="25296"/>
    <m/>
    <n v="7870"/>
    <d v="2019-07-26T00:00:00"/>
    <d v="2019-08-01T00:00:00"/>
    <d v="2019-07-26T00:00:00"/>
    <m/>
    <s v="MAD TBD"/>
    <s v=""/>
    <s v=""/>
    <d v="2019-08-01T00:00:00"/>
    <s v="OK"/>
    <n v="213.45"/>
    <n v="0"/>
    <s v="EUR"/>
    <s v="TBD"/>
    <s v="TBD"/>
    <s v="Non valide"/>
    <s v="Non valide"/>
    <n v="2988.2999999999997"/>
    <n v="2988.2999999999997"/>
    <s v="LCT364206"/>
    <n v="43678"/>
    <x v="235"/>
    <n v="2"/>
    <n v="1.45"/>
    <n v="20.3"/>
  </r>
  <r>
    <s v="2791106910"/>
    <x v="0"/>
    <n v="27911069"/>
    <n v="10"/>
    <x v="0"/>
    <x v="29"/>
    <n v="7"/>
    <n v="7"/>
    <s v=""/>
    <s v="P/N CONNU"/>
    <s v="N/A"/>
    <s v="LdF approuvée"/>
    <s v="NON"/>
    <s v="NON"/>
    <s v="PROTECTION CAP"/>
    <s v="1251019-1069010"/>
    <x v="1"/>
    <s v="LCT133557"/>
    <s v="133557-1 =&gt; 133557-7"/>
    <x v="241"/>
    <s v="SERVI"/>
    <s v="N/A"/>
    <s v="N/A"/>
    <s v="N/A"/>
    <s v="Expédiée"/>
    <s v="GLA LE 19/10/2018: OK (derniere analyse 26/11/2018)"/>
    <s v="GLA"/>
    <n v="17018"/>
    <s v="ACHF00866"/>
    <n v="7865"/>
    <d v="2019-08-05T00:00:00"/>
    <d v="2019-08-05T00:00:00"/>
    <d v="2019-07-30T00:00:00"/>
    <m/>
    <d v="2019-07-30T00:00:00"/>
    <s v=""/>
    <s v=""/>
    <d v="2019-08-05T00:00:00"/>
    <s v="OK"/>
    <n v="134"/>
    <n v="0"/>
    <s v="EUR"/>
    <n v="134"/>
    <s v="EUR"/>
    <s v="Valide"/>
    <s v="Valide"/>
    <n v="938"/>
    <n v="938"/>
    <s v="LCT133557"/>
    <n v="43682"/>
    <x v="236"/>
    <n v="2"/>
    <n v="0.65"/>
    <n v="4.55"/>
  </r>
  <r>
    <s v="2818614410"/>
    <x v="0"/>
    <n v="28186144"/>
    <s v="10"/>
    <x v="0"/>
    <x v="142"/>
    <n v="1"/>
    <n v="1"/>
    <s v=""/>
    <s v="P/N CONNU"/>
    <s v="TBD"/>
    <s v="LdF Non approuvée"/>
    <m/>
    <s v="NON"/>
    <s v="BUNDLE"/>
    <s v="1251019-6144010"/>
    <x v="1"/>
    <s v="LCT384330_x000a_LCT384331"/>
    <s v="384330-1"/>
    <x v="236"/>
    <s v="SERVI"/>
    <s v="N/A"/>
    <s v="N/A"/>
    <s v="N/A"/>
    <s v="Expédiée"/>
    <s v="GLA le 04/07/2019: Attente Rep DA pour planification"/>
    <s v="GLA"/>
    <n v="26421"/>
    <m/>
    <n v="8207"/>
    <d v="2019-07-26T00:00:00"/>
    <d v="2019-08-05T00:00:00"/>
    <d v="2019-07-30T00:00:00"/>
    <m/>
    <d v="2019-07-30T00:00:00"/>
    <s v=""/>
    <s v=""/>
    <d v="2019-08-05T00:00:00"/>
    <s v="OK"/>
    <n v="5161"/>
    <n v="7606"/>
    <s v="USD"/>
    <s v="TBD"/>
    <s v="TBD"/>
    <s v="Non valide"/>
    <s v="Non valide"/>
    <n v="5161"/>
    <n v="4593.29"/>
    <s v="LCT384330"/>
    <n v="43682"/>
    <x v="236"/>
    <n v="2"/>
    <n v="20.6"/>
    <n v="20.6"/>
  </r>
  <r>
    <s v="2810645310"/>
    <x v="0"/>
    <n v="28106453"/>
    <s v="10"/>
    <x v="1"/>
    <x v="141"/>
    <n v="1"/>
    <n v="1"/>
    <s v=""/>
    <s v="P/N CONNU"/>
    <s v="NB01707P"/>
    <s v="LdF Non approuvée"/>
    <m/>
    <s v="NON"/>
    <n v="61"/>
    <s v="1251019-6453010"/>
    <x v="0"/>
    <s v="LCT308141_x000a_LCT308142"/>
    <s v="LTE990004"/>
    <x v="242"/>
    <s v="SERVI"/>
    <s v="6963402800_x000a_6963403000"/>
    <s v="Qté 1_x000a_Qté 1"/>
    <s v="Received"/>
    <s v="Expédiée"/>
    <s v="GLA LE 28/03/2019 Attente Rep DA + Confiés pour planification_x000a_GLA LE 01/04/2019 Attente  Confie pour planification (derniere analyse le 17/04/2019)_x000a_GLA LE 12/06/2019 manque 4CON*00005 suite à migration SAP_x000a_GLA LE 26/06/2019: Attente rep DA pour platine Av suite à casse Atelier_x000a_GLA LE 08/07/2019/ Attente nouvelle étiquette d'identification_x000a_GLA LE 11/07/2019: Reception de 4STR*01171 prévu le 26/07/2019_x000a_GLA LE 29/07/2019 En cours Prod"/>
    <s v="GLA"/>
    <n v="23349"/>
    <m/>
    <s v="7585 + _x000a_DS 400051"/>
    <m/>
    <d v="2019-08-02T00:00:00"/>
    <d v="2019-07-31T00:00:00"/>
    <m/>
    <d v="2019-07-31T00:00:00"/>
    <s v=""/>
    <s v=""/>
    <d v="2019-08-02T00:00:00"/>
    <s v="OK"/>
    <n v="976"/>
    <n v="2067"/>
    <s v="USD"/>
    <n v="2067"/>
    <s v="USD"/>
    <s v="Valide"/>
    <s v="Valide"/>
    <n v="2067"/>
    <n v="1839.63"/>
    <s v="LCT308141"/>
    <n v="43679"/>
    <x v="237"/>
    <n v="1"/>
    <n v="0.95"/>
    <n v="0.95"/>
  </r>
  <r>
    <s v="2814857410"/>
    <x v="0"/>
    <n v="28148574"/>
    <s v="10"/>
    <x v="2"/>
    <x v="107"/>
    <n v="1"/>
    <n v="1"/>
    <s v=""/>
    <s v="P/N CONNU"/>
    <s v="VB0204D"/>
    <s v="LdF Non approuvée"/>
    <m/>
    <s v="NON"/>
    <n v="518"/>
    <s v="1251019-8574010"/>
    <x v="0"/>
    <s v="LCT361459_x000a_LCT361460"/>
    <s v="LTE990003"/>
    <x v="243"/>
    <s v="SERVI"/>
    <s v="6V01448300"/>
    <s v="Qté 1"/>
    <s v="Waiting"/>
    <s v="Expédiée"/>
    <s v="GLA le 15/05/2019: Attente rep DA + Confié pour planification_x000a_GLA LE 14/06/2019: Attente 4CON*00389 prévu le 26/10/2019 + Confié pour planification_x000a_GLA LE 26/07/2019: Attente résa 4CON*00389 + Confié pour planification_x000a_GLA LE 29/07/2019 Prelever le confié de la commande 28158308"/>
    <s v="GLA"/>
    <n v="24699"/>
    <m/>
    <n v="8411"/>
    <d v="2019-06-06T00:00:00"/>
    <d v="2019-08-02T00:00:00"/>
    <d v="2019-07-31T00:00:00"/>
    <m/>
    <s v="MAD TBD"/>
    <s v=""/>
    <s v=""/>
    <d v="2019-08-02T00:00:00"/>
    <s v="OK"/>
    <n v="2429"/>
    <n v="4294"/>
    <s v="USD"/>
    <n v="4294"/>
    <s v="USD"/>
    <s v="Valide"/>
    <s v="Valide"/>
    <n v="4294"/>
    <n v="3821.66"/>
    <s v="LCT361459"/>
    <n v="43679"/>
    <x v="237"/>
    <n v="2"/>
    <n v="2.5099999999999998"/>
    <n v="2.5099999999999998"/>
  </r>
  <r>
    <s v="2822261710"/>
    <x v="0"/>
    <n v="28222617"/>
    <s v="10"/>
    <x v="1"/>
    <x v="128"/>
    <n v="1"/>
    <n v="1"/>
    <s v=""/>
    <s v="P/N CONNU"/>
    <s v="N/A"/>
    <s v="LdF Non approuvée"/>
    <m/>
    <s v="NON"/>
    <s v="SHEET FOMAX SHEET EQUIP"/>
    <s v="1251019-2617010"/>
    <x v="1"/>
    <s v="LCT395731_x000a_LCT395732"/>
    <s v="395731-1"/>
    <x v="244"/>
    <s v="SERVI"/>
    <s v="N/A"/>
    <s v="N/A"/>
    <s v="N/A"/>
    <s v="Expédiée"/>
    <s v="GLA LE 18/07/2019: Attente Rep DA pour planifcation_x000a_GLA LE 29/07/2019: En cours Prod"/>
    <s v="GLA"/>
    <n v="26892"/>
    <m/>
    <s v="DS 400051"/>
    <d v="2019-07-18T00:00:00"/>
    <d v="2019-08-02T00:00:00"/>
    <d v="2019-07-31T00:00:00"/>
    <m/>
    <d v="2019-07-31T00:00:00"/>
    <s v=""/>
    <s v=""/>
    <d v="2019-08-06T00:00:00"/>
    <s v="OK"/>
    <n v="843"/>
    <n v="1064"/>
    <s v="USD"/>
    <n v="1064"/>
    <s v="USD"/>
    <s v="Valide"/>
    <s v="Valide"/>
    <n v="1064"/>
    <n v="946.96"/>
    <s v="LCT395731"/>
    <n v="43683"/>
    <x v="238"/>
    <n v="1"/>
    <n v="0.7"/>
    <n v="0.7"/>
  </r>
  <r>
    <s v="2815099710"/>
    <x v="0"/>
    <n v="28150997"/>
    <s v="10"/>
    <x v="1"/>
    <x v="47"/>
    <n v="1"/>
    <n v="1"/>
    <s v=""/>
    <s v="P/N CONNU"/>
    <s v="NR1727P"/>
    <s v="LdF approuvée"/>
    <m/>
    <s v="NON"/>
    <n v="22"/>
    <s v="1251019-0997010"/>
    <x v="0"/>
    <s v="LCT342232_x000a_LCT342233_x000a_LCT342234"/>
    <s v="LTE990003"/>
    <x v="245"/>
    <s v="SERVI"/>
    <s v="6939600100"/>
    <s v="Qté 1"/>
    <s v="Received"/>
    <s v="Expédiée"/>
    <s v="GLA le 10/05/2019: Attente rep DA + Confié pour planification_x000a_GLA LE 20/06/2019 Attente Matiere Resa - (4STR*00016 : AR Mecahers au 08/10 - 4MOD*00021 : AR A2C au 15/08 - 4CPR*00081 : AR ECE au 27/09 - 4CON*00030 : AR Souriau au 02/08.)_x000a_GLA LE 29/07/2019 Manque 4QEL*00040 qte 1 Envoyé par navette le 29/07/2019"/>
    <s v="GLA"/>
    <n v="24697"/>
    <m/>
    <n v="7062"/>
    <d v="2019-07-17T00:00:00"/>
    <d v="2019-08-05T00:00:00"/>
    <d v="2019-08-01T00:00:00"/>
    <m/>
    <s v="MAD TBD"/>
    <s v=""/>
    <s v=""/>
    <d v="2019-08-05T00:00:00"/>
    <s v="OK"/>
    <n v="4814"/>
    <n v="6738"/>
    <s v="USD"/>
    <n v="6738"/>
    <s v="USD"/>
    <s v="Valide"/>
    <s v="Valide"/>
    <n v="6738"/>
    <n v="5996.82"/>
    <s v="LCT342232"/>
    <n v="43682"/>
    <x v="236"/>
    <n v="1"/>
    <n v="9.6999999999999993"/>
    <n v="9.6999999999999993"/>
  </r>
  <r>
    <s v="2810408710"/>
    <x v="0"/>
    <n v="28104087"/>
    <s v="10"/>
    <x v="0"/>
    <x v="28"/>
    <n v="2"/>
    <n v="2"/>
    <s v=""/>
    <s v="P/N CONNU"/>
    <s v="N/A"/>
    <s v="LdF approuvée"/>
    <m/>
    <s v="NON"/>
    <s v="JACK"/>
    <s v="1251319-4087010"/>
    <x v="3"/>
    <s v="LCT305034"/>
    <s v="LTE990030_x000a_=&gt; _x000a_LTE990031"/>
    <x v="246"/>
    <s v="SERVI"/>
    <s v="N/A"/>
    <s v="N/A"/>
    <s v="N/A"/>
    <s v="Expédiée"/>
    <s v="GLA LE 25/03/2019: Attente AR 4QME*01731 pour planification_x000a_GLA le 24/05/2019 attente servitude LAB + Attente 4CON*00489 prévu le 14/06/2019_x000a_GLA le 17/06/2019 Prod OK; Test TBD_x000a_GLA LE 08/07/2019 Attente nouvelle DA  suite à la matiere perdu_x000a_GLA LE 22/07/2019 Attente retour Leny pour tester les Jack a Col_x000a_GLA LE 29/07/2019: Pret à expedié"/>
    <s v="GLA"/>
    <n v="23073"/>
    <m/>
    <n v="7129"/>
    <d v="2019-06-18T00:00:00"/>
    <d v="2019-08-08T00:00:00"/>
    <d v="2019-08-02T00:00:00"/>
    <m/>
    <d v="2019-08-01T00:00:00"/>
    <s v=""/>
    <s v=""/>
    <d v="2019-08-08T00:00:00"/>
    <s v="OK"/>
    <n v="970"/>
    <n v="1796"/>
    <s v="USD"/>
    <n v="970"/>
    <s v="USD"/>
    <s v="Valide"/>
    <s v="Valide"/>
    <n v="1940"/>
    <n v="1726.6000000000001"/>
    <s v="LCT305034"/>
    <n v="43685"/>
    <x v="239"/>
    <n v="2"/>
    <n v="4.04"/>
    <n v="8.08"/>
  </r>
  <r>
    <s v="2793585610"/>
    <x v="0"/>
    <n v="27935856"/>
    <n v="10"/>
    <x v="0"/>
    <x v="29"/>
    <n v="10"/>
    <n v="10"/>
    <s v=""/>
    <s v="P/N CONNU"/>
    <s v="N/A"/>
    <s v="LdF approuvée"/>
    <s v="NON"/>
    <s v="NON"/>
    <s v="PROTECTION CAP"/>
    <s v="1251019-5856010"/>
    <x v="1"/>
    <s v="LCT168314"/>
    <s v="168314-1 =&gt;_x000a_168314-10"/>
    <x v="247"/>
    <s v="SERVI"/>
    <s v="N/A"/>
    <s v="N/A"/>
    <s v="N/A"/>
    <s v="Expédiée"/>
    <s v="GLA le 23/10: OK (derniere analyse 26/11/2018)_x000a_GLA LE 29/07/2019: Pret à expedié"/>
    <s v="GLA"/>
    <n v="18015"/>
    <m/>
    <n v="7865"/>
    <d v="2019-08-08T00:00:00"/>
    <d v="2019-08-08T00:00:00"/>
    <d v="2019-08-02T00:00:00"/>
    <m/>
    <d v="2019-08-01T00:00:00"/>
    <s v=""/>
    <s v=""/>
    <d v="2019-08-08T00:00:00"/>
    <s v="OK"/>
    <n v="134"/>
    <n v="0"/>
    <s v="EUR"/>
    <n v="134"/>
    <s v="EUR"/>
    <s v="Valide"/>
    <s v="Valide"/>
    <n v="1340"/>
    <n v="1340"/>
    <s v="LCT168314"/>
    <n v="43685"/>
    <x v="239"/>
    <n v="2"/>
    <n v="0.65"/>
    <n v="6.5"/>
  </r>
  <r>
    <s v="2821491210"/>
    <x v="0"/>
    <n v="28214912"/>
    <s v="10"/>
    <x v="1"/>
    <x v="131"/>
    <n v="1"/>
    <n v="1"/>
    <s v=""/>
    <s v="P/N CONNU"/>
    <s v="NA"/>
    <s v="LdF Non approuvée"/>
    <m/>
    <s v="NON"/>
    <n v="511"/>
    <s v="1251019-4912010"/>
    <x v="0"/>
    <s v="LCT387635_x000a_LCT387636_x000a_LCT387637"/>
    <s v="LTE990009"/>
    <x v="248"/>
    <s v="SERVI"/>
    <s v="N/A"/>
    <s v="N/A"/>
    <s v="N/A"/>
    <s v="Expédiée"/>
    <s v="GLA le11/07/2019: Attente rep DA_x000a_GLA LE 18/07/2019: Attente matiere suite à la résa SAP_x000a_GLA LE 29/07/2019 Manque 4QEL*00089 qte 1 Envoyé par navette le 29/07/2019 + Attente servitude structure"/>
    <s v="GLA"/>
    <n v="26660"/>
    <m/>
    <n v="8359"/>
    <d v="2019-07-18T00:00:00"/>
    <d v="2019-08-06T00:00:00"/>
    <d v="2019-08-02T00:00:00"/>
    <m/>
    <s v="MAD TBD"/>
    <s v=""/>
    <s v=""/>
    <d v="2019-08-06T00:00:00"/>
    <s v="OK"/>
    <n v="831"/>
    <n v="1258"/>
    <s v="USD"/>
    <n v="1258"/>
    <s v="USD"/>
    <s v="Valide"/>
    <s v="Valide"/>
    <n v="1258"/>
    <n v="1119.6200000000001"/>
    <s v="LCT387635"/>
    <n v="43683"/>
    <x v="238"/>
    <n v="1"/>
    <n v="2.14"/>
    <n v="2.14"/>
  </r>
  <r>
    <s v="2819793710"/>
    <x v="0"/>
    <n v="28197937"/>
    <s v="10"/>
    <x v="0"/>
    <x v="143"/>
    <n v="1"/>
    <n v="1"/>
    <s v=""/>
    <s v="P/N CONNU"/>
    <s v="TBD"/>
    <s v="LdF Non approuvée"/>
    <m/>
    <s v="NON"/>
    <s v="BUNDLE"/>
    <s v="1251019-7937010"/>
    <x v="1"/>
    <s v="LCT384778_x000a_LCT384779"/>
    <s v="384778-1"/>
    <x v="249"/>
    <s v="SERVI"/>
    <s v="N/A"/>
    <s v="N/A"/>
    <s v="N/A"/>
    <s v="Expédiée"/>
    <s v="GLA le 04/07/2019: Attente Rep DA pour planification_x000a_GLA LE 16/07/2019: Attente reception 1MOD*08073 prévu le 21/07/2019_x000a_GLA LE 29/07/2019: En cours Prod"/>
    <s v="GLA"/>
    <n v="26443"/>
    <m/>
    <n v="8349"/>
    <d v="2019-07-26T00:00:00"/>
    <d v="2019-08-09T00:00:00"/>
    <d v="2019-08-05T00:00:00"/>
    <m/>
    <d v="2019-08-05T00:00:00"/>
    <s v=""/>
    <s v=""/>
    <d v="2019-08-09T00:00:00"/>
    <s v="OK"/>
    <n v="2879"/>
    <n v="4218"/>
    <s v="USD"/>
    <s v="TBD"/>
    <s v="TBD"/>
    <s v="Non valide"/>
    <s v="Non valide"/>
    <n v="2879"/>
    <n v="2562.31"/>
    <s v="LCT384778"/>
    <n v="43686"/>
    <x v="240"/>
    <n v="2"/>
    <n v="11.4"/>
    <n v="11.4"/>
  </r>
  <r>
    <s v="2815830810"/>
    <x v="0"/>
    <n v="28158308"/>
    <s v="10"/>
    <x v="0"/>
    <x v="107"/>
    <n v="1"/>
    <n v="1"/>
    <s v=""/>
    <s v="P/N CONNU"/>
    <s v="VB0204D"/>
    <s v="LdF Non approuvée"/>
    <m/>
    <s v="NON"/>
    <n v="518"/>
    <s v="1251019-8308010"/>
    <x v="0"/>
    <s v="LCT356163_x000a_LCT356163"/>
    <s v="LTE990004"/>
    <x v="250"/>
    <s v="SERVI"/>
    <s v="6V01448300"/>
    <s v="Qté 1"/>
    <s v="Received"/>
    <s v="Expédiée"/>
    <s v="GLA le 15/05/2019: Attente rep DA + Confié pour planification_x000a_GLA LE 14/06/2019: Attente 4CON*00389 prévu le 26/10/2019 + Confié pour planification_x000a_ GLA LE 29/07/2019: Attente 4CON*00389 prévu le 26/10/2019 + Attente confié de la commande  28161774_x000a_GLA LE 26/07/2019: Pas de core, Leny as de la matiere en plus, Manque servitude résa 0044885010 (4CON*00389)"/>
    <s v="GLA"/>
    <n v="24699"/>
    <m/>
    <s v="NA"/>
    <d v="2019-08-12T00:00:00"/>
    <d v="2019-08-09T00:00:00"/>
    <d v="2019-08-05T00:00:00"/>
    <m/>
    <s v="MAD TBD"/>
    <s v=""/>
    <s v=""/>
    <d v="2019-08-09T00:00:00"/>
    <s v="OK"/>
    <n v="2429"/>
    <n v="4294"/>
    <s v="USD"/>
    <n v="2429"/>
    <s v="USD"/>
    <s v="Valide"/>
    <s v="Valide"/>
    <n v="2429"/>
    <n v="2161.81"/>
    <s v="LCT356163"/>
    <n v="43686"/>
    <x v="240"/>
    <n v="2"/>
    <n v="2.5099999999999998"/>
    <n v="2.5099999999999998"/>
  </r>
  <r>
    <s v="490003850110"/>
    <x v="1"/>
    <n v="4900038501"/>
    <s v="10"/>
    <x v="0"/>
    <x v="71"/>
    <n v="1"/>
    <n v="1"/>
    <s v=""/>
    <s v="P/N CONNU"/>
    <s v="N/A"/>
    <s v="LdF approuvée"/>
    <m/>
    <s v="OUI"/>
    <s v="FAISCEAU GENERATION (ATR72)"/>
    <s v="1251019-8501010"/>
    <x v="0"/>
    <s v="LCT364174"/>
    <s v="364174-1"/>
    <x v="243"/>
    <s v="SERVI"/>
    <s v="N/A"/>
    <s v="N/A"/>
    <s v="N/A"/>
    <s v="Expédiée"/>
    <m/>
    <s v="GLA"/>
    <n v="27387"/>
    <m/>
    <s v="DS"/>
    <d v="2019-07-26T00:00:00"/>
    <d v="2019-08-09T00:00:00"/>
    <d v="2019-08-05T00:00:00"/>
    <m/>
    <s v="MAD TBD"/>
    <s v=""/>
    <s v=""/>
    <d v="2019-08-09T00:00:00"/>
    <s v="OK"/>
    <n v="0"/>
    <n v="0"/>
    <n v="0"/>
    <s v="TBD"/>
    <s v="TBD"/>
    <s v="Non valide"/>
    <s v="Non valide"/>
    <n v="0"/>
    <s v="0,00"/>
    <s v="LCT364174"/>
    <n v="43686"/>
    <x v="240"/>
    <n v="2"/>
    <n v="0"/>
    <n v="0"/>
  </r>
  <r>
    <s v="2806045310"/>
    <x v="0"/>
    <n v="28060453"/>
    <s v="10"/>
    <x v="0"/>
    <x v="8"/>
    <n v="1"/>
    <n v="1"/>
    <s v=""/>
    <s v="P/N CONNU"/>
    <s v="NB5457P"/>
    <s v="LdF approuvée"/>
    <m/>
    <s v="NON"/>
    <n v="117"/>
    <s v="1251019-0453010"/>
    <x v="0"/>
    <s v="LCT268647_x000a_LCT268648_x000a_LCT268649"/>
    <s v="LTE990104"/>
    <x v="251"/>
    <s v="SERVI"/>
    <s v="N/A"/>
    <s v="N/A"/>
    <s v="N/A"/>
    <s v="Expédiée"/>
    <s v="GLA le 13/02/2019: Attente rep DA pour planif (derniere analyse le 25/02/2019)_x000a_GLA LE 20/03/2019: Attente  4STR*01149 + 4STR*01150 prévu pour le 10/05/2019_x000a_GLA LE 29/07/2019: En cours Prod"/>
    <s v="GLA"/>
    <n v="21862"/>
    <m/>
    <n v="8009"/>
    <d v="2019-08-12T00:00:00"/>
    <d v="2019-08-12T00:00:00"/>
    <d v="2019-08-06T00:00:00"/>
    <m/>
    <s v="MAD TBD"/>
    <s v=""/>
    <s v=""/>
    <d v="2019-08-12T00:00:00"/>
    <s v="OK"/>
    <n v="1313.9"/>
    <n v="0"/>
    <s v="USD"/>
    <n v="1313.9"/>
    <s v="USD"/>
    <s v="Valide"/>
    <s v="Valide"/>
    <n v="1313.9"/>
    <n v="1169.3710000000001"/>
    <s v="LCT268647"/>
    <n v="43689"/>
    <x v="241"/>
    <n v="2"/>
    <n v="3.74"/>
    <n v="3.74"/>
  </r>
  <r>
    <s v="2806046110"/>
    <x v="0"/>
    <n v="28060461"/>
    <s v="10"/>
    <x v="0"/>
    <x v="8"/>
    <n v="1"/>
    <n v="1"/>
    <s v=""/>
    <s v="P/N CONNU"/>
    <s v="NB5457P"/>
    <s v="LdF approuvée"/>
    <m/>
    <s v="NON"/>
    <n v="117"/>
    <s v="1251019-0461010"/>
    <x v="0"/>
    <s v="LCT268650_x000a_LCT268651_x000a_LCT268652"/>
    <s v="LTE990105"/>
    <x v="251"/>
    <s v="SERVI"/>
    <s v="N/A"/>
    <s v="N/A"/>
    <s v="N/A"/>
    <s v="Expédiée"/>
    <s v="GLA le 13/02/2019: Attente rep DA pour planif (derniere analyse le 25/02/2019)_x000a_GLA LE 20/03/2019: Attente  4STR*01149 + 4STR*01150 prévu pour le 10/05/2019_x000a_GLA LE 29/07/2019: En cours Prod"/>
    <s v="GLA"/>
    <n v="21862"/>
    <m/>
    <n v="8009"/>
    <d v="2019-08-12T00:00:00"/>
    <d v="2019-08-12T00:00:00"/>
    <d v="2019-08-06T00:00:00"/>
    <m/>
    <s v="MAD TBD"/>
    <s v=""/>
    <s v=""/>
    <d v="2019-08-12T00:00:00"/>
    <s v="OK"/>
    <n v="1313.9"/>
    <n v="0"/>
    <s v="USD"/>
    <n v="1313.9"/>
    <s v="USD"/>
    <s v="Valide"/>
    <s v="Valide"/>
    <n v="1313.9"/>
    <n v="1169.3710000000001"/>
    <s v="LCT268650"/>
    <n v="43689"/>
    <x v="241"/>
    <n v="2"/>
    <n v="3.74"/>
    <n v="3.74"/>
  </r>
  <r>
    <s v="2806047310"/>
    <x v="0"/>
    <n v="28060473"/>
    <s v="10"/>
    <x v="0"/>
    <x v="8"/>
    <n v="1"/>
    <n v="1"/>
    <s v=""/>
    <s v="P/N CONNU"/>
    <s v="NB5457P"/>
    <s v="LdF approuvée"/>
    <m/>
    <s v="NON"/>
    <n v="117"/>
    <s v="1251019-0473010"/>
    <x v="0"/>
    <s v="LCT268653_x000a_LCT268654_x000a_LCT268655"/>
    <s v="LTE990106"/>
    <x v="251"/>
    <s v="SERVI"/>
    <s v="N/A"/>
    <s v="N/A"/>
    <s v="N/A"/>
    <s v="Expédiée"/>
    <s v="GLA le 13/02/2019: Attente rep DA pour planif (derniere analyse le 25/02/2019)_x000a_GLA LE 20/03/2019: Attente  4STR*01149 + 4STR*01150 prévu pour le 10/05/2019_x000a_GLA LE 29/07/2019: En cours Prod"/>
    <s v="GLA"/>
    <n v="21862"/>
    <m/>
    <n v="8009"/>
    <d v="2019-08-12T00:00:00"/>
    <d v="2019-08-12T00:00:00"/>
    <d v="2019-08-06T00:00:00"/>
    <m/>
    <s v="MAD TBD"/>
    <s v=""/>
    <s v=""/>
    <d v="2019-08-12T00:00:00"/>
    <s v="OK"/>
    <n v="1313.9"/>
    <n v="0"/>
    <s v="USD"/>
    <n v="1313.9"/>
    <s v="USD"/>
    <s v="Valide"/>
    <s v="Valide"/>
    <n v="1313.9"/>
    <n v="1169.3710000000001"/>
    <s v="LCT268653"/>
    <n v="43689"/>
    <x v="241"/>
    <n v="2"/>
    <n v="3.74"/>
    <n v="3.74"/>
  </r>
  <r>
    <s v="490003863710"/>
    <x v="1"/>
    <n v="4900038637"/>
    <s v="10"/>
    <x v="0"/>
    <x v="13"/>
    <n v="6"/>
    <n v="6"/>
    <s v=""/>
    <s v="P/N CONNU"/>
    <s v="N/A"/>
    <s v="LdF approuvée"/>
    <m/>
    <s v="OUI"/>
    <s v="FAISCEAU"/>
    <s v="1251019-8637010"/>
    <x v="0"/>
    <s v="LCT374768_x000a_LCT374769"/>
    <s v="374768-1_x000a_=&gt; _x000a_374768-6"/>
    <x v="252"/>
    <s v="SERVI"/>
    <s v="N/A"/>
    <s v="N/A"/>
    <s v="N/A"/>
    <s v="En cours"/>
    <s v="GLY LE 17/06/2019: KLS_x000a_GLA LE 29/07/2019: En cours Prod"/>
    <s v="GLA"/>
    <s v="N/A"/>
    <m/>
    <m/>
    <d v="2019-08-20T00:00:00"/>
    <d v="2019-08-20T00:00:00"/>
    <d v="2019-08-14T00:00:00"/>
    <m/>
    <s v="MAD TBD"/>
    <s v=""/>
    <s v=""/>
    <d v="2019-08-20T00:00:00"/>
    <s v="OK"/>
    <n v="142.56"/>
    <n v="0"/>
    <s v="EUR"/>
    <s v="TBD"/>
    <s v="TBD"/>
    <s v="Non valide"/>
    <s v="Non valide"/>
    <n v="855.36"/>
    <n v="855.36"/>
    <s v="LCT374768"/>
    <n v="43697"/>
    <x v="242"/>
    <n v="2"/>
    <n v="1.07"/>
    <n v="6.42"/>
  </r>
  <r>
    <s v="REPARATION/A"/>
    <x v="2"/>
    <s v="REPARATION"/>
    <s v="N/A"/>
    <x v="4"/>
    <x v="55"/>
    <n v="2"/>
    <n v="2"/>
    <s v=""/>
    <s v="P/N CONNU"/>
    <s v="N/A"/>
    <s v="LdF approuvée"/>
    <m/>
    <s v="NON"/>
    <s v="FDVESS-L4"/>
    <s v="1251619-TION0N/A"/>
    <x v="1"/>
    <s v="LCT387573"/>
    <s v="71140017_x000a_71140025"/>
    <x v="253"/>
    <s v="OK"/>
    <s v="N/A"/>
    <s v="N/A"/>
    <s v="N/A"/>
    <s v="En cours"/>
    <s v="SN17 livré le 25/07/19_x000a_SN 25 =&gt; Réception 4STR*00970 le 08/08/2019 =&gt; DA 24971"/>
    <s v="AZA"/>
    <s v="N/A"/>
    <s v="N/A"/>
    <n v="24971"/>
    <s v="TBD"/>
    <d v="2019-08-23T00:00:00"/>
    <d v="2019-08-22T00:00:00"/>
    <m/>
    <s v="MAD TBD"/>
    <s v=""/>
    <s v=""/>
    <d v="2019-08-23T00:00:00"/>
    <m/>
    <n v="1321"/>
    <s v="N/A"/>
    <s v="EUR"/>
    <s v="TBD"/>
    <s v="TBD"/>
    <s v="Non valide"/>
    <s v="Non valide"/>
    <n v="2642"/>
    <n v="2642"/>
    <s v="LCT387573"/>
    <n v="43700"/>
    <x v="243"/>
    <n v="1"/>
    <n v="1.78"/>
    <n v="3.56"/>
  </r>
  <r>
    <s v="2819793610"/>
    <x v="0"/>
    <n v="28197936"/>
    <s v="10"/>
    <x v="0"/>
    <x v="144"/>
    <n v="1"/>
    <n v="1"/>
    <s v=""/>
    <s v="P/N CONNU"/>
    <s v="TBD"/>
    <s v="LdF Non approuvée"/>
    <m/>
    <s v="NON"/>
    <s v="BUNDLE"/>
    <s v="1251019-7936010"/>
    <x v="1"/>
    <s v="LCT384603_x000a_LCT384604"/>
    <s v="384603-1"/>
    <x v="243"/>
    <s v="SERVI"/>
    <s v="N/A"/>
    <s v="N/A"/>
    <s v="N/A"/>
    <s v="En cours"/>
    <s v="GLA le 04/07/2019: Attente Rep DA pour planification_x000a_GLA LE 17/07/2019: Attente 1MOD*08073 - LT 22/07/2019_x000a_GLA LE 29/07/2019: Attente servitude mag"/>
    <s v="GLA"/>
    <n v="26437"/>
    <m/>
    <n v="8350"/>
    <d v="2019-07-26T00:00:00"/>
    <d v="2019-08-28T00:00:00"/>
    <d v="2019-08-22T00:00:00"/>
    <m/>
    <s v="MAD TBD"/>
    <s v=""/>
    <s v=""/>
    <d v="2019-08-28T00:00:00"/>
    <s v="OK"/>
    <n v="2898"/>
    <n v="4238"/>
    <s v="USD"/>
    <s v="TBD"/>
    <s v="TBD"/>
    <s v="Non valide"/>
    <s v="Non valide"/>
    <n v="2898"/>
    <n v="2579.2200000000003"/>
    <s v="LCT384603"/>
    <n v="43705"/>
    <x v="244"/>
    <n v="2"/>
    <n v="11.4"/>
    <n v="11.4"/>
  </r>
  <r>
    <s v="2823030110"/>
    <x v="0"/>
    <n v="28230301"/>
    <n v="10"/>
    <x v="0"/>
    <x v="145"/>
    <n v="3"/>
    <n v="3"/>
    <s v=""/>
    <s v="P/N CONNU"/>
    <s v="N/A"/>
    <s v="LdF Non approuvée"/>
    <m/>
    <s v="NON"/>
    <s v="OPTICAL FIBER"/>
    <s v="1251019-0301010"/>
    <x v="0"/>
    <s v="LCT402133"/>
    <s v="402133-1_x000a_=&gt;_x000a_402133-3"/>
    <x v="250"/>
    <s v="SERVI"/>
    <s v="N/A"/>
    <s v="N/A"/>
    <s v="N/A"/>
    <s v="En cours"/>
    <s v="GLA LE 25/07/2019: attente rep DA pour planification_x000a_GLA LE 30/07/2019 En cours Production_x000a_GLA LE 07/08/2019 Dispo bureau Anthony"/>
    <s v="GLA"/>
    <n v="27165"/>
    <m/>
    <s v="DS N°400962"/>
    <d v="2019-08-02T23:59:59"/>
    <d v="2019-08-30T00:00:00"/>
    <d v="2019-08-26T00:00:00"/>
    <m/>
    <s v="MAD TBD"/>
    <s v=""/>
    <s v=""/>
    <d v="2019-08-30T00:00:00"/>
    <s v="OK"/>
    <n v="737"/>
    <n v="979"/>
    <s v="USD"/>
    <n v="0.01"/>
    <s v="EUR"/>
    <s v="Non valide"/>
    <s v="Non valide"/>
    <n v="2211"/>
    <n v="1967.79"/>
    <s v="LCT402133"/>
    <n v="43707"/>
    <x v="245"/>
    <n v="2"/>
    <n v="2"/>
    <n v="6"/>
  </r>
  <r>
    <s v="450033675360"/>
    <x v="2"/>
    <n v="4500336753"/>
    <s v="60"/>
    <x v="4"/>
    <x v="55"/>
    <n v="1"/>
    <n v="1"/>
    <s v=""/>
    <s v="P/N CONNU"/>
    <s v="N/A"/>
    <s v="LdF approuvée"/>
    <s v="NON"/>
    <s v="NON"/>
    <s v="FDVESS-L4"/>
    <s v="1251619-6753060"/>
    <x v="1"/>
    <s v="LCT364961"/>
    <n v="71140043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1-14T00:00:00"/>
    <d v="2019-08-30T00:00:00"/>
    <d v="2019-08-29T00:00:00"/>
    <m/>
    <s v="MAD TBD"/>
    <s v=""/>
    <s v=""/>
    <d v="2019-08-30T00:00:00"/>
    <m/>
    <n v="1321"/>
    <s v="N/A"/>
    <s v="EUR"/>
    <s v="TBD"/>
    <s v="TBD"/>
    <s v="Non valide"/>
    <s v="Non valide"/>
    <n v="1321"/>
    <n v="1321"/>
    <s v="LCT364961"/>
    <n v="43707"/>
    <x v="245"/>
    <n v="1"/>
    <n v="1.78"/>
    <n v="1.78"/>
  </r>
  <r>
    <s v="450033675360"/>
    <x v="2"/>
    <n v="4500336753"/>
    <s v="60"/>
    <x v="4"/>
    <x v="55"/>
    <n v="1"/>
    <n v="1"/>
    <s v=""/>
    <s v="P/N CONNU"/>
    <s v="N/A"/>
    <s v="LdF approuvée"/>
    <s v="NON"/>
    <s v="NON"/>
    <s v="FDVESS-L4"/>
    <s v="1251619-6753060"/>
    <x v="1"/>
    <s v="LCT372574"/>
    <n v="71140044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1-14T00:00:00"/>
    <d v="2019-08-30T00:00:00"/>
    <d v="2019-08-29T00:00:00"/>
    <m/>
    <s v="MAD TBD"/>
    <s v=""/>
    <s v=""/>
    <d v="2019-08-30T00:00:00"/>
    <m/>
    <n v="1321"/>
    <s v="N/A"/>
    <s v="EUR"/>
    <s v="TBD"/>
    <s v="TBD"/>
    <s v="Non valide"/>
    <s v="Non valide"/>
    <n v="1321"/>
    <n v="1321"/>
    <s v="LCT372574"/>
    <n v="43707"/>
    <x v="245"/>
    <n v="1"/>
    <n v="1.78"/>
    <n v="1.78"/>
  </r>
  <r>
    <s v="450033675340"/>
    <x v="2"/>
    <n v="4500336753"/>
    <s v="40"/>
    <x v="4"/>
    <x v="55"/>
    <n v="1"/>
    <n v="1"/>
    <s v=""/>
    <s v="P/N CONNU"/>
    <s v="N/A"/>
    <s v="LdF approuvée"/>
    <s v="NON"/>
    <s v="NON"/>
    <s v="FDVESS-L4"/>
    <s v="1251619-6753040"/>
    <x v="1"/>
    <s v="LCT372739"/>
    <n v="71140046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5-14T00:00:00"/>
    <d v="2019-08-30T00:00:00"/>
    <d v="2019-08-29T00:00:00"/>
    <m/>
    <s v="MAD TBD"/>
    <s v=""/>
    <s v=""/>
    <d v="2019-08-30T00:00:00"/>
    <m/>
    <n v="1321"/>
    <s v="N/A"/>
    <s v="EUR"/>
    <s v="TBD"/>
    <s v="TBD"/>
    <s v="Non valide"/>
    <s v="Non valide"/>
    <n v="1321"/>
    <n v="1321"/>
    <s v="LCT372739"/>
    <n v="43707"/>
    <x v="245"/>
    <n v="1"/>
    <n v="1.78"/>
    <n v="1.78"/>
  </r>
  <r>
    <s v="490003873910"/>
    <x v="1"/>
    <n v="4900038739"/>
    <s v="10"/>
    <x v="0"/>
    <x v="21"/>
    <n v="7"/>
    <n v="7"/>
    <s v=""/>
    <s v="P/N CONNU"/>
    <s v="N/A"/>
    <s v="LdF approuvée"/>
    <m/>
    <s v="OUI"/>
    <s v="CABLE COAXIAL"/>
    <s v="1251019-8739010"/>
    <x v="1"/>
    <s v="LCT381997_x000a_LCT381998"/>
    <s v="381997-1 _x000a_=&gt;_x000a_381997-7"/>
    <x v="254"/>
    <s v="SERVI"/>
    <s v="N/A"/>
    <s v="N/A"/>
    <s v="N/A"/>
    <s v="En cours"/>
    <s v="GLA le 01/07/2019: Attente rep DA_x000a_GLA LE 29/07/2019: Attente servitude mag"/>
    <s v="GLA"/>
    <n v="26258"/>
    <m/>
    <n v="8351"/>
    <d v="2019-09-04T00:00:00"/>
    <d v="2019-09-04T00:00:00"/>
    <d v="2019-08-29T00:00:00"/>
    <m/>
    <s v="MAD TBD"/>
    <s v=""/>
    <s v=""/>
    <d v="2019-09-04T00:00:00"/>
    <s v="OK"/>
    <n v="213.45"/>
    <n v="0"/>
    <s v="EUR"/>
    <s v="TBD"/>
    <s v="TBD"/>
    <s v="Non valide"/>
    <s v="Non valide"/>
    <n v="1494.1499999999999"/>
    <n v="1494.1499999999999"/>
    <s v="LCT381997"/>
    <n v="43712"/>
    <x v="246"/>
    <n v="2"/>
    <n v="1.45"/>
    <n v="10.15"/>
  </r>
  <r>
    <s v="450033675350"/>
    <x v="2"/>
    <n v="4500336753"/>
    <s v="50"/>
    <x v="4"/>
    <x v="55"/>
    <n v="1"/>
    <n v="1"/>
    <s v=""/>
    <s v="P/N CONNU"/>
    <s v="N/A"/>
    <s v="LdF approuvée"/>
    <s v="NON"/>
    <s v="NON"/>
    <s v="FDVESS-L4"/>
    <s v="1251619-6753050"/>
    <x v="1"/>
    <s v="LCT372575"/>
    <n v="71140047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9-04T00:00:00"/>
    <d v="2019-09-04T00:00:00"/>
    <d v="2019-09-03T00:00:00"/>
    <m/>
    <s v="MAD TBD"/>
    <s v=""/>
    <s v=""/>
    <d v="2019-09-04T00:00:00"/>
    <m/>
    <n v="1321"/>
    <s v="N/A"/>
    <s v="EUR"/>
    <s v="TBD"/>
    <s v="TBD"/>
    <s v="Non valide"/>
    <s v="Non valide"/>
    <n v="1321"/>
    <n v="1321"/>
    <s v="LCT372575"/>
    <n v="43712"/>
    <x v="246"/>
    <n v="1"/>
    <n v="1.78"/>
    <n v="1.78"/>
  </r>
  <r>
    <s v="450033675350"/>
    <x v="2"/>
    <n v="4500336753"/>
    <s v="50"/>
    <x v="4"/>
    <x v="55"/>
    <n v="1"/>
    <n v="1"/>
    <s v=""/>
    <s v="P/N CONNU"/>
    <s v="N/A"/>
    <s v="LdF approuvée"/>
    <s v="NON"/>
    <s v="NON"/>
    <s v="FDVESS-L4"/>
    <s v="1251619-6753050"/>
    <x v="1"/>
    <s v="LCT372576"/>
    <n v="71140048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9-04T00:00:00"/>
    <d v="2019-09-04T00:00:00"/>
    <d v="2019-09-03T00:00:00"/>
    <m/>
    <s v="MAD TBD"/>
    <s v=""/>
    <s v=""/>
    <d v="2019-09-04T00:00:00"/>
    <m/>
    <n v="1321"/>
    <s v="N/A"/>
    <s v="EUR"/>
    <s v="TBD"/>
    <s v="TBD"/>
    <s v="Non valide"/>
    <s v="Non valide"/>
    <n v="1321"/>
    <n v="1321"/>
    <s v="LCT372576"/>
    <n v="43712"/>
    <x v="246"/>
    <n v="1"/>
    <n v="1.78"/>
    <n v="1.78"/>
  </r>
  <r>
    <s v="450033675350"/>
    <x v="2"/>
    <n v="4500336753"/>
    <s v="50"/>
    <x v="4"/>
    <x v="55"/>
    <n v="1"/>
    <n v="1"/>
    <s v=""/>
    <s v="P/N CONNU"/>
    <s v="N/A"/>
    <s v="LdF approuvée"/>
    <s v="NON"/>
    <s v="NON"/>
    <s v="FDVESS-L4"/>
    <s v="1251619-6753050"/>
    <x v="1"/>
    <s v="LCT372577"/>
    <n v="71140049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9-04T00:00:00"/>
    <d v="2019-09-04T00:00:00"/>
    <d v="2019-09-03T00:00:00"/>
    <m/>
    <s v="MAD TBD"/>
    <s v=""/>
    <s v=""/>
    <d v="2019-09-04T00:00:00"/>
    <m/>
    <n v="1321"/>
    <s v="N/A"/>
    <s v="EUR"/>
    <s v="TBD"/>
    <s v="TBD"/>
    <s v="Non valide"/>
    <s v="Non valide"/>
    <n v="1321"/>
    <n v="1321"/>
    <s v="LCT372577"/>
    <n v="43712"/>
    <x v="246"/>
    <n v="1"/>
    <n v="1.78"/>
    <n v="1.78"/>
  </r>
  <r>
    <s v="2812313410"/>
    <x v="0"/>
    <n v="28123134"/>
    <s v="10"/>
    <x v="0"/>
    <x v="31"/>
    <n v="5"/>
    <n v="5"/>
    <s v=""/>
    <s v="P/N CONNU"/>
    <s v="N/A"/>
    <s v="LdF approuvée"/>
    <m/>
    <s v="NON"/>
    <n v="27"/>
    <s v="1251019-3134010"/>
    <x v="0"/>
    <s v="LCT325062_x000a_LCT325063"/>
    <s v="LTE990020_x000a_=&gt;_x000a_LTE990024"/>
    <x v="255"/>
    <s v="OK"/>
    <s v="N/A"/>
    <s v="N/A"/>
    <s v="N/A"/>
    <s v="En cours"/>
    <s v="GLA LE 10/04/2019 Attente rep DA_x000a_GLA LE 25/04/2019 Reception struture le 12/08/2019 + 4QEL*00002 - 4QEL*00001 prévu le 20/09/2019 (demande de résa SAP)"/>
    <s v="GLA"/>
    <n v="23844"/>
    <m/>
    <n v="8520"/>
    <d v="2019-09-04T23:59:59"/>
    <d v="2019-09-04T23:59:59"/>
    <d v="2019-08-29T00:00:00"/>
    <m/>
    <s v="MAD TBD"/>
    <s v=""/>
    <s v=""/>
    <d v="2019-09-04T23:59:59"/>
    <s v="OK"/>
    <n v="1074"/>
    <n v="1850"/>
    <s v="USD"/>
    <n v="1074"/>
    <s v="USD"/>
    <s v="Valide"/>
    <s v="Valide"/>
    <n v="5370"/>
    <n v="4779.3"/>
    <s v="LCT325062"/>
    <n v="43712.999988425923"/>
    <x v="247"/>
    <n v="2"/>
    <n v="3.06"/>
    <n v="15.3"/>
  </r>
  <r>
    <s v="2801947710"/>
    <x v="0"/>
    <n v="28019477"/>
    <s v="10"/>
    <x v="0"/>
    <x v="127"/>
    <s v="3"/>
    <s v="3"/>
    <s v=""/>
    <s v="P/N CONNU"/>
    <s v="NA"/>
    <s v="LdF Non approuvée"/>
    <m/>
    <s v="NON"/>
    <n v="453"/>
    <s v="1251019-9477010"/>
    <x v="0"/>
    <s v="LCT226824_x000a_LCT226825"/>
    <s v="LTE990010 =&gt; LTE990012"/>
    <x v="256"/>
    <s v="SERVI"/>
    <s v="N/A"/>
    <s v="N/A"/>
    <s v="N/A"/>
    <s v="En cours"/>
    <s v="LG le 03/01/2019: Attente retour DA_x000a_LG LE 31/01/2019: OK =&gt; En attente programme de test_x000a_GLA LE 28/02/2019  Matiere Manquante envoyé par navette le 29/07/2019 reste à envoyer 4ETI*00227 QTE 3 prévu le 08/07/2019 _x000a_GLA LE 05/08/2019  Matiere 4ETI*00227 QTE 3  envoyé par navette le 05/08/2019 "/>
    <s v="GLA"/>
    <n v="20452"/>
    <m/>
    <n v="7421"/>
    <d v="2019-06-24T23:59:59"/>
    <d v="2019-09-05T00:00:00"/>
    <d v="2019-08-30T00:00:00"/>
    <m/>
    <s v="MAD TBD"/>
    <s v=""/>
    <s v=""/>
    <d v="2019-09-05T00:00:00"/>
    <s v="OK"/>
    <n v="2741"/>
    <n v="3510"/>
    <s v="USD"/>
    <n v="2741"/>
    <s v="USD"/>
    <s v="Valide"/>
    <s v="Valide"/>
    <n v="8223"/>
    <n v="7318.47"/>
    <s v="LCT226824"/>
    <n v="43713"/>
    <x v="248"/>
    <n v="2"/>
    <n v="2.23"/>
    <n v="6.6899999999999995"/>
  </r>
  <r>
    <s v="2801947810"/>
    <x v="0"/>
    <n v="28019478"/>
    <s v="10"/>
    <x v="0"/>
    <x v="127"/>
    <s v="3"/>
    <s v="3"/>
    <s v=""/>
    <s v="P/N CONNU"/>
    <s v="NA"/>
    <s v="LdF Non approuvée"/>
    <m/>
    <s v="NON"/>
    <n v="453"/>
    <s v="1251019-9478010"/>
    <x v="0"/>
    <s v="LCT226826_x000a_LCT226827"/>
    <s v="LTE990013 =&gt; LTE990015"/>
    <x v="256"/>
    <s v="SERVI"/>
    <s v="N/A"/>
    <s v="N/A"/>
    <s v="N/A"/>
    <s v="En cours"/>
    <s v="LG le 03/01/2019: Attente retour DA_x000a_LG LE 31/01/2019: OK =&gt; En attente programme de test_x000a_GLA LE 28/02/2019  Matiere Manquante envoyé par navette le 29/07/2019 reste à envoyer 4ETI*00227 QTE 3 prévu le 08/07/2019 _x000a_GLA LE 05/08/2019  Matiere 4ETI*00227 QTE 3  servi par le mag COL"/>
    <s v="GLA"/>
    <n v="20452"/>
    <m/>
    <n v="8010"/>
    <d v="2019-07-22T23:59:59"/>
    <d v="2019-09-05T00:00:00"/>
    <d v="2019-08-30T00:00:00"/>
    <m/>
    <s v="MAD TBD"/>
    <s v=""/>
    <s v=""/>
    <d v="2019-09-05T00:00:00"/>
    <s v="OK"/>
    <n v="2741"/>
    <n v="3510"/>
    <s v="USD"/>
    <n v="2741"/>
    <s v="USD"/>
    <s v="Valide"/>
    <s v="Valide"/>
    <n v="8223"/>
    <n v="7318.47"/>
    <s v="LCT226826"/>
    <n v="43713"/>
    <x v="248"/>
    <n v="2"/>
    <n v="2.23"/>
    <n v="6.6899999999999995"/>
  </r>
  <r>
    <s v="2801947910"/>
    <x v="0"/>
    <n v="28019479"/>
    <s v="10"/>
    <x v="0"/>
    <x v="127"/>
    <s v="2"/>
    <s v="2"/>
    <s v=""/>
    <s v="P/N CONNU"/>
    <s v="NA"/>
    <s v="LdF Non approuvée"/>
    <m/>
    <s v="NON"/>
    <n v="453"/>
    <s v="1251019-9479010"/>
    <x v="0"/>
    <s v="LCT226828_x000a_LCT226829"/>
    <s v="LTE990016 =&gt; LTE990017"/>
    <x v="256"/>
    <s v="SERVI"/>
    <s v="N/A"/>
    <s v="N/A"/>
    <s v="N/A"/>
    <s v="En cours"/>
    <s v="LG le 03/01/2019: Attente retour DA_x000a_LG LE 31/01/2019: OK =&gt; En attente programme de test_x000a_GLA LE 28/02/2019 OK_x000a_GLA LE 29/07/2019: Attente servitude mag"/>
    <s v="GLA"/>
    <n v="20452"/>
    <m/>
    <n v="8399"/>
    <d v="2019-08-23T23:59:59"/>
    <d v="2019-09-05T00:00:00"/>
    <d v="2019-08-30T00:00:00"/>
    <m/>
    <s v="MAD TBD"/>
    <s v=""/>
    <s v=""/>
    <d v="2019-09-05T00:00:00"/>
    <s v="OK"/>
    <n v="2741"/>
    <n v="3510"/>
    <s v="USD"/>
    <n v="2741"/>
    <s v="USD"/>
    <s v="Valide"/>
    <s v="Valide"/>
    <n v="5482"/>
    <n v="4878.9800000000005"/>
    <s v="LCT226828"/>
    <n v="43713"/>
    <x v="248"/>
    <n v="2"/>
    <n v="2.23"/>
    <n v="4.46"/>
  </r>
  <r>
    <s v="2818650110"/>
    <x v="0"/>
    <n v="28186501"/>
    <s v="10"/>
    <x v="3"/>
    <x v="28"/>
    <n v="3"/>
    <n v="3"/>
    <s v=""/>
    <s v="P/N CONNU"/>
    <s v="N/A"/>
    <s v="LdF approuvée"/>
    <m/>
    <s v="NON"/>
    <s v="JACK"/>
    <s v="1251319-6501010"/>
    <x v="3"/>
    <s v="LCT374770"/>
    <s v="LTE990030_x000a_=&gt; _x000a_LTE990032"/>
    <x v="243"/>
    <s v="SERVI"/>
    <s v="N/A"/>
    <s v="N/A"/>
    <s v="N/A"/>
    <s v="En cours"/>
    <s v="GLA LE 17/06/2019 Attente Rep DA pour planification_x000a_GLA LE 24/06/2019: Attente 4QME*01731 / 4STR*00821 / 4STR*00822 prévu au 11/07/2019 _x000a_GLA LE 29/07/2019 Manque 4CON*00036 qte 3 DS faite le 29/07/2019_x000a_GLA le 30/07/2019 Envoy par navette 4CON*00036 qte 3_x000a_GLA le 08/08/2019 Attente livraison de LAB pour controle a Col prévu fin Aout"/>
    <s v="GLA"/>
    <n v="25762"/>
    <m/>
    <n v="8012"/>
    <d v="2019-07-14T00:00:00"/>
    <d v="2019-09-06T00:00:00"/>
    <d v="2019-09-02T00:00:00"/>
    <m/>
    <s v="MAD TBD"/>
    <s v=""/>
    <s v=""/>
    <d v="2019-09-06T00:00:00"/>
    <s v="OK"/>
    <n v="970"/>
    <n v="1796"/>
    <s v="USD"/>
    <n v="970"/>
    <s v="USD"/>
    <s v="Valide"/>
    <s v="Valide"/>
    <n v="2910"/>
    <n v="2589.9"/>
    <s v="LCT374770"/>
    <n v="43714"/>
    <x v="249"/>
    <n v="2"/>
    <n v="4.04"/>
    <n v="12.120000000000001"/>
  </r>
  <r>
    <s v="450033675350"/>
    <x v="2"/>
    <n v="4500336753"/>
    <s v="50"/>
    <x v="4"/>
    <x v="55"/>
    <n v="1"/>
    <n v="1"/>
    <s v=""/>
    <s v="P/N CONNU"/>
    <s v="N/A"/>
    <s v="LdF approuvée"/>
    <s v="NON"/>
    <s v="NON"/>
    <s v="FDVESS-L4"/>
    <s v="1251619-6753050"/>
    <x v="1"/>
    <s v="LCT372578"/>
    <n v="71140050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9-04T00:00:00"/>
    <d v="2019-09-06T00:00:00"/>
    <d v="2019-09-05T00:00:00"/>
    <m/>
    <s v="MAD TBD"/>
    <s v=""/>
    <s v=""/>
    <d v="2019-09-06T00:00:00"/>
    <m/>
    <n v="1321"/>
    <s v="N/A"/>
    <s v="EUR"/>
    <s v="TBD"/>
    <s v="TBD"/>
    <s v="Non valide"/>
    <s v="Non valide"/>
    <n v="1321"/>
    <n v="1321"/>
    <s v="LCT372578"/>
    <n v="43714"/>
    <x v="249"/>
    <n v="1"/>
    <n v="1.78"/>
    <n v="1.78"/>
  </r>
  <r>
    <s v="450033675350"/>
    <x v="2"/>
    <n v="4500336753"/>
    <s v="50"/>
    <x v="4"/>
    <x v="55"/>
    <n v="1"/>
    <n v="1"/>
    <s v=""/>
    <s v="P/N CONNU"/>
    <s v="N/A"/>
    <s v="LdF approuvée"/>
    <s v="NON"/>
    <s v="NON"/>
    <s v="FDVESS-L4"/>
    <s v="1251619-6753050"/>
    <x v="1"/>
    <s v="LCT372579"/>
    <n v="71140051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9-04T00:00:00"/>
    <d v="2019-09-06T00:00:00"/>
    <d v="2019-09-05T00:00:00"/>
    <m/>
    <s v="MAD TBD"/>
    <s v=""/>
    <s v=""/>
    <d v="2019-09-06T00:00:00"/>
    <m/>
    <n v="1321"/>
    <s v="N/A"/>
    <s v="EUR"/>
    <s v="TBD"/>
    <s v="TBD"/>
    <s v="Non valide"/>
    <s v="Non valide"/>
    <n v="1321"/>
    <n v="1321"/>
    <s v="LCT372579"/>
    <n v="43714"/>
    <x v="249"/>
    <n v="1"/>
    <n v="1.78"/>
    <n v="1.78"/>
  </r>
  <r>
    <s v="450033675350"/>
    <x v="2"/>
    <n v="4500336753"/>
    <n v="50"/>
    <x v="4"/>
    <x v="55"/>
    <n v="1"/>
    <n v="1"/>
    <s v=""/>
    <s v="P/N CONNU"/>
    <s v="N/A"/>
    <s v="LdF approuvée"/>
    <s v="NON"/>
    <s v="NON"/>
    <s v="FDVESS-L4"/>
    <s v="1251619-6753050"/>
    <x v="1"/>
    <s v="LCT372580"/>
    <n v="71140052"/>
    <x v="253"/>
    <s v="SERVI"/>
    <s v="N/A"/>
    <s v="N/A"/>
    <s v="N/A"/>
    <s v="En cours"/>
    <s v="AZA le 26/07 =&gt; Réception 4STR*00970 le 08/08/2019_x000a_Servitude en zone PHS"/>
    <s v="AZA"/>
    <s v="N/A"/>
    <s v="N/A"/>
    <n v="4923"/>
    <d v="2019-09-04T00:00:00"/>
    <d v="2019-09-06T00:00:00"/>
    <d v="2019-09-05T00:00:00"/>
    <m/>
    <s v="MAD TBD"/>
    <s v=""/>
    <s v=""/>
    <d v="2019-09-06T00:00:00"/>
    <m/>
    <n v="1321"/>
    <s v="N/A"/>
    <s v="EUR"/>
    <s v="TBD"/>
    <s v="TBD"/>
    <s v="Non valide"/>
    <s v="Non valide"/>
    <n v="1321"/>
    <n v="1321"/>
    <s v="LCT372580"/>
    <n v="43714"/>
    <x v="249"/>
    <n v="1"/>
    <n v="1.78"/>
    <n v="1.78"/>
  </r>
  <r>
    <s v="490003882410"/>
    <x v="1"/>
    <n v="4900038824"/>
    <s v="10"/>
    <x v="0"/>
    <x v="13"/>
    <n v="7"/>
    <n v="7"/>
    <s v=""/>
    <s v="P/N CONNU"/>
    <s v="N/A"/>
    <s v="LdF approuvée"/>
    <m/>
    <s v="OUI"/>
    <s v="FAISCEAU"/>
    <s v="1251019-8824010"/>
    <x v="0"/>
    <s v="LCT386457_x000a_LCT386458"/>
    <s v="386457-1_x000a_=&gt;_x000a_386457-7"/>
    <x v="257"/>
    <s v="SERVI"/>
    <s v="N/A"/>
    <s v="N/A"/>
    <s v="N/A"/>
    <s v="En cours"/>
    <s v="GLY LE 17/06/2019: KLS"/>
    <s v="GLA"/>
    <s v="N/A"/>
    <m/>
    <m/>
    <d v="2019-09-09T00:00:00"/>
    <d v="2019-09-09T00:00:00"/>
    <d v="2019-09-03T00:00:00"/>
    <m/>
    <s v="MAD TBD"/>
    <s v=""/>
    <s v=""/>
    <d v="2019-09-09T00:00:00"/>
    <s v="OK"/>
    <n v="142.56"/>
    <n v="0"/>
    <s v="EUR"/>
    <s v="TBD"/>
    <s v="TBD"/>
    <s v="Non valide"/>
    <s v="Non valide"/>
    <n v="997.92000000000007"/>
    <n v="997.92000000000007"/>
    <s v="LCT386457"/>
    <n v="43717"/>
    <x v="250"/>
    <n v="2"/>
    <n v="1.07"/>
    <n v="7.49"/>
  </r>
  <r>
    <s v="2807359510"/>
    <x v="0"/>
    <n v="28073595"/>
    <s v="10"/>
    <x v="0"/>
    <x v="8"/>
    <n v="1"/>
    <n v="1"/>
    <s v=""/>
    <s v="P/N CONNU"/>
    <s v="NB5457P"/>
    <s v="LdF approuvée"/>
    <m/>
    <s v="NON"/>
    <n v="117"/>
    <s v="1251019-3595010"/>
    <x v="0"/>
    <s v="LCT279848_x000a_LCT279849_x000a_LCT279850"/>
    <s v="LTE990107"/>
    <x v="258"/>
    <s v="SERVI"/>
    <s v="N/A"/>
    <s v="N/A"/>
    <s v="N/A"/>
    <s v="En cours"/>
    <s v="GLA le 22/02/2019: Attente rep DA pour planif_x000a_GLA LE 28/03/2019 Attente  4STR*01149 + 4STR*01150 prévu pour le 10/05/2019_x000a_GLA LE 29/07/2019: Attente servitude mag"/>
    <s v="GLA"/>
    <n v="22171"/>
    <m/>
    <n v="8397"/>
    <d v="2019-09-09T00:00:00"/>
    <d v="2019-09-09T00:00:00"/>
    <d v="2019-09-03T00:00:00"/>
    <m/>
    <s v="MAD TBD"/>
    <s v=""/>
    <s v=""/>
    <d v="2019-09-09T00:00:00"/>
    <s v="OK"/>
    <n v="1313.9"/>
    <n v="0"/>
    <s v="USD"/>
    <n v="1313.9"/>
    <s v="USD"/>
    <s v="Valide"/>
    <s v="Valide"/>
    <n v="1313.9"/>
    <n v="1169.3710000000001"/>
    <s v="LCT279848"/>
    <n v="43717"/>
    <x v="250"/>
    <n v="2"/>
    <n v="3.74"/>
    <n v="3.74"/>
  </r>
  <r>
    <s v="2807359610"/>
    <x v="0"/>
    <n v="28073596"/>
    <s v="10"/>
    <x v="0"/>
    <x v="8"/>
    <n v="1"/>
    <n v="1"/>
    <s v=""/>
    <s v="P/N CONNU"/>
    <s v="NB5457P"/>
    <s v="LdF approuvée"/>
    <m/>
    <s v="NON"/>
    <n v="117"/>
    <s v="1251019-3596010"/>
    <x v="0"/>
    <s v="LCT279853_x000a_LCT279854_x000a_LCT279855"/>
    <s v="LTE990108"/>
    <x v="258"/>
    <s v="SERVI"/>
    <s v="N/A"/>
    <s v="N/A"/>
    <s v="N/A"/>
    <s v="En cours"/>
    <s v="GLA le 22/02/2019: Attente rep DA pour planif_x000a_GLA LE 28/03/2019 Attente  4STR*01149 + 4STR*01150 prévu pour le 10/05/2019_x000a_GLA LE 29/07/2019: Attente servitude mag"/>
    <s v="GLA"/>
    <n v="22171"/>
    <m/>
    <n v="8397"/>
    <d v="2019-09-09T00:00:00"/>
    <d v="2019-09-09T00:00:00"/>
    <d v="2019-09-03T00:00:00"/>
    <m/>
    <s v="MAD TBD"/>
    <s v=""/>
    <s v=""/>
    <d v="2019-09-09T00:00:00"/>
    <s v="OK"/>
    <n v="1313.9"/>
    <n v="0"/>
    <s v="USD"/>
    <n v="1313.9"/>
    <s v="USD"/>
    <s v="Valide"/>
    <s v="Valide"/>
    <n v="1313.9"/>
    <n v="1169.3710000000001"/>
    <s v="LCT279853"/>
    <n v="43717"/>
    <x v="250"/>
    <n v="2"/>
    <n v="3.74"/>
    <n v="3.74"/>
  </r>
  <r>
    <s v="2807412610"/>
    <x v="0"/>
    <n v="28074126"/>
    <s v="10"/>
    <x v="0"/>
    <x v="8"/>
    <n v="1"/>
    <n v="1"/>
    <s v=""/>
    <s v="P/N CONNU"/>
    <s v="NB5457P"/>
    <s v="LdF approuvée"/>
    <m/>
    <s v="NON"/>
    <n v="117"/>
    <s v="1251019-4126010"/>
    <x v="0"/>
    <s v="LCT279860_x000a_LCT279861_x000a_LCT279862"/>
    <s v="LTE990110"/>
    <x v="258"/>
    <s v="SERVI"/>
    <s v="N/A"/>
    <s v="N/A"/>
    <s v="N/A"/>
    <s v="En cours"/>
    <s v="GLA le 22/02/2019: Attente rep DA pour planif_x000a_GLA LE 28/03/2019 Attente  4STR*01149 + 4STR*01150 prévu pour le 10/05/2019_x000a_GLA LE 29/07/2019: Attente servitude mag"/>
    <s v="GLA"/>
    <n v="22171"/>
    <m/>
    <n v="8397"/>
    <d v="2019-09-09T00:00:00"/>
    <d v="2019-09-09T00:00:00"/>
    <d v="2019-09-03T00:00:00"/>
    <m/>
    <s v="MAD TBD"/>
    <s v=""/>
    <s v=""/>
    <d v="2019-09-09T00:00:00"/>
    <s v="OK"/>
    <n v="1313.9"/>
    <n v="0"/>
    <s v="USD"/>
    <n v="1313.9"/>
    <s v="USD"/>
    <s v="Valide"/>
    <s v="Valide"/>
    <n v="1313.9"/>
    <n v="1169.3710000000001"/>
    <s v="LCT279860"/>
    <n v="43717"/>
    <x v="250"/>
    <n v="2"/>
    <n v="3.74"/>
    <n v="3.74"/>
  </r>
  <r>
    <s v="2807662210"/>
    <x v="0"/>
    <n v="28076622"/>
    <s v="10"/>
    <x v="0"/>
    <x v="8"/>
    <n v="1"/>
    <n v="1"/>
    <s v=""/>
    <s v="P/N CONNU"/>
    <s v="NB5457P"/>
    <s v="LdF approuvée"/>
    <m/>
    <s v="NON"/>
    <n v="117"/>
    <s v="1251019-6622010"/>
    <x v="0"/>
    <s v="LCT283875_x000a_LCT283876_x000a_LCT283877"/>
    <s v="LTE990113"/>
    <x v="258"/>
    <s v="SERVI"/>
    <s v="N/A"/>
    <s v="N/A"/>
    <s v="N/A"/>
    <s v="En cours"/>
    <s v="GLA LE 20/03/2019: Attente AR 4STR*01150 prévu pour le 10/05/2019_x000a_GLA LE 09/04/2019: Attente AR 4STR*01150 prévu pour le 18/04/2019_x000a_GLA LE 29/07/2019: Attente servitude mag"/>
    <s v="GLA"/>
    <n v="22398"/>
    <m/>
    <n v="8397"/>
    <d v="2019-09-10T00:00:00"/>
    <d v="2019-09-10T00:00:00"/>
    <d v="2019-09-04T00:00:00"/>
    <m/>
    <s v="MAD TBD"/>
    <s v=""/>
    <s v=""/>
    <d v="2019-09-10T00:00:00"/>
    <s v="OK"/>
    <n v="1313.9"/>
    <n v="0"/>
    <s v="USD"/>
    <n v="1313.9"/>
    <s v="USD"/>
    <s v="Valide"/>
    <s v="Valide"/>
    <n v="1313.9"/>
    <n v="1169.3710000000001"/>
    <s v="LCT283875"/>
    <n v="43718"/>
    <x v="251"/>
    <n v="2"/>
    <n v="3.74"/>
    <n v="3.74"/>
  </r>
  <r>
    <s v="490003875710"/>
    <x v="0"/>
    <n v="4900038757"/>
    <s v="10"/>
    <x v="0"/>
    <x v="146"/>
    <n v="1"/>
    <n v="1"/>
    <s v=""/>
    <s v="P/N CONNU"/>
    <s v="TBD"/>
    <s v="LdF Non approuvée"/>
    <m/>
    <s v="NON"/>
    <s v="SUPPORT"/>
    <s v="1251019-8757010"/>
    <x v="1"/>
    <s v="LCT387656_x000a_LCT387657"/>
    <s v="LTE990001"/>
    <x v="259"/>
    <m/>
    <s v="N/A"/>
    <s v="N/A"/>
    <s v="N/A"/>
    <s v="En cours"/>
    <s v="AZA le 11/07 =&gt; DP transformée en DA_x000a_GLA LE 11/07/2019 Reception 1STR*11212 LE 05/09/2019"/>
    <s v="GLA"/>
    <s v="4886_x000a_26677"/>
    <m/>
    <m/>
    <d v="2019-07-26T00:00:00"/>
    <d v="2019-09-13T00:00:00"/>
    <d v="2019-09-09T00:00:00"/>
    <m/>
    <s v="MAD TBD"/>
    <s v=""/>
    <s v=""/>
    <d v="2019-09-13T00:00:00"/>
    <s v="OK"/>
    <n v="530"/>
    <n v="1330"/>
    <s v="EUR"/>
    <s v="TBD"/>
    <s v="TBD"/>
    <s v="Non valide"/>
    <s v="Non valide"/>
    <n v="530"/>
    <n v="530"/>
    <s v="LCT387656"/>
    <n v="43721"/>
    <x v="252"/>
    <n v="2"/>
    <n v="0.36"/>
    <n v="0.36"/>
  </r>
  <r>
    <s v="2808066510"/>
    <x v="0"/>
    <n v="28080665"/>
    <s v="10"/>
    <x v="0"/>
    <x v="8"/>
    <n v="1"/>
    <n v="1"/>
    <s v=""/>
    <s v="P/N CONNU"/>
    <s v="NB5457P"/>
    <s v="LdF approuvée"/>
    <m/>
    <s v="NON"/>
    <n v="117"/>
    <s v="1251019-0665010"/>
    <x v="0"/>
    <s v="LCT299150_x000a_LCT299151_x000a_LCT299152"/>
    <s v="LTE990114"/>
    <x v="255"/>
    <s v="OK"/>
    <s v="N/A"/>
    <s v="N/A"/>
    <s v="N/A"/>
    <s v="En cours"/>
    <s v="GLA LE 20/03/2019: Attente AR 4STR*01150 prévu pour le 10/05/2019_x000a_GLA LE 09/04/2019: Attente AR 4STR*01150 prévu pour le 18/04/2019"/>
    <s v="GLA"/>
    <n v="22398"/>
    <m/>
    <n v="8519"/>
    <d v="2019-09-16T00:00:00"/>
    <d v="2019-09-16T00:00:00"/>
    <d v="2019-09-10T00:00:00"/>
    <m/>
    <s v="MAD TBD"/>
    <s v=""/>
    <s v=""/>
    <d v="2019-09-16T00:00:00"/>
    <s v="OK"/>
    <n v="1313.9"/>
    <n v="0"/>
    <s v="USD"/>
    <n v="1313.9"/>
    <s v="USD"/>
    <s v="Valide"/>
    <s v="Valide"/>
    <n v="1313.9"/>
    <n v="1169.3710000000001"/>
    <s v="LCT299150"/>
    <n v="43724"/>
    <x v="253"/>
    <n v="2"/>
    <n v="3.74"/>
    <n v="3.74"/>
  </r>
  <r>
    <s v="2807413010"/>
    <x v="0"/>
    <n v="28074130"/>
    <s v="10"/>
    <x v="0"/>
    <x v="8"/>
    <n v="1"/>
    <n v="1"/>
    <s v=""/>
    <s v="P/N CONNU"/>
    <s v="NB5457P"/>
    <s v="LdF approuvée"/>
    <m/>
    <s v="NON"/>
    <n v="117"/>
    <s v="1251019-4130010"/>
    <x v="0"/>
    <s v="LCT279864_x000a_LCT279865_x000a_LCT279866"/>
    <s v="LTE990111"/>
    <x v="255"/>
    <s v="OK"/>
    <s v="N/A"/>
    <s v="N/A"/>
    <s v="N/A"/>
    <s v="En cours"/>
    <s v="GLA le 22/02/2019: Attente rep DA pour planif_x000a_GLA LE 28/03/2019 Attente  4STR*01149 + 4STR*01150 prévu pour le 10/05/2019"/>
    <s v="GLA"/>
    <n v="22171"/>
    <m/>
    <n v="8519"/>
    <d v="2019-09-16T00:00:00"/>
    <d v="2019-09-16T00:00:00"/>
    <d v="2019-09-10T00:00:00"/>
    <m/>
    <s v="MAD TBD"/>
    <s v=""/>
    <s v=""/>
    <d v="2019-09-16T00:00:00"/>
    <s v="OK"/>
    <n v="1313.9"/>
    <n v="0"/>
    <s v="USD"/>
    <n v="1313.9"/>
    <s v="USD"/>
    <s v="Valide"/>
    <s v="Valide"/>
    <n v="1313.9"/>
    <n v="1169.3710000000001"/>
    <s v="LCT279864"/>
    <n v="43724"/>
    <x v="253"/>
    <n v="2"/>
    <n v="3.74"/>
    <n v="3.74"/>
  </r>
  <r>
    <s v="2807413110"/>
    <x v="0"/>
    <n v="28074131"/>
    <s v="10"/>
    <x v="0"/>
    <x v="8"/>
    <n v="1"/>
    <n v="1"/>
    <s v=""/>
    <s v="P/N CONNU"/>
    <s v="NB5457P"/>
    <s v="LdF approuvée"/>
    <m/>
    <s v="NON"/>
    <n v="117"/>
    <s v="1251019-4131010"/>
    <x v="0"/>
    <s v="LCT279868_x000a_LCT279869_x000a_LCT279870"/>
    <s v="LTE990112"/>
    <x v="255"/>
    <s v="OK"/>
    <s v="N/A"/>
    <s v="N/A"/>
    <s v="N/A"/>
    <s v="En cours"/>
    <s v="GLA le 22/02/2019: Attente rep DA pour planif_x000a_GLA LE 28/03/2019 Attente  4STR*01149 + 4STR*01150 prévu pour le 10/05/2019"/>
    <s v="GLA"/>
    <n v="22171"/>
    <m/>
    <n v="8519"/>
    <d v="2019-09-16T00:00:00"/>
    <d v="2019-09-16T00:00:00"/>
    <d v="2019-09-10T00:00:00"/>
    <m/>
    <s v="MAD TBD"/>
    <s v=""/>
    <s v=""/>
    <d v="2019-09-16T00:00:00"/>
    <s v="OK"/>
    <n v="1313.9"/>
    <n v="0"/>
    <s v="USD"/>
    <n v="1313.9"/>
    <s v="USD"/>
    <s v="Valide"/>
    <s v="Valide"/>
    <n v="1313.9"/>
    <n v="1169.3710000000001"/>
    <s v="LCT279868"/>
    <n v="43724"/>
    <x v="253"/>
    <n v="2"/>
    <n v="3.74"/>
    <n v="3.74"/>
  </r>
  <r>
    <s v="2808066610"/>
    <x v="0"/>
    <n v="28080666"/>
    <s v="10"/>
    <x v="0"/>
    <x v="8"/>
    <n v="1"/>
    <n v="1"/>
    <s v=""/>
    <s v="P/N CONNU"/>
    <s v="NB5457P"/>
    <s v="LdF approuvée"/>
    <m/>
    <s v="NON"/>
    <n v="117"/>
    <s v="1251019-0666010"/>
    <x v="0"/>
    <s v="LCT299153_x000a_LCT299154_x000a_LCT299155"/>
    <s v="LTE990115"/>
    <x v="255"/>
    <s v="OK"/>
    <s v="N/A"/>
    <s v="N/A"/>
    <s v="N/A"/>
    <s v="En cours"/>
    <s v="GLA LE 20/03/2019: Attente AR 4STR*01150 prévu pour le 10/05/2019_x000a_GLA LE 09/04/2019: Attente AR 4STR*01150 prévu pour le 18/04/2019"/>
    <s v="GLA"/>
    <n v="22398"/>
    <m/>
    <n v="8519"/>
    <d v="2019-09-17T00:00:00"/>
    <d v="2019-09-17T00:00:00"/>
    <d v="2019-09-11T00:00:00"/>
    <m/>
    <s v="MAD TBD"/>
    <s v=""/>
    <s v=""/>
    <d v="2019-09-17T00:00:00"/>
    <s v="OK"/>
    <n v="1313.9"/>
    <n v="0"/>
    <s v="USD"/>
    <n v="1313.9"/>
    <s v="USD"/>
    <s v="Valide"/>
    <s v="Valide"/>
    <n v="1313.9"/>
    <n v="1169.3710000000001"/>
    <s v="LCT299153"/>
    <n v="43725"/>
    <x v="254"/>
    <n v="2"/>
    <n v="3.74"/>
    <n v="3.74"/>
  </r>
  <r>
    <s v="490003885110"/>
    <x v="1"/>
    <n v="4900038851"/>
    <s v="10"/>
    <x v="0"/>
    <x v="42"/>
    <n v="5"/>
    <n v="5"/>
    <s v=""/>
    <s v="P/N CONNU"/>
    <s v="TBD"/>
    <s v="LdF approuvée"/>
    <m/>
    <s v="OUI"/>
    <s v="CABLE COAXIAL"/>
    <s v="1251019-8851010"/>
    <x v="1"/>
    <s v="LCT387498_x000a_LCT387499"/>
    <s v="387498-1_x000a_=&gt;_x000a_387498-5"/>
    <x v="254"/>
    <s v="SERVI"/>
    <s v="N/A"/>
    <s v="N/A"/>
    <s v="N/A"/>
    <s v="En cours"/>
    <s v="GLA LE 10/07/2019: Attente Rep DA"/>
    <s v="GLA"/>
    <n v="26600"/>
    <m/>
    <n v="8351"/>
    <d v="2019-09-12T00:00:00"/>
    <d v="2019-09-18T00:00:00"/>
    <d v="2019-09-12T00:00:00"/>
    <m/>
    <s v="MAD TBD"/>
    <s v=""/>
    <s v=""/>
    <d v="2019-09-18T00:00:00"/>
    <s v="OK"/>
    <n v="234.12"/>
    <n v="234.12"/>
    <s v="EUR"/>
    <s v="TBD"/>
    <s v="TBD"/>
    <s v="Non valide"/>
    <s v="Non valide"/>
    <n v="1170.5999999999999"/>
    <n v="1170.5999999999999"/>
    <s v="LCT387498"/>
    <n v="43726"/>
    <x v="255"/>
    <n v="2"/>
    <n v="1.53"/>
    <n v="7.65"/>
  </r>
  <r>
    <s v="2807359710"/>
    <x v="0"/>
    <n v="28073597"/>
    <s v="10"/>
    <x v="0"/>
    <x v="8"/>
    <n v="1"/>
    <n v="1"/>
    <s v=""/>
    <s v="P/N CONNU"/>
    <s v="NB5457P"/>
    <s v="LdF approuvée"/>
    <m/>
    <s v="NON"/>
    <n v="117"/>
    <s v="1251019-3597010"/>
    <x v="0"/>
    <s v="LCT279856_x000a_LCT279857_x000a_LCT279858"/>
    <s v="LTE990109"/>
    <x v="260"/>
    <s v="OK"/>
    <s v="N/A"/>
    <s v="N/A"/>
    <s v="N/A"/>
    <s v="En cours"/>
    <s v="GLA le 22/02/2019: Attente rep DA pour planif_x000a_GLA LE 28/03/2019 Attente  4STR*01149 + 4STR*01150 prévu pour le 10/05/2019"/>
    <s v="GLA"/>
    <n v="22171"/>
    <m/>
    <n v="8519"/>
    <d v="2019-09-18T00:00:00"/>
    <d v="2019-09-18T00:00:00"/>
    <d v="2019-09-12T00:00:00"/>
    <m/>
    <s v="MAD TBD"/>
    <s v=""/>
    <s v=""/>
    <d v="2019-09-18T00:00:00"/>
    <s v="OK"/>
    <n v="1313.9"/>
    <n v="0"/>
    <s v="USD"/>
    <n v="1313.9"/>
    <s v="USD"/>
    <s v="Valide"/>
    <s v="Valide"/>
    <n v="1313.9"/>
    <n v="1169.3710000000001"/>
    <s v="LCT279856"/>
    <n v="43726"/>
    <x v="255"/>
    <n v="2"/>
    <n v="3.74"/>
    <n v="3.74"/>
  </r>
  <r>
    <s v="2820470010"/>
    <x v="0"/>
    <n v="28204700"/>
    <s v="10"/>
    <x v="0"/>
    <x v="147"/>
    <n v="1"/>
    <n v="1"/>
    <s v=""/>
    <s v="P/N CONNU"/>
    <s v="TBD"/>
    <s v="LdF approuvée"/>
    <m/>
    <s v="NON"/>
    <s v="CONTROL UNIT-HP FUEL"/>
    <s v="1251319-4700010"/>
    <x v="1"/>
    <s v="LCT383220"/>
    <s v="383220-1"/>
    <x v="261"/>
    <m/>
    <n v="6595685000"/>
    <s v="Qté 1"/>
    <s v="Received"/>
    <s v="En cours"/>
    <s v="GLA LE 02/07/2019: Attente rep DA + Confiés pour planification_x000a_GLA le 07/08/2019: Attente 3CPR*00464 AR 30/08, 1STR*03130 AR 06/09, 1QME*15021 AR 16/09 + Confiés pour planification"/>
    <s v="GLA"/>
    <n v="26335"/>
    <m/>
    <m/>
    <d v="2019-09-30T23:59:59"/>
    <d v="2019-09-30T23:59:59"/>
    <d v="2019-09-24T00:00:00"/>
    <m/>
    <s v="MAD TBD"/>
    <s v=""/>
    <s v=""/>
    <d v="2019-09-30T23:59:59"/>
    <s v="OK"/>
    <n v="5510"/>
    <n v="6993"/>
    <s v="USD"/>
    <n v="5510"/>
    <s v="USD"/>
    <s v="Valide"/>
    <s v="Valide"/>
    <n v="5510"/>
    <n v="4903.8999999999996"/>
    <s v="LCT383220"/>
    <n v="43738.999988425923"/>
    <x v="256"/>
    <n v="2"/>
    <n v="5"/>
    <n v="5"/>
  </r>
  <r>
    <s v="2820470020"/>
    <x v="0"/>
    <n v="28204700"/>
    <s v="20"/>
    <x v="0"/>
    <x v="147"/>
    <n v="1"/>
    <n v="1"/>
    <s v=""/>
    <s v="P/N CONNU"/>
    <s v="TBD"/>
    <s v="LdF approuvée"/>
    <m/>
    <s v="NON"/>
    <s v="CONTROL UNIT-HP FUEL"/>
    <s v="1251319-4700020"/>
    <x v="1"/>
    <s v="LCT383221"/>
    <s v="383221-1"/>
    <x v="261"/>
    <m/>
    <n v="6595685000"/>
    <s v="Qté 1"/>
    <s v="Received"/>
    <s v="En cours"/>
    <s v="GLA LE 02/07/2019: Attente rep DA + Confiés pour planification_x000a_GLA le 07/08/2019: Attente 3CPR*00464 AR 30/08, 1STR*03130 AR 06/09, 1QME*15021 AR 16/09 + Confiés pour planification"/>
    <s v="GLA"/>
    <n v="26335"/>
    <m/>
    <m/>
    <d v="2019-09-30T23:59:59"/>
    <d v="2019-09-30T23:59:59"/>
    <d v="2019-09-24T00:00:00"/>
    <m/>
    <s v="MAD TBD"/>
    <s v=""/>
    <s v=""/>
    <d v="2019-09-30T23:59:59"/>
    <s v="OK"/>
    <n v="5510"/>
    <n v="6993"/>
    <s v="USD"/>
    <n v="5510"/>
    <s v="USD"/>
    <s v="Valide"/>
    <s v="Valide"/>
    <n v="5510"/>
    <n v="4903.8999999999996"/>
    <s v="LCT383221"/>
    <n v="43738.999988425923"/>
    <x v="256"/>
    <n v="2"/>
    <n v="5"/>
    <n v="5"/>
  </r>
  <r>
    <s v="2820478210"/>
    <x v="0"/>
    <n v="28204782"/>
    <s v="10"/>
    <x v="2"/>
    <x v="147"/>
    <n v="1"/>
    <n v="1"/>
    <s v=""/>
    <s v="P/N CONNU"/>
    <s v="TBD"/>
    <s v="LdF approuvée"/>
    <m/>
    <s v="NON"/>
    <s v="CONTROL UNIT-HP FUEL"/>
    <s v="1251319-4782010"/>
    <x v="1"/>
    <s v="LCT383222"/>
    <s v="383222-1"/>
    <x v="261"/>
    <m/>
    <n v="6595685000"/>
    <s v="Qté 1"/>
    <s v="Received"/>
    <s v="En cours"/>
    <s v="GLA LE 02/07/2019: Attente rep DA + Confiés pour planification_x000a_GLA le 07/08/2019: Attente 3CPR*00464 AR 30/08, 1STR*03130 AR 06/09, 1QME*15021 AR 16/09 + Confiés pour planification"/>
    <s v="GLA"/>
    <n v="26335"/>
    <m/>
    <m/>
    <d v="2019-09-30T23:59:59"/>
    <d v="2019-09-30T23:59:59"/>
    <d v="2019-09-26T00:00:00"/>
    <m/>
    <s v="MAD TBD"/>
    <s v=""/>
    <s v=""/>
    <d v="2019-09-30T23:59:59"/>
    <s v="OK"/>
    <n v="5510"/>
    <n v="6993"/>
    <s v="USD"/>
    <n v="5510"/>
    <s v="USD"/>
    <s v="Valide"/>
    <s v="Valide"/>
    <n v="6993"/>
    <n v="6223.77"/>
    <s v="LCT383222"/>
    <n v="43738.999988425923"/>
    <x v="256"/>
    <n v="2"/>
    <n v="5"/>
    <n v="5"/>
  </r>
  <r>
    <s v="2820491010"/>
    <x v="0"/>
    <n v="28204910"/>
    <s v="10"/>
    <x v="0"/>
    <x v="147"/>
    <n v="1"/>
    <n v="1"/>
    <s v=""/>
    <s v="P/N CONNU"/>
    <s v="TBD"/>
    <s v="LdF approuvée"/>
    <m/>
    <s v="NON"/>
    <s v="CONTROL UNIT-HP FUEL"/>
    <s v="1251319-4910010"/>
    <x v="1"/>
    <s v="LCT383223"/>
    <s v="383223-1"/>
    <x v="261"/>
    <m/>
    <n v="6595685000"/>
    <s v="Qté 1"/>
    <s v="Received"/>
    <s v="En cours"/>
    <s v="GLA LE 02/07/2019: Attente rep DA + Confiés pour planification_x000a_GLA le 07/08/2019: Attente 3CPR*00464 AR 30/08, 1STR*03130 AR 06/09, 1QME*15021 AR 16/09 + Confiés pour planification"/>
    <s v="GLA"/>
    <n v="26335"/>
    <m/>
    <m/>
    <d v="2019-09-30T23:59:59"/>
    <d v="2019-09-30T23:59:59"/>
    <d v="2019-09-24T00:00:00"/>
    <m/>
    <s v="MAD TBD"/>
    <s v=""/>
    <s v=""/>
    <d v="2019-09-30T23:59:59"/>
    <s v="OK"/>
    <n v="5510"/>
    <n v="6993"/>
    <s v="USD"/>
    <n v="5510"/>
    <s v="USD"/>
    <s v="Valide"/>
    <s v="Valide"/>
    <n v="5510"/>
    <n v="4903.8999999999996"/>
    <s v="LCT383223"/>
    <n v="43738.999988425923"/>
    <x v="256"/>
    <n v="2"/>
    <n v="5"/>
    <n v="5"/>
  </r>
  <r>
    <s v="2793585710"/>
    <x v="0"/>
    <n v="27935857"/>
    <n v="10"/>
    <x v="0"/>
    <x v="29"/>
    <n v="10"/>
    <n v="10"/>
    <s v=""/>
    <s v="P/N CONNU"/>
    <s v="N/A"/>
    <s v="LdF approuvée"/>
    <s v="NON"/>
    <s v="NON"/>
    <s v="PROTECTION CAP"/>
    <s v="1251019-5857010"/>
    <x v="1"/>
    <s v="LCT168315"/>
    <s v="168315-1 =&gt;_x000a_168315-10"/>
    <x v="262"/>
    <m/>
    <s v="N/A"/>
    <s v="N/A"/>
    <s v="N/A"/>
    <s v="En cours"/>
    <s v="GLA le 23/10: OK (derniere analyse 26/11/2018)"/>
    <s v="GLA"/>
    <n v="18015"/>
    <m/>
    <m/>
    <d v="2019-10-01T00:00:00"/>
    <d v="2019-10-01T00:00:00"/>
    <d v="2019-09-25T00:00:00"/>
    <m/>
    <s v="MAD TBD"/>
    <s v=""/>
    <s v=""/>
    <d v="2019-10-01T00:00:00"/>
    <s v="OK"/>
    <n v="134"/>
    <n v="0"/>
    <s v="EUR"/>
    <n v="134"/>
    <s v="EUR"/>
    <s v="Valide"/>
    <s v="Valide"/>
    <n v="1340"/>
    <n v="1340"/>
    <s v="LCT168315"/>
    <n v="43739"/>
    <x v="257"/>
    <n v="2"/>
    <n v="0.65"/>
    <n v="6.5"/>
  </r>
  <r>
    <s v="2807662310"/>
    <x v="0"/>
    <n v="28076623"/>
    <s v="10"/>
    <x v="0"/>
    <x v="8"/>
    <n v="1"/>
    <n v="1"/>
    <s v=""/>
    <s v="P/N CONNU"/>
    <s v="NB5457P"/>
    <s v="LdF approuvée"/>
    <m/>
    <s v="NON"/>
    <n v="117"/>
    <s v="1251019-6623010"/>
    <x v="0"/>
    <s v="LCT283872_x000a_LCT283873_x000a_LCT283874"/>
    <s v="LTE990116"/>
    <x v="262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10-04T00:00:00"/>
    <d v="2019-10-04T00:00:00"/>
    <d v="2019-09-30T00:00:00"/>
    <m/>
    <s v="MAD TBD"/>
    <s v=""/>
    <s v=""/>
    <d v="2019-10-04T00:00:00"/>
    <s v="OK"/>
    <n v="1313.9"/>
    <n v="0"/>
    <s v="USD"/>
    <n v="1313.9"/>
    <s v="USD"/>
    <s v="Valide"/>
    <s v="Valide"/>
    <n v="1313.9"/>
    <n v="1169.3710000000001"/>
    <s v="LCT283872"/>
    <n v="43742"/>
    <x v="258"/>
    <n v="2"/>
    <n v="3.74"/>
    <n v="3.74"/>
  </r>
  <r>
    <s v="2808066710"/>
    <x v="0"/>
    <n v="28080667"/>
    <s v="10"/>
    <x v="0"/>
    <x v="8"/>
    <n v="1"/>
    <n v="1"/>
    <s v=""/>
    <s v="P/N CONNU"/>
    <s v="NB5457P"/>
    <s v="LdF approuvée"/>
    <m/>
    <s v="NON"/>
    <n v="117"/>
    <s v="1251019-0667010"/>
    <x v="0"/>
    <s v="LCT299156_x000a_LCT299157_x000a_LCT299158"/>
    <s v="LTE990117"/>
    <x v="262"/>
    <m/>
    <s v="N/A"/>
    <s v="N/A"/>
    <s v="N/A"/>
    <s v="En cours"/>
    <s v="GLA LE 20/03/2019: Attente AR 4STR*01150 prévu pour le 10/05/2019_x000a_GLA LE 09/04/2019: Attente AR 4STR*01150 prévu pour le 18/04/2019"/>
    <s v="GLA"/>
    <n v="22398"/>
    <m/>
    <m/>
    <d v="2019-10-07T00:00:00"/>
    <d v="2019-10-07T00:00:00"/>
    <d v="2019-10-01T00:00:00"/>
    <m/>
    <s v="MAD TBD"/>
    <s v=""/>
    <s v=""/>
    <d v="2019-10-07T00:00:00"/>
    <s v="OK"/>
    <n v="1313.9"/>
    <n v="0"/>
    <s v="USD"/>
    <n v="1313.9"/>
    <s v="USD"/>
    <s v="Valide"/>
    <s v="Valide"/>
    <n v="1313.9"/>
    <n v="1169.3710000000001"/>
    <s v="LCT299156"/>
    <n v="43745"/>
    <x v="259"/>
    <n v="2"/>
    <n v="3.74"/>
    <n v="3.74"/>
  </r>
  <r>
    <s v="450033675340"/>
    <x v="2"/>
    <n v="4500336753"/>
    <s v="40"/>
    <x v="4"/>
    <x v="55"/>
    <n v="1"/>
    <n v="1"/>
    <s v=""/>
    <s v="P/N CONNU"/>
    <s v="N/A"/>
    <s v="LdF approuvée"/>
    <s v="NON"/>
    <s v="NON"/>
    <s v="FDVESS-L4"/>
    <s v="1251619-6753040"/>
    <x v="1"/>
    <s v="LCT372612"/>
    <n v="71140045"/>
    <x v="263"/>
    <s v="SERVI"/>
    <s v="N/A"/>
    <s v="N/A"/>
    <s v="N/A"/>
    <s v="En cours"/>
    <s v="AZA le 12/06 =&gt; Réception 4STR*00970 le 30/09/2019; MANQUE: 4ACC*00580(1) le 02/09/2019, 4CON*00526(1) le 26/07/2019_x000a_Servitude en zone PHS - A servir le 15/07/2019"/>
    <s v="AZA"/>
    <s v="N/A"/>
    <s v="N/A"/>
    <n v="4923"/>
    <d v="2019-05-14T00:00:00"/>
    <d v="2019-10-11T00:00:00"/>
    <d v="2019-10-10T00:00:00"/>
    <m/>
    <s v="MAD TBD"/>
    <s v=""/>
    <s v=""/>
    <d v="2019-10-11T00:00:00"/>
    <m/>
    <n v="1321"/>
    <s v="N/A"/>
    <s v="EUR"/>
    <s v="TBD"/>
    <s v="TBD"/>
    <s v="Non valide"/>
    <s v="Non valide"/>
    <n v="1321"/>
    <n v="1321"/>
    <s v="LCT372612"/>
    <n v="43749"/>
    <x v="260"/>
    <n v="1"/>
    <n v="1.78"/>
    <n v="1.78"/>
  </r>
  <r>
    <s v="2809883210"/>
    <x v="0"/>
    <n v="28098832"/>
    <s v="10"/>
    <x v="0"/>
    <x v="8"/>
    <n v="1"/>
    <n v="1"/>
    <s v=""/>
    <s v="P/N CONNU"/>
    <s v="NB5457P"/>
    <s v="LdF approuvée"/>
    <m/>
    <s v="NON"/>
    <n v="117"/>
    <s v="1251019-8832010"/>
    <x v="0"/>
    <s v="LCT302954_x000a_LCT302955_x000a_LCT302956"/>
    <s v="LTE990118"/>
    <x v="261"/>
    <m/>
    <s v="N/A"/>
    <s v="N/A"/>
    <s v="N/A"/>
    <s v="En cours"/>
    <s v="GLA le 18/03/2019: Attente rep DA pour planif_x000a_GLA LE 28/03/2019 Attente  4STR*01149 + 4STR*01150 prévu pour le 10/05/2019"/>
    <s v="GLA"/>
    <n v="22904"/>
    <m/>
    <m/>
    <d v="2019-10-14T00:00:00"/>
    <d v="2019-10-14T00:00:00"/>
    <d v="2019-10-08T00:00:00"/>
    <m/>
    <s v="MAD TBD"/>
    <s v=""/>
    <s v=""/>
    <d v="2019-10-14T00:00:00"/>
    <s v="OK"/>
    <n v="1313.9"/>
    <n v="0"/>
    <s v="USD"/>
    <n v="1313.9"/>
    <s v="USD"/>
    <s v="Valide"/>
    <s v="Valide"/>
    <n v="1313.9"/>
    <n v="1169.3710000000001"/>
    <s v="LCT302954"/>
    <n v="43752"/>
    <x v="261"/>
    <n v="2"/>
    <n v="3.74"/>
    <n v="3.74"/>
  </r>
  <r>
    <s v="2812312710"/>
    <x v="0"/>
    <n v="28123127"/>
    <s v="10"/>
    <x v="0"/>
    <x v="8"/>
    <n v="1"/>
    <n v="1"/>
    <s v=""/>
    <s v="P/N CONNU"/>
    <s v="NB5457P"/>
    <s v="LdF approuvée"/>
    <m/>
    <s v="NON"/>
    <n v="117"/>
    <s v="1251019-3127010"/>
    <x v="0"/>
    <s v="LCT325055_x000a_LCT325056_x000a_LCT325057"/>
    <s v="LTE990120"/>
    <x v="264"/>
    <m/>
    <s v="N/A"/>
    <s v="N/A"/>
    <s v="N/A"/>
    <s v="En cours"/>
    <s v="GLA LE 10/04/2019 Attente rep DA_x000a_GLA LE 23/04/2019 Attente  4STR*01149 + 4STR*01150 prévu pour le 10/05/2019"/>
    <s v="GLA"/>
    <n v="23839"/>
    <m/>
    <m/>
    <d v="2019-10-15T23:59:59"/>
    <d v="2019-10-15T23:59:59"/>
    <d v="2019-10-09T00:00:00"/>
    <m/>
    <s v="MAD TBD"/>
    <s v=""/>
    <s v=""/>
    <d v="2019-10-15T23:59:59"/>
    <s v="OK"/>
    <n v="1313.9"/>
    <n v="0"/>
    <s v="USD"/>
    <n v="1313.9"/>
    <s v="USD"/>
    <s v="Valide"/>
    <s v="Valide"/>
    <n v="1313.9"/>
    <n v="1169.3710000000001"/>
    <s v="LCT325055"/>
    <n v="43753.999988425923"/>
    <x v="262"/>
    <n v="2"/>
    <n v="3.74"/>
    <n v="3.74"/>
  </r>
  <r>
    <s v="2795065310"/>
    <x v="0"/>
    <n v="27950653"/>
    <s v="10"/>
    <x v="0"/>
    <x v="117"/>
    <n v="2"/>
    <n v="2"/>
    <s v=""/>
    <s v="P/N CONNU"/>
    <s v="TBD"/>
    <s v="LdF Non approuvée"/>
    <s v="NON"/>
    <s v="NON"/>
    <s v="PLATE"/>
    <s v="1251019-0653010"/>
    <x v="1"/>
    <s v="LCT184712_x000a_=&gt;_x000a_LCT184717"/>
    <m/>
    <x v="265"/>
    <s v="SERVI"/>
    <s v="6925002700"/>
    <s v="Qté 2"/>
    <s v="Waiting"/>
    <s v="En cours"/>
    <s v="GLA le 23/10: Attente 1REL*06130 prévu le 08/10/2019 (Derniere Analyse 21/01/2019) "/>
    <s v="GLA"/>
    <n v="18833"/>
    <s v="ACHE88498"/>
    <n v="3887"/>
    <d v="2018-12-14T00:00:00"/>
    <d v="2019-10-16T00:00:00"/>
    <d v="2019-10-10T00:00:00"/>
    <m/>
    <s v="MAD TBD"/>
    <s v=""/>
    <s v=""/>
    <d v="2019-10-16T00:00:00"/>
    <s v="OK"/>
    <n v="2380"/>
    <n v="0"/>
    <s v="USD"/>
    <n v="2380"/>
    <s v="USD"/>
    <s v="Valide"/>
    <s v="Valide"/>
    <n v="4760"/>
    <n v="4236.3999999999996"/>
    <s v="LCT184712"/>
    <n v="43754"/>
    <x v="263"/>
    <n v="2"/>
    <n v="5"/>
    <n v="10"/>
  </r>
  <r>
    <s v="2812312810"/>
    <x v="0"/>
    <n v="28123128"/>
    <s v="10"/>
    <x v="0"/>
    <x v="8"/>
    <n v="1"/>
    <n v="1"/>
    <s v=""/>
    <s v="P/N CONNU"/>
    <s v="NB5457P"/>
    <s v="LdF approuvée"/>
    <m/>
    <s v="NON"/>
    <n v="117"/>
    <s v="1251019-3128010"/>
    <x v="0"/>
    <s v="LCT325058_x000a_LCT325059_x000a_LCT325060"/>
    <s v="LTE990121"/>
    <x v="264"/>
    <m/>
    <s v="N/A"/>
    <s v="N/A"/>
    <s v="N/A"/>
    <s v="En cours"/>
    <s v="GLA LE 10/04/2019 Attente rep DA_x000a_GLA LE 23/04/2019 Attente  4STR*01149 + 4STR*01150 prévu pour le 10/05/2019"/>
    <s v="GLA"/>
    <n v="23839"/>
    <m/>
    <m/>
    <d v="2019-10-16T23:59:59"/>
    <d v="2019-10-16T23:59:59"/>
    <d v="2019-10-10T00:00:00"/>
    <m/>
    <s v="MAD TBD"/>
    <s v=""/>
    <s v=""/>
    <d v="2019-10-16T23:59:59"/>
    <s v="OK"/>
    <n v="1313.9"/>
    <n v="0"/>
    <s v="USD"/>
    <n v="1313.9"/>
    <s v="USD"/>
    <s v="Valide"/>
    <s v="Valide"/>
    <n v="1313.9"/>
    <n v="1169.3710000000001"/>
    <s v="LCT325058"/>
    <n v="43754.999988425923"/>
    <x v="264"/>
    <n v="2"/>
    <n v="3.74"/>
    <n v="3.74"/>
  </r>
  <r>
    <s v="2800709410"/>
    <x v="0"/>
    <n v="28007094"/>
    <s v="10"/>
    <x v="0"/>
    <x v="29"/>
    <n v="15"/>
    <n v="15"/>
    <s v=""/>
    <s v="P/N CONNU"/>
    <s v="N/A"/>
    <s v="LdF approuvée"/>
    <m/>
    <s v="NON"/>
    <s v="PROTECTION CAP"/>
    <s v="1251019-7094010"/>
    <x v="1"/>
    <s v="LCT222718"/>
    <s v="222718-1_x000a_=&gt;_x000a_222718-15"/>
    <x v="264"/>
    <m/>
    <s v="N/A"/>
    <s v="N/A"/>
    <s v="N/A"/>
    <s v="En cours"/>
    <s v="GLA le 19/12/2018: OK "/>
    <s v="GLA"/>
    <n v="20196"/>
    <m/>
    <m/>
    <d v="2019-10-17T00:00:00"/>
    <d v="2019-10-17T00:00:00"/>
    <d v="2019-10-11T00:00:00"/>
    <m/>
    <s v="MAD TBD"/>
    <s v=""/>
    <s v=""/>
    <d v="2019-10-17T00:00:00"/>
    <s v="OK"/>
    <n v="134"/>
    <n v="0"/>
    <s v="EUR"/>
    <n v="134"/>
    <s v="EUR"/>
    <s v="Valide"/>
    <s v="Valide"/>
    <n v="2010"/>
    <n v="2010"/>
    <s v="LCT222718"/>
    <n v="43755"/>
    <x v="265"/>
    <n v="2"/>
    <n v="0.65"/>
    <n v="9.75"/>
  </r>
  <r>
    <s v="2770215110"/>
    <x v="0"/>
    <n v="27702151"/>
    <n v="10"/>
    <x v="0"/>
    <x v="117"/>
    <n v="25"/>
    <n v="25"/>
    <s v=""/>
    <s v="P/N CONNU"/>
    <s v="TBD"/>
    <s v="LdF Non approuvée"/>
    <s v="NON"/>
    <s v="NON"/>
    <s v="PLATE"/>
    <s v="1251019-2151010"/>
    <x v="1"/>
    <s v="LCT055785 -&gt; LCT055790"/>
    <s v="LTE3659 _x000a_-&gt; _x000a_LTE3683"/>
    <x v="264"/>
    <s v="SERVI"/>
    <s v="6925002700"/>
    <s v="Qté 2"/>
    <s v="Waiting"/>
    <s v="En cours"/>
    <s v="GLA le 23/10: Attente 1REL*06130  prévu pour le 01/10/2019  (Derniere Analyse 06/02/2019) "/>
    <s v="TGE"/>
    <n v="12653"/>
    <s v="ACHE88498 "/>
    <s v="N/A"/>
    <d v="2018-06-30T00:00:00"/>
    <d v="2019-10-18T00:00:00"/>
    <d v="2019-10-14T00:00:00"/>
    <m/>
    <s v="MAD TBD"/>
    <s v=""/>
    <s v=""/>
    <d v="2019-10-18T00:00:00"/>
    <s v="OK"/>
    <n v="2380"/>
    <n v="0"/>
    <s v="USD"/>
    <n v="2380"/>
    <s v="USD"/>
    <s v="Valide"/>
    <s v="Valide"/>
    <n v="59500"/>
    <n v="52955"/>
    <s v="LCT055785"/>
    <n v="43756"/>
    <x v="266"/>
    <n v="2"/>
    <n v="5"/>
    <n v="125"/>
  </r>
  <r>
    <s v="CDE-CCP7770108"/>
    <x v="2"/>
    <s v="CDE-CCP777010"/>
    <n v="8"/>
    <x v="0"/>
    <x v="16"/>
    <n v="10"/>
    <n v="0"/>
    <s v=""/>
    <s v="P/N CONNU"/>
    <s v="N/A"/>
    <s v="LdF approuvée"/>
    <s v="NON"/>
    <s v="N/A"/>
    <s v="FDCP-L1"/>
    <s v="1251619-701008"/>
    <x v="1"/>
    <s v="LCT107896"/>
    <s v="73220051_x000a_=&gt;_x000a_73220060"/>
    <x v="211"/>
    <s v="SERVI"/>
    <s v="N/A"/>
    <s v="N/A"/>
    <s v="N/A"/>
    <s v="Expédiée"/>
    <m/>
    <s v="AZA"/>
    <n v="6867"/>
    <m/>
    <n v="1149"/>
    <d v="2018-09-14T00:00:00"/>
    <s v="TBD"/>
    <s v="TBD"/>
    <s v="N/A"/>
    <s v="MAD TBD"/>
    <s v=""/>
    <s v=""/>
    <d v="2018-09-14T00:00:00"/>
    <s v="OK"/>
    <n v="1239"/>
    <s v="N/A"/>
    <s v="EUR"/>
    <s v="TBD"/>
    <s v="TBD"/>
    <s v="Non valide"/>
    <s v="Non valide"/>
    <n v="12390"/>
    <n v="12390"/>
    <s v="LCT107896"/>
    <n v="43357"/>
    <x v="104"/>
    <n v="2"/>
    <n v="2.14"/>
    <n v="21.400000000000002"/>
  </r>
  <r>
    <s v="2724565680"/>
    <x v="0"/>
    <n v="27245656"/>
    <n v="580"/>
    <x v="0"/>
    <x v="117"/>
    <n v="1"/>
    <n v="0"/>
    <s v=""/>
    <s v="P/N CONNU"/>
    <s v="TBD"/>
    <s v="LdF Non approuvée"/>
    <s v="NON"/>
    <s v="NON"/>
    <s v="PLATE"/>
    <s v="1251019-56560580"/>
    <x v="1"/>
    <s v="LCT055748 -&gt; LCT055753"/>
    <s v="LTE3632"/>
    <x v="211"/>
    <s v="SERVI"/>
    <s v="6925002700"/>
    <s v="Qté 2"/>
    <s v="Received"/>
    <s v="Expédiée"/>
    <s v="GLA le 23/10: Attente 1REL*06130  prévu pour le 08/10/2019  (Derniere Analyse 06/02/2019) _x000a_GLA LE 12/02/2019 apparament le client aurait recu cette commande. De notre coté rien envoyer"/>
    <s v="TGE"/>
    <n v="12653"/>
    <s v="ACHE88498 "/>
    <m/>
    <d v="2018-06-30T00:00:00"/>
    <s v="TBD"/>
    <s v="TBD"/>
    <m/>
    <s v="MAD TBD"/>
    <s v=""/>
    <s v=""/>
    <d v="2018-06-30T00:00:00"/>
    <s v="OK"/>
    <n v="2380"/>
    <n v="0"/>
    <s v="USD"/>
    <s v="TBD"/>
    <s v="TBD"/>
    <s v="Non valide"/>
    <s v="Non valide"/>
    <n v="2380"/>
    <n v="2118.1999999999998"/>
    <s v="LCT055748"/>
    <n v="43281"/>
    <x v="80"/>
    <n v="2"/>
    <n v="5"/>
    <n v="5"/>
  </r>
  <r>
    <s v="2724565690"/>
    <x v="0"/>
    <n v="27245656"/>
    <n v="590"/>
    <x v="0"/>
    <x v="117"/>
    <n v="1"/>
    <n v="0"/>
    <s v=""/>
    <s v="P/N CONNU"/>
    <s v="TBD"/>
    <s v="LdF Non approuvée"/>
    <s v="NON"/>
    <s v="NON"/>
    <s v="PLATE"/>
    <s v="1251019-56560590"/>
    <x v="1"/>
    <s v="LCT055754 -&gt; LCT055759"/>
    <s v="LTE3633"/>
    <x v="211"/>
    <s v="SERVI"/>
    <s v="6925002700"/>
    <s v="Qté 2"/>
    <s v="Received"/>
    <s v="Expédiée"/>
    <s v="GLA le 23/10: Attente 1REL*06130  prévu pour le 08/10/2019  (Derniere Analyse 06/02/2019) _x000a_GLA LE 12/02/2019 apparament le client aurait recu cette commande. De notre coté rien envoyer"/>
    <s v="TGE"/>
    <n v="12653"/>
    <s v="ACHE88498 "/>
    <m/>
    <d v="2018-06-30T00:00:00"/>
    <s v="TBD"/>
    <s v="TBD"/>
    <m/>
    <s v="MAD TBD"/>
    <s v=""/>
    <s v=""/>
    <d v="2018-06-30T00:00:00"/>
    <s v="OK"/>
    <n v="2380"/>
    <n v="0"/>
    <s v="USD"/>
    <s v="TBD"/>
    <s v="TBD"/>
    <s v="Non valide"/>
    <s v="Non valide"/>
    <n v="2380"/>
    <n v="2118.1999999999998"/>
    <s v="LCT055754"/>
    <n v="43281"/>
    <x v="80"/>
    <n v="2"/>
    <n v="5"/>
    <n v="5"/>
  </r>
  <r>
    <s v="CDE-CCP77701010"/>
    <x v="2"/>
    <s v="CDE-CCP777010"/>
    <n v="10"/>
    <x v="0"/>
    <x v="16"/>
    <n v="10"/>
    <n v="0"/>
    <s v=""/>
    <s v="P/N CONNU"/>
    <s v="N/A"/>
    <s v="LdF approuvée"/>
    <s v="NON"/>
    <s v="N/A"/>
    <s v="FDCP-L1"/>
    <s v="1251619-7010010"/>
    <x v="1"/>
    <s v="LCT107945"/>
    <s v="73220071_x000a_=&gt;_x000a_73220080"/>
    <x v="211"/>
    <s v="SERVI"/>
    <s v="N/A"/>
    <s v="N/A"/>
    <s v="N/A"/>
    <s v="Expédiée"/>
    <s v="SN 71, 72, 75 et 76 expédiés_x000a_4 FDCP de plus livrables le 09/01_x000a_Expédition 2 dernier FDCP le 16/01"/>
    <s v="AZA"/>
    <n v="6867"/>
    <s v="N/A"/>
    <n v="1149"/>
    <d v="2018-11-16T00:00:00"/>
    <s v="TBD"/>
    <s v="TBD"/>
    <s v="N/A"/>
    <s v="MAD TBD"/>
    <s v=""/>
    <s v=""/>
    <d v="2018-11-16T00:00:00"/>
    <s v="OK"/>
    <n v="1239"/>
    <s v="N/A"/>
    <s v="EUR"/>
    <s v="TBD"/>
    <s v="TBD"/>
    <s v="Non valide"/>
    <s v="Non valide"/>
    <n v="12390"/>
    <n v="12390"/>
    <s v="LCT107945"/>
    <n v="43420"/>
    <x v="130"/>
    <n v="2"/>
    <n v="2.14"/>
    <n v="21.400000000000002"/>
  </r>
  <r>
    <s v="490003892910"/>
    <x v="1"/>
    <n v="4900038929"/>
    <n v="10"/>
    <x v="0"/>
    <x v="130"/>
    <n v="19"/>
    <n v="19"/>
    <s v=""/>
    <s v="P/N CONNU"/>
    <s v="TBD"/>
    <s v="LdF Non approuvée"/>
    <m/>
    <s v="OUI"/>
    <s v="FAISCEAU"/>
    <s v="1251019-8929010"/>
    <x v="1"/>
    <s v="LCT395177_x000a_LCT395178"/>
    <s v="395177-1_x000a_=&gt;_x000a_395177-19"/>
    <x v="263"/>
    <m/>
    <s v="N/A"/>
    <s v="N/A"/>
    <s v="N/A"/>
    <s v="En cours"/>
    <s v="GLA LE 17/07/2019. Attente Rep DA pour planification_x000a_GLA LE 30/07/2019 Attente 1CON*23480 prévue W40, 1CON*20031 prévu W36"/>
    <s v="GLA"/>
    <n v="26813"/>
    <m/>
    <m/>
    <d v="2019-09-02T00:00:00"/>
    <d v="2019-10-22T00:00:00"/>
    <d v="2019-10-16T00:00:00"/>
    <m/>
    <s v="MAD TBD"/>
    <s v=""/>
    <s v=""/>
    <d v="2019-10-22T00:00:00"/>
    <s v="OK"/>
    <n v="470"/>
    <n v="539"/>
    <s v="EUR"/>
    <s v="TBD"/>
    <s v="TBD"/>
    <s v="Non valide"/>
    <s v="Non valide"/>
    <n v="8930"/>
    <n v="8930"/>
    <s v="LCT395177"/>
    <n v="43760"/>
    <x v="267"/>
    <n v="2"/>
    <n v="0.93"/>
    <n v="17.670000000000002"/>
  </r>
  <r>
    <s v="450040871310"/>
    <x v="2"/>
    <n v="4500408713"/>
    <s v="10"/>
    <x v="0"/>
    <x v="52"/>
    <n v="5"/>
    <n v="5"/>
    <s v=""/>
    <s v="P/N CONNU"/>
    <s v="N/A"/>
    <s v="LdF approuvée"/>
    <m/>
    <s v="OUI"/>
    <n v="9000"/>
    <s v="1251619-8713010"/>
    <x v="1"/>
    <s v="LCT374774_x000a_LCT374775_x000a_LCT374776"/>
    <s v="LTE990017_x000a_=&gt;_x000a_LTE990021"/>
    <x v="266"/>
    <m/>
    <s v="N/A"/>
    <s v="N/A"/>
    <s v="N/A"/>
    <s v="En cours"/>
    <s v="GLA LE 17/06/2019: Attente 4CPR*00032, 4QEL*00002, 4QEL*00001, 4STR*00982 prévu le 20/09/2019"/>
    <s v="GLA"/>
    <n v="24923"/>
    <m/>
    <m/>
    <d v="2019-07-31T00:00:00"/>
    <d v="2019-10-24T00:00:00"/>
    <d v="2019-10-18T00:00:00"/>
    <m/>
    <s v="MAD TBD"/>
    <s v=""/>
    <s v=""/>
    <d v="2019-10-24T00:00:00"/>
    <s v="OK"/>
    <n v="1550"/>
    <n v="0"/>
    <s v="EUR"/>
    <s v="TBD"/>
    <s v="TBD"/>
    <s v="Non valide"/>
    <s v="Non valide"/>
    <n v="7750"/>
    <n v="7750"/>
    <s v="LCT374774"/>
    <n v="43762"/>
    <x v="268"/>
    <n v="2"/>
    <n v="4.3499999999999996"/>
    <n v="21.75"/>
  </r>
  <r>
    <s v="CDE-CCP77701011"/>
    <x v="2"/>
    <s v="CDE-CCP777010"/>
    <n v="11"/>
    <x v="0"/>
    <x v="16"/>
    <n v="10"/>
    <n v="0"/>
    <s v=""/>
    <s v="P/N CONNU"/>
    <s v="N/A"/>
    <s v="LdF approuvée"/>
    <s v="NON"/>
    <s v="N/A"/>
    <s v="FDCP-L1"/>
    <s v="1251619-7010011"/>
    <x v="1"/>
    <s v="LCT203811"/>
    <s v="73220081_x000a_ =&gt;_x000a_ 73220090"/>
    <x v="267"/>
    <s v="SERVI"/>
    <s v="N/A"/>
    <s v="N/A"/>
    <s v="N/A"/>
    <s v="Expédiée"/>
    <s v="AZA le 21/12: Attente servitude_x000a_AZA le 14/02: Reception 4QME*01759 le 26/02_x000a_AZA le 18/02: En salle"/>
    <s v="AZA"/>
    <n v="6867"/>
    <s v="N/A"/>
    <n v="4134"/>
    <d v="2019-01-11T00:00:00"/>
    <s v="TBD"/>
    <s v="TBD"/>
    <m/>
    <s v="MAD TBD"/>
    <s v=""/>
    <s v=""/>
    <d v="2019-01-11T00:00:00"/>
    <s v="OK"/>
    <n v="1239"/>
    <s v="N/A"/>
    <s v="EUR"/>
    <s v="TBD"/>
    <s v="TBD"/>
    <s v="Non valide"/>
    <s v="Non valide"/>
    <n v="12390"/>
    <n v="12390"/>
    <s v="LCT203811"/>
    <n v="43476"/>
    <x v="154"/>
    <n v="2"/>
    <n v="2.14"/>
    <n v="21.400000000000002"/>
  </r>
  <r>
    <s v="2807535910"/>
    <x v="0"/>
    <n v="28075359"/>
    <s v="10"/>
    <x v="0"/>
    <x v="127"/>
    <n v="1"/>
    <n v="1"/>
    <s v=""/>
    <s v="P/N CONNU"/>
    <s v="NA"/>
    <s v="LdF Non approuvée"/>
    <m/>
    <s v="NON"/>
    <n v="453"/>
    <s v="1251019-5359010"/>
    <x v="0"/>
    <s v="LCT282708_x000a_LCT282709"/>
    <s v="LTE990018"/>
    <x v="268"/>
    <m/>
    <s v="N/A"/>
    <s v="N/A"/>
    <s v="N/A"/>
    <s v="En cours"/>
    <s v="GLA le 25/02/2019: Attente rep DA =&gt; En attente programme de test _x000a_GLA le 26/02/2019: Attente AR Article =&gt; En attente programme de test _x000a_GLA le 11/03/2019: Attente 4STR*00729 prévu le  18/06/2019 "/>
    <s v="GLA"/>
    <n v="22215"/>
    <m/>
    <m/>
    <d v="2019-10-25T00:00:00"/>
    <d v="2019-10-25T00:00:00"/>
    <d v="2019-10-21T00:00:00"/>
    <m/>
    <s v="MAD TBD"/>
    <s v=""/>
    <s v=""/>
    <d v="2019-10-25T00:00:00"/>
    <s v="OK"/>
    <n v="2741"/>
    <n v="3510"/>
    <s v="USD"/>
    <n v="2741"/>
    <s v="USD"/>
    <s v="Valide"/>
    <s v="Valide"/>
    <n v="2741"/>
    <n v="2439.4900000000002"/>
    <s v="LCT282708"/>
    <n v="43763"/>
    <x v="269"/>
    <n v="2"/>
    <n v="2.23"/>
    <n v="2.23"/>
  </r>
  <r>
    <s v="2770215210"/>
    <x v="0"/>
    <n v="27702152"/>
    <n v="10"/>
    <x v="0"/>
    <x v="117"/>
    <n v="25"/>
    <n v="25"/>
    <s v=""/>
    <s v="P/N CONNU"/>
    <s v="TBD"/>
    <s v="LdF Non approuvée"/>
    <s v="NON"/>
    <s v="NON"/>
    <s v="PLATE"/>
    <s v="1251019-2152010"/>
    <x v="1"/>
    <s v="LCT055779 -&gt; LCT055784"/>
    <s v="LTE3634 _x000a_-&gt;_x000a_LTE3658"/>
    <x v="242"/>
    <s v="SERVI"/>
    <s v="6925002700"/>
    <s v="Qté 2"/>
    <s v="Waiting"/>
    <s v="En cours"/>
    <s v="GLA le 23/10: Attente 1REL*06130  prévu pour le 24/09/2019  (Derniere Analyse 06/02/2019) "/>
    <s v="TGE"/>
    <n v="12653"/>
    <s v="ACHE88498 "/>
    <s v="N/A"/>
    <d v="2018-05-30T00:00:00"/>
    <d v="2019-11-02T00:00:00"/>
    <d v="2019-10-29T00:00:00"/>
    <m/>
    <s v="MAD TBD"/>
    <s v=""/>
    <s v=""/>
    <d v="2019-11-02T00:00:00"/>
    <s v="OK"/>
    <n v="2380"/>
    <n v="0"/>
    <s v="USD"/>
    <n v="2380"/>
    <s v="USD"/>
    <s v="Valide"/>
    <s v="Valide"/>
    <n v="59500"/>
    <n v="52955"/>
    <s v="LCT055779"/>
    <n v="43771"/>
    <x v="270"/>
    <n v="2"/>
    <n v="5"/>
    <n v="125"/>
  </r>
  <r>
    <s v="2814141910"/>
    <x v="0"/>
    <n v="28141419"/>
    <s v="10"/>
    <x v="0"/>
    <x v="29"/>
    <n v="15"/>
    <n v="15"/>
    <s v=""/>
    <s v="P/N CONNU"/>
    <s v="N/A"/>
    <s v="LdF approuvée"/>
    <m/>
    <s v="NON"/>
    <s v="PROTECTION CAP"/>
    <s v="1251019-1419010"/>
    <x v="1"/>
    <s v="LCT340198"/>
    <s v="340198-1_x000a_=&gt;_x000a_340198-15"/>
    <x v="269"/>
    <s v="SERVI"/>
    <s v="N/A"/>
    <s v="N/A"/>
    <s v="N/A"/>
    <s v="En cours"/>
    <s v="GLA LE 06/05/2019: Attente rep DA  pour planification_x000a_GLA LE 16/07/2019: Tout Couvert"/>
    <s v="GLA"/>
    <n v="24551"/>
    <m/>
    <n v="8243"/>
    <d v="2020-03-23T00:00:00"/>
    <d v="2020-03-23T00:00:00"/>
    <d v="2020-03-17T00:00:00"/>
    <m/>
    <s v="MAD TBD"/>
    <s v=""/>
    <s v=""/>
    <d v="2020-03-23T00:00:00"/>
    <s v="OK"/>
    <n v="134"/>
    <n v="0"/>
    <s v="EUR"/>
    <n v="134"/>
    <s v="EUR"/>
    <s v="Valide"/>
    <s v="Valide"/>
    <n v="2010"/>
    <n v="2010"/>
    <s v="LCT340198"/>
    <n v="43913"/>
    <x v="271"/>
    <n v="2"/>
    <n v="0.65"/>
    <n v="9.75"/>
  </r>
  <r>
    <s v="2819474210"/>
    <x v="0"/>
    <n v="28194742"/>
    <s v="10"/>
    <x v="0"/>
    <x v="127"/>
    <n v="1"/>
    <n v="1"/>
    <s v=""/>
    <s v="P/N CONNU"/>
    <s v="NA"/>
    <s v="LdF Non approuvée"/>
    <m/>
    <s v="NON"/>
    <n v="453"/>
    <s v="1251019-4742010"/>
    <x v="0"/>
    <s v="LCT388005_x000a_LCT388006"/>
    <s v="LTE990019"/>
    <x v="270"/>
    <m/>
    <s v="N/A"/>
    <s v="N/A"/>
    <s v="N/A"/>
    <s v="En cours"/>
    <s v="GLA LE 27/06/2019: Attente rep DA pour planification"/>
    <s v="GLA"/>
    <n v="26132"/>
    <m/>
    <m/>
    <d v="2020-01-17T23:59:59"/>
    <s v="Attente confirmation Prod"/>
    <s v="TBD"/>
    <m/>
    <s v="MAD TBD"/>
    <s v=""/>
    <s v=""/>
    <d v="2020-01-17T00:00:00"/>
    <s v="OK"/>
    <n v="2741"/>
    <n v="3510"/>
    <s v="USD"/>
    <n v="2741"/>
    <s v="USD"/>
    <s v="Valide"/>
    <s v="Valide"/>
    <n v="2741"/>
    <n v="2439.4900000000002"/>
    <s v="LCT388005"/>
    <n v="43847"/>
    <x v="272"/>
    <n v="2"/>
    <n v="2.23"/>
    <n v="2.23"/>
  </r>
  <r>
    <s v="450033675330"/>
    <x v="2"/>
    <n v="4500336753"/>
    <s v="30"/>
    <x v="4"/>
    <x v="55"/>
    <n v="1"/>
    <n v="1"/>
    <s v=""/>
    <s v="P/N CONNU"/>
    <s v="N/A"/>
    <s v="LdF approuvée"/>
    <s v="NON"/>
    <s v="NON"/>
    <s v="FDVESS-L4"/>
    <s v="1251619-6753030"/>
    <x v="1"/>
    <s v="LCT251463"/>
    <n v="71140040"/>
    <x v="271"/>
    <m/>
    <s v="N/A"/>
    <s v="N/A"/>
    <s v="N/A"/>
    <s v="En cours"/>
    <s v="Retour client =&gt; DA N°27094_x000a_Attente retour DA"/>
    <s v="AZA"/>
    <s v="N/A"/>
    <s v="N/A"/>
    <n v="5195"/>
    <d v="2019-02-14T00:00:00"/>
    <s v="TBD"/>
    <s v="TBD"/>
    <m/>
    <s v="MAD TBD"/>
    <s v=""/>
    <s v=""/>
    <s v="TBD"/>
    <m/>
    <n v="1321"/>
    <s v="N/A"/>
    <s v="EUR"/>
    <n v="1321"/>
    <s v="EUR"/>
    <s v="Valide"/>
    <s v="Valide"/>
    <n v="1321"/>
    <n v="1321"/>
    <s v="LCT251463"/>
    <s v="TBD"/>
    <x v="11"/>
    <n v="1"/>
    <n v="1.78"/>
    <n v="1.78"/>
  </r>
  <r>
    <s v="450033675330"/>
    <x v="2"/>
    <n v="4500336753"/>
    <s v="30"/>
    <x v="4"/>
    <x v="55"/>
    <n v="1"/>
    <n v="1"/>
    <s v=""/>
    <s v="P/N CONNU"/>
    <s v="N/A"/>
    <s v="LdF approuvée"/>
    <s v="NON"/>
    <s v="NON"/>
    <s v="FDVESS-L4"/>
    <s v="1251619-6753030"/>
    <x v="1"/>
    <s v="LCT251464"/>
    <n v="71140041"/>
    <x v="271"/>
    <m/>
    <s v="N/A"/>
    <s v="N/A"/>
    <s v="N/A"/>
    <s v="En cours"/>
    <s v="Retour client =&gt; DA N°27094_x000a_Attente retour DA"/>
    <s v="AZA"/>
    <s v="N/A"/>
    <s v="N/A"/>
    <n v="5195"/>
    <d v="2019-02-14T00:00:00"/>
    <s v="TBD"/>
    <s v="TBD"/>
    <m/>
    <s v="MAD TBD"/>
    <s v=""/>
    <s v=""/>
    <s v="TBD"/>
    <m/>
    <n v="1321"/>
    <s v="N/A"/>
    <s v="EUR"/>
    <n v="1321"/>
    <s v="EUR"/>
    <s v="Valide"/>
    <s v="Valide"/>
    <n v="1321"/>
    <n v="1321"/>
    <s v="LCT251464"/>
    <s v="TBD"/>
    <x v="11"/>
    <n v="1"/>
    <n v="1.78"/>
    <n v="1.78"/>
  </r>
  <r>
    <s v="4500369549-RET10"/>
    <x v="2"/>
    <s v="4500369549-RET"/>
    <s v="10"/>
    <x v="4"/>
    <x v="16"/>
    <n v="1"/>
    <n v="1"/>
    <s v=""/>
    <s v="P/N CONNU"/>
    <s v="N/A"/>
    <s v="LdF approuvée"/>
    <s v="NON"/>
    <s v="N/A"/>
    <s v="FDCP-L1"/>
    <s v="1251619--RET010"/>
    <x v="1"/>
    <s v="N/A"/>
    <n v="73220107"/>
    <x v="271"/>
    <m/>
    <s v="N/A"/>
    <s v="N/A"/>
    <s v="N/A"/>
    <s v="En cours"/>
    <s v="AZA le 18/07 =&gt; retour client - DA 26888"/>
    <s v="AZA"/>
    <n v="22020"/>
    <m/>
    <n v="5982"/>
    <d v="2019-02-14T00:00:00"/>
    <s v="TBD"/>
    <s v="TBD"/>
    <m/>
    <s v="MAD TBD"/>
    <s v=""/>
    <s v=""/>
    <s v="TBD"/>
    <m/>
    <n v="1239"/>
    <s v="N/A"/>
    <s v="EUR"/>
    <s v="TBD"/>
    <s v="TBD"/>
    <s v="Non valide"/>
    <s v="Non valide"/>
    <n v="1239"/>
    <n v="1239"/>
    <s v="N/A"/>
    <s v="TBD"/>
    <x v="11"/>
    <n v="1"/>
    <n v="2.14"/>
    <n v="2.14"/>
  </r>
  <r>
    <s v="4500378688-RET10"/>
    <x v="2"/>
    <s v="4500378688-RET"/>
    <s v="10"/>
    <x v="4"/>
    <x v="16"/>
    <n v="1"/>
    <n v="1"/>
    <s v=""/>
    <s v="P/N CONNU"/>
    <s v="N/A"/>
    <s v="LdF approuvée"/>
    <s v="NON"/>
    <s v="N/A"/>
    <s v="FDCP-L1"/>
    <s v="1251619--RET010"/>
    <x v="1"/>
    <s v="N/A"/>
    <n v="73220112"/>
    <x v="271"/>
    <m/>
    <s v="N/A"/>
    <s v="N/A"/>
    <s v="N/A"/>
    <s v="En cours"/>
    <s v="AZA le 18/07 =&gt; retour client - DA 26888"/>
    <s v="AZA"/>
    <n v="22020"/>
    <m/>
    <n v="6543"/>
    <d v="2019-05-24T00:00:00"/>
    <s v="TBD"/>
    <s v="TBD"/>
    <m/>
    <s v="MAD TBD"/>
    <s v=""/>
    <s v=""/>
    <s v="TBD"/>
    <m/>
    <n v="1239"/>
    <s v="N/A"/>
    <s v="EUR"/>
    <s v="TBD"/>
    <s v="TBD"/>
    <s v="Non valide"/>
    <s v="Non valide"/>
    <n v="1239"/>
    <n v="1239"/>
    <s v="N/A"/>
    <s v="TBD"/>
    <x v="11"/>
    <n v="1"/>
    <n v="2.14"/>
    <n v="2.14"/>
  </r>
  <r>
    <s v="2815813110"/>
    <x v="0"/>
    <n v="28158131"/>
    <s v="10"/>
    <x v="1"/>
    <x v="148"/>
    <n v="1"/>
    <n v="1"/>
    <s v=""/>
    <s v="P/N CONNU"/>
    <s v="VB0020D"/>
    <s v="LdF approuvée"/>
    <m/>
    <s v="NON"/>
    <n v="317"/>
    <s v="1251019-8131010"/>
    <x v="0"/>
    <s v="LCT356062_x000a_LCT356063_x000a_LCT356064"/>
    <s v="LTE990001"/>
    <x v="271"/>
    <s v="OK"/>
    <s v="6V00205900"/>
    <s v="Qté 1"/>
    <s v="Received"/>
    <s v="Annulée"/>
    <s v="GLA LE 15/05/2019 Attente rep DA "/>
    <s v="GLA"/>
    <n v="24817"/>
    <m/>
    <s v="DS 391707"/>
    <d v="2019-05-14T00:00:00"/>
    <s v="TBD"/>
    <s v="TBD"/>
    <m/>
    <s v="MAD TBD"/>
    <s v=""/>
    <s v=""/>
    <s v="TBD"/>
    <m/>
    <n v="2106"/>
    <n v="2833"/>
    <s v="USD"/>
    <s v="TBD"/>
    <s v="TBD"/>
    <s v="Non valide"/>
    <s v="Non valide"/>
    <n v="2833"/>
    <n v="2521.37"/>
    <s v="LCT356062"/>
    <s v="TBD"/>
    <x v="11"/>
    <n v="1"/>
    <n v="0"/>
    <n v="0"/>
  </r>
  <r>
    <s v="4500378688-RET10"/>
    <x v="2"/>
    <s v="4500378688-RET"/>
    <s v="10"/>
    <x v="4"/>
    <x v="16"/>
    <n v="1"/>
    <n v="1"/>
    <s v=""/>
    <s v="P/N CONNU"/>
    <s v="N/A"/>
    <s v="LdF approuvée"/>
    <s v="NON"/>
    <s v="N/A"/>
    <s v="FDCP-L1"/>
    <s v="1251619--RET010"/>
    <x v="1"/>
    <s v="N/A"/>
    <n v="73220116"/>
    <x v="271"/>
    <m/>
    <s v="N/A"/>
    <s v="N/A"/>
    <s v="N/A"/>
    <s v="En cours"/>
    <s v="AZA le 18/07 =&gt; retour client - DA 26888"/>
    <s v="AZA"/>
    <n v="22020"/>
    <m/>
    <n v="6543"/>
    <d v="2019-05-24T00:00:00"/>
    <s v="TBD"/>
    <s v="TBD"/>
    <m/>
    <s v="MAD TBD"/>
    <s v=""/>
    <s v=""/>
    <s v="TBD"/>
    <m/>
    <n v="1239"/>
    <s v="N/A"/>
    <s v="EUR"/>
    <s v="TBD"/>
    <s v="TBD"/>
    <s v="Non valide"/>
    <s v="Non valide"/>
    <n v="1239"/>
    <n v="1239"/>
    <s v="N/A"/>
    <s v="TBD"/>
    <x v="11"/>
    <n v="1"/>
    <n v="2.14"/>
    <n v="2.14"/>
  </r>
  <r>
    <s v="2817851910"/>
    <x v="0"/>
    <n v="28178519"/>
    <s v="10"/>
    <x v="1"/>
    <x v="149"/>
    <n v="1"/>
    <n v="1"/>
    <s v=""/>
    <s v="P/N CONNU"/>
    <s v="RR0726Z"/>
    <s v="LdF Non approuvée"/>
    <m/>
    <s v="NON"/>
    <n v="428"/>
    <s v="1251319-8519010"/>
    <x v="0"/>
    <s v="LCT380949_x000a_LCT380950"/>
    <s v="LTE990001"/>
    <x v="271"/>
    <m/>
    <s v="6574823700"/>
    <n v="1"/>
    <s v="Waiting"/>
    <s v="En cours"/>
    <s v="GLA le 11/06/2019: Manque BOM du plan A92527361 demande faite à France SSD_x000a_GLA le 12/06/2019 PB chargement BDO =&gt; DI en cours_x000a_GLA LE 20/06/2019: Attente plan Bon =&gt;  demande faite à France SSD_x000a_GLA LE 27/06/2019 Attente Rép DA + Confié pour planification_x000a_GLA LE 07/08/2019 Attente 4CON*00840 -&gt;AR 02/12 -souriau, 4CPR*00416 -&gt; AR 18//12 -Zodiac, 4CPR*00311-&gt; AR 18//12 -Zodiac, 1QEL*00077-&gt; AR 18//12 -Zodiac, 3STR*01393 en attente offre de Rossi et Espace. + Confié pour planification"/>
    <s v="GLA"/>
    <n v="26129"/>
    <m/>
    <m/>
    <d v="2019-06-06T00:00:00"/>
    <s v="TBD"/>
    <s v="TBD"/>
    <m/>
    <s v="MAD TBD"/>
    <s v=""/>
    <s v=""/>
    <s v="TBD"/>
    <m/>
    <n v="0"/>
    <n v="0"/>
    <s v="TBD"/>
    <n v="0.01"/>
    <s v="EUR"/>
    <s v="Non valide"/>
    <s v="Non valide"/>
    <n v="0"/>
    <s v="0,00"/>
    <s v="LCT380949"/>
    <s v="TBD"/>
    <x v="11"/>
    <n v="1"/>
    <n v="0"/>
    <n v="0"/>
  </r>
  <r>
    <s v="2815189810"/>
    <x v="0"/>
    <n v="28151898"/>
    <s v="10"/>
    <x v="3"/>
    <x v="147"/>
    <n v="1"/>
    <n v="1"/>
    <s v=""/>
    <s v="P/N CONNU"/>
    <s v="TBD"/>
    <s v="LdF approuvée"/>
    <m/>
    <s v="NON"/>
    <s v="CONTROL UNIT-HP FUEL"/>
    <s v="1251319-1898010"/>
    <x v="1"/>
    <s v="LCT342257"/>
    <s v="342257-1"/>
    <x v="271"/>
    <m/>
    <n v="6595685000"/>
    <s v="Qté 1"/>
    <s v="Waiting"/>
    <s v="Annulée"/>
    <s v="GLA le 10/05/2019: Attente rep DA + Confié pour planification_x000a_GLA LE 14/06/2019: Attente article 3CPR*00464 prévu le 30/08/19 ++ Confié pour planification"/>
    <s v="GLA"/>
    <n v="24698"/>
    <m/>
    <m/>
    <d v="2019-06-08T00:00:00"/>
    <s v="TBD"/>
    <s v="TBD"/>
    <m/>
    <s v="MAD TBD"/>
    <s v=""/>
    <s v=""/>
    <s v="TBD"/>
    <m/>
    <n v="5510"/>
    <n v="6993"/>
    <s v="USD"/>
    <s v="TBD"/>
    <s v="TBD"/>
    <s v="Non valide"/>
    <s v="Non valide"/>
    <n v="5510"/>
    <n v="4903.8999999999996"/>
    <s v="LCT342257"/>
    <s v="TBD"/>
    <x v="11"/>
    <n v="2"/>
    <n v="5"/>
    <n v="5"/>
  </r>
  <r>
    <s v="2814041810"/>
    <x v="0"/>
    <n v="28140418"/>
    <s v="10"/>
    <x v="0"/>
    <x v="3"/>
    <n v="2"/>
    <n v="2"/>
    <s v=""/>
    <s v="P/N CONNU"/>
    <s v="N/A"/>
    <s v="LdF approuvée"/>
    <m/>
    <s v="NON"/>
    <n v="510"/>
    <s v="1251319-0418010"/>
    <x v="0"/>
    <s v="LCT340217_x000a_LCT340218"/>
    <m/>
    <x v="271"/>
    <m/>
    <n v="6530207600"/>
    <s v="Qté 1"/>
    <s v="Waiting"/>
    <s v="Annulée"/>
    <s v="GLA LE 06/05/2019: Attente rep DA + Confié pour planification_x000a_GLA LE 05/06/2019: Confié pour planification"/>
    <s v="GLA"/>
    <m/>
    <m/>
    <m/>
    <d v="2019-07-17T00:00:00"/>
    <s v="TBD"/>
    <s v="TBD"/>
    <m/>
    <s v="MAD TBD"/>
    <s v=""/>
    <s v=""/>
    <s v="TBD"/>
    <m/>
    <n v="1460"/>
    <n v="2347"/>
    <s v="USD"/>
    <s v="TBD"/>
    <s v="TBD"/>
    <s v="Non valide"/>
    <s v="Non valide"/>
    <n v="2920"/>
    <n v="2598.8000000000002"/>
    <s v="LCT340217"/>
    <s v="TBD"/>
    <x v="11"/>
    <n v="2"/>
    <n v="2.39"/>
    <n v="4.78"/>
  </r>
  <r>
    <s v="2801760410"/>
    <x v="0"/>
    <n v="28017604"/>
    <s v="10"/>
    <x v="1"/>
    <x v="150"/>
    <n v="1"/>
    <n v="0"/>
    <s v=""/>
    <s v="P/N CONNU"/>
    <s v="NA"/>
    <s v="LdF Non approuvée"/>
    <m/>
    <s v="NON"/>
    <n v="21"/>
    <s v="1251019-7604010"/>
    <x v="0"/>
    <s v="LCT227006_x000a_LCT227007"/>
    <s v="LTE990001"/>
    <x v="271"/>
    <m/>
    <s v="6939600100"/>
    <s v="Qté 1"/>
    <s v="Received"/>
    <s v="Annulée"/>
    <s v="LG le 07/01/2019: Attente rep DA + Confié pour planification"/>
    <s v="GLA"/>
    <n v="20433"/>
    <m/>
    <m/>
    <d v="2018-12-28T00:00:00"/>
    <s v="TBD"/>
    <s v="TBD"/>
    <m/>
    <s v="MAD TBD"/>
    <s v=""/>
    <s v=""/>
    <s v="TBD"/>
    <s v="OK"/>
    <n v="5217"/>
    <n v="0"/>
    <s v="USD"/>
    <s v="TBD"/>
    <s v="TBD"/>
    <s v="Non valide"/>
    <s v="Non valide"/>
    <n v="0"/>
    <n v="0"/>
    <s v="LCT227006"/>
    <s v="TBD"/>
    <x v="11"/>
    <n v="1"/>
    <n v="0"/>
    <n v="0"/>
  </r>
  <r>
    <s v="682100110"/>
    <x v="0"/>
    <n v="6821001"/>
    <s v="10"/>
    <x v="1"/>
    <x v="113"/>
    <n v="1"/>
    <n v="0"/>
    <s v=""/>
    <s v="P/N CONNU"/>
    <s v="MB2052D"/>
    <s v="LdF Non approuvée"/>
    <m/>
    <s v="OUI"/>
    <n v="48"/>
    <s v="1251019-1001010"/>
    <x v="0"/>
    <s v="LCT237332_x000a_LCT237333_x000a_LCT237334"/>
    <s v="LTE990002"/>
    <x v="271"/>
    <m/>
    <s v="6M90080000"/>
    <s v="Qté 1"/>
    <s v="Waiting"/>
    <s v="Annulée"/>
    <s v="GLA le 15/01/2019: Attente 4CPR*00277 dépannage Airbus   + confiés pour planification"/>
    <s v="GLA"/>
    <n v="20577"/>
    <m/>
    <m/>
    <m/>
    <s v="TBD"/>
    <s v="TBD"/>
    <m/>
    <s v="MAD TBD"/>
    <s v=""/>
    <s v=""/>
    <s v="TBD"/>
    <s v="OK"/>
    <n v="1738"/>
    <n v="0"/>
    <s v="EUR"/>
    <s v="TBD"/>
    <s v="TBD"/>
    <s v="Non valide"/>
    <s v="Non valide"/>
    <n v="0"/>
    <n v="0"/>
    <s v="LCT237332"/>
    <s v="TBD"/>
    <x v="11"/>
    <n v="1"/>
    <n v="0"/>
    <n v="0"/>
  </r>
  <r>
    <s v="2807455910"/>
    <x v="3"/>
    <n v="28074559"/>
    <s v="10"/>
    <x v="0"/>
    <x v="151"/>
    <n v="2"/>
    <n v="2"/>
    <s v=""/>
    <s v="P/N INCONNU"/>
    <s v="TBD"/>
    <s v="LdF non existante"/>
    <m/>
    <s v="À définir"/>
    <s v="TBD"/>
    <s v=""/>
    <x v="2"/>
    <m/>
    <m/>
    <x v="271"/>
    <m/>
    <s v="TBD"/>
    <s v="TBD"/>
    <s v="N/A"/>
    <s v="En cours"/>
    <s v="Gla le 14/03/2019 Attente rep Client pour prep"/>
    <m/>
    <m/>
    <m/>
    <m/>
    <d v="2019-05-21T00:00:00"/>
    <s v="TBD"/>
    <s v="TBD"/>
    <m/>
    <s v="MAD TBD"/>
    <s v=""/>
    <s v=""/>
    <s v="TBD"/>
    <m/>
    <s v="0,00"/>
    <s v="0,00"/>
    <s v="TBD"/>
    <n v="0.01"/>
    <s v="EUR"/>
    <s v="Non valide"/>
    <s v="Non valide"/>
    <n v="0"/>
    <s v="0,00"/>
    <s v=""/>
    <s v="TBD"/>
    <x v="11"/>
    <n v="2"/>
    <s v="TBD"/>
    <s v="TBD"/>
  </r>
  <r>
    <s v="2792624310"/>
    <x v="0"/>
    <n v="27926243"/>
    <n v="10"/>
    <x v="1"/>
    <x v="11"/>
    <n v="1"/>
    <n v="1"/>
    <s v=""/>
    <s v="P/N CONNU"/>
    <s v="VB0044D"/>
    <s v="LdF approuvée"/>
    <s v="NON"/>
    <s v="NON"/>
    <n v="517"/>
    <s v="1251019-6243010"/>
    <x v="0"/>
    <s v="LCT143895_x000a_LCT143896"/>
    <s v="LTE990003"/>
    <x v="271"/>
    <s v="OK"/>
    <s v="6V01965900"/>
    <s v="Qté 1"/>
    <s v="Waiting"/>
    <s v="Annulée"/>
    <s v="GLA le 25/10/2018: Att  Confiés pour planif (derniere analyse 30/10/2018)_x000a_GLA LE 19/02/2019: A commencer en avance de phase et mettre de coté le temps de recevoir le confié "/>
    <s v="GLA"/>
    <n v="17482"/>
    <s v="ACHF03413"/>
    <n v="5805"/>
    <d v="2018-10-02T00:00:00"/>
    <s v="TBD"/>
    <s v="TBD"/>
    <m/>
    <s v="MAD TBD"/>
    <s v=""/>
    <s v=""/>
    <s v="TBD"/>
    <m/>
    <n v="1951"/>
    <n v="2697"/>
    <s v="EUR"/>
    <s v="TBD"/>
    <s v="TBD"/>
    <s v="Non valide"/>
    <s v="Non valide"/>
    <n v="2697"/>
    <n v="2697"/>
    <s v="LCT143895"/>
    <s v="TBD"/>
    <x v="11"/>
    <n v="1"/>
    <n v="2.4300000000000002"/>
    <n v="2.4300000000000002"/>
  </r>
  <r>
    <s v="2814046510"/>
    <x v="0"/>
    <n v="28140465"/>
    <s v="10"/>
    <x v="3"/>
    <x v="152"/>
    <n v="1"/>
    <n v="1"/>
    <s v=""/>
    <s v="P/N CONNU"/>
    <s v="RR0726Z"/>
    <s v="LdF Non approuvée"/>
    <m/>
    <s v="NON"/>
    <n v="425"/>
    <s v="1251319-0465010"/>
    <x v="0"/>
    <s v="LCT372053_x000a_LCT372054"/>
    <s v="LTE990001"/>
    <x v="271"/>
    <m/>
    <s v="6508101301_x000a_6508101401_x000a_6508101501_x000a_6508101601_x000a_6508101702_x000a_6539608600"/>
    <s v="1_x000a_1_x000a_1_x000a_1_x000a_1_x000a_2"/>
    <s v="Waiting"/>
    <s v="En cours"/>
    <s v="GLA LE 22/05/2019 attente BOM de France SSD_x000a_GLA le 07/06/2019 Attente rep DA + Confiés pour planification"/>
    <s v="GLA"/>
    <n v="25510"/>
    <m/>
    <m/>
    <d v="2019-05-26T00:00:00"/>
    <s v="TBD"/>
    <s v="TBD"/>
    <m/>
    <s v="MAD TBD"/>
    <s v=""/>
    <s v=""/>
    <s v="TBD"/>
    <m/>
    <n v="0"/>
    <n v="0"/>
    <s v="TBD"/>
    <n v="0.01"/>
    <s v="EUR"/>
    <s v="Non valide"/>
    <s v="Non valide"/>
    <n v="0"/>
    <s v="0,00"/>
    <s v="LCT372053"/>
    <s v="TBD"/>
    <x v="11"/>
    <n v="2"/>
    <n v="0"/>
    <n v="0"/>
  </r>
  <r>
    <s v="2786643210"/>
    <x v="0"/>
    <n v="27866432"/>
    <n v="10"/>
    <x v="3"/>
    <x v="153"/>
    <n v="1"/>
    <n v="1"/>
    <s v=""/>
    <s v="P/N CONNU"/>
    <s v="NB01424P"/>
    <s v="LdF Non approuvée"/>
    <s v="NON"/>
    <s v="NON"/>
    <n v="108"/>
    <s v="1251019-6432010"/>
    <x v="0"/>
    <s v="LCT125928_x000a_LCT125929"/>
    <s v="LTE990001"/>
    <x v="271"/>
    <s v="OK"/>
    <n v="6963403800"/>
    <s v="Qté 1"/>
    <s v="Waiting"/>
    <s v="Annulée"/>
    <s v="GLA le 18/10/2018: Attente STR (4STR*00009) prévu 29/10/2018 + Confiés pour planification (derniere analyse 30/10/2018)_x000a_GLA LE 19/02/2019: A commencer en avance de phase et mettre de coté le temps de recevoir le confié"/>
    <s v="AZA"/>
    <n v="16901"/>
    <s v="ACHF02689"/>
    <n v="5805"/>
    <d v="2018-08-29T00:00:00"/>
    <s v="TBD"/>
    <s v="TBD"/>
    <m/>
    <s v="MAD TBD"/>
    <s v=""/>
    <s v=""/>
    <s v="TBD"/>
    <m/>
    <n v="4194"/>
    <n v="0"/>
    <s v="USD"/>
    <s v="TBD"/>
    <s v="TBD"/>
    <s v="Non valide"/>
    <s v="Non valide"/>
    <n v="4194"/>
    <n v="3732.66"/>
    <s v="LCT125928"/>
    <s v="TBD"/>
    <x v="11"/>
    <n v="2"/>
    <n v="4.9800000000000004"/>
    <n v="4.9800000000000004"/>
  </r>
  <r>
    <s v="2816808210"/>
    <x v="0"/>
    <n v="28168082"/>
    <s v="10"/>
    <x v="3"/>
    <x v="154"/>
    <n v="1"/>
    <n v="1"/>
    <s v=""/>
    <s v="P/N CONNU"/>
    <s v="RR0851Z"/>
    <s v="LdF Non approuvée"/>
    <m/>
    <s v="NON"/>
    <n v="432"/>
    <s v="1251319-8082010"/>
    <x v="0"/>
    <s v="LCT375649_x000a_LCT375650"/>
    <s v="LTE990001"/>
    <x v="271"/>
    <m/>
    <s v="6584513300_x000a_6584516400_x000a_6574803900_x000a_6595665200"/>
    <s v="1_x000a_2_x000a_1_x000a_1"/>
    <s v="Waiting"/>
    <s v="En cours"/>
    <s v="GLA le 06/06/2019: Attente confiration du MSN à France SSD_x000a_GLA le 12/06/2019: Manque BOM du plan A92527361 demande faite à France SSD_x000a_GLA le 20/06/2019 Attente rep DA + Confiés pour planification"/>
    <s v="GLA"/>
    <n v="25891"/>
    <m/>
    <m/>
    <d v="2019-06-23T00:00:00"/>
    <s v="TBD"/>
    <s v="TBD"/>
    <m/>
    <s v="MAD TBD"/>
    <s v=""/>
    <s v=""/>
    <s v="TBD"/>
    <m/>
    <n v="0"/>
    <n v="0"/>
    <s v="TBD"/>
    <n v="0.01"/>
    <s v="EUR"/>
    <s v="Non valide"/>
    <s v="Non valide"/>
    <n v="0"/>
    <s v="0,00"/>
    <s v="LCT375649"/>
    <s v="TBD"/>
    <x v="11"/>
    <n v="2"/>
    <n v="0"/>
    <n v="0"/>
  </r>
  <r>
    <s v="2818100010"/>
    <x v="0"/>
    <n v="28181000"/>
    <s v="10"/>
    <x v="3"/>
    <x v="155"/>
    <n v="1"/>
    <n v="1"/>
    <s v=""/>
    <s v="P/N CONNU"/>
    <s v="RR0827Z"/>
    <s v="LdF Non approuvée"/>
    <m/>
    <s v="NON"/>
    <n v="435"/>
    <s v="1251319-1000010"/>
    <x v="0"/>
    <s v="LCT375653_x000a_LCT376554"/>
    <s v="LTE990001"/>
    <x v="271"/>
    <m/>
    <s v="6527212000_x000a_6527211900_x000a_6574930800"/>
    <s v="2_x000a_4_x000a_1"/>
    <s v="Waiting"/>
    <s v="En cours"/>
    <s v="GLA le 11/06/2019: Attente confiration du MSN à France SSD_x000a_GLA le 12/06/2019: Manque BOM du plan A92527361 demande faite à France SSD_x000a_GLA le 20/06/2019 Attente rep DA + Confiés pour planification"/>
    <s v="GLA"/>
    <n v="25899"/>
    <m/>
    <m/>
    <d v="2019-07-11T00:00:00"/>
    <s v="TBD"/>
    <s v="TBD"/>
    <m/>
    <s v="MAD TBD"/>
    <s v=""/>
    <s v=""/>
    <s v="TBD"/>
    <m/>
    <n v="0"/>
    <n v="0"/>
    <s v="TBD"/>
    <n v="0.01"/>
    <s v="EUR"/>
    <s v="Non valide"/>
    <s v="Non valide"/>
    <n v="0"/>
    <s v="0,00"/>
    <s v="LCT375653"/>
    <s v="TBD"/>
    <x v="11"/>
    <n v="2"/>
    <n v="0"/>
    <n v="0"/>
  </r>
  <r>
    <s v="2815217810"/>
    <x v="0"/>
    <n v="28152178"/>
    <s v="10"/>
    <x v="3"/>
    <x v="156"/>
    <n v="1"/>
    <n v="1"/>
    <s v=""/>
    <s v="P/N CONNU"/>
    <s v="RR0829Z"/>
    <s v="LdF Non approuvée"/>
    <m/>
    <s v="NON"/>
    <n v="426"/>
    <s v="1251319-2178010"/>
    <x v="0"/>
    <s v="LCT358330_x000a_LCT358331"/>
    <s v="LTE990001"/>
    <x v="271"/>
    <m/>
    <s v="6574929100"/>
    <n v="1"/>
    <s v="Waiting"/>
    <s v="En cours"/>
    <s v="GLA LE 16/05/2019 Attente rep DA + Confié pour planification_x000a_GLA LE 14/06/2019: Attente 4CPR*00309 prévu 15/09/2019 + Confié pour planification"/>
    <s v="GLA"/>
    <n v="24884"/>
    <m/>
    <m/>
    <d v="2019-06-08T00:00:00"/>
    <s v="TBD"/>
    <s v="TBD"/>
    <m/>
    <s v="MAD TBD"/>
    <s v=""/>
    <s v=""/>
    <s v="TBD"/>
    <m/>
    <n v="9649"/>
    <n v="12118"/>
    <s v="USD"/>
    <n v="9649"/>
    <s v="USD"/>
    <s v="Valide"/>
    <s v="Valide"/>
    <n v="9649"/>
    <n v="8587.61"/>
    <s v="LCT358330"/>
    <s v="TBD"/>
    <x v="11"/>
    <n v="2"/>
    <n v="0"/>
    <n v="0"/>
  </r>
  <r>
    <s v="2814871910"/>
    <x v="0"/>
    <n v="28148719"/>
    <s v="10"/>
    <x v="3"/>
    <x v="147"/>
    <n v="1"/>
    <n v="1"/>
    <s v=""/>
    <s v="P/N CONNU"/>
    <s v="TBD"/>
    <s v="LdF approuvée"/>
    <m/>
    <s v="NON"/>
    <s v="CONTROL UNIT-HP FUEL"/>
    <s v="1251319-8719010"/>
    <x v="1"/>
    <s v="LCT342258"/>
    <s v="342258-1"/>
    <x v="271"/>
    <m/>
    <n v="6595685000"/>
    <s v="Qté 1"/>
    <s v="Waiting"/>
    <s v="En cours"/>
    <s v="GLA le 10/05/2019: Attente rep DA + Confié pour planification_x000a_GLA LE 14/06/2019: Attente article 3CPR*00464 prévu le 30/08/19 ++ Confié pour planification"/>
    <s v="GLA"/>
    <n v="24698"/>
    <m/>
    <m/>
    <d v="2019-06-06T00:00:00"/>
    <s v="TBD"/>
    <s v="TBD"/>
    <m/>
    <s v="MAD TBD"/>
    <s v=""/>
    <s v=""/>
    <s v="TBD"/>
    <m/>
    <n v="5510"/>
    <n v="6993"/>
    <s v="USD"/>
    <n v="5510"/>
    <s v="USD"/>
    <s v="Valide"/>
    <s v="Valide"/>
    <n v="5510"/>
    <n v="4903.8999999999996"/>
    <s v="LCT342258"/>
    <s v="TBD"/>
    <x v="11"/>
    <n v="2"/>
    <n v="5"/>
    <n v="5"/>
  </r>
  <r>
    <s v="2802082610"/>
    <x v="0"/>
    <n v="28020826"/>
    <s v="10"/>
    <x v="3"/>
    <x v="12"/>
    <n v="1"/>
    <n v="1"/>
    <s v="STOCK PHS Qté 1"/>
    <s v="P/N CONNU"/>
    <s v="NR1624P"/>
    <s v="LdF approuvée"/>
    <m/>
    <s v="NON"/>
    <n v="119"/>
    <s v="1251019-0826010"/>
    <x v="0"/>
    <s v="LCT226840_x000a_LCT226841"/>
    <s v="LTE990010"/>
    <x v="271"/>
    <s v="OK"/>
    <n v="6963382700"/>
    <s v="Qté 1"/>
    <s v="Waiting"/>
    <s v="Annulée"/>
    <s v="GLA le 03/01/2019: Attente retour DA + Confié pour planification_x000a_GLA le 08/01/2019: Attente Ci-joint le cumul à jour. 4CPR*00079: LT 28/01/2019  + Confié pour planification _x000a_GLA LE 19/02/2019: A commencer en avance de phase et mettre de coté le temps de recevoir le confié"/>
    <s v="GLA"/>
    <n v="20463"/>
    <m/>
    <n v="5805"/>
    <d v="2019-01-23T00:00:00"/>
    <s v="TBD"/>
    <s v="TBD"/>
    <m/>
    <s v="MAD TBD"/>
    <s v=""/>
    <s v=""/>
    <s v="TBD"/>
    <m/>
    <n v="1173"/>
    <n v="0"/>
    <s v="USD"/>
    <s v="TBD"/>
    <s v="TBD"/>
    <s v="Non valide"/>
    <s v="Non valide"/>
    <n v="1173"/>
    <n v="1043.97"/>
    <s v="LCT226840"/>
    <s v="TBD"/>
    <x v="11"/>
    <n v="2"/>
    <n v="2.35"/>
    <n v="2.35"/>
  </r>
  <r>
    <s v="2807661910"/>
    <x v="3"/>
    <n v="28076619"/>
    <s v="10"/>
    <x v="3"/>
    <x v="151"/>
    <n v="0"/>
    <n v="1"/>
    <s v=""/>
    <s v="P/N INCONNU"/>
    <s v="TBD"/>
    <s v="LdF non existante"/>
    <m/>
    <s v="À définir"/>
    <s v="TBD"/>
    <s v=""/>
    <x v="2"/>
    <m/>
    <m/>
    <x v="271"/>
    <m/>
    <s v="TBD"/>
    <s v="TBD"/>
    <s v="N/A"/>
    <s v="Annulée"/>
    <s v="Gla le 14/03/2019 Attente rep Client pour prep_x000a_AZA le 22/03: Commande annulée"/>
    <s v="GLA"/>
    <m/>
    <m/>
    <m/>
    <d v="2019-03-11T00:00:00"/>
    <s v="TBD"/>
    <s v="TBD"/>
    <m/>
    <s v="MAD TBD"/>
    <s v=""/>
    <s v=""/>
    <s v="TBD"/>
    <s v="OK"/>
    <s v="0,00"/>
    <s v="0,00"/>
    <s v="TBD"/>
    <s v="TBD"/>
    <s v="TBD"/>
    <s v="Non valide"/>
    <s v="Valide"/>
    <n v="0"/>
    <s v="0,00"/>
    <s v=""/>
    <s v="TBD"/>
    <x v="11"/>
    <n v="2"/>
    <s v="TBD"/>
    <s v="TBD"/>
  </r>
  <r>
    <s v="681411410"/>
    <x v="0"/>
    <n v="6814114"/>
    <s v="10"/>
    <x v="1"/>
    <x v="26"/>
    <n v="1"/>
    <n v="1"/>
    <s v=""/>
    <s v="P/N CONNU"/>
    <s v="MB2061D"/>
    <s v="LdF approuvée"/>
    <s v="NON"/>
    <s v="OUI"/>
    <n v="12"/>
    <s v="1251019-4114010"/>
    <x v="0"/>
    <s v="LCT181818_x000a_LCT181820"/>
    <s v="LTE990004"/>
    <x v="271"/>
    <m/>
    <s v="6M90005200_x000a_6M90005100_x000a_6M90005300_x000a_6M90079400"/>
    <s v="Qté 1_x000a_Qté 1_x000a_Qté 1_x000a_Qté 1"/>
    <s v="Partial receipt"/>
    <s v="En cours"/>
    <s v="GLA le 05/11/2018: Attente Article 4QEL*01046 : 26/11 + _x000a_4QME*00346: 19/11 + Confié pour planification_x000a_GLA le21/11/2018: Attente  Confié + STR pour planification (Derniere Analyse 21/11/2018)"/>
    <s v="GLA"/>
    <n v="18554"/>
    <s v="ACHF01908"/>
    <m/>
    <d v="2018-11-30T00:00:00"/>
    <s v="TBD"/>
    <s v="TBD"/>
    <m/>
    <s v="MAD TBD"/>
    <s v=""/>
    <s v=""/>
    <s v="TBD"/>
    <m/>
    <n v="1353"/>
    <n v="2318"/>
    <s v="EUR"/>
    <s v="TBD"/>
    <s v="TBD"/>
    <s v="Non valide"/>
    <s v="Non valide"/>
    <n v="2318"/>
    <n v="2318"/>
    <s v="LCT181818"/>
    <s v="TBD"/>
    <x v="11"/>
    <n v="1"/>
    <n v="8.31"/>
    <n v="8.31"/>
  </r>
  <r>
    <s v="2803585130"/>
    <x v="0"/>
    <n v="28035851"/>
    <s v="30"/>
    <x v="0"/>
    <x v="8"/>
    <n v="1"/>
    <n v="0"/>
    <s v=""/>
    <s v="P/N CONNU"/>
    <s v="NB5457P"/>
    <s v="LdF approuvée"/>
    <m/>
    <s v="NON"/>
    <n v="117"/>
    <s v="1251019-5851030"/>
    <x v="0"/>
    <s v="LCT244971_x000a_LCT244972_x000a_LCT244973"/>
    <s v="LTE990103"/>
    <x v="271"/>
    <m/>
    <s v="N/A"/>
    <s v="N/A"/>
    <s v="N/A"/>
    <s v="Annulée"/>
    <s v="GLA LE 21/01/2019:  Att retour DA + confié pour planif"/>
    <s v="GLA"/>
    <n v="20982"/>
    <m/>
    <m/>
    <d v="2019-03-15T00:00:00"/>
    <s v="TBD"/>
    <s v="TBD"/>
    <m/>
    <s v="MAD TBD"/>
    <s v=""/>
    <s v=""/>
    <s v="TBD"/>
    <s v="OK"/>
    <n v="1313.9"/>
    <n v="0"/>
    <s v="USD"/>
    <s v="TBD"/>
    <s v="TBD"/>
    <s v="Non valide"/>
    <s v="Non valide"/>
    <n v="1313.9"/>
    <n v="1169.3710000000001"/>
    <s v="LCT244971"/>
    <s v="TBD"/>
    <x v="11"/>
    <n v="2"/>
    <n v="3.74"/>
    <n v="3.74"/>
  </r>
  <r>
    <s v="2803584610"/>
    <x v="0"/>
    <n v="28035846"/>
    <s v="10"/>
    <x v="0"/>
    <x v="8"/>
    <n v="1"/>
    <n v="0"/>
    <s v=""/>
    <s v="P/N CONNU"/>
    <s v="NB5457P"/>
    <s v="LdF approuvée"/>
    <m/>
    <s v="NON"/>
    <n v="117"/>
    <s v="1251019-5846010"/>
    <x v="0"/>
    <s v="LCT244978_x000a_LCT244979_x000a_LCT244980"/>
    <s v="LTE990104"/>
    <x v="271"/>
    <m/>
    <s v="N/A"/>
    <s v="N/A"/>
    <s v="N/A"/>
    <s v="Annulée"/>
    <s v="GLA LE 21/01/2019:  Att retour DA + confié pour planif"/>
    <s v="GLA"/>
    <n v="20982"/>
    <m/>
    <m/>
    <d v="2019-07-01T00:00:00"/>
    <s v="TBD"/>
    <s v="TBD"/>
    <m/>
    <s v="MAD TBD"/>
    <s v=""/>
    <s v=""/>
    <s v="TBD"/>
    <s v="OK"/>
    <n v="1313.9"/>
    <n v="0"/>
    <s v="USD"/>
    <s v="TBD"/>
    <s v="TBD"/>
    <s v="Non valide"/>
    <s v="Non valide"/>
    <n v="1313.9"/>
    <n v="1169.3710000000001"/>
    <s v="LCT244978"/>
    <s v="TBD"/>
    <x v="11"/>
    <n v="2"/>
    <n v="3.74"/>
    <n v="3.74"/>
  </r>
  <r>
    <s v="2803584710"/>
    <x v="0"/>
    <n v="28035847"/>
    <s v="10"/>
    <x v="0"/>
    <x v="8"/>
    <n v="1"/>
    <n v="0"/>
    <s v=""/>
    <s v="P/N CONNU"/>
    <s v="NB5457P"/>
    <s v="LdF approuvée"/>
    <m/>
    <s v="NON"/>
    <n v="117"/>
    <s v="1251019-5847010"/>
    <x v="0"/>
    <s v="LCT244982_x000a_LCT244983_x000a_LCT244984"/>
    <s v="LTE990105"/>
    <x v="271"/>
    <m/>
    <s v="N/A"/>
    <s v="N/A"/>
    <s v="N/A"/>
    <s v="Annulée"/>
    <s v="GLA LE 21/01/2019:  Att retour DA + confié pour planif"/>
    <s v="GLA"/>
    <n v="20982"/>
    <m/>
    <m/>
    <d v="2019-07-05T00:00:00"/>
    <s v="TBD"/>
    <s v="TBD"/>
    <m/>
    <s v="MAD TBD"/>
    <s v=""/>
    <s v=""/>
    <s v="TBD"/>
    <s v="OK"/>
    <n v="1313.9"/>
    <n v="0"/>
    <s v="USD"/>
    <s v="TBD"/>
    <s v="TBD"/>
    <s v="Non valide"/>
    <s v="Non valide"/>
    <n v="1313.9"/>
    <n v="1169.3710000000001"/>
    <s v="LCT244982"/>
    <s v="TBD"/>
    <x v="11"/>
    <n v="2"/>
    <n v="3.74"/>
    <n v="3.74"/>
  </r>
  <r>
    <s v="27908564_x000a_2796146010"/>
    <x v="0"/>
    <s v="27908564_x000a_27961460"/>
    <n v="10"/>
    <x v="3"/>
    <x v="153"/>
    <n v="1"/>
    <n v="1"/>
    <s v=""/>
    <s v="P/N CONNU"/>
    <s v="NB01424P"/>
    <s v="LdF Non approuvée"/>
    <s v="NON"/>
    <s v="NON"/>
    <n v="108"/>
    <s v="1251019-1460010"/>
    <x v="0"/>
    <s v="LCT132147_x000a_LCT132148"/>
    <s v="LTE990002"/>
    <x v="271"/>
    <s v="SERVI"/>
    <n v="6963403800"/>
    <s v="Qté 1"/>
    <s v="In delivering"/>
    <s v="En cours"/>
    <s v="GLA le 30/10/2018: Attente  Confiés pour planification (Deniere analyse 21/11/2018) Attente STR (Mail envoyé le 10/12/2018)_x000a_GLA LE 14/01/2019 A commencer en avance de phase et mettre de coté le temps de recevoir le confié (derniere analyse le 19/02/2019)"/>
    <s v="GLA"/>
    <n v="16901"/>
    <s v="ACHF02689"/>
    <n v="5611"/>
    <d v="2018-12-01T00:00:00"/>
    <s v="TBD"/>
    <s v="TBD"/>
    <m/>
    <s v="MAD TBD"/>
    <s v=""/>
    <s v=""/>
    <s v="TBD"/>
    <m/>
    <n v="4194"/>
    <n v="0"/>
    <s v="USD"/>
    <s v="TBD"/>
    <s v="TBD"/>
    <s v="Non valide"/>
    <s v="Non valide"/>
    <n v="4194"/>
    <n v="3732.66"/>
    <s v="LCT132147"/>
    <s v="TBD"/>
    <x v="11"/>
    <n v="2"/>
    <n v="4.9800000000000004"/>
    <n v="4.9800000000000004"/>
  </r>
  <r>
    <s v="2803585120"/>
    <x v="0"/>
    <n v="28035851"/>
    <s v="20"/>
    <x v="0"/>
    <x v="8"/>
    <n v="1"/>
    <n v="1"/>
    <s v=""/>
    <s v="P/N CONNU"/>
    <s v="NB5457P"/>
    <s v="LdF approuvée"/>
    <m/>
    <s v="NON"/>
    <n v="117"/>
    <s v="1251019-5851020"/>
    <x v="0"/>
    <s v="LCT244968_x000a_LCT244969_x000a_LCT244970"/>
    <s v="LTE990102"/>
    <x v="271"/>
    <m/>
    <s v="N/A"/>
    <s v="N/A"/>
    <s v="N/A"/>
    <s v="Annulée"/>
    <s v="GLA LE 21/01/2019:  Att retour DA "/>
    <s v="GLA"/>
    <n v="20982"/>
    <m/>
    <m/>
    <d v="2019-03-15T00:00:00"/>
    <s v="TBD"/>
    <s v="TBD"/>
    <m/>
    <s v="MAD TBD"/>
    <s v=""/>
    <s v=""/>
    <s v="TBD"/>
    <m/>
    <n v="1313.9"/>
    <n v="0"/>
    <s v="USD"/>
    <s v="TBD"/>
    <s v="TBD"/>
    <s v="Non valide"/>
    <s v="Non valide"/>
    <n v="1313.9"/>
    <n v="1169.3710000000001"/>
    <s v="LCT244968"/>
    <s v="TBD"/>
    <x v="11"/>
    <n v="2"/>
    <n v="3.74"/>
    <n v="3.74"/>
  </r>
  <r>
    <s v="2802321110"/>
    <x v="3"/>
    <n v="28023211"/>
    <s v="10"/>
    <x v="0"/>
    <x v="157"/>
    <n v="0"/>
    <n v="0"/>
    <s v=""/>
    <s v="P/N INCONNU"/>
    <s v="TBD"/>
    <s v="LdF non existante"/>
    <m/>
    <s v="À définir"/>
    <s v="TBD"/>
    <s v=""/>
    <x v="2"/>
    <m/>
    <m/>
    <x v="271"/>
    <m/>
    <s v="TBD"/>
    <s v="TBD"/>
    <s v="N/A"/>
    <s v="Annulée"/>
    <m/>
    <s v="GLA"/>
    <m/>
    <m/>
    <m/>
    <m/>
    <m/>
    <s v="TBD"/>
    <m/>
    <s v="MAD TBD"/>
    <s v=""/>
    <s v=""/>
    <d v="1899-12-30T00:00:00"/>
    <s v="OK"/>
    <s v="0,00"/>
    <s v="0,00"/>
    <s v="TBD"/>
    <s v="TBD"/>
    <s v="TBD"/>
    <s v="Non valide"/>
    <s v="Valide"/>
    <n v="0"/>
    <s v="0,00"/>
    <s v=""/>
    <n v="0"/>
    <x v="11"/>
    <n v="2"/>
    <s v="TBD"/>
    <s v="TBD"/>
  </r>
  <r>
    <s v="330496310"/>
    <x v="3"/>
    <n v="3304963"/>
    <s v="10"/>
    <x v="0"/>
    <x v="158"/>
    <n v="0"/>
    <n v="0"/>
    <s v=""/>
    <s v="P/N INCONNU"/>
    <s v="TBD"/>
    <s v="LdF non existante"/>
    <m/>
    <s v="À définir"/>
    <s v=""/>
    <s v=""/>
    <x v="2"/>
    <s v="H71245"/>
    <m/>
    <x v="271"/>
    <s v="OK"/>
    <s v="TBD"/>
    <s v="TBD"/>
    <s v="N/A"/>
    <s v="Annulée"/>
    <s v="Attente confié (4CMP*00044) - VU en stock PHS"/>
    <s v="AZ"/>
    <n v="35811"/>
    <m/>
    <m/>
    <d v="2013-01-14T00:00:00"/>
    <s v="TBD"/>
    <s v="TBD"/>
    <s v="N/A"/>
    <s v="MAD TBD"/>
    <s v=""/>
    <s v=""/>
    <s v="TBD"/>
    <s v="OK"/>
    <s v="0,00"/>
    <s v="0,00"/>
    <s v="TBD"/>
    <s v="TBD"/>
    <s v="TBD"/>
    <s v="Non valide"/>
    <s v="Valide"/>
    <n v="0"/>
    <s v="0,00"/>
    <s v="H71245"/>
    <s v="TBD"/>
    <x v="11"/>
    <n v="2"/>
    <s v="TBD"/>
    <s v="TBD"/>
  </r>
  <r>
    <s v=" VU à réattribuer car doublon de la cmde 27105823"/>
    <x v="0"/>
    <s v=" VU à réattribuer car doublon de la cmde 27105823"/>
    <m/>
    <x v="0"/>
    <x v="101"/>
    <n v="1"/>
    <n v="0"/>
    <m/>
    <s v="P/N CONNU"/>
    <s v="NB3762P"/>
    <s v="LdF approuvée"/>
    <m/>
    <s v="NON"/>
    <n v="22"/>
    <s v="1251019-58230"/>
    <x v="0"/>
    <s v="R61173"/>
    <m/>
    <x v="271"/>
    <s v="OK"/>
    <s v="6939600100_x000a_6944100100"/>
    <s v="Qté 1_x000a_Qté 1"/>
    <s v="N/A"/>
    <s v="Annulée"/>
    <s v="Attente confiés - Doublon ligne 4 (VU à conserver pour éventuelle nouvelle commande)"/>
    <s v="AZ"/>
    <n v="581"/>
    <m/>
    <m/>
    <d v="2016-07-15T00:00:00"/>
    <s v="TBD"/>
    <s v="TBD"/>
    <s v="N/A"/>
    <s v="MAD TBD"/>
    <s v=""/>
    <s v=""/>
    <s v="TBD"/>
    <s v="OK"/>
    <n v="4252"/>
    <n v="0"/>
    <s v="USD"/>
    <s v="TBD"/>
    <s v="TBD"/>
    <s v="Non valide"/>
    <s v="Non valide"/>
    <n v="4252"/>
    <n v="3784.28"/>
    <s v="R61173"/>
    <s v="TBD"/>
    <x v="11"/>
    <n v="2"/>
    <n v="0"/>
    <n v="0"/>
  </r>
  <r>
    <s v="27916104_x000a_2795002310"/>
    <x v="0"/>
    <s v="27916104_x000a_27950023"/>
    <n v="10"/>
    <x v="2"/>
    <x v="159"/>
    <n v="1"/>
    <n v="1"/>
    <s v=""/>
    <s v="P/N CONNU"/>
    <s v="RR0827Z"/>
    <s v="LdF Non approuvée"/>
    <s v="NON"/>
    <s v="NON"/>
    <n v="419"/>
    <s v="1251319-0023010"/>
    <x v="0"/>
    <s v="LCT145591_x000a_LCT145592_x000a_LCT145593"/>
    <s v="LTE990001"/>
    <x v="271"/>
    <s v="SERVI"/>
    <s v="6586901700 6504421000 6586901800 6504420500 6574907800"/>
    <s v="Qté 1_x000a_Qté 1_x000a_Qté 1_x000a_Qté 1_x000a_Qté 1"/>
    <s v="In delivering"/>
    <s v="En cours"/>
    <s v="GLA le 30/10/2018: Attente delai d'appro + Confié pour planification_x000a_GLA le 17/12/2018 4CPR*00387 prévu le 08/03/2019 + attente 4STR*01323 + Confié pour planification_x000a_GLA LE 19/02/2019 A commencer en avance de phase et mettre de coté le temps de recevoir le confié (derniere analyse le 19/02/2019)"/>
    <s v="GLA"/>
    <n v="17485"/>
    <s v="ACHF06127 "/>
    <n v="5805"/>
    <d v="2018-10-18T00:00:00"/>
    <s v="TBD"/>
    <s v="TBD"/>
    <m/>
    <s v="MAD TBD"/>
    <s v=""/>
    <s v=""/>
    <s v="TBD"/>
    <m/>
    <n v="3533"/>
    <n v="0"/>
    <s v="USD"/>
    <s v="TBD"/>
    <s v="TBD"/>
    <s v="Non valide"/>
    <s v="Non valide"/>
    <n v="0"/>
    <n v="0"/>
    <s v="LCT145591"/>
    <s v="TBD"/>
    <x v="11"/>
    <n v="2"/>
    <n v="0"/>
    <n v="0"/>
  </r>
  <r>
    <s v="2787676310"/>
    <x v="0"/>
    <n v="27876763"/>
    <n v="10"/>
    <x v="0"/>
    <x v="160"/>
    <n v="0"/>
    <n v="0"/>
    <s v=""/>
    <s v="P/N CONNU"/>
    <s v="NA"/>
    <s v="LdF Non approuvée"/>
    <s v="NON"/>
    <s v="NON"/>
    <s v="Faisceau 600VU"/>
    <s v="1251019-6763010"/>
    <x v="1"/>
    <m/>
    <m/>
    <x v="271"/>
    <m/>
    <s v="N/A"/>
    <s v="N/A"/>
    <s v="N/A"/>
    <s v="Annulée"/>
    <m/>
    <s v="GLA"/>
    <m/>
    <m/>
    <m/>
    <d v="2018-10-15T00:00:00"/>
    <s v="TBD"/>
    <s v="TBD"/>
    <m/>
    <s v="MAD TBD"/>
    <s v=""/>
    <s v=""/>
    <s v="TBD"/>
    <s v="OK"/>
    <n v="0"/>
    <n v="0"/>
    <s v="TBD"/>
    <s v="TBD"/>
    <s v="TBD"/>
    <s v="Non valide"/>
    <s v="Valide"/>
    <n v="0"/>
    <s v="0,00"/>
    <s v=""/>
    <s v="TBD"/>
    <x v="11"/>
    <n v="2"/>
    <n v="0"/>
    <n v="0"/>
  </r>
  <r>
    <s v="2787676410"/>
    <x v="0"/>
    <n v="27876764"/>
    <n v="10"/>
    <x v="0"/>
    <x v="161"/>
    <n v="0"/>
    <n v="0"/>
    <s v=""/>
    <s v="P/N CONNU"/>
    <s v="NA"/>
    <s v="LdF Non approuvée"/>
    <s v="NON"/>
    <s v="NON"/>
    <s v="Faisceau 600VU"/>
    <s v="1251019-6764010"/>
    <x v="1"/>
    <m/>
    <m/>
    <x v="271"/>
    <m/>
    <s v="N/A"/>
    <s v="N/A"/>
    <s v="N/A"/>
    <s v="Annulée"/>
    <m/>
    <s v="GLA"/>
    <m/>
    <m/>
    <m/>
    <d v="2018-10-15T00:00:00"/>
    <s v="TBD"/>
    <s v="TBD"/>
    <m/>
    <s v="MAD TBD"/>
    <s v=""/>
    <s v=""/>
    <s v="TBD"/>
    <s v="OK"/>
    <n v="0"/>
    <n v="0"/>
    <s v="TBD"/>
    <s v="TBD"/>
    <s v="TBD"/>
    <s v="Non valide"/>
    <s v="Valide"/>
    <n v="0"/>
    <s v="0,00"/>
    <s v=""/>
    <s v="TBD"/>
    <x v="11"/>
    <n v="2"/>
    <n v="0"/>
    <n v="0"/>
  </r>
  <r>
    <s v="2787676610"/>
    <x v="0"/>
    <n v="27876766"/>
    <n v="10"/>
    <x v="0"/>
    <x v="162"/>
    <n v="0"/>
    <n v="0"/>
    <s v=""/>
    <s v="P/N CONNU"/>
    <s v="NA"/>
    <s v="LdF Non approuvée"/>
    <s v="NON"/>
    <s v="NON"/>
    <s v="Faisceau 600VU"/>
    <s v="1251019-6766010"/>
    <x v="1"/>
    <m/>
    <m/>
    <x v="271"/>
    <m/>
    <s v="N/A"/>
    <s v="N/A"/>
    <s v="N/A"/>
    <s v="Annulée"/>
    <m/>
    <s v="GLA"/>
    <m/>
    <m/>
    <m/>
    <d v="2018-10-15T00:00:00"/>
    <s v="TBD"/>
    <s v="TBD"/>
    <m/>
    <s v="MAD TBD"/>
    <s v=""/>
    <s v=""/>
    <s v="TBD"/>
    <s v="OK"/>
    <n v="0"/>
    <n v="0"/>
    <s v="TBD"/>
    <s v="TBD"/>
    <s v="TBD"/>
    <s v="Non valide"/>
    <s v="Valide"/>
    <n v="0"/>
    <s v="0,00"/>
    <s v=""/>
    <s v="TBD"/>
    <x v="11"/>
    <n v="2"/>
    <n v="0"/>
    <n v="0"/>
  </r>
  <r>
    <s v="2787808210"/>
    <x v="0"/>
    <n v="27878082"/>
    <n v="10"/>
    <x v="0"/>
    <x v="163"/>
    <n v="0"/>
    <n v="0"/>
    <s v=""/>
    <s v="P/N CONNU"/>
    <s v="NA"/>
    <s v="LdF Non approuvée"/>
    <s v="NON"/>
    <s v="NON"/>
    <s v="Faisceau 600VU"/>
    <s v="1251019-8082010"/>
    <x v="1"/>
    <m/>
    <m/>
    <x v="271"/>
    <m/>
    <s v="N/A"/>
    <s v="N/A"/>
    <s v="N/A"/>
    <s v="Annulée"/>
    <m/>
    <s v="GLA"/>
    <m/>
    <m/>
    <m/>
    <d v="2018-10-15T00:00:00"/>
    <s v="TBD"/>
    <s v="TBD"/>
    <m/>
    <s v="MAD TBD"/>
    <s v=""/>
    <s v=""/>
    <s v="TBD"/>
    <s v="OK"/>
    <n v="0"/>
    <n v="0"/>
    <s v="TBD"/>
    <s v="TBD"/>
    <s v="TBD"/>
    <s v="Non valide"/>
    <s v="Valide"/>
    <n v="0"/>
    <s v="0,00"/>
    <s v=""/>
    <s v="TBD"/>
    <x v="11"/>
    <n v="2"/>
    <n v="0"/>
    <n v="0"/>
  </r>
  <r>
    <s v="2806751910"/>
    <x v="0"/>
    <n v="28067519"/>
    <s v="10"/>
    <x v="3"/>
    <x v="153"/>
    <n v="1"/>
    <n v="1"/>
    <s v=""/>
    <s v="P/N CONNU"/>
    <s v="NB01424P"/>
    <s v="LdF Non approuvée"/>
    <m/>
    <s v="NON"/>
    <n v="108"/>
    <s v="1251019-7519010"/>
    <x v="0"/>
    <s v="LCT269603_x000a_LCT269604"/>
    <s v="LTE990006"/>
    <x v="271"/>
    <m/>
    <n v="6963403800"/>
    <s v="Qté 1"/>
    <s v="Waiting"/>
    <s v="Annulée"/>
    <s v="GLA le 18/02/2019: Attente reponse DA + Confiés pour planification (derniere analyse 19/02/2019)_x000a_GLA le 25/02/2019: Reception STR le 14/03/2019 + Attente Confiés pour planification (derniere analyse 11/03/2019)_x000a_GLA le 05/06/2019: Attente 4CPR*00091 week 41"/>
    <s v="GLA"/>
    <n v="21958"/>
    <m/>
    <m/>
    <d v="2019-03-16T00:00:00"/>
    <s v="TBD"/>
    <s v="TBD"/>
    <m/>
    <s v="MAD TBD"/>
    <s v=""/>
    <s v=""/>
    <s v="TBD"/>
    <m/>
    <n v="4194"/>
    <n v="0"/>
    <s v="USD"/>
    <s v="TBD"/>
    <s v="TBD"/>
    <s v="Non valide"/>
    <s v="Non valide"/>
    <n v="4194"/>
    <n v="3732.66"/>
    <s v="LCT269603"/>
    <s v="TBD"/>
    <x v="11"/>
    <n v="2"/>
    <n v="4.9800000000000004"/>
    <n v="4.9800000000000004"/>
  </r>
  <r>
    <s v="2803385110"/>
    <x v="0"/>
    <n v="28033851"/>
    <s v="10"/>
    <x v="0"/>
    <x v="8"/>
    <n v="1"/>
    <n v="0"/>
    <s v=""/>
    <s v="P/N CONNU"/>
    <s v="NB5457P"/>
    <s v="LdF approuvée"/>
    <m/>
    <s v="NON"/>
    <n v="117"/>
    <s v="1251019-3851010"/>
    <x v="0"/>
    <s v="LCT243066_x000a_LCT243067_x000a_LCT243068"/>
    <s v="LTE990100"/>
    <x v="271"/>
    <m/>
    <s v="N/A"/>
    <s v="N/A"/>
    <s v="N/A"/>
    <s v="Annulée"/>
    <s v="GLA LE 15/01/2019:  Att retour DA + confié pour planif"/>
    <s v="GLA"/>
    <n v="20794"/>
    <m/>
    <m/>
    <d v="2019-07-20T00:00:00"/>
    <s v="TBD"/>
    <s v="TBD"/>
    <m/>
    <s v="MAD TBD"/>
    <s v=""/>
    <s v=""/>
    <s v="TBD"/>
    <s v="OK"/>
    <n v="1313.9"/>
    <n v="0"/>
    <s v="USD"/>
    <s v="TBD"/>
    <s v="TBD"/>
    <s v="Non valide"/>
    <s v="Non valide"/>
    <n v="1313.9"/>
    <n v="1169.3710000000001"/>
    <s v="LCT243066"/>
    <s v="TBD"/>
    <x v="11"/>
    <n v="2"/>
    <n v="3.74"/>
    <n v="3.74"/>
  </r>
  <r>
    <s v="68195971"/>
    <x v="0"/>
    <n v="6819597"/>
    <s v="1"/>
    <x v="0"/>
    <x v="164"/>
    <n v="1"/>
    <n v="0"/>
    <s v=""/>
    <s v="P/N CONNU"/>
    <n v="0"/>
    <s v="LdF Non approuvée"/>
    <m/>
    <s v="OUI"/>
    <n v="11"/>
    <s v="1251019-959701"/>
    <x v="0"/>
    <s v="LCT239675_x000a_LCT239676"/>
    <s v="LTE990001"/>
    <x v="271"/>
    <m/>
    <s v="6M90110600_x000a_6M00635400_x000a_6M00660400"/>
    <s v="Qté 1"/>
    <s v="Waiting"/>
    <s v="Annulée"/>
    <s v="AZA le 03/01: MSN 9_x000a_GLA le 09/01/2019 Attente rep DA + Confiés + Strcture pour planification_x000a_GLA le 09/01/2019 Matiere OK  +  Attente Confiés + Strcture pour planification (Derniere analyse le 19/02/2019)"/>
    <s v="GLA"/>
    <n v="20629"/>
    <m/>
    <m/>
    <d v="2019-01-14T00:00:00"/>
    <s v="TBD"/>
    <s v="TBD"/>
    <m/>
    <s v="MAD TBD"/>
    <s v=""/>
    <s v=""/>
    <s v="TBD"/>
    <m/>
    <n v="1628"/>
    <n v="0"/>
    <s v="EUR"/>
    <s v="TBD"/>
    <s v="TBD"/>
    <s v="Non valide"/>
    <s v="Non valide"/>
    <n v="1628"/>
    <n v="1628"/>
    <s v="LCT239675"/>
    <s v="TBD"/>
    <x v="11"/>
    <n v="2"/>
    <n v="0"/>
    <n v="0"/>
  </r>
  <r>
    <s v="2792645110"/>
    <x v="0"/>
    <n v="27926451"/>
    <n v="10"/>
    <x v="3"/>
    <x v="153"/>
    <n v="1"/>
    <n v="1"/>
    <s v=""/>
    <s v="P/N CONNU"/>
    <s v="NB01424P"/>
    <s v="LdF Non approuvée"/>
    <s v="NON"/>
    <s v="NON"/>
    <n v="108"/>
    <s v="1251019-6451010"/>
    <x v="0"/>
    <s v="LCT164069_x000a_LCT164070"/>
    <s v="LTE990003"/>
    <x v="271"/>
    <s v="OK"/>
    <n v="6963403800"/>
    <s v="Qté 1"/>
    <s v="Waiting"/>
    <s v="En cours"/>
    <s v="GLA le 18/10/2018: Att structure (4STR*00038) prévu le 08/11/2018 + Confié pour planif (derniere analyse 30/10/2018)_x000a_GLA LE 19/02/2019: A commencer en avance de phase et mettre de coté le temps de recevoir le confié_x000a_GLA le 05/06/2019: Attente 4CPR*00091 week 41"/>
    <s v="GLA"/>
    <n v="17883"/>
    <s v="ACHF05130"/>
    <s v="5805_x000a_7451"/>
    <d v="2018-11-02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164069"/>
    <s v="TBD"/>
    <x v="11"/>
    <n v="2"/>
    <n v="4.9800000000000004"/>
    <n v="4.9800000000000004"/>
  </r>
  <r>
    <s v="2807800410"/>
    <x v="0"/>
    <n v="28078004"/>
    <s v="10"/>
    <x v="3"/>
    <x v="153"/>
    <n v="3"/>
    <n v="3"/>
    <s v=""/>
    <s v="P/N CONNU"/>
    <s v="NB01424P"/>
    <s v="LdF Non approuvée"/>
    <m/>
    <s v="NON"/>
    <n v="108"/>
    <s v="1251019-8004010"/>
    <x v="0"/>
    <s v="LCT283905_x000a_LCT283906"/>
    <s v="LTE990007"/>
    <x v="271"/>
    <m/>
    <n v="6963403800"/>
    <s v="Qté 1"/>
    <s v="Waiting"/>
    <s v="Annulée"/>
    <s v="GLA le 01/03/2019: Attente Rep DA + Confié pour planification_x000a_GLA le 20/03/2019: Attente 4STR*00038 28/03/19 prévu le + 4QEL*00034 prévu le 24/04/19 +  Confié pour planification_x000a_GLA le 05/06/2019: Attente 4CPR*00091 week 41"/>
    <s v="GLA"/>
    <n v="22405"/>
    <m/>
    <m/>
    <d v="2019-03-27T00:00:00"/>
    <s v="TBD"/>
    <s v="TBD"/>
    <m/>
    <s v="MAD TBD"/>
    <s v=""/>
    <s v=""/>
    <s v="TBD"/>
    <m/>
    <n v="4194"/>
    <n v="0"/>
    <s v="USD"/>
    <s v="TBD"/>
    <s v="TBD"/>
    <s v="Non valide"/>
    <s v="Non valide"/>
    <n v="12582"/>
    <n v="11197.98"/>
    <s v="LCT283905"/>
    <s v="TBD"/>
    <x v="11"/>
    <n v="2"/>
    <n v="4.9800000000000004"/>
    <n v="14.940000000000001"/>
  </r>
  <r>
    <s v="2799225910"/>
    <x v="0"/>
    <n v="27992259"/>
    <s v="10"/>
    <x v="3"/>
    <x v="88"/>
    <n v="2"/>
    <n v="2"/>
    <s v=""/>
    <s v="P/N CONNU"/>
    <s v="NB06482P"/>
    <s v="LdF Non approuvée"/>
    <m/>
    <s v="NON"/>
    <n v="22"/>
    <s v="1251019-2259010"/>
    <x v="0"/>
    <s v="LCT205377_x000a_LCT205378_x000a_LCT205379"/>
    <s v="LTE990006_x000a_=&gt;_x000a_LTE990007"/>
    <x v="271"/>
    <m/>
    <s v="6939600100_x000a_6944100100"/>
    <s v="Qté 1_x000a_Qté 1"/>
    <s v="Waiting"/>
    <s v="En cours"/>
    <s v="GLA LE 07/12/2018: Attente DA + Confies pour planification_x000a_GLA LE 19/02/2019: A commencer en avance de phase et mettre de coté le temps de recevoir le confié"/>
    <s v="GLA"/>
    <n v="19840"/>
    <m/>
    <s v="5805_x000a_7452"/>
    <d v="2018-12-29T00:00:00"/>
    <s v="TBD"/>
    <s v="TBD"/>
    <m/>
    <s v="MAD TBD"/>
    <s v=""/>
    <s v=""/>
    <s v="TBD"/>
    <m/>
    <n v="4106"/>
    <n v="0"/>
    <s v="USD"/>
    <n v="4106"/>
    <s v="USD"/>
    <s v="Valide"/>
    <s v="Valide"/>
    <n v="8212"/>
    <n v="7308.68"/>
    <s v="LCT205377"/>
    <s v="TBD"/>
    <x v="11"/>
    <n v="2"/>
    <n v="9.7100000000000009"/>
    <n v="19.420000000000002"/>
  </r>
  <r>
    <s v="2794403810"/>
    <x v="0"/>
    <n v="27944038"/>
    <s v="10"/>
    <x v="0"/>
    <x v="11"/>
    <n v="1"/>
    <n v="1"/>
    <s v=""/>
    <s v="P/N CONNU"/>
    <s v="VB0044D"/>
    <s v="LdF approuvée"/>
    <s v="NON"/>
    <s v="NON"/>
    <n v="517"/>
    <s v="1251019-4038010"/>
    <x v="0"/>
    <s v="LCT168534_x000a_LCT168535"/>
    <s v="LTE990004"/>
    <x v="271"/>
    <s v="SERVI"/>
    <s v="6V01965900"/>
    <s v="Qté 1"/>
    <s v="Waiting"/>
    <s v="En cours"/>
    <s v="GLA LE 24/10/2018:  Att retour DA + confié pour planif (derniere analyse 30/10/2018)_x000a_GLA LE 24/10/2018:  Att Confié pour planif (derniere analyse 14/12/2018)_x000a_GLA LE 19/02/2019: A commencer en avance de phase et mettre de coté le temps de recevoir le confié"/>
    <s v="GLA"/>
    <n v="18204"/>
    <m/>
    <n v="5805"/>
    <d v="2019-01-21T00:00:00"/>
    <s v="TBD"/>
    <s v="TBD"/>
    <m/>
    <s v="MAD TBD"/>
    <s v=""/>
    <s v=""/>
    <s v="TBD"/>
    <m/>
    <n v="1951"/>
    <n v="2697"/>
    <s v="EUR"/>
    <n v="1951"/>
    <s v="EUR"/>
    <s v="Valide"/>
    <s v="Valide"/>
    <n v="1951"/>
    <n v="1951"/>
    <s v="LCT168534"/>
    <s v="TBD"/>
    <x v="11"/>
    <n v="2"/>
    <n v="2.4300000000000002"/>
    <n v="2.4300000000000002"/>
  </r>
  <r>
    <s v="2796145210"/>
    <x v="0"/>
    <n v="27961452"/>
    <s v="10"/>
    <x v="0"/>
    <x v="153"/>
    <n v="1"/>
    <n v="1"/>
    <s v=""/>
    <s v="P/N CONNU"/>
    <s v="NB01424P"/>
    <s v="LdF Non approuvée"/>
    <s v="NON"/>
    <s v="NON"/>
    <n v="108"/>
    <s v="1251019-1452010"/>
    <x v="0"/>
    <s v="LCT183541_x000a_LCT183542"/>
    <s v="LTE990006"/>
    <x v="271"/>
    <s v="SERVI"/>
    <n v="6963403800"/>
    <s v="Qté 1"/>
    <s v="Waiting"/>
    <s v="En cours"/>
    <s v="GLA le 12/11/2018: Attente confié pour planification (derniere analyse le 07/01/2019)_x000a_GLA LE 19/02/2019: A commencer en avance de phase et mettre de coté le temps de recevoir le confié"/>
    <s v="GLA"/>
    <n v="18818"/>
    <m/>
    <n v="5805"/>
    <d v="2019-02-03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183541"/>
    <s v="TBD"/>
    <x v="11"/>
    <n v="2"/>
    <n v="4.9800000000000004"/>
    <n v="4.9800000000000004"/>
  </r>
  <r>
    <s v="2796145410"/>
    <x v="0"/>
    <n v="27961454"/>
    <s v="10"/>
    <x v="0"/>
    <x v="153"/>
    <n v="1"/>
    <n v="1"/>
    <s v=""/>
    <s v="P/N CONNU"/>
    <s v="NB01424P"/>
    <s v="LdF Non approuvée"/>
    <s v="NON"/>
    <s v="NON"/>
    <n v="108"/>
    <s v="1251019-1454010"/>
    <x v="0"/>
    <s v="LCT183537_x000a_LCT183538"/>
    <s v="LTE990004"/>
    <x v="271"/>
    <s v="SERVI"/>
    <n v="6963403800"/>
    <s v="Qté 1"/>
    <s v="Waiting"/>
    <s v="En cours"/>
    <s v="GLA le 12/11/2018: Attente 4CPR*00091 : 25/02.  + Confié pour planification  (derniere analyse le 07/01/2019)_x000a_GLA LE 19/02/2019: A commencer en avance de phase et mettre de coté le temps de recevoir le confié"/>
    <s v="GLA"/>
    <n v="18818"/>
    <m/>
    <n v="5805"/>
    <d v="2019-02-08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183537"/>
    <s v="TBD"/>
    <x v="11"/>
    <n v="2"/>
    <n v="4.9800000000000004"/>
    <n v="4.9800000000000004"/>
  </r>
  <r>
    <s v="2805559110"/>
    <x v="0"/>
    <n v="28055591"/>
    <s v="10"/>
    <x v="3"/>
    <x v="147"/>
    <n v="1"/>
    <n v="1"/>
    <s v=""/>
    <s v="P/N CONNU"/>
    <s v="TBD"/>
    <s v="LdF approuvée"/>
    <m/>
    <s v="NON"/>
    <s v="CONTROL UNIT-HP FUEL"/>
    <s v="1251319-5591010"/>
    <x v="1"/>
    <s v="LCT263958"/>
    <s v="263958-1"/>
    <x v="271"/>
    <m/>
    <n v="6595685000"/>
    <s v="Qté 1"/>
    <s v="Waiting"/>
    <s v="Annulée"/>
    <s v="GLA LE 31/01/2019: Attente reponse DA + Confié pour planification_x000a_GLA LE 18/02/2019: Attente 3CPR*00464 prévu pour le 02/04/2019  + Confié pour planification (derniere analyse le 19/03/2019)"/>
    <s v="GLA"/>
    <n v="21706"/>
    <m/>
    <m/>
    <d v="2019-03-09T00:00:00"/>
    <s v="TBD"/>
    <s v="TBD"/>
    <m/>
    <s v="MAD TBD"/>
    <s v=""/>
    <s v=""/>
    <s v="TBD"/>
    <m/>
    <n v="5510"/>
    <n v="6993"/>
    <s v="USD"/>
    <s v="TBD"/>
    <s v="TBD"/>
    <s v="Non valide"/>
    <s v="Non valide"/>
    <n v="5510"/>
    <n v="4903.8999999999996"/>
    <s v="LCT263958"/>
    <s v="TBD"/>
    <x v="11"/>
    <n v="2"/>
    <n v="5"/>
    <n v="5"/>
  </r>
  <r>
    <s v="2805559010"/>
    <x v="0"/>
    <n v="28055590"/>
    <s v="10"/>
    <x v="3"/>
    <x v="147"/>
    <n v="1"/>
    <n v="1"/>
    <s v=""/>
    <s v="P/N CONNU"/>
    <s v="TBD"/>
    <s v="LdF approuvée"/>
    <m/>
    <s v="NON"/>
    <s v="CONTROL UNIT-HP FUEL"/>
    <s v="1251319-5590010"/>
    <x v="1"/>
    <s v="LCT263959"/>
    <s v="263959-1"/>
    <x v="271"/>
    <m/>
    <n v="6595685000"/>
    <s v="Qté 1"/>
    <s v="Waiting"/>
    <s v="Annulée"/>
    <s v="GLA LE 31/01/2019: Attente reponse DA + Confié pour planification_x000a_GLA LE 18/02/2019: Attente 3CPR*00464 prévu pour le 02/04/2019  + Confié pour planification (derniere analyse le 19/03/2019)"/>
    <s v="GLA"/>
    <n v="21706"/>
    <m/>
    <m/>
    <d v="2019-03-09T00:00:00"/>
    <s v="TBD"/>
    <s v="TBD"/>
    <m/>
    <s v="MAD TBD"/>
    <s v=""/>
    <s v=""/>
    <s v="TBD"/>
    <m/>
    <n v="5510"/>
    <n v="6993"/>
    <s v="USD"/>
    <s v="TBD"/>
    <s v="TBD"/>
    <s v="Non valide"/>
    <s v="Non valide"/>
    <n v="5510"/>
    <n v="4903.8999999999996"/>
    <s v="LCT263959"/>
    <s v="TBD"/>
    <x v="11"/>
    <n v="2"/>
    <n v="5"/>
    <n v="5"/>
  </r>
  <r>
    <s v="2796145420"/>
    <x v="0"/>
    <n v="27961454"/>
    <s v="20"/>
    <x v="0"/>
    <x v="153"/>
    <n v="1"/>
    <n v="1"/>
    <s v=""/>
    <s v="P/N CONNU"/>
    <s v="NB01424P"/>
    <s v="LdF Non approuvée"/>
    <s v="NON"/>
    <s v="NON"/>
    <n v="108"/>
    <s v="1251019-1454020"/>
    <x v="0"/>
    <s v="LCT183539_x000a_LCT183540"/>
    <s v="LTE990005"/>
    <x v="271"/>
    <s v="SERVI"/>
    <n v="6963403800"/>
    <s v="Qté 1"/>
    <s v="Waiting"/>
    <s v="En cours"/>
    <s v="GLA le 12/11/2018: Attente 4CPR*00091 : 25/02.  + Confié pour planification  (derniere analyse le 07/01/2019)_x000a_GLA LE 19/02/2019: A commencer en avance de phase et mettre de coté le temps de recevoir le confié"/>
    <s v="GLA"/>
    <n v="18818"/>
    <m/>
    <n v="5805"/>
    <d v="2019-02-08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183539"/>
    <s v="TBD"/>
    <x v="11"/>
    <n v="2"/>
    <n v="4.9800000000000004"/>
    <n v="4.9800000000000004"/>
  </r>
  <r>
    <s v="2809973010"/>
    <x v="0"/>
    <n v="28099730"/>
    <s v="10"/>
    <x v="3"/>
    <x v="134"/>
    <n v="1"/>
    <n v="1"/>
    <s v=""/>
    <s v="P/N CONNU"/>
    <s v="N/A"/>
    <s v="LdF approuvée"/>
    <m/>
    <s v="NON"/>
    <n v="510"/>
    <s v="1251319-9730010"/>
    <x v="0"/>
    <s v="LCT302952_x000a_LCT302953"/>
    <s v="LTE990003"/>
    <x v="271"/>
    <m/>
    <n v="6530207600"/>
    <s v="Qté 1"/>
    <s v="Waiting"/>
    <s v="Annulée"/>
    <s v="GLA LE 18/03/2019: Attente rep DA  + confié pour planif_x000a_GLA LE 19/03/2019: 4CPR*00239  dispo au 29/04 + confié pour planif"/>
    <s v="GLA"/>
    <n v="22903"/>
    <m/>
    <m/>
    <d v="2019-03-24T00:00:00"/>
    <s v="TBD"/>
    <s v="TBD"/>
    <m/>
    <s v="MAD TBD"/>
    <s v=""/>
    <s v=""/>
    <s v="TBD"/>
    <m/>
    <n v="1686"/>
    <n v="2964"/>
    <s v="USD"/>
    <s v="TBD"/>
    <s v="TBD"/>
    <s v="Non valide"/>
    <s v="Non valide"/>
    <n v="1686"/>
    <n v="1500.54"/>
    <s v="LCT302952"/>
    <s v="TBD"/>
    <x v="11"/>
    <n v="2"/>
    <n v="0"/>
    <n v="0"/>
  </r>
  <r>
    <s v="682405910"/>
    <x v="0"/>
    <n v="6824059"/>
    <s v="10"/>
    <x v="0"/>
    <x v="68"/>
    <n v="1"/>
    <n v="1"/>
    <s v=""/>
    <s v="P/N CONNU"/>
    <s v="MB2061D"/>
    <s v="LdF approuvée"/>
    <m/>
    <s v="OUI"/>
    <n v="12"/>
    <s v="1251019-4059010"/>
    <x v="0"/>
    <s v="LCT283878_x000a_LCT283879_x000a_LCT283880"/>
    <s v="LTE990005"/>
    <x v="271"/>
    <m/>
    <s v="6M90005200_x000a_6M90005100_x000a_6M90005300_x000a_6M90079400"/>
    <s v="Qté 1_x000a_Qté 1_x000a_Qté 1_x000a_Qté 1"/>
    <s v="Partial receipt"/>
    <s v="En cours"/>
    <s v="GLA LE 01/03/2019: Attente rep DA + Confié + STR pour planification_x000a_GLA LE 11/03/2019: Attente  Confié + STR pour planification"/>
    <s v="GLA"/>
    <n v="22399"/>
    <m/>
    <m/>
    <d v="2019-03-18T00:00:00"/>
    <s v="TBD"/>
    <s v="TBD"/>
    <m/>
    <s v="MAD TBD"/>
    <s v=""/>
    <s v=""/>
    <s v="TBD"/>
    <m/>
    <n v="1607"/>
    <n v="2014"/>
    <s v="EUR"/>
    <s v="TBD"/>
    <s v="TBD"/>
    <s v="Non valide"/>
    <s v="Non valide"/>
    <n v="1607"/>
    <n v="1607"/>
    <s v="LCT283878"/>
    <s v="TBD"/>
    <x v="11"/>
    <n v="2"/>
    <n v="8.31"/>
    <n v="8.31"/>
  </r>
  <r>
    <s v="2811303810"/>
    <x v="0"/>
    <n v="28113038"/>
    <s v="10"/>
    <x v="3"/>
    <x v="147"/>
    <n v="2"/>
    <n v="2"/>
    <s v=""/>
    <s v="P/N CONNU"/>
    <s v="TBD"/>
    <s v="LdF approuvée"/>
    <m/>
    <s v="NON"/>
    <s v="CONTROL UNIT-HP FUEL"/>
    <s v="1251319-3038010"/>
    <x v="1"/>
    <s v="LCT320740"/>
    <s v="320740-1_x000a_=&gt;_x000a_320740-2"/>
    <x v="271"/>
    <m/>
    <n v="6595685000"/>
    <s v="Qté 1"/>
    <s v="Waiting"/>
    <s v="Annulée"/>
    <s v="Gla le 04/04/2019: Attente rep DA + Confiés pour planification_x000a_GLA LE 06/05/2019 Attente 3CPR*00464 prévu le 06/10/2019 + Confiés pour planification_x000a_GLA LE 14/06/2019 Attente 3CPR*00464 prévu le 30/08/2019 + Confiés pour planification"/>
    <s v="GLA"/>
    <n v="23642"/>
    <m/>
    <m/>
    <d v="2019-04-28T00:00:00"/>
    <s v="TBD"/>
    <s v="TBD"/>
    <m/>
    <s v="MAD TBD"/>
    <s v=""/>
    <s v=""/>
    <s v="TBD"/>
    <m/>
    <n v="5510"/>
    <n v="6993"/>
    <s v="USD"/>
    <s v="TBD"/>
    <s v="TBD"/>
    <s v="Non valide"/>
    <s v="Non valide"/>
    <n v="11020"/>
    <n v="9807.7999999999993"/>
    <s v="LCT320740"/>
    <s v="TBD"/>
    <x v="11"/>
    <n v="2"/>
    <n v="5"/>
    <n v="10"/>
  </r>
  <r>
    <s v="27961447_x000a_2796891210"/>
    <x v="0"/>
    <s v="27961447_x000a_27968912"/>
    <s v="10"/>
    <x v="3"/>
    <x v="165"/>
    <n v="7"/>
    <n v="7"/>
    <s v=""/>
    <s v="P/N CONNU"/>
    <s v="RR0726Z"/>
    <s v="LdF Non approuvée"/>
    <s v="OUI"/>
    <s v="NON"/>
    <n v="429"/>
    <s v="1251019-8912010"/>
    <x v="0"/>
    <s v="LCT200532_x000a_LCT200533"/>
    <s v="LTE990001 =&gt;_x000a_LTE990007"/>
    <x v="271"/>
    <m/>
    <s v="6539607700_x000a_6539603600_x000a_6574907200"/>
    <s v="Qté 1"/>
    <s v="Waiting"/>
    <s v="En cours"/>
    <s v="GLA LE 15/01/2019: Derniere reception 4STR*01327 le 03/06/2019 + Confiés pour planification (Derniere analyse 28/02/2019)"/>
    <s v="GLA"/>
    <n v="19400"/>
    <m/>
    <m/>
    <d v="2019-02-14T00:00:00"/>
    <s v="TBD"/>
    <s v="TBD"/>
    <m/>
    <s v="MAD TBD"/>
    <s v=""/>
    <s v=""/>
    <s v="TBD"/>
    <m/>
    <n v="13676"/>
    <n v="19359"/>
    <s v="USD"/>
    <s v="TBD"/>
    <s v="TBD"/>
    <s v="Non valide"/>
    <s v="Non valide"/>
    <n v="95732"/>
    <n v="85201.48"/>
    <s v="LCT200532"/>
    <s v="TBD"/>
    <x v="11"/>
    <n v="2"/>
    <n v="0"/>
    <n v="0"/>
  </r>
  <r>
    <s v="2802674810"/>
    <x v="0"/>
    <n v="28026748"/>
    <s v="10"/>
    <x v="3"/>
    <x v="165"/>
    <n v="1"/>
    <n v="1"/>
    <s v=""/>
    <s v="P/N CONNU"/>
    <s v="RR0726Z"/>
    <s v="LdF Non approuvée"/>
    <s v="NON"/>
    <s v="NON"/>
    <n v="429"/>
    <s v="1251019-6748010"/>
    <x v="0"/>
    <s v="LCT241811_x000a_LCT241812"/>
    <s v="LTE990008"/>
    <x v="271"/>
    <m/>
    <s v="6539607700_x000a_6539603600_x000a_6574907200"/>
    <s v="Qté 1"/>
    <s v="Waiting"/>
    <s v="En cours"/>
    <s v="GLA LE 14/01/2019: ATTENTE REP DA + Confiés pour planification (Derniere analyse 19/02/2019)_x000a_GLA LE 28/02/2019: Derniere reception 4CNT*00014 le 31/07/2019 + Confiés pour planification (Derniere analyse 18/06/2019)"/>
    <s v="GLA"/>
    <n v="20734"/>
    <m/>
    <m/>
    <d v="2019-02-08T00:00:00"/>
    <s v="TBD"/>
    <s v="TBD"/>
    <m/>
    <s v="MAD TBD"/>
    <s v=""/>
    <s v=""/>
    <s v="TBD"/>
    <m/>
    <n v="13676"/>
    <n v="19359"/>
    <s v="USD"/>
    <n v="13676"/>
    <s v="USD"/>
    <s v="Valide"/>
    <s v="Valide"/>
    <n v="13676"/>
    <n v="12171.64"/>
    <s v="LCT241811"/>
    <s v="TBD"/>
    <x v="11"/>
    <n v="2"/>
    <n v="0"/>
    <n v="0"/>
  </r>
  <r>
    <s v="2803468610"/>
    <x v="0"/>
    <n v="28034686"/>
    <s v="10"/>
    <x v="3"/>
    <x v="159"/>
    <n v="1"/>
    <n v="1"/>
    <s v=""/>
    <s v="P/N CONNU"/>
    <s v="RR0827Z"/>
    <s v="LdF Non approuvée"/>
    <m/>
    <s v="NON"/>
    <n v="419"/>
    <s v="1251319-4686010"/>
    <x v="0"/>
    <s v="LCT243633_x000a_LCT243634_x000a_LCT243635"/>
    <s v="LTE990002"/>
    <x v="271"/>
    <m/>
    <s v="6586901700 6504421000 6586901800 6504420500 6574907800"/>
    <s v="Qté 1_x000a_Qté 1_x000a_Qté 1_x000a_Qté 1_x000a_Qté 1"/>
    <s v="Waiting"/>
    <s v="En cours"/>
    <s v="GLA LE 04/02/2019: Attente structure 4STR*01322 accusée au 24/06 + Confié pour planification (derniere analyse le 19/02/2019)"/>
    <s v="GLA"/>
    <n v="20827"/>
    <m/>
    <m/>
    <d v="2019-02-13T00:00:00"/>
    <s v="TBD"/>
    <s v="TBD"/>
    <m/>
    <s v="MAD TBD"/>
    <s v=""/>
    <s v=""/>
    <s v="TBD"/>
    <m/>
    <n v="3533"/>
    <n v="0"/>
    <s v="USD"/>
    <n v="3533"/>
    <s v="USD"/>
    <s v="Valide"/>
    <s v="Valide"/>
    <n v="3533"/>
    <n v="3144.37"/>
    <s v="LCT243633"/>
    <s v="TBD"/>
    <x v="11"/>
    <n v="2"/>
    <n v="0"/>
    <n v="0"/>
  </r>
  <r>
    <s v="28047407_x000a_2815867820"/>
    <x v="0"/>
    <s v="28047407_x000a_28158678"/>
    <s v="10_x000a_20"/>
    <x v="3"/>
    <x v="147"/>
    <n v="2"/>
    <n v="2"/>
    <s v=""/>
    <s v="P/N CONNU"/>
    <s v="TBD"/>
    <s v="LdF approuvée"/>
    <m/>
    <s v="NON"/>
    <s v="CONTROL UNIT-HP FUEL"/>
    <s v="1251319-8678010_x000a_20"/>
    <x v="1"/>
    <s v="LCT261769"/>
    <s v="261769-1_x000a_=&gt;_x000a_261769-2"/>
    <x v="272"/>
    <s v="SERVI"/>
    <n v="6595685000"/>
    <s v="Qté 1"/>
    <s v="Waiting"/>
    <s v="En cours"/>
    <s v="GLA LE 18/02/2019: Attente 3CPR*00464 prévu pour le 26/07/2019  + Confié pour planification_x000a_(derniere analyse le 19/02/2019)_x000a_GLA LE 21/05/2019: Attente Confié pour planification Reception 1QME*15021  le 11/06/2019"/>
    <s v="GLA"/>
    <n v="21430"/>
    <m/>
    <n v="7305"/>
    <d v="2019-08-31T00:00:00"/>
    <s v="TBD"/>
    <s v="TBD"/>
    <m/>
    <s v="MAD TBD"/>
    <s v=""/>
    <s v=""/>
    <s v="TBD"/>
    <m/>
    <n v="5510"/>
    <n v="6993"/>
    <s v="USD"/>
    <s v="TBD"/>
    <s v="TBD"/>
    <s v="Non valide"/>
    <s v="Non valide"/>
    <n v="11020"/>
    <n v="9807.7999999999993"/>
    <s v="LCT261769"/>
    <s v="TBD"/>
    <x v="11"/>
    <n v="2"/>
    <n v="5"/>
    <n v="10"/>
  </r>
  <r>
    <s v="2809756810"/>
    <x v="0"/>
    <n v="28097568"/>
    <s v="10"/>
    <x v="0"/>
    <x v="24"/>
    <s v="1"/>
    <s v="1"/>
    <s v=""/>
    <s v="P/N CONNU"/>
    <s v="VB0268D"/>
    <s v="LdF approuvée"/>
    <m/>
    <s v="NON"/>
    <n v="313"/>
    <s v="1251019-7568010"/>
    <x v="0"/>
    <s v="LCT302642_x000a_LCT302643_x000a_LCT302644"/>
    <s v="LTE990006"/>
    <x v="271"/>
    <m/>
    <s v="6V90079000"/>
    <s v="Qté 1"/>
    <s v="Waiting"/>
    <s v="En cours"/>
    <s v="GLA LE 14/03/2019 Attente rep DA + Confiés pour planification"/>
    <s v="GLA"/>
    <n v="22837"/>
    <m/>
    <m/>
    <d v="2019-06-10T23:59:59"/>
    <s v="TBD"/>
    <s v="TBD"/>
    <m/>
    <s v="MAD TBD"/>
    <s v=""/>
    <s v=""/>
    <s v="TBD"/>
    <m/>
    <n v="2339"/>
    <n v="0"/>
    <s v="USD"/>
    <n v="2339"/>
    <s v="USD"/>
    <s v="Valide"/>
    <s v="Valide"/>
    <n v="2339"/>
    <n v="2081.71"/>
    <s v="LCT302642"/>
    <s v="TBD"/>
    <x v="11"/>
    <n v="2"/>
    <n v="4.95"/>
    <n v="4.95"/>
  </r>
  <r>
    <s v="2811409210"/>
    <x v="0"/>
    <n v="28114092"/>
    <s v="10"/>
    <x v="0"/>
    <x v="147"/>
    <n v="8"/>
    <n v="8"/>
    <s v=""/>
    <s v="P/N CONNU"/>
    <s v="TBD"/>
    <s v="LdF approuvée"/>
    <m/>
    <s v="NON"/>
    <s v="CONTROL UNIT-HP FUEL"/>
    <s v="1251319-4092010"/>
    <x v="1"/>
    <s v="LCT320729"/>
    <s v="320729-1_x000a_=&gt;_x000a_320729-8"/>
    <x v="271"/>
    <m/>
    <n v="6595685000"/>
    <s v="Qté 1"/>
    <s v="Waiting"/>
    <s v="En cours"/>
    <s v="Gla le 04/04/2019: Attente rep DA + Confiés pour planification_x000a_GLA LE 06/05/2019 Attente 3CPR*00464 prévu le 06/10/2019 + Confiés pour planification_x000a_GLA LE 14/06/2019 Attente 3CPR*00464 prévu le 30/08/2019 + Confiés pour planification"/>
    <s v="GLA"/>
    <n v="23642"/>
    <m/>
    <m/>
    <d v="2019-06-30T00:00:00"/>
    <s v="TBD"/>
    <s v="TBD"/>
    <m/>
    <s v="MAD TBD"/>
    <s v=""/>
    <s v=""/>
    <s v="TBD"/>
    <m/>
    <n v="5510"/>
    <n v="6993"/>
    <s v="USD"/>
    <n v="5510"/>
    <s v="USD"/>
    <s v="Valide"/>
    <s v="Valide"/>
    <n v="44080"/>
    <n v="39231.199999999997"/>
    <s v="LCT320729"/>
    <s v="TBD"/>
    <x v="11"/>
    <n v="2"/>
    <n v="5"/>
    <n v="40"/>
  </r>
  <r>
    <s v="2794013010"/>
    <x v="0"/>
    <n v="27940130"/>
    <s v="10"/>
    <x v="0"/>
    <x v="12"/>
    <n v="1"/>
    <n v="1"/>
    <s v="STOCK PHS Qté 1"/>
    <s v="P/N CONNU"/>
    <s v="NR1624P"/>
    <s v="LdF approuvée"/>
    <m/>
    <s v="NON"/>
    <n v="119"/>
    <s v="1251019-0130010"/>
    <x v="0"/>
    <s v="LCT324919_x000a_LCT324920"/>
    <s v="LTE990011"/>
    <x v="271"/>
    <m/>
    <n v="6963382700"/>
    <s v="Qté 1"/>
    <s v="Waiting"/>
    <s v="En cours"/>
    <s v="GLA LE 09/04/2019 Attente rep DA + Confié pour planification"/>
    <s v="GLA"/>
    <n v="23792"/>
    <m/>
    <m/>
    <d v="2019-05-10T00:00:00"/>
    <s v="TBD"/>
    <s v="TBD"/>
    <m/>
    <s v="MAD TBD"/>
    <s v=""/>
    <s v=""/>
    <s v="TBD"/>
    <m/>
    <n v="1173"/>
    <n v="0"/>
    <s v="USD"/>
    <n v="1173"/>
    <s v="USD"/>
    <s v="Valide"/>
    <s v="Valide"/>
    <n v="1173"/>
    <n v="1043.97"/>
    <s v="LCT324919"/>
    <s v="TBD"/>
    <x v="11"/>
    <n v="2"/>
    <n v="2.35"/>
    <n v="2.35"/>
  </r>
  <r>
    <s v="2816177410"/>
    <x v="0"/>
    <n v="28161774"/>
    <s v="10"/>
    <x v="2"/>
    <x v="107"/>
    <n v="1"/>
    <n v="1"/>
    <s v=""/>
    <s v="P/N CONNU"/>
    <s v="VB0204D"/>
    <s v="LdF Non approuvée"/>
    <m/>
    <s v="NON"/>
    <n v="518"/>
    <s v="1251019-1774010"/>
    <x v="0"/>
    <s v="LCT342283_x000a_LCT342284"/>
    <s v="LTE990005"/>
    <x v="271"/>
    <m/>
    <s v="6V01448300"/>
    <s v="Qté 1"/>
    <s v="Waiting"/>
    <s v="En cours"/>
    <s v="GLA le 15/05/2019: Attente rep DA + Confié pour planification_x000a_GLA LE 14/06/2019: Attente 4CON*00389 prévu le 26/10/2019 (Dépannage possible par Leny) + Confié pour planification"/>
    <s v="GLA"/>
    <n v="24699"/>
    <m/>
    <s v="NA"/>
    <d v="2019-06-15T00:00:00"/>
    <s v="TBD"/>
    <s v="TBD"/>
    <m/>
    <s v="MAD TBD"/>
    <s v=""/>
    <s v=""/>
    <s v="TBD"/>
    <m/>
    <n v="2429"/>
    <n v="4294"/>
    <s v="USD"/>
    <n v="4294"/>
    <s v="USD"/>
    <s v="Valide"/>
    <s v="Valide"/>
    <n v="4294"/>
    <n v="3821.66"/>
    <s v="LCT342283"/>
    <s v="TBD"/>
    <x v="11"/>
    <n v="2"/>
    <n v="2.5099999999999998"/>
    <n v="2.5099999999999998"/>
  </r>
  <r>
    <s v="2816997410"/>
    <x v="0"/>
    <n v="28169974"/>
    <s v="10"/>
    <x v="0"/>
    <x v="8"/>
    <n v="17"/>
    <n v="17"/>
    <s v=""/>
    <s v="P/N CONNU"/>
    <s v="NB5457P"/>
    <s v="LdF approuvée"/>
    <m/>
    <s v="NON"/>
    <n v="117"/>
    <s v="1251019-9974010"/>
    <x v="0"/>
    <s v="LCT364215_x000a_LCT364216_x000a_LCT364217"/>
    <s v="LTE990122_x000a_LTE990123_x000a_LTE990124_x000a_LTE990125_x000a_LTE990126_x000a_LTE990127_x000a_LTE990128_x000a_LTE990129_x000a_LTE990130_x000a_LTE990131_x000a_LTE990132_x000a_LTE990133_x000a_LTE990134_x000a_LTE990135_x000a_LTE990136_x000a_LTE990137_x000a_LTE990138"/>
    <x v="271"/>
    <m/>
    <s v="N/A"/>
    <s v="N/A"/>
    <s v="N/A"/>
    <s v="En cours"/>
    <s v="GLA LE 29/05/2019: Atente rep DA pour planification"/>
    <s v="GLA"/>
    <n v="25299"/>
    <m/>
    <m/>
    <d v="2019-11-15T00:00:00"/>
    <s v="TBD"/>
    <s v="TBD"/>
    <m/>
    <s v="MAD TBD"/>
    <s v=""/>
    <s v=""/>
    <s v="TBD"/>
    <m/>
    <n v="1313.9"/>
    <n v="0"/>
    <s v="USD"/>
    <n v="1313.9"/>
    <s v="USD"/>
    <s v="Valide"/>
    <s v="Valide"/>
    <n v="22336.300000000003"/>
    <n v="19879.307000000004"/>
    <s v="LCT364215"/>
    <s v="TBD"/>
    <x v="11"/>
    <n v="2"/>
    <n v="3.74"/>
    <n v="63.580000000000005"/>
  </r>
  <r>
    <s v="2818503410"/>
    <x v="0"/>
    <n v="28185034"/>
    <s v="10"/>
    <x v="0"/>
    <x v="29"/>
    <n v="15"/>
    <n v="15"/>
    <s v=""/>
    <s v="P/N CONNU"/>
    <s v="N/A"/>
    <s v="LdF approuvée"/>
    <m/>
    <s v="NON"/>
    <s v="PROTECTION CAP"/>
    <s v="1251019-5034010"/>
    <x v="1"/>
    <s v="LCT374771"/>
    <s v="374771-1_x000a_=&gt; _x000a_374771-15"/>
    <x v="271"/>
    <m/>
    <s v="N/A"/>
    <s v="N/A"/>
    <s v="N/A"/>
    <s v="En cours"/>
    <s v="GLA LE 17/06/2019: Attente Rep DA pour planification"/>
    <s v="GLA"/>
    <n v="25765"/>
    <m/>
    <m/>
    <d v="2020-05-04T00:00:00"/>
    <s v="TBD"/>
    <s v="TBD"/>
    <m/>
    <s v="MAD TBD"/>
    <s v=""/>
    <s v=""/>
    <d v="2020-05-04T00:00:00"/>
    <s v="OK"/>
    <n v="134"/>
    <n v="0"/>
    <s v="EUR"/>
    <n v="134"/>
    <s v="EUR"/>
    <s v="Valide"/>
    <s v="Valide"/>
    <n v="2010"/>
    <n v="2010"/>
    <s v="LCT374771"/>
    <n v="43955"/>
    <x v="273"/>
    <n v="2"/>
    <n v="0.65"/>
    <n v="9.75"/>
  </r>
  <r>
    <s v="2818499110"/>
    <x v="0"/>
    <n v="28184991"/>
    <s v="10"/>
    <x v="0"/>
    <x v="166"/>
    <n v="1"/>
    <n v="1"/>
    <s v=""/>
    <s v="P/N CONNU"/>
    <s v="TBD"/>
    <s v="LdF Non approuvée"/>
    <m/>
    <s v="NON"/>
    <s v="BUNDLE"/>
    <s v="1251019-4991010"/>
    <x v="1"/>
    <m/>
    <m/>
    <x v="271"/>
    <m/>
    <s v="N/A"/>
    <s v="N/A"/>
    <s v="N/A"/>
    <s v="Annulée"/>
    <m/>
    <m/>
    <m/>
    <m/>
    <m/>
    <d v="2019-07-26T00:00:00"/>
    <s v="TBD"/>
    <s v="TBD"/>
    <m/>
    <s v="MAD TBD"/>
    <s v=""/>
    <s v=""/>
    <s v="TBD"/>
    <m/>
    <n v="0"/>
    <n v="0"/>
    <s v="EUR"/>
    <s v="TBD"/>
    <s v="TBD"/>
    <s v="Non valide"/>
    <s v="Non valide"/>
    <n v="0"/>
    <n v="0"/>
    <s v=""/>
    <s v="TBD"/>
    <x v="11"/>
    <n v="2"/>
    <n v="0"/>
    <n v="0"/>
  </r>
  <r>
    <s v="2819138310"/>
    <x v="0"/>
    <n v="28191383"/>
    <s v="10"/>
    <x v="0"/>
    <x v="29"/>
    <n v="40"/>
    <n v="40"/>
    <s v=""/>
    <s v="P/N CONNU"/>
    <s v="N/A"/>
    <s v="LdF approuvée"/>
    <m/>
    <s v="NON"/>
    <s v="PROTECTION CAP"/>
    <s v="1251019-1383010"/>
    <x v="1"/>
    <s v="LCT388030"/>
    <s v="388030-1_x000a_=&gt;_x000a_388030-40"/>
    <x v="271"/>
    <m/>
    <s v="N/A"/>
    <s v="N/A"/>
    <s v="N/A"/>
    <s v="En cours"/>
    <s v="GLA LE 27/06/2019: Attente rep DA pour planification"/>
    <s v="GLA"/>
    <n v="26133"/>
    <m/>
    <m/>
    <d v="2020-06-01T23:59:59"/>
    <s v="TBD"/>
    <s v="TBD"/>
    <m/>
    <s v="MAD TBD"/>
    <s v=""/>
    <s v=""/>
    <d v="2020-06-01T00:00:00"/>
    <s v="OK"/>
    <n v="134"/>
    <n v="0"/>
    <s v="EUR"/>
    <n v="134"/>
    <s v="EUR"/>
    <s v="Valide"/>
    <s v="Valide"/>
    <n v="5360"/>
    <n v="5360"/>
    <s v="LCT388030"/>
    <n v="43983"/>
    <x v="274"/>
    <n v="2"/>
    <n v="0.65"/>
    <n v="26"/>
  </r>
  <r>
    <s v="490003867320"/>
    <x v="0"/>
    <n v="4900038673"/>
    <s v="20"/>
    <x v="3"/>
    <x v="167"/>
    <n v="1"/>
    <n v="1"/>
    <s v=""/>
    <s v="P/N CONNU"/>
    <s v="RB0457C"/>
    <s v="LdF Non approuvée"/>
    <m/>
    <s v="NON"/>
    <n v="34"/>
    <s v="1251319-8673020"/>
    <x v="0"/>
    <s v="LCT381073_x000a_LCT404443"/>
    <s v="LTE990001"/>
    <x v="271"/>
    <m/>
    <s v="6863437600"/>
    <n v="1"/>
    <s v="Waiting"/>
    <s v="En cours"/>
    <s v="GLA LE 27/06/2019: Attente rep DA + Confié pour planification"/>
    <s v="GLA"/>
    <n v="26161"/>
    <m/>
    <m/>
    <d v="2019-08-01T00:00:00"/>
    <s v="TBD"/>
    <s v="TBD"/>
    <m/>
    <s v="MAD TBD"/>
    <s v=""/>
    <s v=""/>
    <s v="TBD"/>
    <m/>
    <n v="1855"/>
    <n v="2750"/>
    <s v="EUR"/>
    <s v="TBD"/>
    <s v="TBD"/>
    <s v="Non valide"/>
    <s v="Non valide"/>
    <n v="1855"/>
    <n v="1855"/>
    <s v="LCT381073"/>
    <s v="TBD"/>
    <x v="11"/>
    <n v="2"/>
    <n v="0"/>
    <n v="0"/>
  </r>
  <r>
    <s v="2819535010"/>
    <x v="0"/>
    <n v="28195350"/>
    <s v="10"/>
    <x v="0"/>
    <x v="120"/>
    <n v="2"/>
    <n v="2"/>
    <s v=""/>
    <s v="P/N CONNU"/>
    <s v="NB4112"/>
    <s v="LdF Non approuvée"/>
    <m/>
    <s v="NON"/>
    <n v="40"/>
    <s v="1251019-5350010"/>
    <x v="0"/>
    <s v="LCT388007_x000a_LCT388008_x000a_LCT388009"/>
    <s v="LTE990001_x000a_LTE990002"/>
    <x v="271"/>
    <m/>
    <s v="N/A"/>
    <s v="N/A"/>
    <s v="N/A"/>
    <s v="En cours"/>
    <s v="GLA LE 27/06/2019: Attente rep DA pour planification"/>
    <s v="GLA"/>
    <n v="26134"/>
    <m/>
    <m/>
    <d v="2020-03-02T00:00:00"/>
    <s v="TBD"/>
    <s v="TBD"/>
    <m/>
    <s v="MAD TBD"/>
    <s v=""/>
    <s v=""/>
    <d v="2020-03-02T00:00:00"/>
    <s v="OK"/>
    <n v="4365"/>
    <n v="0"/>
    <s v="USD"/>
    <n v="4365"/>
    <s v="USD"/>
    <s v="Valide"/>
    <s v="Valide"/>
    <n v="8730"/>
    <n v="7769.7"/>
    <s v="LCT388007"/>
    <n v="43892"/>
    <x v="275"/>
    <n v="2"/>
    <n v="8.1"/>
    <n v="16.2"/>
  </r>
  <r>
    <s v="2820033310"/>
    <x v="0"/>
    <n v="28200333"/>
    <s v="10"/>
    <x v="0"/>
    <x v="168"/>
    <n v="20"/>
    <n v="20"/>
    <s v=""/>
    <s v="P/N CONNU"/>
    <s v="TBD"/>
    <s v="LdF Non approuvée"/>
    <m/>
    <s v="NON"/>
    <n v="409"/>
    <s v="1251319-0333010"/>
    <x v="0"/>
    <s v="LCT388026_x000a_LCT388027"/>
    <s v="LTE990001 _x000a_=&gt; _x000a_LTE990020"/>
    <x v="271"/>
    <m/>
    <s v="N/A"/>
    <s v="N/A"/>
    <s v="N/A"/>
    <s v="En cours"/>
    <s v="GLA LE 28/06/2019: Attente Rep de France SSD concernant le MSN_x000a_GLA LE 08/07/2019/ : Attente rep DA pour planification"/>
    <s v="GLA"/>
    <n v="26518"/>
    <m/>
    <m/>
    <d v="2020-02-10T23:59:59"/>
    <s v="TBD"/>
    <s v="TBD"/>
    <m/>
    <s v="MAD TBD"/>
    <s v=""/>
    <s v=""/>
    <s v="TBD"/>
    <m/>
    <n v="0"/>
    <n v="0"/>
    <s v="TBD"/>
    <s v="TBD"/>
    <s v="TBD"/>
    <s v="Non valide"/>
    <s v="Valide"/>
    <n v="0"/>
    <s v="0,00"/>
    <s v="LCT388026"/>
    <s v="TBD"/>
    <x v="11"/>
    <n v="2"/>
    <n v="0"/>
    <n v="0"/>
  </r>
  <r>
    <s v="2820033410"/>
    <x v="0"/>
    <n v="28200334"/>
    <s v="10"/>
    <x v="0"/>
    <x v="168"/>
    <n v="7"/>
    <n v="7"/>
    <s v=""/>
    <s v="P/N CONNU"/>
    <s v="TBD"/>
    <s v="LdF Non approuvée"/>
    <m/>
    <s v="NON"/>
    <n v="409"/>
    <s v="1251319-0334010"/>
    <x v="0"/>
    <s v="LCT388028_x000a_LCT388029"/>
    <s v="LTE990021 _x000a_=&gt; _x000a_LTE990027"/>
    <x v="271"/>
    <m/>
    <s v="N/A"/>
    <s v="N/A"/>
    <s v="N/A"/>
    <s v="En cours"/>
    <s v="GLA LE 28/06/2019: Attente Rep de France SSD concernant le MSN_x000a_GLA LE 08/07/2019/ : Attente rep DA pour planification"/>
    <s v="GLA"/>
    <n v="26518"/>
    <m/>
    <m/>
    <d v="2020-04-08T23:59:59"/>
    <s v="TBD"/>
    <s v="TBD"/>
    <m/>
    <s v="MAD TBD"/>
    <s v=""/>
    <s v=""/>
    <s v="TBD"/>
    <m/>
    <n v="0"/>
    <n v="0"/>
    <s v="TBD"/>
    <s v="TBD"/>
    <s v="TBD"/>
    <s v="Non valide"/>
    <s v="Valide"/>
    <n v="0"/>
    <s v="0,00"/>
    <s v="LCT388028"/>
    <s v="TBD"/>
    <x v="11"/>
    <n v="2"/>
    <n v="0"/>
    <n v="0"/>
  </r>
  <r>
    <s v="2820355610"/>
    <x v="0"/>
    <n v="28203556"/>
    <s v="10"/>
    <x v="0"/>
    <x v="153"/>
    <n v="1"/>
    <n v="1"/>
    <s v=""/>
    <s v="P/N CONNU"/>
    <s v="NB01424P"/>
    <s v="LdF Non approuvée"/>
    <m/>
    <s v="NON"/>
    <n v="108"/>
    <s v="1251019-3556010"/>
    <x v="0"/>
    <s v="LCT383401_x000a_LCT383401"/>
    <s v="LTE990010"/>
    <x v="271"/>
    <m/>
    <n v="6963403800"/>
    <s v="Qté 1"/>
    <s v="Waiting"/>
    <s v="En cours"/>
    <s v="GLA LE 03/07/2019: Attente rep DA + Confié pour planification"/>
    <s v="GLA"/>
    <n v="26355"/>
    <m/>
    <m/>
    <d v="2019-09-29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83401"/>
    <s v="TBD"/>
    <x v="11"/>
    <n v="2"/>
    <n v="4.9800000000000004"/>
    <n v="4.9800000000000004"/>
  </r>
  <r>
    <s v="2820619210"/>
    <x v="0"/>
    <n v="28206192"/>
    <s v="10"/>
    <x v="0"/>
    <x v="3"/>
    <n v="1"/>
    <n v="1"/>
    <s v=""/>
    <s v="P/N CONNU"/>
    <s v="N/A"/>
    <s v="LdF approuvée"/>
    <m/>
    <s v="NON"/>
    <n v="510"/>
    <s v="1251319-6192010"/>
    <x v="0"/>
    <s v="LCT384780_x000a_LCT384781"/>
    <s v="LTE990003"/>
    <x v="271"/>
    <m/>
    <n v="6530207600"/>
    <s v="Qté 1"/>
    <s v="Waiting"/>
    <s v="En cours"/>
    <s v="GLA LE 06/05/2019: Attente rep DA + Confié pour planification_x000a_GLA LE 05/06/2019: Confié pour planification"/>
    <s v="GLA"/>
    <n v="24552"/>
    <m/>
    <m/>
    <d v="2019-07-17T23:59:59"/>
    <s v="TBD"/>
    <s v="TBD"/>
    <m/>
    <s v="MAD TBD"/>
    <s v=""/>
    <s v=""/>
    <s v="TBD"/>
    <m/>
    <n v="1460"/>
    <n v="2347"/>
    <s v="USD"/>
    <n v="1460"/>
    <s v="USD"/>
    <s v="Valide"/>
    <s v="Valide"/>
    <n v="1460"/>
    <n v="1299.4000000000001"/>
    <s v="LCT384780"/>
    <s v="TBD"/>
    <x v="11"/>
    <n v="2"/>
    <n v="2.39"/>
    <n v="2.39"/>
  </r>
  <r>
    <s v="2820520710"/>
    <x v="0"/>
    <n v="28205207"/>
    <s v="10"/>
    <x v="3"/>
    <x v="156"/>
    <n v="1"/>
    <n v="1"/>
    <s v=""/>
    <s v="P/N CONNU"/>
    <s v="RR0829Z"/>
    <s v="LdF Non approuvée"/>
    <m/>
    <s v="NON"/>
    <n v="426"/>
    <s v="1251319-5207010"/>
    <x v="0"/>
    <s v="LCT384782_x000a_LCT384783"/>
    <s v="LTE990002"/>
    <x v="271"/>
    <m/>
    <s v="6574929100"/>
    <n v="1"/>
    <s v="Waiting"/>
    <s v="En cours"/>
    <s v="GLA le 04/07/2019: Attente Rep DA (Attente AR)  + attente confiés pour planification_x000a_Gla le 02/08/2019: Attente 4CPR*00175 28/10/2019, 4CPR*00309 25/10/2019, 4CPR*00044 28/10/2019, 4CPR*00174 28/10/2019, 4MOD*00021 20/08/2019, 4CPR*00047 28/10/2019,4CPR*00066 28/10/2019 +  confiés pour planification_x000a_"/>
    <s v="GLA"/>
    <n v="26446"/>
    <m/>
    <m/>
    <d v="2019-08-01T23:59:59"/>
    <s v="TBD"/>
    <s v="TBD"/>
    <m/>
    <s v="MAD TBD"/>
    <s v=""/>
    <s v=""/>
    <s v="TBD"/>
    <m/>
    <n v="9649"/>
    <n v="12118"/>
    <s v="USD"/>
    <n v="9649"/>
    <s v="USD"/>
    <s v="Valide"/>
    <s v="Valide"/>
    <n v="9649"/>
    <n v="8587.61"/>
    <s v="LCT384782"/>
    <s v="TBD"/>
    <x v="11"/>
    <n v="2"/>
    <n v="0"/>
    <n v="0"/>
  </r>
  <r>
    <s v="2821616710"/>
    <x v="0"/>
    <n v="28216167"/>
    <s v="10"/>
    <x v="1"/>
    <x v="131"/>
    <n v="1"/>
    <n v="1"/>
    <s v=""/>
    <s v="P/N CONNU"/>
    <s v="NA"/>
    <s v="LdF Non approuvée"/>
    <m/>
    <s v="NON"/>
    <n v="511"/>
    <s v="1251019-6167010"/>
    <x v="0"/>
    <s v="LCT388012_x000a_LCT388013_x000a_LCT388014"/>
    <s v="LTE990010"/>
    <x v="271"/>
    <m/>
    <s v="N/A"/>
    <s v="N/A"/>
    <s v="N/A"/>
    <s v="Annulée"/>
    <s v="GLA le11/07/2019: Attente rep DA"/>
    <s v="GLA"/>
    <n v="26660"/>
    <m/>
    <m/>
    <d v="2019-07-19T00:00:00"/>
    <s v="TBD"/>
    <s v="TBD"/>
    <m/>
    <s v="MAD TBD"/>
    <s v=""/>
    <s v=""/>
    <s v="TBD"/>
    <m/>
    <n v="831"/>
    <n v="1258"/>
    <s v="USD"/>
    <s v="TBD"/>
    <s v="TBD"/>
    <s v="Non valide"/>
    <s v="Non valide"/>
    <n v="1258"/>
    <n v="1119.6200000000001"/>
    <s v="LCT388012"/>
    <s v="TBD"/>
    <x v="11"/>
    <n v="1"/>
    <n v="2.14"/>
    <n v="2.14"/>
  </r>
  <r>
    <s v="2821314610"/>
    <x v="0"/>
    <n v="28213146"/>
    <s v="10"/>
    <x v="2"/>
    <x v="169"/>
    <n v="1"/>
    <n v="1"/>
    <s v=""/>
    <s v="P/N CONNU"/>
    <s v="TBD"/>
    <s v="LdF Non approuvée"/>
    <m/>
    <s v="NON"/>
    <n v="600"/>
    <s v="1251019-3146010"/>
    <x v="1"/>
    <m/>
    <s v="LTE990001"/>
    <x v="271"/>
    <m/>
    <s v="N/A"/>
    <s v="N/A"/>
    <s v="N/A"/>
    <s v="En cours"/>
    <m/>
    <m/>
    <n v="26826"/>
    <m/>
    <m/>
    <d v="2019-08-19T00:00:00"/>
    <s v="TBD"/>
    <s v="TBD"/>
    <m/>
    <s v="MAD TBD"/>
    <s v=""/>
    <s v=""/>
    <s v="TBD"/>
    <m/>
    <n v="0"/>
    <n v="0"/>
    <s v="EUR"/>
    <n v="0.01"/>
    <s v="EUR"/>
    <s v="Non valide"/>
    <s v="Valide"/>
    <n v="0"/>
    <n v="0"/>
    <s v=""/>
    <s v="TBD"/>
    <x v="11"/>
    <n v="2"/>
    <n v="0"/>
    <n v="0"/>
  </r>
  <r>
    <s v="28218908_x000a_630144494410"/>
    <x v="0"/>
    <s v="28218908_x000a_6301444944"/>
    <s v="10"/>
    <x v="1"/>
    <x v="4"/>
    <n v="1"/>
    <n v="1"/>
    <s v=""/>
    <s v="P/N CONNU"/>
    <s v="NB3526P"/>
    <s v="LdF Non approuvée"/>
    <m/>
    <s v="NON"/>
    <n v="108"/>
    <s v="1251019-4944010"/>
    <x v="0"/>
    <s v="LCT395093_x000a_LCT395094"/>
    <s v="LTE990002"/>
    <x v="271"/>
    <m/>
    <s v="6963469200"/>
    <s v="Qté 1"/>
    <s v="N/A"/>
    <s v="Expédiée"/>
    <s v="GLA LE 31/07/2019 Attente rep DA + confié pour planification_x000a_EAU le 16/08/2019 depannage serie sur stock etagere (voir JMA) / servitude à reintegrer"/>
    <s v="GLA"/>
    <n v="26774"/>
    <m/>
    <m/>
    <d v="2019-07-15T00:00:00"/>
    <d v="2019-08-16T00:00:00"/>
    <d v="2019-08-14T00:00:00"/>
    <m/>
    <s v="MAD TBD"/>
    <s v=""/>
    <s v=""/>
    <d v="2019-08-16T00:00:00"/>
    <s v="OK"/>
    <n v="2402"/>
    <n v="3619"/>
    <s v="USD"/>
    <s v="TBD"/>
    <s v="TBD"/>
    <s v="Non valide"/>
    <s v="Non valide"/>
    <n v="3619"/>
    <n v="3220.91"/>
    <s v="LCT395093"/>
    <n v="43693"/>
    <x v="276"/>
    <n v="1"/>
    <n v="5.39"/>
    <n v="5.39"/>
  </r>
  <r>
    <s v="2819137510"/>
    <x v="0"/>
    <n v="28191375"/>
    <s v="10"/>
    <x v="0"/>
    <x v="136"/>
    <n v="2"/>
    <n v="2"/>
    <s v=""/>
    <s v="P/N CONNU"/>
    <s v="N/A"/>
    <s v="LdF Non approuvée"/>
    <m/>
    <s v="NON"/>
    <s v="BUNDLE"/>
    <s v="1251019-1375010"/>
    <x v="1"/>
    <s v="LCT388120_x000a_LCT388121_x000a_LCT388122"/>
    <s v="388120-1_x000a_388120-2"/>
    <x v="271"/>
    <m/>
    <s v="N/A"/>
    <s v="N/A"/>
    <s v="N/A"/>
    <s v="En cours"/>
    <s v="GLA LE 15/07/2019 Attente rep DA"/>
    <s v="GLA"/>
    <n v="26746"/>
    <m/>
    <m/>
    <d v="2020-01-31T00:00:00"/>
    <s v="TBD"/>
    <s v="TBD"/>
    <m/>
    <s v="MAD TBD"/>
    <s v=""/>
    <s v=""/>
    <d v="2020-01-31T00:00:00"/>
    <s v="OK"/>
    <n v="4521"/>
    <n v="9368"/>
    <s v="USD"/>
    <n v="4521"/>
    <s v="USD"/>
    <s v="Valide"/>
    <s v="Valide"/>
    <n v="9042"/>
    <n v="8047.38"/>
    <s v="LCT388120"/>
    <n v="43861"/>
    <x v="277"/>
    <n v="2"/>
    <n v="19.37"/>
    <n v="38.74"/>
  </r>
  <r>
    <s v="2821976310"/>
    <x v="0"/>
    <n v="28219763"/>
    <s v="10"/>
    <x v="2"/>
    <x v="170"/>
    <n v="1"/>
    <n v="1"/>
    <s v=""/>
    <s v="P/N CONNU"/>
    <s v="VB0180G"/>
    <s v="LdF Non approuvée"/>
    <m/>
    <s v="NON"/>
    <s v="5130VE"/>
    <s v="1251019-9763010"/>
    <x v="0"/>
    <s v="LCT396538_x000a_LCT396539"/>
    <s v="LTE990001"/>
    <x v="271"/>
    <m/>
    <s v="6V005147000"/>
    <s v="Qté 1"/>
    <s v="Waiting"/>
    <s v="En cours"/>
    <s v="GLA LE 16/07/2019: Attente Rep France SSD_x000a_GLA LE 22/07/2019 Attente Rep DA + Attente programme de test +confié pour planification_x000a_Gla le 26/07/2019 attente resa SAP 0044877297 + AR structure +confié pour planification"/>
    <s v="GLA"/>
    <n v="27009"/>
    <m/>
    <m/>
    <d v="2019-07-21T00:00:00"/>
    <s v="TBD"/>
    <s v="TBD"/>
    <m/>
    <s v="MAD TBD"/>
    <s v=""/>
    <s v=""/>
    <s v="TBD"/>
    <m/>
    <n v="0"/>
    <n v="0"/>
    <s v="EUR"/>
    <n v="0.01"/>
    <s v="EUR"/>
    <s v="Non valide"/>
    <s v="Valide"/>
    <n v="0"/>
    <n v="0"/>
    <s v="LCT396538"/>
    <s v="TBD"/>
    <x v="11"/>
    <n v="2"/>
    <n v="1.89"/>
    <n v="1.89"/>
  </r>
  <r>
    <s v="2822091010"/>
    <x v="0"/>
    <n v="28220910"/>
    <s v="10"/>
    <x v="0"/>
    <x v="12"/>
    <s v="1"/>
    <s v="1"/>
    <s v="STOCK PHS Qté 1"/>
    <s v="P/N CONNU"/>
    <s v="NR1624P"/>
    <s v="LdF approuvée"/>
    <m/>
    <s v="NON"/>
    <n v="119"/>
    <s v="1251019-0910010"/>
    <x v="0"/>
    <s v="LCT395188_x000a_LCT395189"/>
    <s v="LTE990012"/>
    <x v="271"/>
    <m/>
    <n v="6963382700"/>
    <s v="Qté 1"/>
    <s v="Waiting"/>
    <s v="En cours"/>
    <s v="GLA LE 17/07/2019. Attente Rep DA pour + confié planification_x000a_GLA LE 26/07/2019: Attente 4QEL*00014 + 4QEL*00001 +4QEL*00002 prévu le 25/11/2019 + confié planification"/>
    <s v="GLA"/>
    <n v="26814"/>
    <m/>
    <m/>
    <d v="2019-07-23T00:00:00"/>
    <s v="TBD"/>
    <s v="TBD"/>
    <m/>
    <s v="MAD TBD"/>
    <s v=""/>
    <s v=""/>
    <s v="TBD"/>
    <m/>
    <n v="1173"/>
    <n v="0"/>
    <s v="USD"/>
    <n v="1173"/>
    <s v="USD"/>
    <s v="Valide"/>
    <s v="Valide"/>
    <n v="1173"/>
    <n v="1043.97"/>
    <s v="LCT395188"/>
    <s v="TBD"/>
    <x v="11"/>
    <n v="2"/>
    <n v="2.35"/>
    <n v="2.35"/>
  </r>
  <r>
    <s v="2822091110"/>
    <x v="0"/>
    <n v="28220911"/>
    <s v="10"/>
    <x v="0"/>
    <x v="153"/>
    <s v="1"/>
    <s v="1"/>
    <s v=""/>
    <s v="P/N CONNU"/>
    <s v="NB01424P"/>
    <s v="LdF Non approuvée"/>
    <m/>
    <s v="NON"/>
    <n v="108"/>
    <s v="1251019-0911010"/>
    <x v="0"/>
    <s v="LCT395196_x000a_LCT395197"/>
    <s v="LTE990011"/>
    <x v="271"/>
    <m/>
    <n v="6963403800"/>
    <s v="Qté 1"/>
    <s v="Waiting"/>
    <s v="En cours"/>
    <s v="GLA LE 17/07/2019: Attente Rep DA + confiés pour planification"/>
    <s v="GLA"/>
    <n v="26823"/>
    <m/>
    <m/>
    <d v="2019-10-14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95196"/>
    <s v="TBD"/>
    <x v="11"/>
    <n v="2"/>
    <n v="4.9800000000000004"/>
    <n v="4.9800000000000004"/>
  </r>
  <r>
    <s v="2822091020"/>
    <x v="0"/>
    <n v="28220910"/>
    <s v="20"/>
    <x v="0"/>
    <x v="12"/>
    <s v="1"/>
    <s v="1"/>
    <s v="STOCK PHS Qté 1"/>
    <s v="P/N CONNU"/>
    <s v="NR1624P"/>
    <s v="LdF approuvée"/>
    <m/>
    <s v="NON"/>
    <n v="119"/>
    <s v="1251019-0910020"/>
    <x v="0"/>
    <s v="LCT395190_x000a_LCT395191"/>
    <s v="LTE990013"/>
    <x v="271"/>
    <m/>
    <n v="6963382700"/>
    <s v="Qté 1"/>
    <s v="Waiting"/>
    <s v="En cours"/>
    <s v="GLA LE 17/07/2019. Attente Rep DA pour + confié planification_x000a_GLA LE 26/07/2019: Attente 4QEL*00014 + 4QEL*00001 +4QEL*00002 prévu le 25/11/2019 + confié planification"/>
    <s v="GLA"/>
    <n v="26814"/>
    <m/>
    <m/>
    <d v="2019-07-23T00:00:00"/>
    <s v="TBD"/>
    <s v="TBD"/>
    <m/>
    <s v="MAD TBD"/>
    <s v=""/>
    <s v=""/>
    <s v="TBD"/>
    <m/>
    <n v="1173"/>
    <n v="0"/>
    <s v="USD"/>
    <n v="1173"/>
    <s v="USD"/>
    <s v="Valide"/>
    <s v="Valide"/>
    <n v="1173"/>
    <n v="1043.97"/>
    <s v="LCT395190"/>
    <s v="TBD"/>
    <x v="11"/>
    <n v="2"/>
    <n v="2.35"/>
    <n v="2.35"/>
  </r>
  <r>
    <s v="2822091030"/>
    <x v="0"/>
    <n v="28220910"/>
    <s v="30"/>
    <x v="0"/>
    <x v="12"/>
    <s v="1"/>
    <s v="1"/>
    <s v="STOCK PHS Qté 1"/>
    <s v="P/N CONNU"/>
    <s v="NR1624P"/>
    <s v="LdF approuvée"/>
    <m/>
    <s v="NON"/>
    <n v="119"/>
    <s v="1251019-0910030"/>
    <x v="0"/>
    <s v="LCT395192_x000a_LCT395193"/>
    <s v="LTE990014"/>
    <x v="271"/>
    <m/>
    <n v="6963382700"/>
    <s v="Qté 1"/>
    <s v="Waiting"/>
    <s v="En cours"/>
    <s v="GLA LE 17/07/2019. Attente Rep DA pour + confié planification_x000a_GLA LE 26/07/2019: Attente 4QEL*00014 + 4QEL*00001 +4QEL*00002 prévu le 25/11/2019 + confié planification"/>
    <s v="GLA"/>
    <n v="26814"/>
    <m/>
    <m/>
    <d v="2019-07-23T00:00:00"/>
    <s v="TBD"/>
    <s v="TBD"/>
    <m/>
    <s v="MAD TBD"/>
    <s v=""/>
    <s v=""/>
    <s v="TBD"/>
    <m/>
    <n v="1173"/>
    <n v="0"/>
    <s v="USD"/>
    <n v="1173"/>
    <s v="USD"/>
    <s v="Valide"/>
    <s v="Valide"/>
    <n v="1173"/>
    <n v="1043.97"/>
    <s v="LCT395192"/>
    <s v="TBD"/>
    <x v="11"/>
    <n v="2"/>
    <n v="2.35"/>
    <n v="2.35"/>
  </r>
  <r>
    <s v="2822091040"/>
    <x v="0"/>
    <n v="28220910"/>
    <s v="40"/>
    <x v="0"/>
    <x v="12"/>
    <s v="1"/>
    <s v="1"/>
    <s v="STOCK PHS Qté 1"/>
    <s v="P/N CONNU"/>
    <s v="NR1624P"/>
    <s v="LdF approuvée"/>
    <m/>
    <s v="NON"/>
    <n v="119"/>
    <s v="1251019-0910040"/>
    <x v="0"/>
    <s v="LCT395194_x000a_LCT395195"/>
    <s v="LTE990015"/>
    <x v="271"/>
    <m/>
    <n v="6963382700"/>
    <s v="Qté 1"/>
    <s v="Waiting"/>
    <s v="En cours"/>
    <s v="GLA LE 17/07/2019. Attente Rep DA pour + confié planification_x000a_GLA LE 26/07/2019: Attente 4QEL*00014 + 4QEL*00001 +4QEL*00002 prévu le 25/11/2019 + confié planification"/>
    <s v="GLA"/>
    <n v="26814"/>
    <m/>
    <m/>
    <d v="2019-07-23T00:00:00"/>
    <s v="TBD"/>
    <s v="TBD"/>
    <m/>
    <s v="MAD TBD"/>
    <s v=""/>
    <s v=""/>
    <s v="TBD"/>
    <m/>
    <n v="1173"/>
    <n v="0"/>
    <s v="USD"/>
    <n v="1173"/>
    <s v="USD"/>
    <s v="Valide"/>
    <s v="Valide"/>
    <n v="1173"/>
    <n v="1043.97"/>
    <s v="LCT395194"/>
    <s v="TBD"/>
    <x v="11"/>
    <n v="2"/>
    <n v="2.35"/>
    <n v="2.35"/>
  </r>
  <r>
    <s v="2822091120"/>
    <x v="0"/>
    <n v="28220911"/>
    <s v="20"/>
    <x v="0"/>
    <x v="153"/>
    <s v="1"/>
    <s v="1"/>
    <s v=""/>
    <s v="P/N CONNU"/>
    <s v="NB01424P"/>
    <s v="LdF Non approuvée"/>
    <m/>
    <s v="NON"/>
    <n v="108"/>
    <s v="1251019-0911020"/>
    <x v="0"/>
    <s v="LCT395198_x000a_LCT395199"/>
    <s v="LTE990012"/>
    <x v="271"/>
    <m/>
    <n v="6963403800"/>
    <s v="Qté 1"/>
    <s v="Waiting"/>
    <s v="En cours"/>
    <s v="GLA LE 17/07/2019: Attente Rep DA + confiés pour planification"/>
    <s v="GLA"/>
    <n v="26823"/>
    <m/>
    <m/>
    <d v="2019-10-14T00:00:00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95198"/>
    <s v="TBD"/>
    <x v="11"/>
    <n v="2"/>
    <n v="4.9800000000000004"/>
    <n v="4.9800000000000004"/>
  </r>
  <r>
    <s v="2796145220"/>
    <x v="0"/>
    <n v="27961452"/>
    <s v="20"/>
    <x v="0"/>
    <x v="153"/>
    <s v="1"/>
    <s v="1"/>
    <s v=""/>
    <s v="P/N CONNU"/>
    <s v="NB01424P"/>
    <s v="LdF Non approuvée"/>
    <m/>
    <s v="NON"/>
    <n v="108"/>
    <s v="1251019-1452020"/>
    <x v="0"/>
    <s v="LCT183541_x000a_LCT183542"/>
    <s v="LTE990007"/>
    <x v="271"/>
    <s v="SERVI"/>
    <n v="6963403800"/>
    <s v="Qté 1"/>
    <s v="Waiting"/>
    <s v="En cours"/>
    <s v="GLA le 12/11/2018: Attente confié pour planification (derniere analyse le 07/01/2019)_x000a_GLA LE 19/02/2019: A commencer en avance de phase et mettre de coté le temps de recevoir le confié"/>
    <s v="GLA"/>
    <n v="18818"/>
    <m/>
    <n v="5805"/>
    <d v="2019-02-03T23:59:59"/>
    <s v="TBD"/>
    <s v="TBD"/>
    <m/>
    <s v="MAD TBD"/>
    <s v=""/>
    <s v=""/>
    <s v="TBD"/>
    <m/>
    <n v="4194"/>
    <n v="0"/>
    <s v="USD"/>
    <n v="0.01"/>
    <s v="USD"/>
    <s v="Non valide"/>
    <s v="Valide"/>
    <n v="4194"/>
    <n v="3732.66"/>
    <s v="LCT183541"/>
    <s v="TBD"/>
    <x v="11"/>
    <n v="2"/>
    <n v="4.9800000000000004"/>
    <n v="4.9800000000000004"/>
  </r>
  <r>
    <s v="2796145230"/>
    <x v="0"/>
    <n v="27961452"/>
    <s v="30"/>
    <x v="0"/>
    <x v="153"/>
    <s v="1"/>
    <s v="1"/>
    <s v=""/>
    <s v="P/N CONNU"/>
    <s v="NB01424P"/>
    <s v="LdF Non approuvée"/>
    <m/>
    <s v="NON"/>
    <n v="108"/>
    <s v="1251019-1452030"/>
    <x v="0"/>
    <s v="LCT183541_x000a_LCT183542"/>
    <s v="LTE990008"/>
    <x v="271"/>
    <s v="SERVI"/>
    <n v="6963403800"/>
    <s v="Qté 1"/>
    <s v="Waiting"/>
    <s v="En cours"/>
    <s v="GLA le 12/11/2018: Attente confié pour planification (derniere analyse le 07/01/2019)_x000a_GLA LE 19/02/2019: A commencer en avance de phase et mettre de coté le temps de recevoir le confié"/>
    <s v="GLA"/>
    <n v="18818"/>
    <m/>
    <n v="5805"/>
    <d v="2019-02-03T23:59:59"/>
    <s v="TBD"/>
    <s v="TBD"/>
    <m/>
    <s v="MAD TBD"/>
    <s v=""/>
    <s v=""/>
    <s v="TBD"/>
    <m/>
    <n v="4194"/>
    <n v="0"/>
    <s v="USD"/>
    <n v="0.01"/>
    <s v="USD"/>
    <s v="Non valide"/>
    <s v="Valide"/>
    <n v="4194"/>
    <n v="3732.66"/>
    <s v="LCT183541"/>
    <s v="TBD"/>
    <x v="11"/>
    <n v="2"/>
    <n v="4.9800000000000004"/>
    <n v="4.9800000000000004"/>
  </r>
  <r>
    <s v="2796145240"/>
    <x v="0"/>
    <n v="27961452"/>
    <s v="40"/>
    <x v="0"/>
    <x v="153"/>
    <s v="1"/>
    <s v="1"/>
    <s v=""/>
    <s v="P/N CONNU"/>
    <s v="NB01424P"/>
    <s v="LdF Non approuvée"/>
    <m/>
    <s v="NON"/>
    <n v="108"/>
    <s v="1251019-1452040"/>
    <x v="0"/>
    <s v="LCT183541_x000a_LCT183542"/>
    <s v="LTE990009"/>
    <x v="271"/>
    <s v="SERVI"/>
    <n v="6963403800"/>
    <s v="Qté 1"/>
    <s v="Waiting"/>
    <s v="En cours"/>
    <s v="GLA le 12/11/2018: Attente confié pour planification (derniere analyse le 07/01/2019)_x000a_GLA LE 19/02/2019: A commencer en avance de phase et mettre de coté le temps de recevoir le confié"/>
    <s v="GLA"/>
    <n v="18818"/>
    <m/>
    <n v="5805"/>
    <d v="2019-02-03T23:59:59"/>
    <s v="TBD"/>
    <s v="TBD"/>
    <m/>
    <s v="MAD TBD"/>
    <s v=""/>
    <s v=""/>
    <s v="TBD"/>
    <m/>
    <n v="4194"/>
    <n v="0"/>
    <s v="USD"/>
    <n v="0.01"/>
    <s v="USD"/>
    <s v="Non valide"/>
    <s v="Valide"/>
    <n v="4194"/>
    <n v="3732.66"/>
    <s v="LCT183541"/>
    <s v="TBD"/>
    <x v="11"/>
    <n v="2"/>
    <n v="4.9800000000000004"/>
    <n v="4.9800000000000004"/>
  </r>
  <r>
    <s v="2822109610"/>
    <x v="0"/>
    <n v="28221096"/>
    <s v="10"/>
    <x v="0"/>
    <x v="153"/>
    <s v="1"/>
    <s v="1"/>
    <s v=""/>
    <s v="P/N CONNU"/>
    <s v="NB01424P"/>
    <s v="LdF Non approuvée"/>
    <m/>
    <s v="NON"/>
    <n v="108"/>
    <s v="1251019-1096010"/>
    <x v="0"/>
    <s v="LCT395588_x000a_LCT395589"/>
    <s v="LTE990013"/>
    <x v="271"/>
    <m/>
    <n v="6963403800"/>
    <s v="Qté 1"/>
    <s v="Waiting"/>
    <s v="En cours"/>
    <s v="GLA le 01/03/2019: Attente Rep DA + Confié pour planification_x000a_GLA le 20/03/2019: Attente 4STR*00038 28/03/19 prévu le + 4QEL*00034 prévu le 24/04/19 +  Confié pour planification_x000a_GLA le 05/06/2019: Attente 4CPR*00091 week 41"/>
    <s v="GLA"/>
    <n v="22405"/>
    <m/>
    <m/>
    <d v="2019-10-15T23:59:59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95588"/>
    <s v="TBD"/>
    <x v="11"/>
    <n v="2"/>
    <n v="4.9800000000000004"/>
    <n v="4.9800000000000004"/>
  </r>
  <r>
    <s v="2822109620"/>
    <x v="0"/>
    <n v="28221096"/>
    <s v="20"/>
    <x v="0"/>
    <x v="153"/>
    <s v="1"/>
    <s v="1"/>
    <s v=""/>
    <s v="P/N CONNU"/>
    <s v="NB01424P"/>
    <s v="LdF Non approuvée"/>
    <m/>
    <s v="NON"/>
    <n v="108"/>
    <s v="1251019-1096020"/>
    <x v="0"/>
    <s v="LCT395590_x000a_LCT395591"/>
    <s v="LTE990014"/>
    <x v="271"/>
    <m/>
    <n v="6963403800"/>
    <s v="Qté 1"/>
    <s v="Waiting"/>
    <s v="En cours"/>
    <s v="GLA le 01/03/2019: Attente Rep DA + Confié pour planification_x000a_GLA le 20/03/2019: Attente 4STR*00038 28/03/19 prévu le + 4QEL*00034 prévu le 24/04/19 +  Confié pour planification_x000a_GLA le 05/06/2019: Attente 4CPR*00091 week 41"/>
    <s v="GLA"/>
    <n v="22405"/>
    <m/>
    <m/>
    <d v="2019-10-15T23:59:59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95590"/>
    <s v="TBD"/>
    <x v="11"/>
    <n v="2"/>
    <n v="4.9800000000000004"/>
    <n v="4.9800000000000004"/>
  </r>
  <r>
    <s v="2822109630"/>
    <x v="0"/>
    <n v="28221096"/>
    <s v="30"/>
    <x v="0"/>
    <x v="153"/>
    <s v="1"/>
    <s v="1"/>
    <s v=""/>
    <s v="P/N CONNU"/>
    <s v="NB01424P"/>
    <s v="LdF Non approuvée"/>
    <m/>
    <s v="NON"/>
    <n v="108"/>
    <s v="1251019-1096030"/>
    <x v="0"/>
    <s v="LCT395592_x000a_LCT395593"/>
    <s v="LTE990015"/>
    <x v="271"/>
    <m/>
    <n v="6963403800"/>
    <s v="Qté 1"/>
    <s v="Waiting"/>
    <s v="En cours"/>
    <s v="GLA le 01/03/2019: Attente Rep DA + Confié pour planification_x000a_GLA le 20/03/2019: Attente 4STR*00038 28/03/19 prévu le + 4QEL*00034 prévu le 24/04/19 +  Confié pour planification_x000a_GLA le 05/06/2019: Attente 4CPR*00091 week 41"/>
    <s v="GLA"/>
    <n v="22405"/>
    <m/>
    <m/>
    <d v="2019-10-15T23:59:59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95592"/>
    <s v="TBD"/>
    <x v="11"/>
    <n v="2"/>
    <n v="4.9800000000000004"/>
    <n v="4.9800000000000004"/>
  </r>
  <r>
    <s v="2820619220"/>
    <x v="0"/>
    <n v="28206192"/>
    <s v="20"/>
    <x v="0"/>
    <x v="3"/>
    <s v="1"/>
    <s v="1"/>
    <s v=""/>
    <s v="P/N CONNU"/>
    <s v="N/A"/>
    <s v="LdF approuvée"/>
    <m/>
    <s v="NON"/>
    <n v="510"/>
    <s v="1251319-6192020"/>
    <x v="0"/>
    <s v="LCT384780_x000a_LCT384781"/>
    <s v="LTE990004"/>
    <x v="271"/>
    <m/>
    <n v="6530207600"/>
    <s v="Qté 1"/>
    <s v="Waiting"/>
    <s v="En cours"/>
    <s v="GLA LE 06/05/2019: Attente rep DA + Confié pour planification_x000a_GLA LE 05/06/2019: Confié pour planification"/>
    <s v="GLA"/>
    <n v="24552"/>
    <m/>
    <m/>
    <d v="2019-07-17T23:59:59"/>
    <s v="TBD"/>
    <s v="TBD"/>
    <m/>
    <s v="MAD TBD"/>
    <s v=""/>
    <s v=""/>
    <s v="TBD"/>
    <m/>
    <n v="1460"/>
    <n v="2347"/>
    <s v="USD"/>
    <n v="1460"/>
    <s v="USD"/>
    <s v="Valide"/>
    <s v="Valide"/>
    <n v="1460"/>
    <n v="1299.4000000000001"/>
    <s v="LCT384780"/>
    <s v="TBD"/>
    <x v="11"/>
    <n v="2"/>
    <n v="2.39"/>
    <n v="2.39"/>
  </r>
  <r>
    <s v="2822209510"/>
    <x v="0"/>
    <n v="28222095"/>
    <s v="10"/>
    <x v="0"/>
    <x v="165"/>
    <n v="1"/>
    <n v="1"/>
    <s v=""/>
    <s v="P/N CONNU"/>
    <s v="RR0726Z"/>
    <s v="LdF Non approuvée"/>
    <m/>
    <s v="NON"/>
    <n v="429"/>
    <s v="1251019-2095010"/>
    <x v="0"/>
    <s v="LCT395813_x000a_LCT395814"/>
    <s v="LTE990009"/>
    <x v="271"/>
    <m/>
    <s v="6539607700_x000a_6539603600_x000a_6574907200"/>
    <s v="Qté 1"/>
    <s v="Waiting"/>
    <s v="En cours"/>
    <s v="GLA LE 18/07/2019: Attente Rep DA + confié pour planifcation"/>
    <s v="GLA"/>
    <n v="26894"/>
    <m/>
    <m/>
    <d v="2019-10-15T00:00:00"/>
    <s v="TBD"/>
    <s v="TBD"/>
    <m/>
    <s v="MAD TBD"/>
    <s v=""/>
    <s v=""/>
    <s v="TBD"/>
    <m/>
    <n v="13676"/>
    <n v="19359"/>
    <s v="USD"/>
    <n v="13676"/>
    <s v="USD"/>
    <s v="Valide"/>
    <s v="Valide"/>
    <n v="13676"/>
    <n v="12171.64"/>
    <s v="LCT395813"/>
    <s v="TBD"/>
    <x v="11"/>
    <n v="2"/>
    <n v="0"/>
    <n v="0"/>
  </r>
  <r>
    <s v="2822399010"/>
    <x v="0"/>
    <n v="28223990"/>
    <n v="10"/>
    <x v="0"/>
    <x v="153"/>
    <n v="1"/>
    <n v="1"/>
    <s v=""/>
    <s v="P/N CONNU"/>
    <s v="NB01424P"/>
    <s v="LdF Non approuvée"/>
    <m/>
    <s v="NON"/>
    <n v="108"/>
    <s v="1251019-3990010"/>
    <x v="0"/>
    <s v="LCT395815_x000a_LCT395816"/>
    <s v="LTE990016"/>
    <x v="271"/>
    <m/>
    <n v="6963403800"/>
    <s v="Qté 1"/>
    <s v="Waiting"/>
    <s v="En cours"/>
    <s v="GLA LE 19/07/2019: Attente Rep DA + confié pour planifcation"/>
    <s v="GLA"/>
    <n v="26926"/>
    <m/>
    <m/>
    <d v="2019-10-16T23:59:59"/>
    <s v="TBD"/>
    <s v="TBD"/>
    <m/>
    <s v="MAD TBD"/>
    <s v=""/>
    <s v=""/>
    <s v="TBD"/>
    <m/>
    <n v="4194"/>
    <n v="0"/>
    <s v="USD"/>
    <n v="4194"/>
    <s v="USD"/>
    <s v="Valide"/>
    <s v="Valide"/>
    <n v="4194"/>
    <n v="3732.66"/>
    <s v="LCT395815"/>
    <s v="TBD"/>
    <x v="11"/>
    <n v="2"/>
    <n v="4.9800000000000004"/>
    <n v="4.9800000000000004"/>
  </r>
  <r>
    <s v="2822399120"/>
    <x v="0"/>
    <n v="28223991"/>
    <n v="20"/>
    <x v="0"/>
    <x v="3"/>
    <n v="1"/>
    <n v="1"/>
    <s v=""/>
    <s v="P/N CONNU"/>
    <s v="N/A"/>
    <s v="LdF approuvée"/>
    <m/>
    <s v="NON"/>
    <n v="510"/>
    <s v="1251319-3991020"/>
    <x v="0"/>
    <s v="LCT395817_x000a_LCT395818"/>
    <s v="LTE990005"/>
    <x v="271"/>
    <m/>
    <n v="6530207600"/>
    <s v="Qté 1"/>
    <s v="Waiting"/>
    <s v="En cours"/>
    <s v="GLA LE 19/07/2019: Attente Rep DA + confié pour planifcation_x000a_GLA LE 05/08/2019 Attente 4REL*00002 + 4CON*00006 prévu le 12/08/2019 + 4STR*00817 prévu le 19/08/2019 + Attente RFQ 4CPR*00239 + confié pour planifcation"/>
    <s v="GLA"/>
    <n v="26927"/>
    <m/>
    <m/>
    <d v="2019-10-15T23:59:59"/>
    <s v="TBD"/>
    <s v="TBD"/>
    <m/>
    <s v="MAD TBD"/>
    <s v=""/>
    <s v=""/>
    <s v="TBD"/>
    <m/>
    <n v="1460"/>
    <n v="2347"/>
    <s v="USD"/>
    <n v="1460"/>
    <s v="USD"/>
    <s v="Valide"/>
    <s v="Valide"/>
    <n v="1460"/>
    <n v="1299.4000000000001"/>
    <s v="LCT395817"/>
    <s v="TBD"/>
    <x v="11"/>
    <n v="2"/>
    <n v="2.39"/>
    <n v="2.39"/>
  </r>
  <r>
    <s v="2822399110"/>
    <x v="0"/>
    <n v="28223991"/>
    <n v="10"/>
    <x v="0"/>
    <x v="3"/>
    <n v="1"/>
    <n v="1"/>
    <s v=""/>
    <s v="P/N CONNU"/>
    <s v="N/A"/>
    <s v="LdF approuvée"/>
    <m/>
    <s v="NON"/>
    <n v="510"/>
    <s v="1251319-3991010"/>
    <x v="0"/>
    <s v="LCT395819_x000a_LCT395820"/>
    <s v="LTE990006"/>
    <x v="271"/>
    <m/>
    <n v="6530207600"/>
    <s v="Qté 1"/>
    <s v="Waiting"/>
    <s v="En cours"/>
    <s v="GLA LE 19/07/2019: Attente Rep DA + confié pour planifcation_x000a_GLA LE 05/08/2019 Attente 4REL*00002 + 4CON*00006 prévu le 12/08/2019 + 4STR*00817 prévu le 19/08/2019 + Attente RFQ 4CPR*00239 + confié pour planifcation"/>
    <s v="GLA"/>
    <n v="26927"/>
    <m/>
    <m/>
    <d v="2019-10-15T23:59:59"/>
    <s v="TBD"/>
    <s v="TBD"/>
    <m/>
    <s v="MAD TBD"/>
    <s v=""/>
    <s v=""/>
    <s v="TBD"/>
    <m/>
    <n v="1460"/>
    <n v="2347"/>
    <s v="USD"/>
    <n v="1460"/>
    <s v="USD"/>
    <s v="Valide"/>
    <s v="Valide"/>
    <n v="1460"/>
    <n v="1299.4000000000001"/>
    <s v="LCT395819"/>
    <s v="TBD"/>
    <x v="11"/>
    <n v="2"/>
    <n v="2.39"/>
    <n v="2.39"/>
  </r>
  <r>
    <s v="CDE-CCP7770103"/>
    <x v="2"/>
    <s v="CDE-CCP777010"/>
    <s v="3"/>
    <x v="4"/>
    <x v="16"/>
    <n v="3"/>
    <n v="3"/>
    <s v=""/>
    <s v="P/N CONNU"/>
    <s v="N/A"/>
    <s v="LdF approuvée"/>
    <m/>
    <s v="N/A"/>
    <s v="FDCP-L1"/>
    <s v="1251619-701003"/>
    <x v="1"/>
    <s v="N/A"/>
    <n v="73220017"/>
    <x v="271"/>
    <m/>
    <s v="N/A"/>
    <s v="N/A"/>
    <s v="N/A"/>
    <s v="En cours"/>
    <s v="SN 73220017 en retour client =&gt; Attente FDAQL pour commande matière"/>
    <s v="AZA"/>
    <m/>
    <m/>
    <m/>
    <s v="TBD"/>
    <s v="TBD"/>
    <s v="TBD"/>
    <m/>
    <s v="MAD TBD"/>
    <s v=""/>
    <s v=""/>
    <s v="TBD"/>
    <m/>
    <n v="1239"/>
    <s v="N/A"/>
    <s v="EUR"/>
    <s v="TBD"/>
    <s v="TBD"/>
    <s v="Non valide"/>
    <s v="Non valide"/>
    <n v="3717"/>
    <n v="3717"/>
    <s v="N/A"/>
    <s v="TBD"/>
    <x v="11"/>
    <n v="1"/>
    <n v="2.14"/>
    <n v="6.42"/>
  </r>
  <r>
    <s v="2822994210"/>
    <x v="0"/>
    <n v="28229942"/>
    <n v="10"/>
    <x v="1"/>
    <x v="112"/>
    <n v="1"/>
    <n v="1"/>
    <s v=""/>
    <s v="P/N CONNU"/>
    <s v="NB07663"/>
    <s v="LdF Non approuvée"/>
    <m/>
    <s v="NON"/>
    <n v="45"/>
    <s v="1251019-9942010"/>
    <x v="0"/>
    <s v="LCT402129_x000a_LCT402130"/>
    <s v="LTE990004"/>
    <x v="271"/>
    <m/>
    <s v="N/A"/>
    <s v="N/A"/>
    <s v="N/A"/>
    <s v="En cours"/>
    <s v="GLA LE 25/07/2019 Attente rep DA pour planification_x000a_GLA LE 05/08/2019: Attente  4QEL*00002 prévu le 25/11/2019 + 4QEL*00001 prévu le 20/09/2019 + 4CON*00024, 4CON*00027 prévu le 28/08/2019 + Attente AR 4STR*01325"/>
    <s v="GLA"/>
    <n v="27163"/>
    <m/>
    <m/>
    <d v="2019-07-31T23:59:59"/>
    <s v="TBD"/>
    <s v="TBD"/>
    <m/>
    <s v="MAD TBD"/>
    <s v=""/>
    <s v=""/>
    <s v="TBD"/>
    <m/>
    <n v="2247"/>
    <n v="4290"/>
    <s v="USD"/>
    <n v="0.01"/>
    <s v="EUR"/>
    <s v="Non valide"/>
    <s v="Non valide"/>
    <n v="4290"/>
    <n v="3818.1"/>
    <s v="LCT402129"/>
    <s v="TBD"/>
    <x v="11"/>
    <n v="1"/>
    <n v="7.99"/>
    <n v="7.99"/>
  </r>
  <r>
    <s v="2823228410"/>
    <x v="0"/>
    <n v="28232284"/>
    <s v="10"/>
    <x v="0"/>
    <x v="142"/>
    <n v="1"/>
    <n v="1"/>
    <s v=""/>
    <s v="P/N CONNU"/>
    <s v="TBD"/>
    <s v="LdF Non approuvée"/>
    <m/>
    <s v="NON"/>
    <s v="BUNDLE"/>
    <s v="1251019-2284010"/>
    <x v="1"/>
    <s v="LCT402633_x000a_LCT402634"/>
    <s v="402633-1"/>
    <x v="271"/>
    <m/>
    <s v="N/A"/>
    <s v="N/A"/>
    <s v="N/A"/>
    <s v="En cours"/>
    <s v="GLA le 29/07/2019: Attente Rep DA pour planification"/>
    <s v="GLA"/>
    <n v="27285"/>
    <m/>
    <m/>
    <d v="2019-08-16T00:00:00"/>
    <s v="TBD"/>
    <s v="TBD"/>
    <m/>
    <s v="MAD TBD"/>
    <s v=""/>
    <s v=""/>
    <s v="TBD"/>
    <m/>
    <n v="5161"/>
    <n v="7606"/>
    <s v="USD"/>
    <s v="TBD"/>
    <s v="TBD"/>
    <s v="Non valide"/>
    <s v="Non valide"/>
    <n v="5161"/>
    <n v="4593.29"/>
    <s v="LCT402633"/>
    <s v="TBD"/>
    <x v="11"/>
    <n v="2"/>
    <n v="20.6"/>
    <n v="20.6"/>
  </r>
  <r>
    <s v="2823282410"/>
    <x v="0"/>
    <n v="28232824"/>
    <n v="10"/>
    <x v="1"/>
    <x v="147"/>
    <n v="1"/>
    <n v="1"/>
    <s v=""/>
    <s v="P/N CONNU"/>
    <s v="TBD"/>
    <s v="LdF approuvée"/>
    <m/>
    <s v="NON"/>
    <s v="CONTROL UNIT-HP FUEL"/>
    <s v="1251319-2824010"/>
    <x v="1"/>
    <s v="LCT402840"/>
    <s v="402840-1"/>
    <x v="271"/>
    <m/>
    <n v="6595685000"/>
    <s v="Qté 1"/>
    <s v="Waiting"/>
    <s v="En cours"/>
    <s v="GLA LE 30/07/2019: Attente rep DA + Confiés pour planification_x000a_GLA LE 31/07/2019 Attente 3CPR*00464 prévu le 30/08/2019 + Confiés pour planification"/>
    <s v="GLA"/>
    <n v="27316"/>
    <m/>
    <m/>
    <d v="2019-07-26T00:00:00"/>
    <s v="TBD"/>
    <s v="TBD"/>
    <m/>
    <s v="MAD TBD"/>
    <s v=""/>
    <s v=""/>
    <s v="TBD"/>
    <m/>
    <n v="5510"/>
    <n v="6993"/>
    <s v="USD"/>
    <s v="TBD"/>
    <s v="TBD"/>
    <s v="Non valide"/>
    <s v="Non valide"/>
    <n v="6993"/>
    <n v="6223.77"/>
    <s v="LCT402840"/>
    <s v="TBD"/>
    <x v="11"/>
    <n v="1"/>
    <n v="5"/>
    <n v="5"/>
  </r>
  <r>
    <s v="30020023611"/>
    <x v="6"/>
    <n v="3002002361"/>
    <s v="1"/>
    <x v="0"/>
    <x v="139"/>
    <n v="1"/>
    <n v="1"/>
    <s v=""/>
    <s v="P/N CONNU"/>
    <s v="NA"/>
    <s v="LdF Non approuvée"/>
    <m/>
    <s v="OUI"/>
    <n v="9205"/>
    <s v="1254019-236101"/>
    <x v="1"/>
    <s v="LCT405444_x000a_LCT405445"/>
    <s v="LTE990002"/>
    <x v="271"/>
    <m/>
    <s v="D925R445120200"/>
    <s v="Qté 1"/>
    <s v="Waiting"/>
    <s v="En cours"/>
    <s v="GLA LE 08/08/2019: Attente rep DA + Confié pour planification"/>
    <s v="GLA"/>
    <n v="27493"/>
    <m/>
    <m/>
    <d v="2019-11-20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44"/>
    <s v="TBD"/>
    <x v="11"/>
    <n v="2"/>
    <n v="0"/>
    <n v="0"/>
  </r>
  <r>
    <s v="30020023612"/>
    <x v="6"/>
    <n v="3002002361"/>
    <s v="2"/>
    <x v="0"/>
    <x v="139"/>
    <n v="1"/>
    <n v="1"/>
    <s v=""/>
    <s v="P/N CONNU"/>
    <s v="NA"/>
    <s v="LdF Non approuvée"/>
    <m/>
    <s v="OUI"/>
    <n v="9205"/>
    <s v="1254019-236102"/>
    <x v="1"/>
    <s v="LCT405446_x000a_LCT405447"/>
    <s v="LTE990003"/>
    <x v="271"/>
    <m/>
    <s v="D925R445120200"/>
    <s v="Qté 1"/>
    <s v="Waiting"/>
    <s v="En cours"/>
    <s v="GLA LE 08/08/2019: Attente rep DA + Confié pour planification"/>
    <s v="GLA"/>
    <n v="27493"/>
    <m/>
    <m/>
    <d v="2019-11-20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46"/>
    <s v="TBD"/>
    <x v="11"/>
    <n v="2"/>
    <n v="0"/>
    <n v="0"/>
  </r>
  <r>
    <s v="30020023613"/>
    <x v="6"/>
    <n v="3002002361"/>
    <s v="3"/>
    <x v="0"/>
    <x v="171"/>
    <n v="1"/>
    <n v="1"/>
    <s v=""/>
    <s v="P/N CONNU"/>
    <s v="NA"/>
    <s v="LdF Non approuvée"/>
    <m/>
    <s v="OUI"/>
    <n v="9205"/>
    <s v="1254019-236103"/>
    <x v="1"/>
    <s v="LCT405448_x000a_LCT405449"/>
    <s v="LTE990001"/>
    <x v="271"/>
    <m/>
    <s v="D925R445120200"/>
    <s v="Qté 1"/>
    <s v="Waiting"/>
    <s v="En cours"/>
    <s v="GLA LE 08/08/2019: Attente rep DA + Programme de test + Confié pour planification"/>
    <s v="GLA"/>
    <n v="27493"/>
    <m/>
    <m/>
    <d v="2020-01-29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48"/>
    <s v="TBD"/>
    <x v="11"/>
    <n v="2"/>
    <s v="TBD"/>
    <s v="TBD"/>
  </r>
  <r>
    <s v="30020023614"/>
    <x v="6"/>
    <n v="3002002361"/>
    <s v="4"/>
    <x v="0"/>
    <x v="171"/>
    <n v="1"/>
    <n v="1"/>
    <s v=""/>
    <s v="P/N CONNU"/>
    <s v="NA"/>
    <s v="LdF Non approuvée"/>
    <m/>
    <s v="OUI"/>
    <n v="9205"/>
    <s v="1254019-236104"/>
    <x v="1"/>
    <s v="LCT405450_x000a_LCT405451"/>
    <s v="LTE990002"/>
    <x v="271"/>
    <m/>
    <s v="D925R445120200"/>
    <s v="Qté 1"/>
    <s v="Waiting"/>
    <s v="En cours"/>
    <s v="GLA LE 08/08/2019: Attente rep DA + Programme de test + Confié pour planification"/>
    <s v="GLA"/>
    <n v="27493"/>
    <m/>
    <m/>
    <d v="2020-01-29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50"/>
    <s v="TBD"/>
    <x v="11"/>
    <n v="2"/>
    <s v="TBD"/>
    <s v="TBD"/>
  </r>
  <r>
    <s v="30020023615"/>
    <x v="6"/>
    <n v="3002002361"/>
    <s v="5"/>
    <x v="0"/>
    <x v="171"/>
    <n v="1"/>
    <n v="1"/>
    <s v=""/>
    <s v="P/N CONNU"/>
    <s v="NA"/>
    <s v="LdF Non approuvée"/>
    <m/>
    <s v="OUI"/>
    <n v="9205"/>
    <s v="1254019-236105"/>
    <x v="1"/>
    <s v="LCT405452_x000a_LCT405453"/>
    <s v="LTE990003"/>
    <x v="271"/>
    <m/>
    <s v="D925R445120200"/>
    <s v="Qté 1"/>
    <s v="Waiting"/>
    <s v="En cours"/>
    <s v="GLA LE 08/08/2019: Attente rep DA + Programme de test + Confié pour planification"/>
    <s v="GLA"/>
    <n v="27493"/>
    <m/>
    <m/>
    <d v="2020-01-29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52"/>
    <s v="TBD"/>
    <x v="11"/>
    <n v="2"/>
    <s v="TBD"/>
    <s v="TBD"/>
  </r>
  <r>
    <s v="30020023616"/>
    <x v="6"/>
    <n v="3002002361"/>
    <s v="6"/>
    <x v="0"/>
    <x v="171"/>
    <n v="1"/>
    <n v="1"/>
    <s v=""/>
    <s v="P/N CONNU"/>
    <s v="NA"/>
    <s v="LdF Non approuvée"/>
    <m/>
    <s v="OUI"/>
    <n v="9205"/>
    <s v="1254019-236106"/>
    <x v="1"/>
    <s v="LCT405454_x000a_LCT405455"/>
    <s v="LTE990004"/>
    <x v="271"/>
    <m/>
    <s v="D925R445120200"/>
    <s v="Qté 1"/>
    <s v="Waiting"/>
    <s v="En cours"/>
    <s v="GLA LE 08/08/2019: Attente rep DA + Programme de test + Confié pour planification"/>
    <s v="GLA"/>
    <n v="27493"/>
    <m/>
    <m/>
    <d v="2020-01-29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54"/>
    <s v="TBD"/>
    <x v="11"/>
    <n v="2"/>
    <s v="TBD"/>
    <s v="TBD"/>
  </r>
  <r>
    <s v="30020023617"/>
    <x v="6"/>
    <n v="3002002361"/>
    <s v="7"/>
    <x v="0"/>
    <x v="171"/>
    <n v="1"/>
    <n v="1"/>
    <s v=""/>
    <s v="P/N CONNU"/>
    <s v="NA"/>
    <s v="LdF Non approuvée"/>
    <m/>
    <s v="OUI"/>
    <n v="9205"/>
    <s v="1254019-236107"/>
    <x v="1"/>
    <s v="LCT405456_x000a_LCT405457"/>
    <s v="LTE990005"/>
    <x v="271"/>
    <m/>
    <s v="D925R445120200"/>
    <s v="Qté 1"/>
    <s v="Waiting"/>
    <s v="En cours"/>
    <s v="GLA LE 08/08/2019: Attente rep DA + Programme de test + Confié pour planification"/>
    <s v="GLA"/>
    <n v="27493"/>
    <m/>
    <m/>
    <d v="2020-01-29T00:00:00"/>
    <s v="TBD"/>
    <s v="TBD"/>
    <m/>
    <s v="MAD TBD"/>
    <s v=""/>
    <s v=""/>
    <s v="TBD"/>
    <m/>
    <n v="0"/>
    <n v="0"/>
    <n v="0"/>
    <s v="TBD"/>
    <s v="TBD"/>
    <s v="Non valide"/>
    <s v="Non valide"/>
    <n v="0"/>
    <s v="0,00"/>
    <s v="LCT405456"/>
    <s v="TBD"/>
    <x v="11"/>
    <n v="2"/>
    <s v="TBD"/>
    <s v="TBD"/>
  </r>
  <r>
    <s v="2824476710"/>
    <x v="0"/>
    <n v="28244767"/>
    <s v="10"/>
    <x v="1"/>
    <x v="108"/>
    <n v="1"/>
    <n v="1"/>
    <s v=""/>
    <s v="P/N CONNU"/>
    <s v="NB02155"/>
    <s v="LdF Non approuvée"/>
    <m/>
    <s v="NON"/>
    <n v="56"/>
    <s v="1251019-4767010"/>
    <x v="0"/>
    <m/>
    <s v="LTE990013"/>
    <x v="271"/>
    <m/>
    <s v="N/A"/>
    <s v="N/A"/>
    <s v="N/A"/>
    <s v="En cours"/>
    <s v="GLA LE 09/08/2019 Attente Rep DA"/>
    <m/>
    <n v="27542"/>
    <m/>
    <m/>
    <d v="2019-08-12T00:00:00"/>
    <s v="TBD"/>
    <s v="TBD"/>
    <m/>
    <s v="MAD TBD"/>
    <s v=""/>
    <s v=""/>
    <s v="TBD"/>
    <m/>
    <n v="1045"/>
    <n v="1871"/>
    <s v="USD"/>
    <s v="TBD"/>
    <s v="TBD"/>
    <s v="Non valide"/>
    <s v="Non valide"/>
    <n v="1871"/>
    <n v="1665.19"/>
    <s v=""/>
    <s v="TBD"/>
    <x v="11"/>
    <n v="1"/>
    <n v="1.43"/>
    <n v="1.43"/>
  </r>
  <r>
    <s v="2825264310"/>
    <x v="0"/>
    <n v="28252643"/>
    <s v="10"/>
    <x v="3"/>
    <x v="112"/>
    <s v="1"/>
    <s v="1"/>
    <s v=""/>
    <s v="P/N CONNU"/>
    <s v="NB07663"/>
    <s v="LdF Non approuvée"/>
    <m/>
    <s v="NON"/>
    <n v="45"/>
    <s v="1251019-2643010"/>
    <x v="0"/>
    <m/>
    <m/>
    <x v="271"/>
    <m/>
    <s v="N/A"/>
    <s v="N/A"/>
    <s v="N/A"/>
    <m/>
    <m/>
    <m/>
    <n v="27639"/>
    <m/>
    <m/>
    <d v="2019-09-25T23:59:59"/>
    <s v="TBD"/>
    <s v="TBD"/>
    <m/>
    <s v="MAD TBD"/>
    <s v=""/>
    <s v=""/>
    <s v="TBD"/>
    <m/>
    <n v="2247"/>
    <n v="4290"/>
    <s v="USD"/>
    <s v="TBD"/>
    <s v="TBD"/>
    <s v="Non valide"/>
    <s v="Non valide"/>
    <n v="2247"/>
    <n v="1999.83"/>
    <s v=""/>
    <s v="TBD"/>
    <x v="11"/>
    <n v="2"/>
    <n v="7.99"/>
    <n v="7.99"/>
  </r>
  <r>
    <s v="2825029710"/>
    <x v="0"/>
    <n v="28250297"/>
    <s v="10"/>
    <x v="2"/>
    <x v="31"/>
    <s v="1"/>
    <s v="1"/>
    <s v=""/>
    <s v="P/N CONNU"/>
    <s v="N/A"/>
    <s v="LdF approuvée"/>
    <m/>
    <s v="NON"/>
    <n v="27"/>
    <s v="1251019-0297010"/>
    <x v="0"/>
    <m/>
    <m/>
    <x v="271"/>
    <m/>
    <s v="N/A"/>
    <s v="N/A"/>
    <s v="N/A"/>
    <m/>
    <m/>
    <m/>
    <n v="27640"/>
    <m/>
    <m/>
    <d v="2019-08-16T23:59:59"/>
    <s v="TBD"/>
    <s v="TBD"/>
    <m/>
    <s v="MAD TBD"/>
    <s v=""/>
    <s v=""/>
    <s v="TBD"/>
    <m/>
    <n v="1074"/>
    <n v="1850"/>
    <s v="USD"/>
    <s v="TBD"/>
    <s v="TBD"/>
    <s v="Non valide"/>
    <s v="Non valide"/>
    <n v="1850"/>
    <n v="1646.5"/>
    <s v=""/>
    <s v="TBD"/>
    <x v="11"/>
    <n v="2"/>
    <n v="3.06"/>
    <n v="3.06"/>
  </r>
  <r>
    <s v="2825029910"/>
    <x v="0"/>
    <n v="28250299"/>
    <s v="10"/>
    <x v="2"/>
    <x v="36"/>
    <s v="6"/>
    <s v="6"/>
    <s v=""/>
    <s v="P/N CONNU"/>
    <s v="NB03483P"/>
    <s v="LdF approuvée"/>
    <m/>
    <s v="NON"/>
    <n v="27"/>
    <s v="1251019-0299010"/>
    <x v="0"/>
    <m/>
    <m/>
    <x v="271"/>
    <m/>
    <s v="N/A"/>
    <s v="N/A"/>
    <s v="N/A"/>
    <m/>
    <m/>
    <m/>
    <n v="27641"/>
    <m/>
    <m/>
    <d v="2019-08-16T23:59:59"/>
    <s v="TBD"/>
    <s v="TBD"/>
    <m/>
    <s v="MAD TBD"/>
    <s v=""/>
    <s v=""/>
    <s v="TBD"/>
    <m/>
    <n v="1466"/>
    <n v="2436"/>
    <s v="USD"/>
    <s v="TBD"/>
    <s v="TBD"/>
    <s v="Non valide"/>
    <s v="Non valide"/>
    <n v="14616"/>
    <n v="13008.24"/>
    <s v=""/>
    <s v="TBD"/>
    <x v="11"/>
    <n v="2"/>
    <n v="3.53"/>
    <n v="21.18"/>
  </r>
  <r>
    <s v="2824111210"/>
    <x v="3"/>
    <n v="28241112"/>
    <s v="10"/>
    <x v="3"/>
    <x v="172"/>
    <s v="1"/>
    <s v="1"/>
    <s v=""/>
    <s v="P/N INCONNU"/>
    <s v="TBD"/>
    <s v="LdF non existante"/>
    <m/>
    <s v="À définir"/>
    <s v="TBD"/>
    <s v=""/>
    <x v="2"/>
    <m/>
    <m/>
    <x v="271"/>
    <m/>
    <s v="TBD"/>
    <s v="TBD"/>
    <s v="N/A"/>
    <m/>
    <m/>
    <m/>
    <m/>
    <m/>
    <m/>
    <d v="2019-09-06T23:59:59"/>
    <s v="TBD"/>
    <s v="TBD"/>
    <m/>
    <s v="MAD TBD"/>
    <s v=""/>
    <s v=""/>
    <s v="TBD"/>
    <m/>
    <s v="0,00"/>
    <s v="0,00"/>
    <s v="TBD"/>
    <s v="TBD"/>
    <s v="TBD"/>
    <s v="Non valide"/>
    <s v="Valide"/>
    <n v="0"/>
    <s v="0,00"/>
    <s v=""/>
    <s v="TBD"/>
    <x v="11"/>
    <n v="2"/>
    <s v="TBD"/>
    <s v="TBD"/>
  </r>
  <r>
    <s v="2824116310"/>
    <x v="0"/>
    <n v="28241163"/>
    <s v="10"/>
    <x v="0"/>
    <x v="8"/>
    <s v="12"/>
    <s v="12"/>
    <s v=""/>
    <s v="P/N CONNU"/>
    <s v="NB5457P"/>
    <s v="LdF approuvée"/>
    <m/>
    <s v="NON"/>
    <n v="117"/>
    <s v="1251019-1163010"/>
    <x v="0"/>
    <m/>
    <m/>
    <x v="271"/>
    <m/>
    <s v="N/A"/>
    <s v="N/A"/>
    <s v="N/A"/>
    <m/>
    <m/>
    <m/>
    <n v="27642"/>
    <m/>
    <m/>
    <d v="2020-01-06T23:59:59"/>
    <s v="TBD"/>
    <s v="TBD"/>
    <m/>
    <s v="MAD TBD"/>
    <s v=""/>
    <s v=""/>
    <s v="TBD"/>
    <m/>
    <n v="1313.9"/>
    <n v="0"/>
    <s v="USD"/>
    <s v="TBD"/>
    <s v="TBD"/>
    <s v="Non valide"/>
    <s v="Non valide"/>
    <n v="15766.800000000001"/>
    <n v="14032.452000000001"/>
    <s v=""/>
    <s v="TBD"/>
    <x v="11"/>
    <n v="2"/>
    <n v="3.74"/>
    <n v="44.88"/>
  </r>
  <r>
    <s v="2824059110"/>
    <x v="0"/>
    <n v="28240591"/>
    <s v="10"/>
    <x v="3"/>
    <x v="147"/>
    <s v="1"/>
    <s v="1"/>
    <s v=""/>
    <s v="P/N CONNU"/>
    <s v="TBD"/>
    <s v="LdF approuvée"/>
    <m/>
    <s v="NON"/>
    <s v="CONTROL UNIT-HP FUEL"/>
    <s v="1251319-0591010"/>
    <x v="1"/>
    <m/>
    <m/>
    <x v="271"/>
    <m/>
    <n v="6595685000"/>
    <s v="Qté 1"/>
    <s v="N/A"/>
    <m/>
    <m/>
    <m/>
    <n v="27643"/>
    <m/>
    <m/>
    <d v="2019-09-04T23:59:59"/>
    <s v="TBD"/>
    <s v="TBD"/>
    <m/>
    <s v="MAD TBD"/>
    <s v=""/>
    <s v=""/>
    <s v="TBD"/>
    <m/>
    <n v="5510"/>
    <n v="6993"/>
    <s v="USD"/>
    <s v="TBD"/>
    <s v="TBD"/>
    <s v="Non valide"/>
    <s v="Non valide"/>
    <n v="5510"/>
    <n v="4903.8999999999996"/>
    <s v=""/>
    <s v="TBD"/>
    <x v="11"/>
    <n v="2"/>
    <n v="5"/>
    <n v="5"/>
  </r>
  <r>
    <s v="2823881710"/>
    <x v="0"/>
    <n v="28238817"/>
    <s v="10"/>
    <x v="3"/>
    <x v="77"/>
    <s v="1"/>
    <s v="1"/>
    <s v=""/>
    <s v="P/N CONNU"/>
    <s v="VB0197D"/>
    <s v="LdF approuvée"/>
    <m/>
    <s v="NON"/>
    <n v="314"/>
    <s v="1251019-8817010"/>
    <x v="0"/>
    <m/>
    <m/>
    <x v="271"/>
    <m/>
    <s v="6V90079100"/>
    <s v="Qté 1"/>
    <s v="N/A"/>
    <m/>
    <m/>
    <m/>
    <n v="27644"/>
    <m/>
    <m/>
    <d v="2019-08-31T23:59:59"/>
    <s v="TBD"/>
    <s v="TBD"/>
    <m/>
    <s v="MAD TBD"/>
    <s v=""/>
    <s v=""/>
    <s v="TBD"/>
    <m/>
    <n v="2150"/>
    <n v="0"/>
    <s v="USD"/>
    <s v="TBD"/>
    <s v="TBD"/>
    <s v="Non valide"/>
    <s v="Non valide"/>
    <n v="2150"/>
    <n v="1913.5"/>
    <s v=""/>
    <s v="TBD"/>
    <x v="11"/>
    <n v="2"/>
    <n v="4.96"/>
    <n v="4.96"/>
  </r>
  <r>
    <s v="2823883310"/>
    <x v="0"/>
    <n v="28238833"/>
    <s v="10"/>
    <x v="0"/>
    <x v="29"/>
    <s v="30"/>
    <s v="30"/>
    <s v=""/>
    <s v="P/N CONNU"/>
    <s v="N/A"/>
    <s v="LdF approuvée"/>
    <m/>
    <s v="NON"/>
    <s v="PROTECTION CAP"/>
    <s v="1251019-8833010"/>
    <x v="1"/>
    <m/>
    <m/>
    <x v="271"/>
    <m/>
    <s v="N/A"/>
    <s v="N/A"/>
    <s v="N/A"/>
    <m/>
    <m/>
    <m/>
    <n v="27645"/>
    <m/>
    <m/>
    <d v="2020-06-01T23:59:59"/>
    <s v="TBD"/>
    <s v="TBD"/>
    <m/>
    <s v="MAD TBD"/>
    <s v=""/>
    <s v=""/>
    <d v="2020-06-01T00:00:00"/>
    <s v="OK"/>
    <n v="134"/>
    <n v="0"/>
    <s v="EUR"/>
    <s v="TBD"/>
    <s v="TBD"/>
    <s v="Non valide"/>
    <s v="Non valide"/>
    <n v="4020"/>
    <n v="4020"/>
    <s v=""/>
    <n v="43983"/>
    <x v="274"/>
    <n v="2"/>
    <n v="0.65"/>
    <n v="19.5"/>
  </r>
  <r>
    <s v="2823911710"/>
    <x v="0"/>
    <n v="28239117"/>
    <s v="10"/>
    <x v="0"/>
    <x v="107"/>
    <s v="1"/>
    <s v="1"/>
    <s v=""/>
    <s v="P/N CONNU"/>
    <s v="VB0204D"/>
    <s v="LdF Non approuvée"/>
    <m/>
    <s v="NON"/>
    <n v="518"/>
    <s v="1251019-9117010"/>
    <x v="0"/>
    <m/>
    <m/>
    <x v="271"/>
    <m/>
    <s v="6V01448300"/>
    <s v="Qté 1"/>
    <s v="N/A"/>
    <m/>
    <m/>
    <m/>
    <n v="27646"/>
    <m/>
    <m/>
    <d v="2019-08-12T23:59:59"/>
    <s v="TBD"/>
    <s v="TBD"/>
    <m/>
    <s v="MAD TBD"/>
    <s v=""/>
    <s v=""/>
    <s v="TBD"/>
    <m/>
    <n v="2429"/>
    <n v="4294"/>
    <s v="USD"/>
    <s v="TBD"/>
    <s v="TBD"/>
    <s v="Non valide"/>
    <s v="Non valide"/>
    <n v="2429"/>
    <n v="2161.81"/>
    <s v=""/>
    <s v="TBD"/>
    <x v="11"/>
    <n v="2"/>
    <n v="2.5099999999999998"/>
    <n v="2.5099999999999998"/>
  </r>
  <r>
    <s v="683974001"/>
    <x v="3"/>
    <n v="6839740"/>
    <s v="001"/>
    <x v="5"/>
    <x v="173"/>
    <s v="1"/>
    <s v="1"/>
    <s v=""/>
    <s v="P/N INCONNU"/>
    <s v="TBD"/>
    <s v="LdF non existante"/>
    <m/>
    <s v="À définir"/>
    <s v="TBD"/>
    <s v=""/>
    <x v="2"/>
    <m/>
    <m/>
    <x v="271"/>
    <m/>
    <s v="TBD"/>
    <s v="TBD"/>
    <s v="N/A"/>
    <m/>
    <m/>
    <m/>
    <m/>
    <m/>
    <m/>
    <d v="2019-10-09T23:59:59"/>
    <s v="TBD"/>
    <s v="TBD"/>
    <m/>
    <s v="MAD TBD"/>
    <s v=""/>
    <s v=""/>
    <s v="TBD"/>
    <m/>
    <s v="0,00"/>
    <s v="0,00"/>
    <s v="TBD"/>
    <s v="TBD"/>
    <s v="TBD"/>
    <s v="Non valide"/>
    <s v="Valide"/>
    <n v="0"/>
    <s v="0,00"/>
    <s v=""/>
    <s v="TBD"/>
    <x v="11"/>
    <n v="1"/>
    <s v="TBD"/>
    <s v="TBD"/>
  </r>
  <r>
    <s v="2823263910"/>
    <x v="0"/>
    <n v="28232639"/>
    <s v="10"/>
    <x v="0"/>
    <x v="107"/>
    <s v="2"/>
    <s v="2"/>
    <s v=""/>
    <s v="P/N CONNU"/>
    <s v="VB0204D"/>
    <s v="LdF Non approuvée"/>
    <m/>
    <s v="NON"/>
    <n v="518"/>
    <s v="1251019-2639010"/>
    <x v="0"/>
    <m/>
    <m/>
    <x v="271"/>
    <m/>
    <s v="6V01448300"/>
    <s v="Qté 1"/>
    <s v="N/A"/>
    <m/>
    <m/>
    <m/>
    <n v="27648"/>
    <m/>
    <m/>
    <d v="2019-10-24T23:59:59"/>
    <s v="TBD"/>
    <s v="TBD"/>
    <m/>
    <s v="MAD TBD"/>
    <s v=""/>
    <s v=""/>
    <s v="TBD"/>
    <m/>
    <n v="2429"/>
    <n v="4294"/>
    <s v="USD"/>
    <s v="TBD"/>
    <s v="TBD"/>
    <s v="Non valide"/>
    <s v="Non valide"/>
    <n v="4858"/>
    <n v="4323.62"/>
    <s v=""/>
    <s v="TBD"/>
    <x v="11"/>
    <n v="2"/>
    <n v="2.5099999999999998"/>
    <n v="5.019999999999999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Z22:AA155" firstHeaderRow="1" firstDataRow="1" firstDataCol="1"/>
  <pivotFields count="56">
    <pivotField showAll="0"/>
    <pivotField showAll="0">
      <items count="8">
        <item x="0"/>
        <item h="1" x="4"/>
        <item h="1" x="5"/>
        <item h="1" x="2"/>
        <item h="1" x="6"/>
        <item h="1" x="1"/>
        <item h="1" x="3"/>
        <item t="default"/>
      </items>
    </pivotField>
    <pivotField showAll="0"/>
    <pivotField showAll="0"/>
    <pivotField showAll="0"/>
    <pivotField axis="axisRow" dataField="1" showAll="0">
      <items count="175">
        <item x="6"/>
        <item x="55"/>
        <item x="16"/>
        <item x="10"/>
        <item x="28"/>
        <item x="147"/>
        <item x="157"/>
        <item x="52"/>
        <item x="163"/>
        <item x="160"/>
        <item x="162"/>
        <item x="161"/>
        <item x="0"/>
        <item x="159"/>
        <item x="7"/>
        <item x="152"/>
        <item x="156"/>
        <item x="149"/>
        <item x="165"/>
        <item x="19"/>
        <item x="154"/>
        <item x="155"/>
        <item x="134"/>
        <item x="2"/>
        <item x="3"/>
        <item x="158"/>
        <item x="168"/>
        <item x="41"/>
        <item x="104"/>
        <item x="169"/>
        <item x="78"/>
        <item x="114"/>
        <item x="115"/>
        <item x="105"/>
        <item x="121"/>
        <item x="137"/>
        <item x="73"/>
        <item x="136"/>
        <item x="97"/>
        <item x="87"/>
        <item x="9"/>
        <item x="117"/>
        <item x="139"/>
        <item x="150"/>
        <item x="1"/>
        <item x="38"/>
        <item x="140"/>
        <item x="153"/>
        <item x="4"/>
        <item x="15"/>
        <item x="32"/>
        <item x="8"/>
        <item x="12"/>
        <item x="89"/>
        <item x="43"/>
        <item x="106"/>
        <item x="92"/>
        <item x="91"/>
        <item x="101"/>
        <item x="47"/>
        <item x="17"/>
        <item x="18"/>
        <item x="90"/>
        <item x="88"/>
        <item x="36"/>
        <item x="31"/>
        <item x="46"/>
        <item x="111"/>
        <item x="120"/>
        <item x="133"/>
        <item x="44"/>
        <item x="112"/>
        <item x="83"/>
        <item x="74"/>
        <item x="108"/>
        <item x="124"/>
        <item x="84"/>
        <item x="141"/>
        <item x="85"/>
        <item x="125"/>
        <item x="86"/>
        <item x="20"/>
        <item x="14"/>
        <item x="94"/>
        <item x="22"/>
        <item x="50"/>
        <item x="127"/>
        <item x="98"/>
        <item x="23"/>
        <item x="51"/>
        <item x="30"/>
        <item x="29"/>
        <item x="69"/>
        <item x="118"/>
        <item x="119"/>
        <item x="25"/>
        <item x="53"/>
        <item x="59"/>
        <item x="142"/>
        <item x="166"/>
        <item x="144"/>
        <item x="143"/>
        <item x="116"/>
        <item x="61"/>
        <item x="128"/>
        <item x="40"/>
        <item x="164"/>
        <item x="113"/>
        <item x="99"/>
        <item x="82"/>
        <item x="34"/>
        <item x="70"/>
        <item x="33"/>
        <item x="26"/>
        <item x="68"/>
        <item x="27"/>
        <item x="93"/>
        <item x="57"/>
        <item x="122"/>
        <item x="75"/>
        <item x="123"/>
        <item x="96"/>
        <item x="102"/>
        <item x="42"/>
        <item x="21"/>
        <item x="37"/>
        <item x="71"/>
        <item x="13"/>
        <item x="56"/>
        <item x="130"/>
        <item x="146"/>
        <item x="66"/>
        <item x="5"/>
        <item x="67"/>
        <item x="65"/>
        <item x="64"/>
        <item x="63"/>
        <item x="54"/>
        <item x="76"/>
        <item x="48"/>
        <item x="81"/>
        <item x="62"/>
        <item x="80"/>
        <item x="79"/>
        <item x="58"/>
        <item x="35"/>
        <item x="60"/>
        <item x="39"/>
        <item x="167"/>
        <item x="72"/>
        <item x="49"/>
        <item x="103"/>
        <item x="95"/>
        <item x="100"/>
        <item x="109"/>
        <item x="110"/>
        <item x="129"/>
        <item x="151"/>
        <item x="24"/>
        <item x="77"/>
        <item x="135"/>
        <item x="148"/>
        <item x="138"/>
        <item x="126"/>
        <item x="131"/>
        <item x="132"/>
        <item x="11"/>
        <item x="107"/>
        <item x="45"/>
        <item x="170"/>
        <item x="145"/>
        <item x="171"/>
        <item x="172"/>
        <item x="173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43" showAll="0"/>
    <pivotField showAll="0"/>
    <pivotField showAll="0"/>
    <pivotField showAll="0"/>
    <pivotField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showAll="0"/>
    <pivotField axis="axisRow" showAll="0" defaultSubtotal="0">
      <items count="19">
        <item h="1" sd="0" x="0"/>
        <item h="1" x="1"/>
        <item h="1" sd="0" x="2"/>
        <item h="1" sd="0"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2">
    <field x="54"/>
    <field x="5"/>
  </rowFields>
  <rowItems count="133">
    <i>
      <x v="4"/>
    </i>
    <i r="1">
      <x v="49"/>
    </i>
    <i r="1">
      <x v="51"/>
    </i>
    <i r="1">
      <x v="52"/>
    </i>
    <i r="1">
      <x v="166"/>
    </i>
    <i>
      <x v="5"/>
    </i>
    <i r="1">
      <x v="4"/>
    </i>
    <i r="1">
      <x v="14"/>
    </i>
    <i r="1">
      <x v="19"/>
    </i>
    <i r="1">
      <x v="23"/>
    </i>
    <i r="1">
      <x v="24"/>
    </i>
    <i r="1">
      <x v="27"/>
    </i>
    <i r="1">
      <x v="30"/>
    </i>
    <i r="1">
      <x v="33"/>
    </i>
    <i r="1">
      <x v="38"/>
    </i>
    <i r="1">
      <x v="41"/>
    </i>
    <i r="1">
      <x v="45"/>
    </i>
    <i r="1">
      <x v="48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70"/>
    </i>
    <i r="1">
      <x v="72"/>
    </i>
    <i r="1">
      <x v="73"/>
    </i>
    <i r="1">
      <x v="74"/>
    </i>
    <i r="1">
      <x v="76"/>
    </i>
    <i r="1">
      <x v="78"/>
    </i>
    <i r="1">
      <x v="80"/>
    </i>
    <i r="1">
      <x v="81"/>
    </i>
    <i r="1">
      <x v="83"/>
    </i>
    <i r="1">
      <x v="84"/>
    </i>
    <i r="1">
      <x v="85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5"/>
    </i>
    <i r="1">
      <x v="96"/>
    </i>
    <i r="1">
      <x v="97"/>
    </i>
    <i r="1">
      <x v="103"/>
    </i>
    <i r="1">
      <x v="105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53"/>
    </i>
    <i r="1">
      <x v="158"/>
    </i>
    <i r="1">
      <x v="159"/>
    </i>
    <i r="1">
      <x v="166"/>
    </i>
    <i r="1">
      <x v="167"/>
    </i>
    <i r="1">
      <x v="168"/>
    </i>
    <i>
      <x v="6"/>
    </i>
    <i r="1">
      <x v="4"/>
    </i>
    <i r="1">
      <x v="5"/>
    </i>
    <i r="1">
      <x v="22"/>
    </i>
    <i r="1">
      <x v="31"/>
    </i>
    <i r="1">
      <x v="32"/>
    </i>
    <i r="1">
      <x v="34"/>
    </i>
    <i r="1">
      <x v="35"/>
    </i>
    <i r="1">
      <x v="37"/>
    </i>
    <i r="1">
      <x v="41"/>
    </i>
    <i r="1">
      <x v="46"/>
    </i>
    <i r="1">
      <x v="48"/>
    </i>
    <i r="1">
      <x v="51"/>
    </i>
    <i r="1">
      <x v="52"/>
    </i>
    <i r="1">
      <x v="59"/>
    </i>
    <i r="1">
      <x v="60"/>
    </i>
    <i r="1">
      <x v="64"/>
    </i>
    <i r="1">
      <x v="65"/>
    </i>
    <i r="1">
      <x v="67"/>
    </i>
    <i r="1">
      <x v="68"/>
    </i>
    <i r="1">
      <x v="69"/>
    </i>
    <i r="1">
      <x v="71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6"/>
    </i>
    <i r="1">
      <x v="87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8"/>
    </i>
    <i r="1">
      <x v="100"/>
    </i>
    <i r="1">
      <x v="101"/>
    </i>
    <i r="1">
      <x v="102"/>
    </i>
    <i r="1">
      <x v="104"/>
    </i>
    <i r="1">
      <x v="107"/>
    </i>
    <i r="1">
      <x v="114"/>
    </i>
    <i r="1">
      <x v="130"/>
    </i>
    <i r="1">
      <x v="154"/>
    </i>
    <i r="1">
      <x v="155"/>
    </i>
    <i r="1">
      <x v="156"/>
    </i>
    <i r="1">
      <x v="158"/>
    </i>
    <i r="1">
      <x v="160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70"/>
    </i>
    <i>
      <x v="7"/>
    </i>
    <i r="1">
      <x v="37"/>
    </i>
    <i r="1">
      <x v="68"/>
    </i>
    <i r="1">
      <x v="86"/>
    </i>
    <i r="1">
      <x v="91"/>
    </i>
    <i t="grand">
      <x/>
    </i>
  </rowItems>
  <colItems count="1">
    <i/>
  </colItems>
  <dataFields count="1">
    <dataField name="Nombre de P/N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 chartFormat="3">
  <location ref="K22:M36" firstHeaderRow="1" firstDataRow="1" firstDataCol="2"/>
  <pivotFields count="56">
    <pivotField compact="0" showAll="0"/>
    <pivotField compact="0" showAll="0">
      <items count="8">
        <item x="0"/>
        <item h="1" x="4"/>
        <item h="1" x="5"/>
        <item h="1" x="2"/>
        <item h="1" x="6"/>
        <item x="1"/>
        <item h="1" x="3"/>
        <item t="default"/>
      </items>
    </pivotField>
    <pivotField compact="0" showAll="0"/>
    <pivotField compact="0" showAll="0"/>
    <pivotField compact="0" showAll="0"/>
    <pivotField compact="0" showAll="0"/>
    <pivotField compact="0" showAll="0" defaultSubtotal="0"/>
    <pivotField compact="0" showAll="0" defaultSubtota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showAll="0" defaultSubtota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 defaultSubtotal="0"/>
    <pivotField dataField="1" compact="0" showAll="0" defaultSubtotal="0"/>
    <pivotField compact="0" showAll="0"/>
    <pivotField compact="0" showAll="0"/>
    <pivotField axis="axisRow" compact="0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axis="axisRow" compact="0" showAll="0">
      <items count="20">
        <item h="1" x="0"/>
        <item h="1" x="1"/>
        <item h="1" sd="0" x="2"/>
        <item h="1" x="3"/>
        <item h="1" sd="0" x="4"/>
        <item h="1" sd="0" x="5"/>
        <item x="6"/>
        <item sd="0"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compact="0"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2">
    <field x="54"/>
    <field x="50"/>
  </rowFields>
  <rowItems count="14">
    <i>
      <x v="6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>
      <x v="7"/>
    </i>
    <i t="grand">
      <x/>
    </i>
  </rowItems>
  <colItems count="1">
    <i/>
  </colItems>
  <dataFields count="1">
    <dataField name="Somme de CA (€)" fld="47" baseField="54" baseItem="2" numFmtId="171"/>
  </dataFields>
  <chartFormats count="1"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outline="1" outlineData="1" compactData="0" multipleFieldFilters="0" chartFormat="9">
  <location ref="T22:V36" firstHeaderRow="1" firstDataRow="1" firstDataCol="2"/>
  <pivotFields count="56">
    <pivotField compact="0" showAll="0"/>
    <pivotField compact="0" showAll="0">
      <items count="8">
        <item x="0"/>
        <item h="1" x="4"/>
        <item h="1" x="5"/>
        <item h="1" x="2"/>
        <item h="1" x="6"/>
        <item x="1"/>
        <item h="1" x="3"/>
        <item t="default"/>
      </items>
    </pivotField>
    <pivotField compact="0" showAll="0"/>
    <pivotField compact="0" showAll="0"/>
    <pivotField compact="0" showAll="0"/>
    <pivotField compact="0" showAll="0"/>
    <pivotField compact="0" showAll="0" defaultSubtotal="0"/>
    <pivotField compact="0" showAll="0" defaultSubtota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>
      <items count="5">
        <item h="1" x="2"/>
        <item x="1"/>
        <item x="0"/>
        <item h="1" x="3"/>
        <item t="default"/>
      </items>
    </pivotField>
    <pivotField compact="0" showAll="0"/>
    <pivotField compact="0" showAll="0"/>
    <pivotField axis="axisRow" compact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showAll="0" defaultSubtota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showAll="0"/>
    <pivotField compact="0" numFmtId="43" showAll="0"/>
    <pivotField compact="0" showAll="0"/>
    <pivotField compact="0" showAll="0"/>
    <pivotField compact="0" showAll="0"/>
    <pivotField compact="0" numFmtId="14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dataField="1" compact="0" showAll="0"/>
    <pivotField compact="0" showAll="0" defaultSubtotal="0"/>
    <pivotField axis="axisRow" compact="0" showAll="0" defaultSubtotal="0">
      <items count="18">
        <item h="1" x="0"/>
        <item h="1" sd="0" x="1"/>
        <item h="1" sd="0" x="2"/>
        <item h="1" sd="0" x="3"/>
        <item h="1" sd="0" x="4"/>
        <item x="5"/>
        <item sd="0"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2">
    <field x="55"/>
    <field x="19"/>
  </rowFields>
  <rowItems count="14">
    <i>
      <x v="5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2"/>
    </i>
    <i>
      <x v="6"/>
    </i>
    <i t="grand">
      <x/>
    </i>
  </rowItems>
  <colItems count="1">
    <i/>
  </colItems>
  <dataFields count="1">
    <dataField name="Somme de Temps alloués Total" fld="53" baseField="5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36" rowHeaderCaption="Nombre de livraison par criticité">
  <location ref="C22:D28" firstHeaderRow="1" firstDataRow="1" firstDataCol="1"/>
  <pivotFields count="56">
    <pivotField showAll="0"/>
    <pivotField axis="axisRow" showAll="0">
      <items count="8">
        <item sd="0" x="0"/>
        <item h="1" x="4"/>
        <item h="1" sd="0" x="5"/>
        <item h="1" sd="0" x="2"/>
        <item h="1" sd="0" x="6"/>
        <item sd="0" x="1"/>
        <item h="1" sd="0" x="3"/>
        <item t="default"/>
      </items>
    </pivotField>
    <pivotField dataField="1" showAll="0"/>
    <pivotField showAll="0"/>
    <pivotField showAll="0">
      <items count="7">
        <item h="1" x="5"/>
        <item x="1"/>
        <item x="2"/>
        <item x="3"/>
        <item x="0"/>
        <item h="1" x="4"/>
        <item t="default"/>
      </items>
    </pivotField>
    <pivotField showAl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/>
    <pivotField showAl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 defaultSubtotal="0"/>
    <pivotField showAll="0"/>
    <pivotField showAll="0" defaultSubtotal="0"/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 defaultSubtotal="0"/>
    <pivotField axis="axisRow" showAll="0">
      <items count="20">
        <item h="1" sd="0" x="0"/>
        <item h="1" x="1"/>
        <item h="1" x="2"/>
        <item h="1" x="3"/>
        <item h="1" x="4"/>
        <item h="1"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  <pivotField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</pivotFields>
  <rowFields count="3">
    <field x="54"/>
    <field x="1"/>
    <field x="50"/>
  </rowFields>
  <rowItems count="6">
    <i>
      <x v="6"/>
    </i>
    <i r="1">
      <x/>
    </i>
    <i r="1">
      <x v="5"/>
    </i>
    <i>
      <x v="7"/>
    </i>
    <i r="1">
      <x/>
    </i>
    <i t="grand">
      <x/>
    </i>
  </rowItems>
  <colItems count="1">
    <i/>
  </colItems>
  <dataFields count="1">
    <dataField name="Qtés" fld="2" subtotal="count" baseField="0" baseItem="0"/>
  </dataFields>
  <chartFormats count="4">
    <chartFormat chart="2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5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8" format="1">
      <pivotArea type="data" outline="0" fieldPosition="0">
        <references count="3">
          <reference field="4294967294" count="1" selected="0">
            <x v="0"/>
          </reference>
          <reference field="1" count="1" selected="0">
            <x v="5"/>
          </reference>
          <reference field="54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iority" sourceName="Priority">
  <pivotTables>
    <pivotTable tabId="5" name="Tableau croisé dynamique1"/>
  </pivotTables>
  <data>
    <tabular pivotCacheId="1">
      <items count="6">
        <i x="1" s="1"/>
        <i x="2" s="1"/>
        <i x="3" s="1"/>
        <i x="0" s="1"/>
        <i x="5" nd="1"/>
        <i x="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" sourceName="Client">
  <pivotTables>
    <pivotTable tabId="5" name="Tableau croisé dynamique2"/>
  </pivotTables>
  <data>
    <tabular pivotCacheId="1">
      <items count="7">
        <i x="0" s="1"/>
        <i x="5"/>
        <i x="2"/>
        <i x="6"/>
        <i x="1" s="1"/>
        <i x="4" nd="1"/>
        <i x="3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1" sourceName="Client">
  <pivotTables>
    <pivotTable tabId="5" name="Tableau croisé dynamique1"/>
  </pivotTables>
  <data>
    <tabular pivotCacheId="1">
      <items count="7">
        <i x="0" s="1"/>
        <i x="5"/>
        <i x="2"/>
        <i x="6"/>
        <i x="1" s="1"/>
        <i x="4" nd="1"/>
        <i x="3" nd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2" sourceName="Client">
  <pivotTables>
    <pivotTable tabId="5" name="Tableau croisé dynamique3"/>
  </pivotTables>
  <data>
    <tabular pivotCacheId="1">
      <items count="7">
        <i x="0" s="1"/>
        <i x="5"/>
        <i x="2"/>
        <i x="6"/>
        <i x="1" s="1"/>
        <i x="4" nd="1"/>
        <i x="3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ient3" sourceName="Client">
  <pivotTables>
    <pivotTable tabId="5" name="Tableau croisé dynamique5"/>
  </pivotTables>
  <data>
    <tabular pivotCacheId="1">
      <items count="7">
        <i x="0" s="1"/>
        <i x="4"/>
        <i x="5"/>
        <i x="2"/>
        <i x="6"/>
        <i x="1"/>
        <i x="3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ite_de_poruction" sourceName="Site de poruction">
  <pivotTables>
    <pivotTable tabId="5" name="Tableau croisé dynamique3"/>
  </pivotTables>
  <data>
    <tabular pivotCacheId="1">
      <items count="4">
        <i x="1" s="1"/>
        <i x="0" s="1"/>
        <i x="3"/>
        <i x="2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iority" cache="Segment_Priority" caption="Priority" rowHeight="225425"/>
  <slicer name="Client" cache="Segment_Client" caption="Client" rowHeight="225425"/>
  <slicer name="Client 1" cache="Segment_Client1" caption="Client" rowHeight="225425"/>
  <slicer name="Client 2" cache="Segment_Client2" caption="Client" rowHeight="225425"/>
  <slicer name="Client 3" cache="Segment_Client3" caption="Client" rowHeight="225425"/>
  <slicer name="Site de poruction" cache="Segment_Site_de_poruction" caption="Site de poruction" rowHeight="225425"/>
</slicers>
</file>

<file path=xl/tables/table1.xml><?xml version="1.0" encoding="utf-8"?>
<table xmlns="http://schemas.openxmlformats.org/spreadsheetml/2006/main" id="1" name="SPARES_MANUF" displayName="SPARES_MANUF" ref="A1:BB773" headerRowDxfId="109" dataDxfId="108" tableBorderDxfId="107">
  <autoFilter ref="A1:BB773">
    <filterColumn colId="14">
      <filters>
        <filter val="428"/>
      </filters>
    </filterColumn>
  </autoFilter>
  <tableColumns count="54">
    <tableColumn id="1" name="CONCAT" dataDxfId="106">
      <calculatedColumnFormula>C2&amp;(RIGHT(D2,2))</calculatedColumnFormula>
    </tableColumn>
    <tableColumn id="2" name="Client" dataDxfId="105">
      <calculatedColumnFormula>IFERROR(VLOOKUP(F2,'Table V'!A:K,11,FALSE),"TBD")</calculatedColumnFormula>
    </tableColumn>
    <tableColumn id="3" name="Order" dataDxfId="104"/>
    <tableColumn id="4" name="Line" dataDxfId="103"/>
    <tableColumn id="5" name="Priority" dataDxfId="102"/>
    <tableColumn id="6" name="P/N" dataDxfId="101"/>
    <tableColumn id="7" name="Requested Qty" dataDxfId="100"/>
    <tableColumn id="8" name="Promised Qty" dataDxfId="99"/>
    <tableColumn id="9" name="Stock PHS" dataDxfId="98">
      <calculatedColumnFormula>IFERROR(VLOOKUP(F2,'Stock PHS'!A:F,6,FALSE),"")</calculatedColumnFormula>
    </tableColumn>
    <tableColumn id="10" name="Statut P/N" dataDxfId="97">
      <calculatedColumnFormula>IFERROR(VLOOKUP(F2,'Table V'!A:I,9,FALSE),"P/N INCONNU")</calculatedColumnFormula>
    </tableColumn>
    <tableColumn id="11" name="USER BDO" dataDxfId="96">
      <calculatedColumnFormula>IFERROR(VLOOKUP(F2,'Table V'!A:J,10,FALSE),"TBD")</calculatedColumnFormula>
    </tableColumn>
    <tableColumn id="12" name="LdF" dataDxfId="95">
      <calculatedColumnFormula>IFERROR(VLOOKUP(F2,'Table V'!A:C,3,FALSE),"LdF non existante")</calculatedColumnFormula>
    </tableColumn>
    <tableColumn id="13" name="RPA" dataDxfId="94" totalsRowDxfId="93"/>
    <tableColumn id="14" name="EASA FORM 1" dataDxfId="92">
      <calculatedColumnFormula>IFERROR(VLOOKUP(F2,'Table V'!A:H,8,FALSE),"À définir")</calculatedColumnFormula>
    </tableColumn>
    <tableColumn id="15" name="VU" dataDxfId="91">
      <calculatedColumnFormula>IFERROR(VLOOKUP(F2,'Table V'!A:E,2,FALSE),"TBD")</calculatedColumnFormula>
    </tableColumn>
    <tableColumn id="16" name="OET-FILS" dataDxfId="90">
      <calculatedColumnFormula>IFERROR(CONCATENATE(VLOOKUP(F2,'Table V'!$A$1:$Q$259969,17,FALSE),"-",(RIGHT(C2,4)),"0",D2),"")</calculatedColumnFormula>
    </tableColumn>
    <tableColumn id="17" name="Site de poruction" dataDxfId="89">
      <calculatedColumnFormula>IFERROR(VLOOKUP(F2,'Table V'!A:L,12,FALSE),"")</calculatedColumnFormula>
    </tableColumn>
    <tableColumn id="18" name="LCT" dataDxfId="88"/>
    <tableColumn id="19" name="N° Série_x000a_N° LOT" dataDxfId="87"/>
    <tableColumn id="20" name="Servitude atelier" dataDxfId="86" totalsRowDxfId="85"/>
    <tableColumn id="21" name="Statut _x000a_DS" dataDxfId="84" totalsRowDxfId="83"/>
    <tableColumn id="22" name="FIP" dataDxfId="82" dataCellStyle="Monétaire">
      <calculatedColumnFormula>IFERROR(VLOOKUP(F2,'Table V'!A:F,6,FALSE),"TBD")</calculatedColumnFormula>
    </tableColumn>
    <tableColumn id="23" name="Qté" dataDxfId="81" dataCellStyle="Monétaire">
      <calculatedColumnFormula>IFERROR(VLOOKUP(F2,'Table V'!A:G,7,FALSE),"TBD")</calculatedColumnFormula>
    </tableColumn>
    <tableColumn id="24" name="Statut" dataDxfId="80">
      <calculatedColumnFormula>IFERROR(VLOOKUP(A2,[1]Feuil1!$A:$AJ,32,FALSE),"N/A")</calculatedColumnFormula>
    </tableColumn>
    <tableColumn id="25" name="État" dataDxfId="79"/>
    <tableColumn id="26" name="COMMENTS" dataDxfId="78"/>
    <tableColumn id="27" name="Coordination Leader" dataDxfId="77"/>
    <tableColumn id="28" name="DA" dataDxfId="76"/>
    <tableColumn id="29" name="ACH" dataDxfId="75" totalsRowDxfId="74"/>
    <tableColumn id="30" name="CORE" dataDxfId="73" totalsRowDxfId="72"/>
    <tableColumn id="31" name="Requested ODD" dataDxfId="71"/>
    <tableColumn id="32" name="Promised ODD" dataDxfId="70"/>
    <tableColumn id="33" name="Requested MAD" dataDxfId="69">
      <calculatedColumnFormula>IF(OR(E2="AOG",E2="CRIT"),(IFERROR(IF(AF2=0,WORKDAY(AE2,-2),WORKDAY(AF2,-2)),"TBD")),(IFERROR(IF(AF2=0,WORKDAY(AE2,-4),WORKDAY(AF2,-4)),"TBD")))</calculatedColumnFormula>
    </tableColumn>
    <tableColumn id="38" name="Supression INTRANET" dataDxfId="68" totalsRowDxfId="67"/>
    <tableColumn id="34" name="Real _x000a_MAD" dataDxfId="66">
      <calculatedColumnFormula>IFERROR(VLOOKUP(SPARES_MANUF[[#This Row],[LCT pour mise à la MAD]],[2]MAD!$B$4:$J$500000,2,FALSE),"MAD TBD")</calculatedColumnFormula>
    </tableColumn>
    <tableColumn id="35" name="Real shipping date" dataDxfId="65">
      <calculatedColumnFormula>IFERROR(VLOOKUP(SPARES_MANUF[[#This Row],[LCT pour mise à la MAD]],[2]MAD!$B$4:$J$500000,9,FALSE),"")</calculatedColumnFormula>
    </tableColumn>
    <tableColumn id="36" name="On _x000a_time" dataDxfId="64">
      <calculatedColumnFormula>IFERROR(IF(SPARES_MANUF[[#This Row],[Collaborated date]]&lt;&gt;"",IF(WORKDAY.INTL(SPARES_MANUF[[#This Row],[Real shipping date]],SPARES_MANUF[[#This Row],[Délai expédition]],1)&lt;=SPARES_MANUF[[#This Row],[Collaborated date]],"O","N"),""),"")</calculatedColumnFormula>
    </tableColumn>
    <tableColumn id="48" name="Collaborated date" dataDxfId="63" totalsRowDxfId="62">
      <calculatedColumnFormula>SPARES_MANUF[[#This Row],[Promised ODD]]</calculatedColumnFormula>
    </tableColumn>
    <tableColumn id="37" name="Collaboration done" dataDxfId="61" totalsRowDxfId="60"/>
    <tableColumn id="39" name="PU vendu RTN" dataDxfId="59">
      <calculatedColumnFormula>IFERROR(VLOOKUP(SPARES_MANUF[[#This Row],[P/N]],'Table V'!A$1:O$7777,13,FALSE),"0,00")</calculatedColumnFormula>
    </tableColumn>
    <tableColumn id="40" name="PU vendu AOG" dataDxfId="58">
      <calculatedColumnFormula>IFERROR(VLOOKUP(SPARES_MANUF[[#This Row],[P/N]],'Table V'!A$1:O$7777,14,FALSE),"0,00")</calculatedColumnFormula>
    </tableColumn>
    <tableColumn id="41" name="Devise vendue" dataDxfId="57">
      <calculatedColumnFormula>IFERROR(VLOOKUP(SPARES_MANUF[[#This Row],[P/N]],'Table V'!A$1:O$7777,15,FALSE),"TBD")</calculatedColumnFormula>
    </tableColumn>
    <tableColumn id="42" name="PU Airsupply" dataDxfId="56">
      <calculatedColumnFormula>IFERROR(VLOOKUP(SPARES_MANUF[[#This Row],[CONCAT]],[3]PO_AS!$A$2:$R$2520,16,FALSE),"TBD")</calculatedColumnFormula>
    </tableColumn>
    <tableColumn id="43" name="Devise Airsupply" dataDxfId="55">
      <calculatedColumnFormula>IFERROR(VLOOKUP(SPARES_MANUF[[#This Row],[CONCAT]],[3]PO_AS!$A$2:$S$2520,18,FALSE),"TBD")</calculatedColumnFormula>
    </tableColumn>
    <tableColumn id="44" name="Validité Prix" dataDxfId="54">
      <calculatedColumnFormula>IF(OR(AN2=AQ2,AO2=AQ2),"Valide","Non valide")</calculatedColumnFormula>
    </tableColumn>
    <tableColumn id="45" name="Validité devise" dataDxfId="53">
      <calculatedColumnFormula>IFERROR(IF(SEARCH(AP2,AR2),"Valide","Non valide"),"Non valide")</calculatedColumnFormula>
    </tableColumn>
    <tableColumn id="51" name="CA" dataDxfId="52">
      <calculatedColumnFormula>IF(OR(SPARES_MANUF[[#This Row],[Priority]]="CRIT",SPARES_MANUF[[#This Row],[Priority]]="AOG"),SPARES_MANUF[[#This Row],[Requested Qty]]*SPARES_MANUF[[#This Row],[PU vendu AOG]],SPARES_MANUF[[#This Row],[Requested Qty]]*SPARES_MANUF[[#This Row],[PU vendu RTN]])</calculatedColumnFormula>
    </tableColumn>
    <tableColumn id="54" name="CA (€)" dataDxfId="51">
      <calculatedColumnFormula>IFERROR(SPARES_MANUF[[#This Row],[CA]]*INDEX('Paramètres listes'!$A$32:$C$34,MATCH(SPARES_MANUF[[#This Row],[Devise vendue]],'Paramètres listes'!$A$32:$A$34,0),MATCH(DASHBOARD!$J$5,'Paramètres listes'!$A$32:$C$32,0)),"0,00")</calculatedColumnFormula>
    </tableColumn>
    <tableColumn id="46" name="LCT pour mise à la MAD" dataDxfId="50">
      <calculatedColumnFormula>LEFT(SPARES_MANUF[[#This Row],[LCT]],9)</calculatedColumnFormula>
    </tableColumn>
    <tableColumn id="47" name="Dashboard date" dataDxfId="49">
      <calculatedColumnFormula>SPARES_MANUF[[#This Row],[Collaborated date]]</calculatedColumnFormula>
    </tableColumn>
    <tableColumn id="49" name="Dashboard date2" dataDxfId="48">
      <calculatedColumnFormula>IF(AND(SPARES_MANUF[[#This Row],[Dashboard date]]&gt;40179,SPARES_MANUF[[#This Row],[Dashboard date]]&lt;45658),SPARES_MANUF[[#This Row],[Dashboard date]],0)</calculatedColumnFormula>
    </tableColumn>
    <tableColumn id="50" name="Délai expédition" dataDxfId="47">
      <calculatedColumnFormula>IF(OR(SPARES_MANUF[[#This Row],[Client]]="STELIA",SPARES_MANUF[[#This Row],[Priority]]="RTN",SPARES_MANUF[[#This Row],[Priority]]="EXP",SPARES_MANUF[[#This Row],[Priority]]="CRIT"),2,1)</calculatedColumnFormula>
    </tableColumn>
    <tableColumn id="52" name="Temps alloués Unitaire" dataDxfId="46">
      <calculatedColumnFormula>IFERROR(VLOOKUP(SPARES_MANUF[[#This Row],[P/N]],Tableau2[[#All],[PN]:[Temps alloués (h)]],16,FALSE),"TBD")</calculatedColumnFormula>
    </tableColumn>
    <tableColumn id="53" name="Temps alloués Total" dataDxfId="45">
      <calculatedColumnFormula>IFERROR(SUM(SPARES_MANUF[[#This Row],[Temps alloués Unitaire]]*SPARES_MANUF[[#This Row],[Requested Qty]]),"TBD")</calculatedColumnFormula>
    </tableColumn>
  </tableColumns>
  <tableStyleInfo name="TableStyleMedium16 2 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Q340" totalsRowShown="0" tableBorderDxfId="22">
  <autoFilter ref="A1:Q340"/>
  <tableColumns count="17">
    <tableColumn id="1" name="PN"/>
    <tableColumn id="2" name="VU" dataDxfId="21"/>
    <tableColumn id="3" name="Vérification" dataDxfId="20"/>
    <tableColumn id="4" name="Têtes B" dataDxfId="19"/>
    <tableColumn id="5" name="LUV (TMS + ASDA)" dataDxfId="18"/>
    <tableColumn id="6" name="Confiés" dataDxfId="17"/>
    <tableColumn id="7" name="Qté confiés" dataDxfId="16"/>
    <tableColumn id="8" name="EASA FORM1" dataDxfId="15"/>
    <tableColumn id="9" name="FAI" dataDxfId="14">
      <calculatedColumnFormula>IF(ISTEXT($A2),"P/N CONNU","")</calculatedColumnFormula>
    </tableColumn>
    <tableColumn id="10" name="USER" dataDxfId="13"/>
    <tableColumn id="11" name="CLIENT" dataDxfId="12"/>
    <tableColumn id="12" name="Site de prod" dataDxfId="11"/>
    <tableColumn id="13" name="Prix vendu RTN" dataDxfId="10"/>
    <tableColumn id="14" name="Prix vendu AOG" dataDxfId="9"/>
    <tableColumn id="15" name="Devise" dataDxfId="8"/>
    <tableColumn id="16" name="Temps alloués (h)" dataDxfId="7"/>
    <tableColumn id="17" name="OET père 2019" dataDxfId="6"/>
  </tableColumns>
  <tableStyleInfo name="TableStyleMedium16 2 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C28" totalsRowShown="0" headerRowDxfId="4" dataDxfId="3">
  <autoFilter ref="A1:C28"/>
  <tableColumns count="3">
    <tableColumn id="1" name="État" dataDxfId="2"/>
    <tableColumn id="2" name="Coordination leader" dataDxfId="1"/>
    <tableColumn id="3" name="Devise souhaitée" dataDxfId="0"/>
  </tableColumns>
  <tableStyleInfo name="TableStyleMedium16 2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table" Target="../tables/table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9.bin"/><Relationship Id="rId3" Type="http://schemas.openxmlformats.org/officeDocument/2006/relationships/printerSettings" Target="../printerSettings/printerSettings14.bin"/><Relationship Id="rId7" Type="http://schemas.openxmlformats.org/officeDocument/2006/relationships/printerSettings" Target="../printerSettings/printerSettings18.bin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Relationship Id="rId6" Type="http://schemas.openxmlformats.org/officeDocument/2006/relationships/printerSettings" Target="../printerSettings/printerSettings17.bin"/><Relationship Id="rId11" Type="http://schemas.openxmlformats.org/officeDocument/2006/relationships/printerSettings" Target="../printerSettings/printerSettings22.bin"/><Relationship Id="rId5" Type="http://schemas.openxmlformats.org/officeDocument/2006/relationships/printerSettings" Target="../printerSettings/printerSettings16.bin"/><Relationship Id="rId10" Type="http://schemas.openxmlformats.org/officeDocument/2006/relationships/printerSettings" Target="../printerSettings/printerSettings21.bin"/><Relationship Id="rId4" Type="http://schemas.openxmlformats.org/officeDocument/2006/relationships/printerSettings" Target="../printerSettings/printerSettings15.bin"/><Relationship Id="rId9" Type="http://schemas.openxmlformats.org/officeDocument/2006/relationships/printerSettings" Target="../printerSettings/printerSettings20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0.bin"/><Relationship Id="rId3" Type="http://schemas.openxmlformats.org/officeDocument/2006/relationships/printerSettings" Target="../printerSettings/printerSettings25.bin"/><Relationship Id="rId7" Type="http://schemas.openxmlformats.org/officeDocument/2006/relationships/printerSettings" Target="../printerSettings/printerSettings29.bin"/><Relationship Id="rId12" Type="http://schemas.openxmlformats.org/officeDocument/2006/relationships/table" Target="../tables/table2.xml"/><Relationship Id="rId2" Type="http://schemas.openxmlformats.org/officeDocument/2006/relationships/printerSettings" Target="../printerSettings/printerSettings24.bin"/><Relationship Id="rId1" Type="http://schemas.openxmlformats.org/officeDocument/2006/relationships/printerSettings" Target="../printerSettings/printerSettings23.bin"/><Relationship Id="rId6" Type="http://schemas.openxmlformats.org/officeDocument/2006/relationships/printerSettings" Target="../printerSettings/printerSettings28.bin"/><Relationship Id="rId11" Type="http://schemas.openxmlformats.org/officeDocument/2006/relationships/printerSettings" Target="../printerSettings/printerSettings33.bin"/><Relationship Id="rId5" Type="http://schemas.openxmlformats.org/officeDocument/2006/relationships/printerSettings" Target="../printerSettings/printerSettings27.bin"/><Relationship Id="rId10" Type="http://schemas.openxmlformats.org/officeDocument/2006/relationships/printerSettings" Target="../printerSettings/printerSettings32.bin"/><Relationship Id="rId4" Type="http://schemas.openxmlformats.org/officeDocument/2006/relationships/printerSettings" Target="../printerSettings/printerSettings26.bin"/><Relationship Id="rId9" Type="http://schemas.openxmlformats.org/officeDocument/2006/relationships/printerSettings" Target="../printerSettings/printerSettings3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microsoft.com/office/2007/relationships/slicer" Target="../slicers/slicer1.xml"/><Relationship Id="rId5" Type="http://schemas.openxmlformats.org/officeDocument/2006/relationships/drawing" Target="../drawings/drawing1.xml"/><Relationship Id="rId4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41.bin"/><Relationship Id="rId3" Type="http://schemas.openxmlformats.org/officeDocument/2006/relationships/printerSettings" Target="../printerSettings/printerSettings36.bin"/><Relationship Id="rId7" Type="http://schemas.openxmlformats.org/officeDocument/2006/relationships/printerSettings" Target="../printerSettings/printerSettings40.bin"/><Relationship Id="rId12" Type="http://schemas.openxmlformats.org/officeDocument/2006/relationships/table" Target="../tables/table3.xml"/><Relationship Id="rId2" Type="http://schemas.openxmlformats.org/officeDocument/2006/relationships/printerSettings" Target="../printerSettings/printerSettings35.bin"/><Relationship Id="rId1" Type="http://schemas.openxmlformats.org/officeDocument/2006/relationships/printerSettings" Target="../printerSettings/printerSettings34.bin"/><Relationship Id="rId6" Type="http://schemas.openxmlformats.org/officeDocument/2006/relationships/printerSettings" Target="../printerSettings/printerSettings39.bin"/><Relationship Id="rId11" Type="http://schemas.openxmlformats.org/officeDocument/2006/relationships/printerSettings" Target="../printerSettings/printerSettings44.bin"/><Relationship Id="rId5" Type="http://schemas.openxmlformats.org/officeDocument/2006/relationships/printerSettings" Target="../printerSettings/printerSettings38.bin"/><Relationship Id="rId10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37.bin"/><Relationship Id="rId9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B773"/>
  <sheetViews>
    <sheetView tabSelected="1" topLeftCell="B1" zoomScaleNormal="100" zoomScaleSheetLayoutView="25" workbookViewId="0">
      <selection activeCell="C665" sqref="C665"/>
    </sheetView>
  </sheetViews>
  <sheetFormatPr baseColWidth="10" defaultColWidth="11.42578125" defaultRowHeight="12.75" outlineLevelCol="3" x14ac:dyDescent="0.2"/>
  <cols>
    <col min="1" max="1" width="15.28515625" style="36" hidden="1" customWidth="1"/>
    <col min="2" max="2" width="13.28515625" style="102" customWidth="1"/>
    <col min="3" max="3" width="21" style="97" customWidth="1"/>
    <col min="4" max="4" width="7.140625" style="99" customWidth="1"/>
    <col min="5" max="5" width="9" style="97" customWidth="1"/>
    <col min="6" max="6" width="20.42578125" style="97" customWidth="1"/>
    <col min="7" max="7" width="9.85546875" style="97" customWidth="1"/>
    <col min="8" max="8" width="9.28515625" style="97" customWidth="1" outlineLevel="1"/>
    <col min="9" max="9" width="11.5703125" style="97" customWidth="1" outlineLevel="2"/>
    <col min="10" max="10" width="11.85546875" style="97" customWidth="1" outlineLevel="2"/>
    <col min="11" max="11" width="10.85546875" style="97" customWidth="1" outlineLevel="2"/>
    <col min="12" max="12" width="15.7109375" style="97" customWidth="1" outlineLevel="2"/>
    <col min="13" max="13" width="6.28515625" style="99" customWidth="1" outlineLevel="2"/>
    <col min="14" max="14" width="13.7109375" style="99" customWidth="1" outlineLevel="2"/>
    <col min="15" max="15" width="15" style="97" customWidth="1" outlineLevel="2"/>
    <col min="16" max="16" width="17.7109375" style="97" customWidth="1" outlineLevel="2"/>
    <col min="17" max="17" width="9.140625" style="98" customWidth="1" outlineLevel="2"/>
    <col min="18" max="18" width="12.7109375" style="98" customWidth="1" outlineLevel="1"/>
    <col min="19" max="19" width="11" style="97" customWidth="1" outlineLevel="1"/>
    <col min="20" max="20" width="10.140625" style="101" customWidth="1" outlineLevel="1"/>
    <col min="21" max="21" width="7" style="103" customWidth="1" outlineLevel="1"/>
    <col min="22" max="22" width="15.7109375" style="100" customWidth="1" outlineLevel="3"/>
    <col min="23" max="23" width="9" style="100" customWidth="1" outlineLevel="3"/>
    <col min="24" max="24" width="11.140625" style="100" customWidth="1" outlineLevel="3"/>
    <col min="25" max="25" width="12.85546875" style="97" customWidth="1" outlineLevel="3"/>
    <col min="26" max="26" width="81" style="104" customWidth="1" outlineLevel="3"/>
    <col min="27" max="27" width="10.85546875" style="102" customWidth="1" outlineLevel="3"/>
    <col min="28" max="28" width="6.42578125" style="104" customWidth="1" outlineLevel="3"/>
    <col min="29" max="29" width="10.140625" style="104" customWidth="1" outlineLevel="3"/>
    <col min="30" max="30" width="9.7109375" style="104" customWidth="1" outlineLevel="3"/>
    <col min="31" max="31" width="9.85546875" style="105" customWidth="1"/>
    <col min="32" max="32" width="11.28515625" style="105" customWidth="1"/>
    <col min="33" max="33" width="9.42578125" style="105" customWidth="1"/>
    <col min="34" max="34" width="10.42578125" style="102" hidden="1" customWidth="1" outlineLevel="1"/>
    <col min="35" max="35" width="10.5703125" style="105" customWidth="1" collapsed="1"/>
    <col min="36" max="36" width="11.7109375" style="101" customWidth="1"/>
    <col min="37" max="37" width="9" style="123" customWidth="1"/>
    <col min="38" max="38" width="11.42578125" style="101" customWidth="1"/>
    <col min="39" max="39" width="11.5703125" style="97" customWidth="1"/>
    <col min="40" max="40" width="11.42578125" style="225" customWidth="1" outlineLevel="1"/>
    <col min="41" max="41" width="11.42578125" style="226" customWidth="1" outlineLevel="1"/>
    <col min="42" max="44" width="11.42578125" style="227" customWidth="1" outlineLevel="1"/>
    <col min="45" max="48" width="11.42578125" style="208" customWidth="1" outlineLevel="1"/>
    <col min="49" max="49" width="14.5703125" style="264" customWidth="1" outlineLevel="1" collapsed="1"/>
    <col min="50" max="50" width="11.42578125" style="228" customWidth="1" outlineLevel="1"/>
    <col min="51" max="51" width="11.42578125" style="208" customWidth="1" outlineLevel="1"/>
    <col min="52" max="52" width="11.42578125" style="264" customWidth="1" outlineLevel="1"/>
    <col min="53" max="53" width="12.5703125" style="208" customWidth="1" outlineLevel="1"/>
    <col min="54" max="54" width="13" style="208" customWidth="1" outlineLevel="1"/>
    <col min="55" max="16384" width="11.42578125" style="102"/>
  </cols>
  <sheetData>
    <row r="1" spans="1:54" ht="25.5" customHeight="1" x14ac:dyDescent="0.2">
      <c r="A1" s="108" t="s">
        <v>122</v>
      </c>
      <c r="B1" s="142" t="s">
        <v>683</v>
      </c>
      <c r="C1" s="81" t="s">
        <v>991</v>
      </c>
      <c r="D1" s="85" t="s">
        <v>902</v>
      </c>
      <c r="E1" s="81" t="s">
        <v>851</v>
      </c>
      <c r="F1" s="81" t="s">
        <v>5</v>
      </c>
      <c r="G1" s="81" t="s">
        <v>2136</v>
      </c>
      <c r="H1" s="81" t="s">
        <v>2137</v>
      </c>
      <c r="I1" s="81" t="s">
        <v>823</v>
      </c>
      <c r="J1" s="143" t="s">
        <v>1173</v>
      </c>
      <c r="K1" s="81" t="s">
        <v>257</v>
      </c>
      <c r="L1" s="81" t="s">
        <v>37</v>
      </c>
      <c r="M1" s="85" t="s">
        <v>50</v>
      </c>
      <c r="N1" s="81" t="s">
        <v>22</v>
      </c>
      <c r="O1" s="81" t="s">
        <v>2</v>
      </c>
      <c r="P1" s="81" t="s">
        <v>0</v>
      </c>
      <c r="Q1" s="144" t="s">
        <v>706</v>
      </c>
      <c r="R1" s="82" t="s">
        <v>1926</v>
      </c>
      <c r="S1" s="81" t="s">
        <v>1999</v>
      </c>
      <c r="T1" s="90" t="s">
        <v>2164</v>
      </c>
      <c r="U1" s="81" t="s">
        <v>2165</v>
      </c>
      <c r="V1" s="93" t="s">
        <v>850</v>
      </c>
      <c r="W1" s="94" t="s">
        <v>1174</v>
      </c>
      <c r="X1" s="86" t="s">
        <v>1175</v>
      </c>
      <c r="Y1" s="86" t="s">
        <v>25</v>
      </c>
      <c r="Z1" s="91" t="s">
        <v>2050</v>
      </c>
      <c r="AA1" s="87" t="s">
        <v>2049</v>
      </c>
      <c r="AB1" s="85" t="s">
        <v>1</v>
      </c>
      <c r="AC1" s="85" t="s">
        <v>712</v>
      </c>
      <c r="AD1" s="85" t="s">
        <v>710</v>
      </c>
      <c r="AE1" s="90" t="s">
        <v>2041</v>
      </c>
      <c r="AF1" s="90" t="s">
        <v>2042</v>
      </c>
      <c r="AG1" s="90" t="s">
        <v>2043</v>
      </c>
      <c r="AH1" s="80" t="s">
        <v>1617</v>
      </c>
      <c r="AI1" s="243" t="s">
        <v>2045</v>
      </c>
      <c r="AJ1" s="184" t="s">
        <v>2044</v>
      </c>
      <c r="AK1" s="183" t="s">
        <v>2046</v>
      </c>
      <c r="AL1" s="184" t="s">
        <v>2047</v>
      </c>
      <c r="AM1" s="185" t="s">
        <v>2048</v>
      </c>
      <c r="AN1" s="194" t="s">
        <v>1396</v>
      </c>
      <c r="AO1" s="195" t="s">
        <v>1397</v>
      </c>
      <c r="AP1" s="196" t="s">
        <v>1226</v>
      </c>
      <c r="AQ1" s="197" t="s">
        <v>1288</v>
      </c>
      <c r="AR1" s="196" t="s">
        <v>1227</v>
      </c>
      <c r="AS1" s="196" t="s">
        <v>1224</v>
      </c>
      <c r="AT1" s="196" t="s">
        <v>1225</v>
      </c>
      <c r="AU1" s="279" t="s">
        <v>2110</v>
      </c>
      <c r="AV1" s="279" t="s">
        <v>2121</v>
      </c>
      <c r="AW1" s="263" t="s">
        <v>1645</v>
      </c>
      <c r="AX1" s="258" t="s">
        <v>2051</v>
      </c>
      <c r="AY1" s="198" t="s">
        <v>2052</v>
      </c>
      <c r="AZ1" s="266" t="s">
        <v>2040</v>
      </c>
      <c r="BA1" s="199" t="s">
        <v>2055</v>
      </c>
      <c r="BB1" s="199" t="s">
        <v>2079</v>
      </c>
    </row>
    <row r="2" spans="1:54" ht="38.25" hidden="1" customHeight="1" x14ac:dyDescent="0.2">
      <c r="A2" s="335" t="str">
        <f t="shared" ref="A2:A33" si="0">C2&amp;(RIGHT(D2,2))</f>
        <v>559112010</v>
      </c>
      <c r="B2" s="81" t="str">
        <f>IFERROR(VLOOKUP(F2,'Table V'!A:K,11,FALSE),"TBD")</f>
        <v>AIRBUS</v>
      </c>
      <c r="C2" s="81">
        <v>5591120</v>
      </c>
      <c r="D2" s="82" t="s">
        <v>123</v>
      </c>
      <c r="E2" s="83" t="s">
        <v>86</v>
      </c>
      <c r="F2" s="81" t="s">
        <v>591</v>
      </c>
      <c r="G2" s="81">
        <v>0</v>
      </c>
      <c r="H2" s="81">
        <v>0</v>
      </c>
      <c r="I2" s="81"/>
      <c r="J2" s="84" t="str">
        <f>IFERROR(VLOOKUP(F2,'Table V'!A:I,9,FALSE),"P/N INCONNU")</f>
        <v>P/N CONNU</v>
      </c>
      <c r="K2" s="81" t="str">
        <f>IFERROR(VLOOKUP(F2,'Table V'!A:J,10,FALSE),"TBD")</f>
        <v>TBD</v>
      </c>
      <c r="L2" s="81" t="str">
        <f>IFERROR(VLOOKUP('PLANNING-RECHANGES LATelec'!F23,'Table V'!A:C,3,FALSE),"LdF non existante")</f>
        <v>LdF approuvée</v>
      </c>
      <c r="M2" s="85" t="s">
        <v>46</v>
      </c>
      <c r="N2" s="81" t="str">
        <f>IFERROR(VLOOKUP(F2,'Table V'!A:H,8,FALSE),"À définir")</f>
        <v>NON</v>
      </c>
      <c r="O2" s="81">
        <f>IFERROR(VLOOKUP(F2,'Table V'!A:E,2,FALSE),"")</f>
        <v>412</v>
      </c>
      <c r="P2" s="81" t="str">
        <f>IFERROR(CONCATENATE(VLOOKUP(F2,'Table V'!$A$1:$Q$259969,17,FALSE),"-",(RIGHT(C2,4)),"0",D2),"")</f>
        <v>1251319-11200010</v>
      </c>
      <c r="Q2" s="86" t="str">
        <f>IFERROR(VLOOKUP(F2,'Table V'!A:L,12,FALSE),"")</f>
        <v>LAB</v>
      </c>
      <c r="R2" s="81" t="s">
        <v>13</v>
      </c>
      <c r="S2" s="81"/>
      <c r="T2" s="90">
        <v>42258</v>
      </c>
      <c r="U2" s="88" t="s">
        <v>18</v>
      </c>
      <c r="V2" s="86" t="str">
        <f>IFERROR(VLOOKUP(F2,'Table V'!A:F,6,FALSE),"TBD")</f>
        <v xml:space="preserve">6504420600
6504420800
6574819100 </v>
      </c>
      <c r="W2" s="81" t="str">
        <f>IFERROR(VLOOKUP(F2,'Table V'!A:G,7,FALSE),"TBD")</f>
        <v>Qté 1
Qté 1
Qté 1</v>
      </c>
      <c r="X2" s="81" t="str">
        <f>IFERROR(VLOOKUP(A2,[1]Feuil1!$A:$AJ,32,FALSE),"N/A")</f>
        <v>N/A</v>
      </c>
      <c r="Y2" s="130" t="s">
        <v>1937</v>
      </c>
      <c r="Z2" s="89"/>
      <c r="AA2" s="81" t="s">
        <v>12</v>
      </c>
      <c r="AB2" s="85">
        <v>50350</v>
      </c>
      <c r="AC2" s="85"/>
      <c r="AD2" s="85"/>
      <c r="AE2" s="90">
        <v>42264</v>
      </c>
      <c r="AF2" s="90">
        <v>42264</v>
      </c>
      <c r="AG2" s="90">
        <f t="shared" ref="AG2:AG65" si="1">IF(OR(E2="AOG",E2="CRIT"),(IFERROR(IF(AF2=0,WORKDAY(AE2,-2),WORKDAY(AF2,-2)),"TBD")),(IFERROR(IF(AF2=0,WORKDAY(AE2,-4),WORKDAY(AF2,-4)),"TBD")))</f>
        <v>42258</v>
      </c>
      <c r="AH2" s="81" t="s">
        <v>44</v>
      </c>
      <c r="AI2" s="133" t="str">
        <f>IFERROR(VLOOKUP(SPARES_MANUF[[#This Row],[LCT pour mise à la MAD]],[2]MAD!$B$4:$J$500000,2,FALSE),"MAD TBD")</f>
        <v>MAD TBD</v>
      </c>
      <c r="AJ2" s="124" t="str">
        <f>IFERROR(VLOOKUP(SPARES_MANUF[[#This Row],[LCT pour mise à la MAD]],[2]MAD!$B$4:$J$500000,9,FALSE),"")</f>
        <v/>
      </c>
      <c r="AK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" s="124">
        <f>SPARES_MANUF[[#This Row],[Promised ODD]]</f>
        <v>42264</v>
      </c>
      <c r="AM2" s="122" t="s">
        <v>10</v>
      </c>
      <c r="AN2" s="200">
        <f>IFERROR(VLOOKUP(SPARES_MANUF[[#This Row],[P/N]],'Table V'!A$1:O$7777,13,FALSE),"0,00")</f>
        <v>0</v>
      </c>
      <c r="AO2" s="201">
        <f>IFERROR(VLOOKUP(SPARES_MANUF[[#This Row],[P/N]],'Table V'!A$1:O$7777,14,FALSE),"0,00")</f>
        <v>0</v>
      </c>
      <c r="AP2" s="202" t="str">
        <f>IFERROR(VLOOKUP(SPARES_MANUF[[#This Row],[P/N]],'Table V'!A$1:O$7777,15,FALSE),"TBD")</f>
        <v>TBD</v>
      </c>
      <c r="AQ2" s="203" t="str">
        <f>IFERROR(VLOOKUP(SPARES_MANUF[[#This Row],[CONCAT]],[3]PO_AS!$A$2:$R$2520,16,FALSE),"TBD")</f>
        <v>TBD</v>
      </c>
      <c r="AR2" s="204" t="str">
        <f>IFERROR(VLOOKUP(SPARES_MANUF[[#This Row],[CONCAT]],[3]PO_AS!$A$2:$S$2520,18,FALSE),"TBD")</f>
        <v>TBD</v>
      </c>
      <c r="AS2" s="204" t="str">
        <f t="shared" ref="AS2:AS65" si="2">IF(OR(AN2=AQ2,AO2=AQ2),"Valide","Non valide")</f>
        <v>Non valide</v>
      </c>
      <c r="AT2" s="204" t="str">
        <f t="shared" ref="AT2:AT65" si="3">IFERROR(IF(SEARCH(AP2,AR2),"Valide","Non valide"),"Non valide")</f>
        <v>Valide</v>
      </c>
      <c r="AU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" s="259" t="str">
        <f>LEFT(SPARES_MANUF[[#This Row],[LCT]],9)</f>
        <v>N58948</v>
      </c>
      <c r="AX2" s="205">
        <f>SPARES_MANUF[[#This Row],[Collaborated date]]</f>
        <v>42264</v>
      </c>
      <c r="AY2" s="206">
        <f>IF(AND(SPARES_MANUF[[#This Row],[Dashboard date]]&gt;40179,SPARES_MANUF[[#This Row],[Dashboard date]]&lt;45658),SPARES_MANUF[[#This Row],[Dashboard date]],0)</f>
        <v>42264</v>
      </c>
      <c r="AZ2" s="267">
        <f>IF(OR(SPARES_MANUF[[#This Row],[Client]]="STELIA",SPARES_MANUF[[#This Row],[Priority]]="RTN",SPARES_MANUF[[#This Row],[Priority]]="EXP",SPARES_MANUF[[#This Row],[Priority]]="CRIT"),2,1)</f>
        <v>2</v>
      </c>
      <c r="BA2" s="208">
        <f>IFERROR(VLOOKUP(SPARES_MANUF[[#This Row],[P/N]],Tableau2[[#All],[PN]:[Temps alloués (h)]],16,FALSE),"TBD")</f>
        <v>0</v>
      </c>
      <c r="BB2" s="208">
        <f>IFERROR(SUM(SPARES_MANUF[[#This Row],[Temps alloués Unitaire]]*SPARES_MANUF[[#This Row],[Requested Qty]]),"TBD")</f>
        <v>0</v>
      </c>
    </row>
    <row r="3" spans="1:54" ht="25.5" hidden="1" customHeight="1" x14ac:dyDescent="0.2">
      <c r="A3" s="335" t="str">
        <f t="shared" si="0"/>
        <v>596043910</v>
      </c>
      <c r="B3" s="81" t="str">
        <f>IFERROR(VLOOKUP(F3,'Table V'!A:K,11,FALSE),"TBD")</f>
        <v>AIRBUS</v>
      </c>
      <c r="C3" s="81">
        <v>5960439</v>
      </c>
      <c r="D3" s="82" t="s">
        <v>123</v>
      </c>
      <c r="E3" s="83" t="s">
        <v>3</v>
      </c>
      <c r="F3" s="81" t="s">
        <v>529</v>
      </c>
      <c r="G3" s="81">
        <v>1</v>
      </c>
      <c r="H3" s="81">
        <v>0</v>
      </c>
      <c r="I3" s="81"/>
      <c r="J3" s="302" t="s">
        <v>2166</v>
      </c>
      <c r="K3" s="81" t="str">
        <f>IFERROR(VLOOKUP(F3,'Table V'!A:J,10,FALSE),"TBD")</f>
        <v>TBD</v>
      </c>
      <c r="L3" s="81" t="str">
        <f>IFERROR(VLOOKUP('PLANNING-RECHANGES LATelec'!F21,'Table V'!A:C,3,FALSE),"LdF non existante")</f>
        <v>LdF approuvée</v>
      </c>
      <c r="M3" s="85" t="s">
        <v>46</v>
      </c>
      <c r="N3" s="81" t="str">
        <f>IFERROR(VLOOKUP(F3,'Table V'!A:H,8,FALSE),"À définir")</f>
        <v>NON</v>
      </c>
      <c r="O3" s="81">
        <f>IFERROR(VLOOKUP(F3,'Table V'!A:E,2,FALSE),"")</f>
        <v>40</v>
      </c>
      <c r="P3" s="81" t="str">
        <f>IFERROR(CONCATENATE(VLOOKUP(F3,'Table V'!$A$1:$Q$259969,17,FALSE),"-",(RIGHT(C3,4)),"0",D3),"")</f>
        <v>1251019-04390010</v>
      </c>
      <c r="Q3" s="86" t="str">
        <f>IFERROR(VLOOKUP(F3,'Table V'!A:L,12,FALSE),"")</f>
        <v>LAB</v>
      </c>
      <c r="R3" s="81" t="s">
        <v>15</v>
      </c>
      <c r="S3" s="81"/>
      <c r="T3" s="90">
        <v>42356</v>
      </c>
      <c r="U3" s="88" t="s">
        <v>18</v>
      </c>
      <c r="V3" s="86" t="str">
        <f>IFERROR(VLOOKUP(F3,'Table V'!A:F,6,FALSE),"TBD")</f>
        <v>N/A</v>
      </c>
      <c r="W3" s="81" t="str">
        <f>IFERROR(VLOOKUP(F3,'Table V'!A:G,7,FALSE),"TBD")</f>
        <v>N/A</v>
      </c>
      <c r="X3" s="81" t="str">
        <f>IFERROR(VLOOKUP(A3,[1]Feuil1!$A:$AJ,32,FALSE),"N/A")</f>
        <v>N/A</v>
      </c>
      <c r="Y3" s="131" t="s">
        <v>1937</v>
      </c>
      <c r="Z3" s="89"/>
      <c r="AA3" s="81" t="s">
        <v>14</v>
      </c>
      <c r="AB3" s="85">
        <v>51825</v>
      </c>
      <c r="AC3" s="85"/>
      <c r="AD3" s="85"/>
      <c r="AE3" s="90">
        <v>42360</v>
      </c>
      <c r="AF3" s="90">
        <v>42360</v>
      </c>
      <c r="AG3" s="90">
        <f t="shared" si="1"/>
        <v>42356</v>
      </c>
      <c r="AH3" s="81" t="s">
        <v>44</v>
      </c>
      <c r="AI3" s="133" t="str">
        <f>IFERROR(VLOOKUP(SPARES_MANUF[[#This Row],[LCT pour mise à la MAD]],[2]MAD!$B$4:$J$500000,2,FALSE),"MAD TBD")</f>
        <v>MAD TBD</v>
      </c>
      <c r="AJ3" s="124" t="str">
        <f>IFERROR(VLOOKUP(SPARES_MANUF[[#This Row],[LCT pour mise à la MAD]],[2]MAD!$B$4:$J$500000,9,FALSE),"")</f>
        <v/>
      </c>
      <c r="AK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" s="124">
        <f>SPARES_MANUF[[#This Row],[Promised ODD]]</f>
        <v>42360</v>
      </c>
      <c r="AM3" s="122" t="s">
        <v>10</v>
      </c>
      <c r="AN3" s="200">
        <f>IFERROR(VLOOKUP(SPARES_MANUF[[#This Row],[P/N]],'Table V'!A$1:O$7777,13,FALSE),"0,00")</f>
        <v>2801.67</v>
      </c>
      <c r="AO3" s="201">
        <f>IFERROR(VLOOKUP(SPARES_MANUF[[#This Row],[P/N]],'Table V'!A$1:O$7777,14,FALSE),"0,00")</f>
        <v>0</v>
      </c>
      <c r="AP3" s="202" t="str">
        <f>IFERROR(VLOOKUP(SPARES_MANUF[[#This Row],[P/N]],'Table V'!A$1:O$7777,15,FALSE),"TBD")</f>
        <v>EUR</v>
      </c>
      <c r="AQ3" s="203" t="str">
        <f>IFERROR(VLOOKUP(SPARES_MANUF[[#This Row],[CONCAT]],[3]PO_AS!$A$2:$R$2520,16,FALSE),"TBD")</f>
        <v>TBD</v>
      </c>
      <c r="AR3" s="204" t="str">
        <f>IFERROR(VLOOKUP(SPARES_MANUF[[#This Row],[CONCAT]],[3]PO_AS!$A$2:$S$2520,18,FALSE),"TBD")</f>
        <v>TBD</v>
      </c>
      <c r="AS3" s="204" t="str">
        <f t="shared" si="2"/>
        <v>Non valide</v>
      </c>
      <c r="AT3" s="204" t="str">
        <f t="shared" si="3"/>
        <v>Non valide</v>
      </c>
      <c r="AU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" s="259" t="str">
        <f>LEFT(SPARES_MANUF[[#This Row],[LCT]],9)</f>
        <v>P26241</v>
      </c>
      <c r="AX3" s="205">
        <f>SPARES_MANUF[[#This Row],[Collaborated date]]</f>
        <v>42360</v>
      </c>
      <c r="AY3" s="206">
        <f>IF(AND(SPARES_MANUF[[#This Row],[Dashboard date]]&gt;40179,SPARES_MANUF[[#This Row],[Dashboard date]]&lt;45658),SPARES_MANUF[[#This Row],[Dashboard date]],0)</f>
        <v>42360</v>
      </c>
      <c r="AZ3" s="207">
        <f>IF(OR(SPARES_MANUF[[#This Row],[Client]]="STELIA",SPARES_MANUF[[#This Row],[Priority]]="RTN",SPARES_MANUF[[#This Row],[Priority]]="EXP",SPARES_MANUF[[#This Row],[Priority]]="CRIT"),2,1)</f>
        <v>1</v>
      </c>
      <c r="BA3" s="208">
        <f>IFERROR(VLOOKUP(SPARES_MANUF[[#This Row],[P/N]],Tableau2[[#All],[PN]:[Temps alloués (h)]],16,FALSE),"TBD")</f>
        <v>0</v>
      </c>
      <c r="BB3" s="208">
        <f>IFERROR(SUM(SPARES_MANUF[[#This Row],[Temps alloués Unitaire]]*SPARES_MANUF[[#This Row],[Requested Qty]]),"TBD")</f>
        <v>0</v>
      </c>
    </row>
    <row r="4" spans="1:54" ht="38.25" hidden="1" customHeight="1" x14ac:dyDescent="0.2">
      <c r="A4" s="335" t="str">
        <f t="shared" si="0"/>
        <v>61198142B</v>
      </c>
      <c r="B4" s="81" t="str">
        <f>IFERROR(VLOOKUP(F4,'Table V'!A:K,11,FALSE),"TBD")</f>
        <v>AIRBUS</v>
      </c>
      <c r="C4" s="81">
        <v>6119814</v>
      </c>
      <c r="D4" s="82" t="s">
        <v>688</v>
      </c>
      <c r="E4" s="83" t="s">
        <v>86</v>
      </c>
      <c r="F4" s="81" t="s">
        <v>591</v>
      </c>
      <c r="G4" s="81">
        <v>1</v>
      </c>
      <c r="H4" s="81">
        <v>0</v>
      </c>
      <c r="I4" s="81"/>
      <c r="J4" s="84" t="str">
        <f>IFERROR(VLOOKUP(F4,'Table V'!A:I,9,FALSE),"P/N INCONNU")</f>
        <v>P/N CONNU</v>
      </c>
      <c r="K4" s="81" t="str">
        <f>IFERROR(VLOOKUP(F4,'Table V'!A:J,10,FALSE),"TBD")</f>
        <v>TBD</v>
      </c>
      <c r="L4" s="81" t="str">
        <f>IFERROR(VLOOKUP('PLANNING-RECHANGES LATelec'!F24,'Table V'!A:C,3,FALSE),"LdF non existante")</f>
        <v>LdF approuvée</v>
      </c>
      <c r="M4" s="85" t="s">
        <v>46</v>
      </c>
      <c r="N4" s="81" t="str">
        <f>IFERROR(VLOOKUP(F4,'Table V'!A:H,8,FALSE),"À définir")</f>
        <v>NON</v>
      </c>
      <c r="O4" s="81">
        <f>IFERROR(VLOOKUP(F4,'Table V'!A:E,2,FALSE),"")</f>
        <v>412</v>
      </c>
      <c r="P4" s="81" t="str">
        <f>IFERROR(CONCATENATE(VLOOKUP(F4,'Table V'!$A$1:$Q$259969,17,FALSE),"-",(RIGHT(C4,4)),"0",D4),"")</f>
        <v>1251319-981402B</v>
      </c>
      <c r="Q4" s="86" t="str">
        <f>IFERROR(VLOOKUP(F4,'Table V'!A:L,12,FALSE),"")</f>
        <v>LAB</v>
      </c>
      <c r="R4" s="81" t="s">
        <v>17</v>
      </c>
      <c r="S4" s="81"/>
      <c r="T4" s="90">
        <v>42423</v>
      </c>
      <c r="U4" s="88" t="s">
        <v>18</v>
      </c>
      <c r="V4" s="86" t="str">
        <f>IFERROR(VLOOKUP(F4,'Table V'!A:F,6,FALSE),"TBD")</f>
        <v xml:space="preserve">6504420600
6504420800
6574819100 </v>
      </c>
      <c r="W4" s="81" t="str">
        <f>IFERROR(VLOOKUP(F4,'Table V'!A:G,7,FALSE),"TBD")</f>
        <v>Qté 1
Qté 1
Qté 1</v>
      </c>
      <c r="X4" s="81" t="str">
        <f>IFERROR(VLOOKUP(A4,[1]Feuil1!$A:$AJ,32,FALSE),"N/A")</f>
        <v>N/A</v>
      </c>
      <c r="Y4" s="86" t="s">
        <v>1893</v>
      </c>
      <c r="Z4" s="89"/>
      <c r="AA4" s="81" t="s">
        <v>14</v>
      </c>
      <c r="AB4" s="85">
        <v>52544</v>
      </c>
      <c r="AC4" s="85"/>
      <c r="AD4" s="85"/>
      <c r="AE4" s="90">
        <v>42429</v>
      </c>
      <c r="AF4" s="90"/>
      <c r="AG4" s="90">
        <f t="shared" si="1"/>
        <v>42423</v>
      </c>
      <c r="AH4" s="81" t="s">
        <v>44</v>
      </c>
      <c r="AI4" s="133" t="str">
        <f>IFERROR(VLOOKUP(SPARES_MANUF[[#This Row],[LCT pour mise à la MAD]],[2]MAD!$B$4:$J$500000,2,FALSE),"MAD TBD")</f>
        <v>MAD TBD</v>
      </c>
      <c r="AJ4" s="124" t="str">
        <f>IFERROR(VLOOKUP(SPARES_MANUF[[#This Row],[LCT pour mise à la MAD]],[2]MAD!$B$4:$J$500000,9,FALSE),"")</f>
        <v/>
      </c>
      <c r="AK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" s="124">
        <v>42423</v>
      </c>
      <c r="AM4" s="122" t="s">
        <v>10</v>
      </c>
      <c r="AN4" s="200">
        <f>IFERROR(VLOOKUP(SPARES_MANUF[[#This Row],[P/N]],'Table V'!A$1:O$7777,13,FALSE),"0,00")</f>
        <v>0</v>
      </c>
      <c r="AO4" s="201">
        <f>IFERROR(VLOOKUP(SPARES_MANUF[[#This Row],[P/N]],'Table V'!A$1:O$7777,14,FALSE),"0,00")</f>
        <v>0</v>
      </c>
      <c r="AP4" s="202" t="str">
        <f>IFERROR(VLOOKUP(SPARES_MANUF[[#This Row],[P/N]],'Table V'!A$1:O$7777,15,FALSE),"TBD")</f>
        <v>TBD</v>
      </c>
      <c r="AQ4" s="203" t="str">
        <f>IFERROR(VLOOKUP(SPARES_MANUF[[#This Row],[CONCAT]],[3]PO_AS!$A$2:$R$2520,16,FALSE),"TBD")</f>
        <v>TBD</v>
      </c>
      <c r="AR4" s="204" t="str">
        <f>IFERROR(VLOOKUP(SPARES_MANUF[[#This Row],[CONCAT]],[3]PO_AS!$A$2:$S$2520,18,FALSE),"TBD")</f>
        <v>TBD</v>
      </c>
      <c r="AS4" s="204" t="str">
        <f t="shared" si="2"/>
        <v>Non valide</v>
      </c>
      <c r="AT4" s="204" t="str">
        <f t="shared" si="3"/>
        <v>Valide</v>
      </c>
      <c r="AU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4" s="259" t="str">
        <f>LEFT(SPARES_MANUF[[#This Row],[LCT]],9)</f>
        <v>P56691</v>
      </c>
      <c r="AX4" s="205">
        <f>SPARES_MANUF[[#This Row],[Collaborated date]]</f>
        <v>42423</v>
      </c>
      <c r="AY4" s="206">
        <f>IF(AND(SPARES_MANUF[[#This Row],[Dashboard date]]&gt;40179,SPARES_MANUF[[#This Row],[Dashboard date]]&lt;45658),SPARES_MANUF[[#This Row],[Dashboard date]],0)</f>
        <v>42423</v>
      </c>
      <c r="AZ4" s="207">
        <f>IF(OR(SPARES_MANUF[[#This Row],[Client]]="STELIA",SPARES_MANUF[[#This Row],[Priority]]="RTN",SPARES_MANUF[[#This Row],[Priority]]="EXP",SPARES_MANUF[[#This Row],[Priority]]="CRIT"),2,1)</f>
        <v>2</v>
      </c>
      <c r="BA4" s="208">
        <f>IFERROR(VLOOKUP(SPARES_MANUF[[#This Row],[P/N]],Tableau2[[#All],[PN]:[Temps alloués (h)]],16,FALSE),"TBD")</f>
        <v>0</v>
      </c>
      <c r="BB4" s="208">
        <f>IFERROR(SUM(SPARES_MANUF[[#This Row],[Temps alloués Unitaire]]*SPARES_MANUF[[#This Row],[Requested Qty]]),"TBD")</f>
        <v>0</v>
      </c>
    </row>
    <row r="5" spans="1:54" ht="38.25" hidden="1" customHeight="1" x14ac:dyDescent="0.2">
      <c r="A5" s="335" t="str">
        <f t="shared" si="0"/>
        <v>612066210</v>
      </c>
      <c r="B5" s="81" t="str">
        <f>IFERROR(VLOOKUP(F5,'Table V'!A:K,11,FALSE),"TBD")</f>
        <v>AIRBUS</v>
      </c>
      <c r="C5" s="81">
        <v>6120662</v>
      </c>
      <c r="D5" s="82" t="s">
        <v>139</v>
      </c>
      <c r="E5" s="83" t="s">
        <v>86</v>
      </c>
      <c r="F5" s="81" t="s">
        <v>591</v>
      </c>
      <c r="G5" s="81">
        <v>2</v>
      </c>
      <c r="H5" s="81">
        <v>0</v>
      </c>
      <c r="I5" s="81"/>
      <c r="J5" s="84" t="str">
        <f>IFERROR(VLOOKUP(F5,'Table V'!A:I,9,FALSE),"P/N INCONNU")</f>
        <v>P/N CONNU</v>
      </c>
      <c r="K5" s="81" t="s">
        <v>1998</v>
      </c>
      <c r="L5" s="81" t="str">
        <f>IFERROR(VLOOKUP('PLANNING-RECHANGES LATelec'!F25,'Table V'!A:C,3,FALSE),"LdF non existante")</f>
        <v>LdF approuvée</v>
      </c>
      <c r="M5" s="85" t="s">
        <v>46</v>
      </c>
      <c r="N5" s="81" t="str">
        <f>IFERROR(VLOOKUP(F5,'Table V'!A:H,8,FALSE),"À définir")</f>
        <v>NON</v>
      </c>
      <c r="O5" s="81">
        <f>IFERROR(VLOOKUP(F5,'Table V'!A:E,2,FALSE),"")</f>
        <v>412</v>
      </c>
      <c r="P5" s="81" t="str">
        <f>IFERROR(CONCATENATE(VLOOKUP(F5,'Table V'!$A$1:$Q$259969,17,FALSE),"-",(RIGHT(C5,4)),"0",D5),"")</f>
        <v>1251319-0662010</v>
      </c>
      <c r="Q5" s="86" t="str">
        <f>IFERROR(VLOOKUP(F5,'Table V'!A:L,12,FALSE),"")</f>
        <v>LAB</v>
      </c>
      <c r="R5" s="81" t="s">
        <v>16</v>
      </c>
      <c r="S5" s="81"/>
      <c r="T5" s="90">
        <v>42423</v>
      </c>
      <c r="U5" s="88" t="s">
        <v>18</v>
      </c>
      <c r="V5" s="86" t="str">
        <f>IFERROR(VLOOKUP(F5,'Table V'!A:F,6,FALSE),"TBD")</f>
        <v xml:space="preserve">6504420600
6504420800
6574819100 </v>
      </c>
      <c r="W5" s="81" t="str">
        <f>IFERROR(VLOOKUP(F5,'Table V'!A:G,7,FALSE),"TBD")</f>
        <v>Qté 1
Qté 1
Qté 1</v>
      </c>
      <c r="X5" s="81" t="str">
        <f>IFERROR(VLOOKUP(A5,[1]Feuil1!$A:$AJ,32,FALSE),"N/A")</f>
        <v>N/A</v>
      </c>
      <c r="Y5" s="86" t="s">
        <v>1893</v>
      </c>
      <c r="Z5" s="89"/>
      <c r="AA5" s="81" t="s">
        <v>14</v>
      </c>
      <c r="AB5" s="85">
        <v>52544</v>
      </c>
      <c r="AC5" s="85"/>
      <c r="AD5" s="85"/>
      <c r="AE5" s="90">
        <v>42429</v>
      </c>
      <c r="AF5" s="90"/>
      <c r="AG5" s="90">
        <f t="shared" si="1"/>
        <v>42423</v>
      </c>
      <c r="AH5" s="81" t="s">
        <v>44</v>
      </c>
      <c r="AI5" s="133" t="str">
        <f>IFERROR(VLOOKUP(SPARES_MANUF[[#This Row],[LCT pour mise à la MAD]],[2]MAD!$B$4:$J$500000,2,FALSE),"MAD TBD")</f>
        <v>MAD TBD</v>
      </c>
      <c r="AJ5" s="124" t="str">
        <f>IFERROR(VLOOKUP(SPARES_MANUF[[#This Row],[LCT pour mise à la MAD]],[2]MAD!$B$4:$J$500000,9,FALSE),"")</f>
        <v/>
      </c>
      <c r="AK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" s="124">
        <v>42423</v>
      </c>
      <c r="AM5" s="122" t="s">
        <v>10</v>
      </c>
      <c r="AN5" s="200">
        <f>IFERROR(VLOOKUP(SPARES_MANUF[[#This Row],[P/N]],'Table V'!A$1:O$7777,13,FALSE),"0,00")</f>
        <v>0</v>
      </c>
      <c r="AO5" s="201">
        <f>IFERROR(VLOOKUP(SPARES_MANUF[[#This Row],[P/N]],'Table V'!A$1:O$7777,14,FALSE),"0,00")</f>
        <v>0</v>
      </c>
      <c r="AP5" s="202" t="str">
        <f>IFERROR(VLOOKUP(SPARES_MANUF[[#This Row],[P/N]],'Table V'!A$1:O$7777,15,FALSE),"TBD")</f>
        <v>TBD</v>
      </c>
      <c r="AQ5" s="203" t="str">
        <f>IFERROR(VLOOKUP(SPARES_MANUF[[#This Row],[CONCAT]],[3]PO_AS!$A$2:$R$2520,16,FALSE),"TBD")</f>
        <v>TBD</v>
      </c>
      <c r="AR5" s="204" t="str">
        <f>IFERROR(VLOOKUP(SPARES_MANUF[[#This Row],[CONCAT]],[3]PO_AS!$A$2:$S$2520,18,FALSE),"TBD")</f>
        <v>TBD</v>
      </c>
      <c r="AS5" s="204" t="str">
        <f t="shared" si="2"/>
        <v>Non valide</v>
      </c>
      <c r="AT5" s="204" t="str">
        <f t="shared" si="3"/>
        <v>Valide</v>
      </c>
      <c r="AU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5" s="259" t="str">
        <f>LEFT(SPARES_MANUF[[#This Row],[LCT]],9)</f>
        <v>P56692</v>
      </c>
      <c r="AX5" s="205">
        <f>SPARES_MANUF[[#This Row],[Collaborated date]]</f>
        <v>42423</v>
      </c>
      <c r="AY5" s="206">
        <f>IF(AND(SPARES_MANUF[[#This Row],[Dashboard date]]&gt;40179,SPARES_MANUF[[#This Row],[Dashboard date]]&lt;45658),SPARES_MANUF[[#This Row],[Dashboard date]],0)</f>
        <v>42423</v>
      </c>
      <c r="AZ5" s="207">
        <f>IF(OR(SPARES_MANUF[[#This Row],[Client]]="STELIA",SPARES_MANUF[[#This Row],[Priority]]="RTN",SPARES_MANUF[[#This Row],[Priority]]="EXP",SPARES_MANUF[[#This Row],[Priority]]="CRIT"),2,1)</f>
        <v>2</v>
      </c>
      <c r="BA5" s="208">
        <f>IFERROR(VLOOKUP(SPARES_MANUF[[#This Row],[P/N]],Tableau2[[#All],[PN]:[Temps alloués (h)]],16,FALSE),"TBD")</f>
        <v>0</v>
      </c>
      <c r="BB5" s="208">
        <f>IFERROR(SUM(SPARES_MANUF[[#This Row],[Temps alloués Unitaire]]*SPARES_MANUF[[#This Row],[Requested Qty]]),"TBD")</f>
        <v>0</v>
      </c>
    </row>
    <row r="6" spans="1:54" ht="25.5" hidden="1" customHeight="1" x14ac:dyDescent="0.2">
      <c r="A6" s="335" t="str">
        <f t="shared" si="0"/>
        <v>557493810</v>
      </c>
      <c r="B6" s="81" t="str">
        <f>IFERROR(VLOOKUP(F6,'Table V'!A:K,11,FALSE),"TBD")</f>
        <v>AIRBUS</v>
      </c>
      <c r="C6" s="81">
        <v>5574938</v>
      </c>
      <c r="D6" s="82" t="s">
        <v>139</v>
      </c>
      <c r="E6" s="83" t="s">
        <v>86</v>
      </c>
      <c r="F6" s="81" t="s">
        <v>611</v>
      </c>
      <c r="G6" s="81">
        <v>3</v>
      </c>
      <c r="H6" s="81">
        <v>0</v>
      </c>
      <c r="I6" s="81"/>
      <c r="J6" s="84" t="str">
        <f>IFERROR(VLOOKUP(F6,'Table V'!A:I,9,FALSE),"P/N INCONNU")</f>
        <v>P/N CONNU</v>
      </c>
      <c r="K6" s="81" t="str">
        <f>IFERROR(VLOOKUP(F6,'Table V'!A:J,10,FALSE),"TBD")</f>
        <v>N/A</v>
      </c>
      <c r="L6" s="81" t="str">
        <f>IFERROR(VLOOKUP('PLANNING-RECHANGES LATelec'!#REF!,'Table V'!A:C,3,FALSE),"LdF non existante")</f>
        <v>LdF non existante</v>
      </c>
      <c r="M6" s="85" t="s">
        <v>46</v>
      </c>
      <c r="N6" s="81" t="str">
        <f>IFERROR(VLOOKUP(F6,'Table V'!A:H,8,FALSE),"À définir")</f>
        <v>NON</v>
      </c>
      <c r="O6" s="81">
        <f>IFERROR(VLOOKUP(F6,'Table V'!A:E,2,FALSE),"")</f>
        <v>510</v>
      </c>
      <c r="P6" s="81" t="str">
        <f>IFERROR(CONCATENATE(VLOOKUP(F6,'Table V'!$A$1:$Q$259969,17,FALSE),"-",(RIGHT(C6,4)),"0",D6),"")</f>
        <v>1251319-4938010</v>
      </c>
      <c r="Q6" s="86" t="str">
        <f>IFERROR(VLOOKUP(F6,'Table V'!A:L,12,FALSE),"")</f>
        <v>LAB</v>
      </c>
      <c r="R6" s="81"/>
      <c r="S6" s="81"/>
      <c r="T6" s="90">
        <v>42437</v>
      </c>
      <c r="U6" s="88" t="s">
        <v>18</v>
      </c>
      <c r="V6" s="86">
        <f>IFERROR(VLOOKUP(F6,'Table V'!A:F,6,FALSE),"TBD")</f>
        <v>6530207600</v>
      </c>
      <c r="W6" s="81" t="str">
        <f>IFERROR(VLOOKUP(F6,'Table V'!A:G,7,FALSE),"TBD")</f>
        <v>Qté 1</v>
      </c>
      <c r="X6" s="81" t="str">
        <f>IFERROR(VLOOKUP(A6,[1]Feuil1!$A:$AJ,32,FALSE),"N/A")</f>
        <v>N/A</v>
      </c>
      <c r="Y6" s="86" t="s">
        <v>1893</v>
      </c>
      <c r="Z6" s="89"/>
      <c r="AA6" s="81" t="s">
        <v>14</v>
      </c>
      <c r="AB6" s="85">
        <v>50772</v>
      </c>
      <c r="AC6" s="85"/>
      <c r="AD6" s="85"/>
      <c r="AE6" s="90">
        <v>42442</v>
      </c>
      <c r="AF6" s="90"/>
      <c r="AG6" s="90">
        <f t="shared" si="1"/>
        <v>42437</v>
      </c>
      <c r="AH6" s="81" t="s">
        <v>44</v>
      </c>
      <c r="AI6" s="133" t="str">
        <f>IFERROR(VLOOKUP(SPARES_MANUF[[#This Row],[LCT pour mise à la MAD]],[2]MAD!$B$4:$J$500000,2,FALSE),"MAD TBD")</f>
        <v>MAD TBD</v>
      </c>
      <c r="AJ6" s="124" t="str">
        <f>IFERROR(VLOOKUP(SPARES_MANUF[[#This Row],[LCT pour mise à la MAD]],[2]MAD!$B$4:$J$500000,9,FALSE),"")</f>
        <v/>
      </c>
      <c r="AK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" s="124">
        <v>42437</v>
      </c>
      <c r="AM6" s="122" t="s">
        <v>10</v>
      </c>
      <c r="AN6" s="200">
        <f>IFERROR(VLOOKUP(SPARES_MANUF[[#This Row],[P/N]],'Table V'!A$1:O$7777,13,FALSE),"0,00")</f>
        <v>1419</v>
      </c>
      <c r="AO6" s="201">
        <f>IFERROR(VLOOKUP(SPARES_MANUF[[#This Row],[P/N]],'Table V'!A$1:O$7777,14,FALSE),"0,00")</f>
        <v>0</v>
      </c>
      <c r="AP6" s="202" t="str">
        <f>IFERROR(VLOOKUP(SPARES_MANUF[[#This Row],[P/N]],'Table V'!A$1:O$7777,15,FALSE),"TBD")</f>
        <v>EUR</v>
      </c>
      <c r="AQ6" s="203" t="str">
        <f>IFERROR(VLOOKUP(SPARES_MANUF[[#This Row],[CONCAT]],[3]PO_AS!$A$2:$R$2520,16,FALSE),"TBD")</f>
        <v>TBD</v>
      </c>
      <c r="AR6" s="204" t="str">
        <f>IFERROR(VLOOKUP(SPARES_MANUF[[#This Row],[CONCAT]],[3]PO_AS!$A$2:$S$2520,18,FALSE),"TBD")</f>
        <v>TBD</v>
      </c>
      <c r="AS6" s="204" t="str">
        <f t="shared" si="2"/>
        <v>Non valide</v>
      </c>
      <c r="AT6" s="204" t="str">
        <f t="shared" si="3"/>
        <v>Non valide</v>
      </c>
      <c r="AU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4257</v>
      </c>
      <c r="AV6" s="280">
        <f>IFERROR(SPARES_MANUF[[#This Row],[CA]]*INDEX('Paramètres listes'!$A$32:$C$34,MATCH(SPARES_MANUF[[#This Row],[Devise vendue]],'Paramètres listes'!$A$32:$A$34,0),MATCH(DASHBOARD!$J$5,'Paramètres listes'!$A$32:$C$32,0)),"0,00")</f>
        <v>4257</v>
      </c>
      <c r="AW6" s="259" t="str">
        <f>LEFT(SPARES_MANUF[[#This Row],[LCT]],9)</f>
        <v/>
      </c>
      <c r="AX6" s="205">
        <f>SPARES_MANUF[[#This Row],[Collaborated date]]</f>
        <v>42437</v>
      </c>
      <c r="AY6" s="206">
        <f>IF(AND(SPARES_MANUF[[#This Row],[Dashboard date]]&gt;40179,SPARES_MANUF[[#This Row],[Dashboard date]]&lt;45658),SPARES_MANUF[[#This Row],[Dashboard date]],0)</f>
        <v>42437</v>
      </c>
      <c r="AZ6" s="207">
        <f>IF(OR(SPARES_MANUF[[#This Row],[Client]]="STELIA",SPARES_MANUF[[#This Row],[Priority]]="RTN",SPARES_MANUF[[#This Row],[Priority]]="EXP",SPARES_MANUF[[#This Row],[Priority]]="CRIT"),2,1)</f>
        <v>2</v>
      </c>
      <c r="BA6" s="208">
        <f>IFERROR(VLOOKUP(SPARES_MANUF[[#This Row],[P/N]],Tableau2[[#All],[PN]:[Temps alloués (h)]],16,FALSE),"TBD")</f>
        <v>0</v>
      </c>
      <c r="BB6" s="208">
        <f>IFERROR(SUM(SPARES_MANUF[[#This Row],[Temps alloués Unitaire]]*SPARES_MANUF[[#This Row],[Requested Qty]]),"TBD")</f>
        <v>0</v>
      </c>
    </row>
    <row r="7" spans="1:54" ht="25.5" hidden="1" customHeight="1" x14ac:dyDescent="0.2">
      <c r="A7" s="335" t="str">
        <f t="shared" si="0"/>
        <v>5546416
620289510</v>
      </c>
      <c r="B7" s="81" t="str">
        <f>IFERROR(VLOOKUP(F7,'Table V'!A:K,11,FALSE),"TBD")</f>
        <v>AIRBUS</v>
      </c>
      <c r="C7" s="81" t="s">
        <v>2021</v>
      </c>
      <c r="D7" s="82" t="s">
        <v>139</v>
      </c>
      <c r="E7" s="83" t="s">
        <v>86</v>
      </c>
      <c r="F7" s="81" t="s">
        <v>611</v>
      </c>
      <c r="G7" s="81">
        <v>2</v>
      </c>
      <c r="H7" s="81">
        <v>0</v>
      </c>
      <c r="I7" s="81"/>
      <c r="J7" s="84" t="str">
        <f>IFERROR(VLOOKUP(F7,'Table V'!A:I,9,FALSE),"P/N INCONNU")</f>
        <v>P/N CONNU</v>
      </c>
      <c r="K7" s="81" t="str">
        <f>IFERROR(VLOOKUP(F7,'Table V'!A:J,10,FALSE),"TBD")</f>
        <v>N/A</v>
      </c>
      <c r="L7" s="81" t="str">
        <f>IFERROR(VLOOKUP('PLANNING-RECHANGES LATelec'!#REF!,'Table V'!A:C,3,FALSE),"LdF non existante")</f>
        <v>LdF non existante</v>
      </c>
      <c r="M7" s="85" t="s">
        <v>46</v>
      </c>
      <c r="N7" s="81" t="str">
        <f>IFERROR(VLOOKUP(F7,'Table V'!A:H,8,FALSE),"À définir")</f>
        <v>NON</v>
      </c>
      <c r="O7" s="81">
        <f>IFERROR(VLOOKUP(F7,'Table V'!A:E,2,FALSE),"")</f>
        <v>510</v>
      </c>
      <c r="P7" s="81" t="str">
        <f>IFERROR(CONCATENATE(VLOOKUP(F7,'Table V'!$A$1:$Q$259969,17,FALSE),"-",(RIGHT(C7,4)),"0",D7),"")</f>
        <v>1251319-2895010</v>
      </c>
      <c r="Q7" s="86" t="str">
        <f>IFERROR(VLOOKUP(F7,'Table V'!A:L,12,FALSE),"")</f>
        <v>LAB</v>
      </c>
      <c r="R7" s="81"/>
      <c r="S7" s="81"/>
      <c r="T7" s="90">
        <v>42437</v>
      </c>
      <c r="U7" s="88" t="s">
        <v>18</v>
      </c>
      <c r="V7" s="86">
        <f>IFERROR(VLOOKUP(F7,'Table V'!A:F,6,FALSE),"TBD")</f>
        <v>6530207600</v>
      </c>
      <c r="W7" s="81" t="str">
        <f>IFERROR(VLOOKUP(F7,'Table V'!A:G,7,FALSE),"TBD")</f>
        <v>Qté 1</v>
      </c>
      <c r="X7" s="81" t="str">
        <f>IFERROR(VLOOKUP(A7,[1]Feuil1!$A:$AJ,32,FALSE),"N/A")</f>
        <v>N/A</v>
      </c>
      <c r="Y7" s="86" t="s">
        <v>1893</v>
      </c>
      <c r="Z7" s="89"/>
      <c r="AA7" s="81" t="s">
        <v>14</v>
      </c>
      <c r="AB7" s="85">
        <v>50772</v>
      </c>
      <c r="AC7" s="85"/>
      <c r="AD7" s="85"/>
      <c r="AE7" s="90">
        <v>42443</v>
      </c>
      <c r="AF7" s="90"/>
      <c r="AG7" s="90">
        <f t="shared" si="1"/>
        <v>42437</v>
      </c>
      <c r="AH7" s="81" t="s">
        <v>44</v>
      </c>
      <c r="AI7" s="133" t="str">
        <f>IFERROR(VLOOKUP(SPARES_MANUF[[#This Row],[LCT pour mise à la MAD]],[2]MAD!$B$4:$J$500000,2,FALSE),"MAD TBD")</f>
        <v>MAD TBD</v>
      </c>
      <c r="AJ7" s="124" t="str">
        <f>IFERROR(VLOOKUP(SPARES_MANUF[[#This Row],[LCT pour mise à la MAD]],[2]MAD!$B$4:$J$500000,9,FALSE),"")</f>
        <v/>
      </c>
      <c r="AK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" s="124">
        <v>42437</v>
      </c>
      <c r="AM7" s="122" t="s">
        <v>10</v>
      </c>
      <c r="AN7" s="200">
        <f>IFERROR(VLOOKUP(SPARES_MANUF[[#This Row],[P/N]],'Table V'!A$1:O$7777,13,FALSE),"0,00")</f>
        <v>1419</v>
      </c>
      <c r="AO7" s="201">
        <f>IFERROR(VLOOKUP(SPARES_MANUF[[#This Row],[P/N]],'Table V'!A$1:O$7777,14,FALSE),"0,00")</f>
        <v>0</v>
      </c>
      <c r="AP7" s="202" t="str">
        <f>IFERROR(VLOOKUP(SPARES_MANUF[[#This Row],[P/N]],'Table V'!A$1:O$7777,15,FALSE),"TBD")</f>
        <v>EUR</v>
      </c>
      <c r="AQ7" s="203" t="str">
        <f>IFERROR(VLOOKUP(SPARES_MANUF[[#This Row],[CONCAT]],[3]PO_AS!$A$2:$R$2520,16,FALSE),"TBD")</f>
        <v>TBD</v>
      </c>
      <c r="AR7" s="204" t="str">
        <f>IFERROR(VLOOKUP(SPARES_MANUF[[#This Row],[CONCAT]],[3]PO_AS!$A$2:$S$2520,18,FALSE),"TBD")</f>
        <v>TBD</v>
      </c>
      <c r="AS7" s="204" t="str">
        <f t="shared" si="2"/>
        <v>Non valide</v>
      </c>
      <c r="AT7" s="204" t="str">
        <f t="shared" si="3"/>
        <v>Non valide</v>
      </c>
      <c r="AU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2838</v>
      </c>
      <c r="AV7" s="280">
        <f>IFERROR(SPARES_MANUF[[#This Row],[CA]]*INDEX('Paramètres listes'!$A$32:$C$34,MATCH(SPARES_MANUF[[#This Row],[Devise vendue]],'Paramètres listes'!$A$32:$A$34,0),MATCH(DASHBOARD!$J$5,'Paramètres listes'!$A$32:$C$32,0)),"0,00")</f>
        <v>2838</v>
      </c>
      <c r="AW7" s="259" t="str">
        <f>LEFT(SPARES_MANUF[[#This Row],[LCT]],9)</f>
        <v/>
      </c>
      <c r="AX7" s="205">
        <f>SPARES_MANUF[[#This Row],[Collaborated date]]</f>
        <v>42437</v>
      </c>
      <c r="AY7" s="206">
        <f>IF(AND(SPARES_MANUF[[#This Row],[Dashboard date]]&gt;40179,SPARES_MANUF[[#This Row],[Dashboard date]]&lt;45658),SPARES_MANUF[[#This Row],[Dashboard date]],0)</f>
        <v>42437</v>
      </c>
      <c r="AZ7" s="207">
        <f>IF(OR(SPARES_MANUF[[#This Row],[Client]]="STELIA",SPARES_MANUF[[#This Row],[Priority]]="RTN",SPARES_MANUF[[#This Row],[Priority]]="EXP",SPARES_MANUF[[#This Row],[Priority]]="CRIT"),2,1)</f>
        <v>2</v>
      </c>
      <c r="BA7" s="208">
        <f>IFERROR(VLOOKUP(SPARES_MANUF[[#This Row],[P/N]],Tableau2[[#All],[PN]:[Temps alloués (h)]],16,FALSE),"TBD")</f>
        <v>0</v>
      </c>
      <c r="BB7" s="208">
        <f>IFERROR(SUM(SPARES_MANUF[[#This Row],[Temps alloués Unitaire]]*SPARES_MANUF[[#This Row],[Requested Qty]]),"TBD")</f>
        <v>0</v>
      </c>
    </row>
    <row r="8" spans="1:54" ht="12.75" hidden="1" customHeight="1" x14ac:dyDescent="0.2">
      <c r="A8" s="335" t="str">
        <f t="shared" si="0"/>
        <v>5700157
620292310</v>
      </c>
      <c r="B8" s="81" t="str">
        <f>IFERROR(VLOOKUP(F8,'Table V'!A:K,11,FALSE),"TBD")</f>
        <v>AIRBUS</v>
      </c>
      <c r="C8" s="81" t="s">
        <v>2022</v>
      </c>
      <c r="D8" s="82" t="s">
        <v>139</v>
      </c>
      <c r="E8" s="83" t="s">
        <v>86</v>
      </c>
      <c r="F8" s="81" t="s">
        <v>611</v>
      </c>
      <c r="G8" s="81">
        <v>2</v>
      </c>
      <c r="H8" s="81">
        <v>0</v>
      </c>
      <c r="I8" s="81"/>
      <c r="J8" s="84" t="str">
        <f>IFERROR(VLOOKUP(F8,'Table V'!A:I,9,FALSE),"P/N INCONNU")</f>
        <v>P/N CONNU</v>
      </c>
      <c r="K8" s="81" t="str">
        <f>IFERROR(VLOOKUP(F8,'Table V'!A:J,10,FALSE),"TBD")</f>
        <v>N/A</v>
      </c>
      <c r="L8" s="81" t="str">
        <f>IFERROR(VLOOKUP('PLANNING-RECHANGES LATelec'!F12,'Table V'!A:C,3,FALSE),"LdF non existante")</f>
        <v>LdF approuvée</v>
      </c>
      <c r="M8" s="85" t="s">
        <v>46</v>
      </c>
      <c r="N8" s="81" t="str">
        <f>IFERROR(VLOOKUP(F8,'Table V'!A:H,8,FALSE),"À définir")</f>
        <v>NON</v>
      </c>
      <c r="O8" s="81">
        <f>IFERROR(VLOOKUP(F8,'Table V'!A:E,2,FALSE),"")</f>
        <v>510</v>
      </c>
      <c r="P8" s="81" t="str">
        <f>IFERROR(CONCATENATE(VLOOKUP(F8,'Table V'!$A$1:$Q$259969,17,FALSE),"-",(RIGHT(C8,4)),"0",D8),"")</f>
        <v>1251319-2923010</v>
      </c>
      <c r="Q8" s="86" t="str">
        <f>IFERROR(VLOOKUP(F8,'Table V'!A:L,12,FALSE),"")</f>
        <v>LAB</v>
      </c>
      <c r="R8" s="81"/>
      <c r="S8" s="81"/>
      <c r="T8" s="90">
        <v>42437</v>
      </c>
      <c r="U8" s="88" t="s">
        <v>18</v>
      </c>
      <c r="V8" s="86">
        <f>IFERROR(VLOOKUP(F8,'Table V'!A:F,6,FALSE),"TBD")</f>
        <v>6530207600</v>
      </c>
      <c r="W8" s="81" t="str">
        <f>IFERROR(VLOOKUP(F8,'Table V'!A:G,7,FALSE),"TBD")</f>
        <v>Qté 1</v>
      </c>
      <c r="X8" s="81" t="str">
        <f>IFERROR(VLOOKUP(A8,[1]Feuil1!$A:$AJ,32,FALSE),"N/A")</f>
        <v>N/A</v>
      </c>
      <c r="Y8" s="86" t="s">
        <v>1893</v>
      </c>
      <c r="Z8" s="89"/>
      <c r="AA8" s="81" t="s">
        <v>14</v>
      </c>
      <c r="AB8" s="85">
        <v>50772</v>
      </c>
      <c r="AC8" s="85"/>
      <c r="AD8" s="85"/>
      <c r="AE8" s="90">
        <v>42443</v>
      </c>
      <c r="AF8" s="90"/>
      <c r="AG8" s="90">
        <f t="shared" si="1"/>
        <v>42437</v>
      </c>
      <c r="AH8" s="81" t="s">
        <v>44</v>
      </c>
      <c r="AI8" s="133" t="str">
        <f>IFERROR(VLOOKUP(SPARES_MANUF[[#This Row],[LCT pour mise à la MAD]],[2]MAD!$B$4:$J$500000,2,FALSE),"MAD TBD")</f>
        <v>MAD TBD</v>
      </c>
      <c r="AJ8" s="124" t="str">
        <f>IFERROR(VLOOKUP(SPARES_MANUF[[#This Row],[LCT pour mise à la MAD]],[2]MAD!$B$4:$J$500000,9,FALSE),"")</f>
        <v/>
      </c>
      <c r="AK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" s="124">
        <v>42437</v>
      </c>
      <c r="AM8" s="122" t="s">
        <v>10</v>
      </c>
      <c r="AN8" s="200">
        <f>IFERROR(VLOOKUP(SPARES_MANUF[[#This Row],[P/N]],'Table V'!A$1:O$7777,13,FALSE),"0,00")</f>
        <v>1419</v>
      </c>
      <c r="AO8" s="201">
        <f>IFERROR(VLOOKUP(SPARES_MANUF[[#This Row],[P/N]],'Table V'!A$1:O$7777,14,FALSE),"0,00")</f>
        <v>0</v>
      </c>
      <c r="AP8" s="202" t="str">
        <f>IFERROR(VLOOKUP(SPARES_MANUF[[#This Row],[P/N]],'Table V'!A$1:O$7777,15,FALSE),"TBD")</f>
        <v>EUR</v>
      </c>
      <c r="AQ8" s="203" t="str">
        <f>IFERROR(VLOOKUP(SPARES_MANUF[[#This Row],[CONCAT]],[3]PO_AS!$A$2:$R$2520,16,FALSE),"TBD")</f>
        <v>TBD</v>
      </c>
      <c r="AR8" s="204" t="str">
        <f>IFERROR(VLOOKUP(SPARES_MANUF[[#This Row],[CONCAT]],[3]PO_AS!$A$2:$S$2520,18,FALSE),"TBD")</f>
        <v>TBD</v>
      </c>
      <c r="AS8" s="204" t="str">
        <f t="shared" si="2"/>
        <v>Non valide</v>
      </c>
      <c r="AT8" s="204" t="str">
        <f t="shared" si="3"/>
        <v>Non valide</v>
      </c>
      <c r="AU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2838</v>
      </c>
      <c r="AV8" s="280">
        <f>IFERROR(SPARES_MANUF[[#This Row],[CA]]*INDEX('Paramètres listes'!$A$32:$C$34,MATCH(SPARES_MANUF[[#This Row],[Devise vendue]],'Paramètres listes'!$A$32:$A$34,0),MATCH(DASHBOARD!$J$5,'Paramètres listes'!$A$32:$C$32,0)),"0,00")</f>
        <v>2838</v>
      </c>
      <c r="AW8" s="259" t="str">
        <f>LEFT(SPARES_MANUF[[#This Row],[LCT]],9)</f>
        <v/>
      </c>
      <c r="AX8" s="205">
        <f>SPARES_MANUF[[#This Row],[Collaborated date]]</f>
        <v>42437</v>
      </c>
      <c r="AY8" s="206">
        <f>IF(AND(SPARES_MANUF[[#This Row],[Dashboard date]]&gt;40179,SPARES_MANUF[[#This Row],[Dashboard date]]&lt;45658),SPARES_MANUF[[#This Row],[Dashboard date]],0)</f>
        <v>42437</v>
      </c>
      <c r="AZ8" s="207">
        <f>IF(OR(SPARES_MANUF[[#This Row],[Client]]="STELIA",SPARES_MANUF[[#This Row],[Priority]]="RTN",SPARES_MANUF[[#This Row],[Priority]]="EXP",SPARES_MANUF[[#This Row],[Priority]]="CRIT"),2,1)</f>
        <v>2</v>
      </c>
      <c r="BA8" s="208">
        <f>IFERROR(VLOOKUP(SPARES_MANUF[[#This Row],[P/N]],Tableau2[[#All],[PN]:[Temps alloués (h)]],16,FALSE),"TBD")</f>
        <v>0</v>
      </c>
      <c r="BB8" s="208">
        <f>IFERROR(SUM(SPARES_MANUF[[#This Row],[Temps alloués Unitaire]]*SPARES_MANUF[[#This Row],[Requested Qty]]),"TBD")</f>
        <v>0</v>
      </c>
    </row>
    <row r="9" spans="1:54" ht="12.75" hidden="1" customHeight="1" x14ac:dyDescent="0.2">
      <c r="A9" s="335" t="str">
        <f t="shared" si="0"/>
        <v>569435510</v>
      </c>
      <c r="B9" s="81" t="str">
        <f>IFERROR(VLOOKUP(F9,'Table V'!A:K,11,FALSE),"TBD")</f>
        <v>AIRBUS</v>
      </c>
      <c r="C9" s="81">
        <v>5694355</v>
      </c>
      <c r="D9" s="82" t="s">
        <v>139</v>
      </c>
      <c r="E9" s="83" t="s">
        <v>86</v>
      </c>
      <c r="F9" s="81" t="s">
        <v>611</v>
      </c>
      <c r="G9" s="81">
        <v>1</v>
      </c>
      <c r="H9" s="81">
        <v>0</v>
      </c>
      <c r="I9" s="81"/>
      <c r="J9" s="84" t="str">
        <f>IFERROR(VLOOKUP(F9,'Table V'!A:I,9,FALSE),"P/N INCONNU")</f>
        <v>P/N CONNU</v>
      </c>
      <c r="K9" s="81" t="str">
        <f>IFERROR(VLOOKUP(F9,'Table V'!A:J,10,FALSE),"TBD")</f>
        <v>N/A</v>
      </c>
      <c r="L9" s="81" t="str">
        <f>IFERROR(VLOOKUP('PLANNING-RECHANGES LATelec'!F13,'Table V'!A:C,3,FALSE),"LdF non existante")</f>
        <v>LdF approuvée</v>
      </c>
      <c r="M9" s="85" t="s">
        <v>46</v>
      </c>
      <c r="N9" s="81" t="str">
        <f>IFERROR(VLOOKUP(F9,'Table V'!A:H,8,FALSE),"À définir")</f>
        <v>NON</v>
      </c>
      <c r="O9" s="81">
        <f>IFERROR(VLOOKUP(F9,'Table V'!A:E,2,FALSE),"")</f>
        <v>510</v>
      </c>
      <c r="P9" s="81" t="str">
        <f>IFERROR(CONCATENATE(VLOOKUP(F9,'Table V'!$A$1:$Q$259969,17,FALSE),"-",(RIGHT(C9,4)),"0",D9),"")</f>
        <v>1251319-4355010</v>
      </c>
      <c r="Q9" s="86" t="str">
        <f>IFERROR(VLOOKUP(F9,'Table V'!A:L,12,FALSE),"")</f>
        <v>LAB</v>
      </c>
      <c r="R9" s="81"/>
      <c r="S9" s="81"/>
      <c r="T9" s="90">
        <v>42444</v>
      </c>
      <c r="U9" s="88" t="s">
        <v>18</v>
      </c>
      <c r="V9" s="86">
        <f>IFERROR(VLOOKUP(F9,'Table V'!A:F,6,FALSE),"TBD")</f>
        <v>6530207600</v>
      </c>
      <c r="W9" s="81" t="str">
        <f>IFERROR(VLOOKUP(F9,'Table V'!A:G,7,FALSE),"TBD")</f>
        <v>Qté 1</v>
      </c>
      <c r="X9" s="81" t="str">
        <f>IFERROR(VLOOKUP(A9,[1]Feuil1!$A:$AJ,32,FALSE),"N/A")</f>
        <v>N/A</v>
      </c>
      <c r="Y9" s="86" t="s">
        <v>1893</v>
      </c>
      <c r="Z9" s="89"/>
      <c r="AA9" s="81" t="s">
        <v>14</v>
      </c>
      <c r="AB9" s="85">
        <v>50772</v>
      </c>
      <c r="AC9" s="85"/>
      <c r="AD9" s="85"/>
      <c r="AE9" s="90">
        <v>42448</v>
      </c>
      <c r="AF9" s="90"/>
      <c r="AG9" s="90">
        <f t="shared" si="1"/>
        <v>42444</v>
      </c>
      <c r="AH9" s="81" t="s">
        <v>44</v>
      </c>
      <c r="AI9" s="133" t="str">
        <f>IFERROR(VLOOKUP(SPARES_MANUF[[#This Row],[LCT pour mise à la MAD]],[2]MAD!$B$4:$J$500000,2,FALSE),"MAD TBD")</f>
        <v>MAD TBD</v>
      </c>
      <c r="AJ9" s="124" t="str">
        <f>IFERROR(VLOOKUP(SPARES_MANUF[[#This Row],[LCT pour mise à la MAD]],[2]MAD!$B$4:$J$500000,9,FALSE),"")</f>
        <v/>
      </c>
      <c r="AK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" s="124">
        <v>42444</v>
      </c>
      <c r="AM9" s="122" t="s">
        <v>10</v>
      </c>
      <c r="AN9" s="200">
        <f>IFERROR(VLOOKUP(SPARES_MANUF[[#This Row],[P/N]],'Table V'!A$1:O$7777,13,FALSE),"0,00")</f>
        <v>1419</v>
      </c>
      <c r="AO9" s="201">
        <f>IFERROR(VLOOKUP(SPARES_MANUF[[#This Row],[P/N]],'Table V'!A$1:O$7777,14,FALSE),"0,00")</f>
        <v>0</v>
      </c>
      <c r="AP9" s="202" t="str">
        <f>IFERROR(VLOOKUP(SPARES_MANUF[[#This Row],[P/N]],'Table V'!A$1:O$7777,15,FALSE),"TBD")</f>
        <v>EUR</v>
      </c>
      <c r="AQ9" s="203" t="str">
        <f>IFERROR(VLOOKUP(SPARES_MANUF[[#This Row],[CONCAT]],[3]PO_AS!$A$2:$R$2520,16,FALSE),"TBD")</f>
        <v>TBD</v>
      </c>
      <c r="AR9" s="204" t="str">
        <f>IFERROR(VLOOKUP(SPARES_MANUF[[#This Row],[CONCAT]],[3]PO_AS!$A$2:$S$2520,18,FALSE),"TBD")</f>
        <v>TBD</v>
      </c>
      <c r="AS9" s="204" t="str">
        <f t="shared" si="2"/>
        <v>Non valide</v>
      </c>
      <c r="AT9" s="204" t="str">
        <f t="shared" si="3"/>
        <v>Non valide</v>
      </c>
      <c r="AU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9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9" s="259" t="str">
        <f>LEFT(SPARES_MANUF[[#This Row],[LCT]],9)</f>
        <v/>
      </c>
      <c r="AX9" s="205">
        <f>SPARES_MANUF[[#This Row],[Collaborated date]]</f>
        <v>42444</v>
      </c>
      <c r="AY9" s="206">
        <f>IF(AND(SPARES_MANUF[[#This Row],[Dashboard date]]&gt;40179,SPARES_MANUF[[#This Row],[Dashboard date]]&lt;45658),SPARES_MANUF[[#This Row],[Dashboard date]],0)</f>
        <v>42444</v>
      </c>
      <c r="AZ9" s="207">
        <f>IF(OR(SPARES_MANUF[[#This Row],[Client]]="STELIA",SPARES_MANUF[[#This Row],[Priority]]="RTN",SPARES_MANUF[[#This Row],[Priority]]="EXP",SPARES_MANUF[[#This Row],[Priority]]="CRIT"),2,1)</f>
        <v>2</v>
      </c>
      <c r="BA9" s="208">
        <f>IFERROR(VLOOKUP(SPARES_MANUF[[#This Row],[P/N]],Tableau2[[#All],[PN]:[Temps alloués (h)]],16,FALSE),"TBD")</f>
        <v>0</v>
      </c>
      <c r="BB9" s="208">
        <f>IFERROR(SUM(SPARES_MANUF[[#This Row],[Temps alloués Unitaire]]*SPARES_MANUF[[#This Row],[Requested Qty]]),"TBD")</f>
        <v>0</v>
      </c>
    </row>
    <row r="10" spans="1:54" ht="12.75" hidden="1" customHeight="1" x14ac:dyDescent="0.2">
      <c r="A10" s="335" t="str">
        <f t="shared" si="0"/>
        <v>4902138
620292910</v>
      </c>
      <c r="B10" s="81" t="str">
        <f>IFERROR(VLOOKUP(F10,'Table V'!A:K,11,FALSE),"TBD")</f>
        <v>AIRBUS</v>
      </c>
      <c r="C10" s="81" t="s">
        <v>2023</v>
      </c>
      <c r="D10" s="82" t="s">
        <v>139</v>
      </c>
      <c r="E10" s="83" t="s">
        <v>86</v>
      </c>
      <c r="F10" s="81" t="s">
        <v>610</v>
      </c>
      <c r="G10" s="81">
        <v>1</v>
      </c>
      <c r="H10" s="81">
        <v>0</v>
      </c>
      <c r="I10" s="81"/>
      <c r="J10" s="84" t="str">
        <f>IFERROR(VLOOKUP(F10,'Table V'!A:I,9,FALSE),"P/N INCONNU")</f>
        <v>P/N CONNU</v>
      </c>
      <c r="K10" s="81" t="str">
        <f>IFERROR(VLOOKUP(F10,'Table V'!A:J,10,FALSE),"TBD")</f>
        <v>N/A</v>
      </c>
      <c r="L10" s="81" t="str">
        <f>IFERROR(VLOOKUP('PLANNING-RECHANGES LATelec'!F14,'Table V'!A:C,3,FALSE),"LdF non existante")</f>
        <v>LdF approuvée</v>
      </c>
      <c r="M10" s="85" t="s">
        <v>46</v>
      </c>
      <c r="N10" s="81" t="str">
        <f>IFERROR(VLOOKUP(F10,'Table V'!A:H,8,FALSE),"À définir")</f>
        <v>NON</v>
      </c>
      <c r="O10" s="81">
        <f>IFERROR(VLOOKUP(F10,'Table V'!A:E,2,FALSE),"")</f>
        <v>510</v>
      </c>
      <c r="P10" s="81" t="str">
        <f>IFERROR(CONCATENATE(VLOOKUP(F10,'Table V'!$A$1:$Q$259969,17,FALSE),"-",(RIGHT(C10,4)),"0",D10),"")</f>
        <v>1251319-2929010</v>
      </c>
      <c r="Q10" s="86" t="str">
        <f>IFERROR(VLOOKUP(F10,'Table V'!A:L,12,FALSE),"")</f>
        <v>LAB</v>
      </c>
      <c r="R10" s="81"/>
      <c r="S10" s="81"/>
      <c r="T10" s="90">
        <v>42457</v>
      </c>
      <c r="U10" s="88" t="s">
        <v>18</v>
      </c>
      <c r="V10" s="86">
        <f>IFERROR(VLOOKUP(F10,'Table V'!A:F,6,FALSE),"TBD")</f>
        <v>6530207600</v>
      </c>
      <c r="W10" s="81" t="str">
        <f>IFERROR(VLOOKUP(F10,'Table V'!A:G,7,FALSE),"TBD")</f>
        <v>Qté 1</v>
      </c>
      <c r="X10" s="81" t="str">
        <f>IFERROR(VLOOKUP(A10,[1]Feuil1!$A:$AJ,32,FALSE),"N/A")</f>
        <v>N/A</v>
      </c>
      <c r="Y10" s="86" t="s">
        <v>1893</v>
      </c>
      <c r="Z10" s="89"/>
      <c r="AA10" s="81" t="s">
        <v>14</v>
      </c>
      <c r="AB10" s="85">
        <v>50772</v>
      </c>
      <c r="AC10" s="85"/>
      <c r="AD10" s="85"/>
      <c r="AE10" s="90">
        <v>42461</v>
      </c>
      <c r="AF10" s="90"/>
      <c r="AG10" s="90">
        <f t="shared" si="1"/>
        <v>42457</v>
      </c>
      <c r="AH10" s="81" t="s">
        <v>44</v>
      </c>
      <c r="AI10" s="133" t="str">
        <f>IFERROR(VLOOKUP(SPARES_MANUF[[#This Row],[LCT pour mise à la MAD]],[2]MAD!$B$4:$J$500000,2,FALSE),"MAD TBD")</f>
        <v>MAD TBD</v>
      </c>
      <c r="AJ10" s="124" t="str">
        <f>IFERROR(VLOOKUP(SPARES_MANUF[[#This Row],[LCT pour mise à la MAD]],[2]MAD!$B$4:$J$500000,9,FALSE),"")</f>
        <v/>
      </c>
      <c r="AK1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" s="124">
        <v>42457</v>
      </c>
      <c r="AM10" s="122" t="s">
        <v>10</v>
      </c>
      <c r="AN10" s="200">
        <f>IFERROR(VLOOKUP(SPARES_MANUF[[#This Row],[P/N]],'Table V'!A$1:O$7777,13,FALSE),"0,00")</f>
        <v>1460</v>
      </c>
      <c r="AO10" s="201">
        <f>IFERROR(VLOOKUP(SPARES_MANUF[[#This Row],[P/N]],'Table V'!A$1:O$7777,14,FALSE),"0,00")</f>
        <v>2347</v>
      </c>
      <c r="AP10" s="202" t="str">
        <f>IFERROR(VLOOKUP(SPARES_MANUF[[#This Row],[P/N]],'Table V'!A$1:O$7777,15,FALSE),"TBD")</f>
        <v>USD</v>
      </c>
      <c r="AQ10" s="203" t="str">
        <f>IFERROR(VLOOKUP(SPARES_MANUF[[#This Row],[CONCAT]],[3]PO_AS!$A$2:$R$2520,16,FALSE),"TBD")</f>
        <v>TBD</v>
      </c>
      <c r="AR10" s="204" t="str">
        <f>IFERROR(VLOOKUP(SPARES_MANUF[[#This Row],[CONCAT]],[3]PO_AS!$A$2:$S$2520,18,FALSE),"TBD")</f>
        <v>TBD</v>
      </c>
      <c r="AS10" s="204" t="str">
        <f t="shared" si="2"/>
        <v>Non valide</v>
      </c>
      <c r="AT10" s="204" t="str">
        <f t="shared" si="3"/>
        <v>Non valide</v>
      </c>
      <c r="AU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10" s="280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10" s="259" t="str">
        <f>LEFT(SPARES_MANUF[[#This Row],[LCT]],9)</f>
        <v/>
      </c>
      <c r="AX10" s="205">
        <f>SPARES_MANUF[[#This Row],[Collaborated date]]</f>
        <v>42457</v>
      </c>
      <c r="AY10" s="206">
        <f>IF(AND(SPARES_MANUF[[#This Row],[Dashboard date]]&gt;40179,SPARES_MANUF[[#This Row],[Dashboard date]]&lt;45658),SPARES_MANUF[[#This Row],[Dashboard date]],0)</f>
        <v>42457</v>
      </c>
      <c r="AZ10" s="207">
        <f>IF(OR(SPARES_MANUF[[#This Row],[Client]]="STELIA",SPARES_MANUF[[#This Row],[Priority]]="RTN",SPARES_MANUF[[#This Row],[Priority]]="EXP",SPARES_MANUF[[#This Row],[Priority]]="CRIT"),2,1)</f>
        <v>2</v>
      </c>
      <c r="BA10" s="208">
        <f>IFERROR(VLOOKUP(SPARES_MANUF[[#This Row],[P/N]],Tableau2[[#All],[PN]:[Temps alloués (h)]],16,FALSE),"TBD")</f>
        <v>2.39</v>
      </c>
      <c r="BB10" s="208">
        <f>IFERROR(SUM(SPARES_MANUF[[#This Row],[Temps alloués Unitaire]]*SPARES_MANUF[[#This Row],[Requested Qty]]),"TBD")</f>
        <v>2.39</v>
      </c>
    </row>
    <row r="11" spans="1:54" ht="12.75" hidden="1" customHeight="1" x14ac:dyDescent="0.2">
      <c r="A11" s="335" t="str">
        <f t="shared" si="0"/>
        <v>5546441
620290410</v>
      </c>
      <c r="B11" s="81" t="str">
        <f>IFERROR(VLOOKUP(F11,'Table V'!A:K,11,FALSE),"TBD")</f>
        <v>AIRBUS</v>
      </c>
      <c r="C11" s="81" t="s">
        <v>2024</v>
      </c>
      <c r="D11" s="82" t="s">
        <v>139</v>
      </c>
      <c r="E11" s="83" t="s">
        <v>86</v>
      </c>
      <c r="F11" s="81" t="s">
        <v>611</v>
      </c>
      <c r="G11" s="81">
        <v>1</v>
      </c>
      <c r="H11" s="81">
        <v>0</v>
      </c>
      <c r="I11" s="81"/>
      <c r="J11" s="84" t="str">
        <f>IFERROR(VLOOKUP(F11,'Table V'!A:I,9,FALSE),"P/N INCONNU")</f>
        <v>P/N CONNU</v>
      </c>
      <c r="K11" s="81" t="str">
        <f>IFERROR(VLOOKUP(F11,'Table V'!A:J,10,FALSE),"TBD")</f>
        <v>N/A</v>
      </c>
      <c r="L11" s="81" t="str">
        <f>IFERROR(VLOOKUP('PLANNING-RECHANGES LATelec'!F15,'Table V'!A:C,3,FALSE),"LdF non existante")</f>
        <v>LdF approuvée</v>
      </c>
      <c r="M11" s="85" t="s">
        <v>46</v>
      </c>
      <c r="N11" s="81" t="str">
        <f>IFERROR(VLOOKUP(F11,'Table V'!A:H,8,FALSE),"À définir")</f>
        <v>NON</v>
      </c>
      <c r="O11" s="81">
        <f>IFERROR(VLOOKUP(F11,'Table V'!A:E,2,FALSE),"")</f>
        <v>510</v>
      </c>
      <c r="P11" s="81" t="str">
        <f>IFERROR(CONCATENATE(VLOOKUP(F11,'Table V'!$A$1:$Q$259969,17,FALSE),"-",(RIGHT(C11,4)),"0",D11),"")</f>
        <v>1251319-2904010</v>
      </c>
      <c r="Q11" s="86" t="str">
        <f>IFERROR(VLOOKUP(F11,'Table V'!A:L,12,FALSE),"")</f>
        <v>LAB</v>
      </c>
      <c r="R11" s="81"/>
      <c r="S11" s="81"/>
      <c r="T11" s="90">
        <v>42465</v>
      </c>
      <c r="U11" s="88" t="s">
        <v>18</v>
      </c>
      <c r="V11" s="86">
        <f>IFERROR(VLOOKUP(F11,'Table V'!A:F,6,FALSE),"TBD")</f>
        <v>6530207600</v>
      </c>
      <c r="W11" s="81" t="str">
        <f>IFERROR(VLOOKUP(F11,'Table V'!A:G,7,FALSE),"TBD")</f>
        <v>Qté 1</v>
      </c>
      <c r="X11" s="81" t="str">
        <f>IFERROR(VLOOKUP(A11,[1]Feuil1!$A:$AJ,32,FALSE),"N/A")</f>
        <v>N/A</v>
      </c>
      <c r="Y11" s="86" t="s">
        <v>1893</v>
      </c>
      <c r="Z11" s="89"/>
      <c r="AA11" s="81" t="s">
        <v>14</v>
      </c>
      <c r="AB11" s="85">
        <v>50772</v>
      </c>
      <c r="AC11" s="85"/>
      <c r="AD11" s="85"/>
      <c r="AE11" s="90">
        <v>42471</v>
      </c>
      <c r="AF11" s="90"/>
      <c r="AG11" s="90">
        <f t="shared" si="1"/>
        <v>42465</v>
      </c>
      <c r="AH11" s="81" t="s">
        <v>44</v>
      </c>
      <c r="AI11" s="133" t="str">
        <f>IFERROR(VLOOKUP(SPARES_MANUF[[#This Row],[LCT pour mise à la MAD]],[2]MAD!$B$4:$J$500000,2,FALSE),"MAD TBD")</f>
        <v>MAD TBD</v>
      </c>
      <c r="AJ11" s="124" t="str">
        <f>IFERROR(VLOOKUP(SPARES_MANUF[[#This Row],[LCT pour mise à la MAD]],[2]MAD!$B$4:$J$500000,9,FALSE),"")</f>
        <v/>
      </c>
      <c r="AK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" s="124">
        <v>42465</v>
      </c>
      <c r="AM11" s="122" t="s">
        <v>10</v>
      </c>
      <c r="AN11" s="200">
        <f>IFERROR(VLOOKUP(SPARES_MANUF[[#This Row],[P/N]],'Table V'!A$1:O$7777,13,FALSE),"0,00")</f>
        <v>1419</v>
      </c>
      <c r="AO11" s="201">
        <f>IFERROR(VLOOKUP(SPARES_MANUF[[#This Row],[P/N]],'Table V'!A$1:O$7777,14,FALSE),"0,00")</f>
        <v>0</v>
      </c>
      <c r="AP11" s="202" t="str">
        <f>IFERROR(VLOOKUP(SPARES_MANUF[[#This Row],[P/N]],'Table V'!A$1:O$7777,15,FALSE),"TBD")</f>
        <v>EUR</v>
      </c>
      <c r="AQ11" s="203" t="str">
        <f>IFERROR(VLOOKUP(SPARES_MANUF[[#This Row],[CONCAT]],[3]PO_AS!$A$2:$R$2520,16,FALSE),"TBD")</f>
        <v>TBD</v>
      </c>
      <c r="AR11" s="204" t="str">
        <f>IFERROR(VLOOKUP(SPARES_MANUF[[#This Row],[CONCAT]],[3]PO_AS!$A$2:$S$2520,18,FALSE),"TBD")</f>
        <v>TBD</v>
      </c>
      <c r="AS11" s="204" t="str">
        <f t="shared" si="2"/>
        <v>Non valide</v>
      </c>
      <c r="AT11" s="204" t="str">
        <f t="shared" si="3"/>
        <v>Non valide</v>
      </c>
      <c r="AU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11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11" s="259" t="str">
        <f>LEFT(SPARES_MANUF[[#This Row],[LCT]],9)</f>
        <v/>
      </c>
      <c r="AX11" s="205">
        <f>SPARES_MANUF[[#This Row],[Collaborated date]]</f>
        <v>42465</v>
      </c>
      <c r="AY11" s="206">
        <f>IF(AND(SPARES_MANUF[[#This Row],[Dashboard date]]&gt;40179,SPARES_MANUF[[#This Row],[Dashboard date]]&lt;45658),SPARES_MANUF[[#This Row],[Dashboard date]],0)</f>
        <v>42465</v>
      </c>
      <c r="AZ11" s="207">
        <f>IF(OR(SPARES_MANUF[[#This Row],[Client]]="STELIA",SPARES_MANUF[[#This Row],[Priority]]="RTN",SPARES_MANUF[[#This Row],[Priority]]="EXP",SPARES_MANUF[[#This Row],[Priority]]="CRIT"),2,1)</f>
        <v>2</v>
      </c>
      <c r="BA11" s="208">
        <f>IFERROR(VLOOKUP(SPARES_MANUF[[#This Row],[P/N]],Tableau2[[#All],[PN]:[Temps alloués (h)]],16,FALSE),"TBD")</f>
        <v>0</v>
      </c>
      <c r="BB11" s="208">
        <f>IFERROR(SUM(SPARES_MANUF[[#This Row],[Temps alloués Unitaire]]*SPARES_MANUF[[#This Row],[Requested Qty]]),"TBD")</f>
        <v>0</v>
      </c>
    </row>
    <row r="12" spans="1:54" ht="12.75" hidden="1" customHeight="1" x14ac:dyDescent="0.2">
      <c r="A12" s="335" t="str">
        <f t="shared" si="0"/>
        <v>563253510</v>
      </c>
      <c r="B12" s="81" t="str">
        <f>IFERROR(VLOOKUP(F12,'Table V'!A:K,11,FALSE),"TBD")</f>
        <v>AIRBUS</v>
      </c>
      <c r="C12" s="81">
        <v>5632535</v>
      </c>
      <c r="D12" s="82" t="s">
        <v>139</v>
      </c>
      <c r="E12" s="83" t="s">
        <v>86</v>
      </c>
      <c r="F12" s="81" t="s">
        <v>611</v>
      </c>
      <c r="G12" s="81">
        <v>1</v>
      </c>
      <c r="H12" s="81">
        <v>0</v>
      </c>
      <c r="I12" s="81"/>
      <c r="J12" s="84" t="str">
        <f>IFERROR(VLOOKUP(F12,'Table V'!A:I,9,FALSE),"P/N INCONNU")</f>
        <v>P/N CONNU</v>
      </c>
      <c r="K12" s="81" t="str">
        <f>IFERROR(VLOOKUP(F12,'Table V'!A:J,10,FALSE),"TBD")</f>
        <v>N/A</v>
      </c>
      <c r="L12" s="81" t="str">
        <f>IFERROR(VLOOKUP('PLANNING-RECHANGES LATelec'!F16,'Table V'!A:C,3,FALSE),"LdF non existante")</f>
        <v>LdF approuvée</v>
      </c>
      <c r="M12" s="85" t="s">
        <v>46</v>
      </c>
      <c r="N12" s="81" t="str">
        <f>IFERROR(VLOOKUP(F12,'Table V'!A:H,8,FALSE),"À définir")</f>
        <v>NON</v>
      </c>
      <c r="O12" s="81">
        <f>IFERROR(VLOOKUP(F12,'Table V'!A:E,2,FALSE),"")</f>
        <v>510</v>
      </c>
      <c r="P12" s="81" t="str">
        <f>IFERROR(CONCATENATE(VLOOKUP(F12,'Table V'!$A$1:$Q$259969,17,FALSE),"-",(RIGHT(C12,4)),"0",D12),"")</f>
        <v>1251319-2535010</v>
      </c>
      <c r="Q12" s="86" t="str">
        <f>IFERROR(VLOOKUP(F12,'Table V'!A:L,12,FALSE),"")</f>
        <v>LAB</v>
      </c>
      <c r="R12" s="81"/>
      <c r="S12" s="81"/>
      <c r="T12" s="90">
        <v>42465</v>
      </c>
      <c r="U12" s="88" t="s">
        <v>18</v>
      </c>
      <c r="V12" s="86">
        <f>IFERROR(VLOOKUP(F12,'Table V'!A:F,6,FALSE),"TBD")</f>
        <v>6530207600</v>
      </c>
      <c r="W12" s="81" t="str">
        <f>IFERROR(VLOOKUP(F12,'Table V'!A:G,7,FALSE),"TBD")</f>
        <v>Qté 1</v>
      </c>
      <c r="X12" s="81" t="str">
        <f>IFERROR(VLOOKUP(A12,[1]Feuil1!$A:$AJ,32,FALSE),"N/A")</f>
        <v>N/A</v>
      </c>
      <c r="Y12" s="86" t="s">
        <v>1893</v>
      </c>
      <c r="Z12" s="89"/>
      <c r="AA12" s="81" t="s">
        <v>14</v>
      </c>
      <c r="AB12" s="85">
        <v>50772</v>
      </c>
      <c r="AC12" s="85"/>
      <c r="AD12" s="85"/>
      <c r="AE12" s="90">
        <v>42471</v>
      </c>
      <c r="AF12" s="90"/>
      <c r="AG12" s="90">
        <f t="shared" si="1"/>
        <v>42465</v>
      </c>
      <c r="AH12" s="81" t="s">
        <v>44</v>
      </c>
      <c r="AI12" s="133" t="str">
        <f>IFERROR(VLOOKUP(SPARES_MANUF[[#This Row],[LCT pour mise à la MAD]],[2]MAD!$B$4:$J$500000,2,FALSE),"MAD TBD")</f>
        <v>MAD TBD</v>
      </c>
      <c r="AJ12" s="124" t="str">
        <f>IFERROR(VLOOKUP(SPARES_MANUF[[#This Row],[LCT pour mise à la MAD]],[2]MAD!$B$4:$J$500000,9,FALSE),"")</f>
        <v/>
      </c>
      <c r="AK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" s="124">
        <v>42465</v>
      </c>
      <c r="AM12" s="122" t="s">
        <v>10</v>
      </c>
      <c r="AN12" s="200">
        <f>IFERROR(VLOOKUP(SPARES_MANUF[[#This Row],[P/N]],'Table V'!A$1:O$7777,13,FALSE),"0,00")</f>
        <v>1419</v>
      </c>
      <c r="AO12" s="201">
        <f>IFERROR(VLOOKUP(SPARES_MANUF[[#This Row],[P/N]],'Table V'!A$1:O$7777,14,FALSE),"0,00")</f>
        <v>0</v>
      </c>
      <c r="AP12" s="202" t="str">
        <f>IFERROR(VLOOKUP(SPARES_MANUF[[#This Row],[P/N]],'Table V'!A$1:O$7777,15,FALSE),"TBD")</f>
        <v>EUR</v>
      </c>
      <c r="AQ12" s="203" t="str">
        <f>IFERROR(VLOOKUP(SPARES_MANUF[[#This Row],[CONCAT]],[3]PO_AS!$A$2:$R$2520,16,FALSE),"TBD")</f>
        <v>TBD</v>
      </c>
      <c r="AR12" s="204" t="str">
        <f>IFERROR(VLOOKUP(SPARES_MANUF[[#This Row],[CONCAT]],[3]PO_AS!$A$2:$S$2520,18,FALSE),"TBD")</f>
        <v>TBD</v>
      </c>
      <c r="AS12" s="204" t="str">
        <f t="shared" si="2"/>
        <v>Non valide</v>
      </c>
      <c r="AT12" s="204" t="str">
        <f t="shared" si="3"/>
        <v>Non valide</v>
      </c>
      <c r="AU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12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12" s="259" t="str">
        <f>LEFT(SPARES_MANUF[[#This Row],[LCT]],9)</f>
        <v/>
      </c>
      <c r="AX12" s="205">
        <f>SPARES_MANUF[[#This Row],[Collaborated date]]</f>
        <v>42465</v>
      </c>
      <c r="AY12" s="206">
        <f>IF(AND(SPARES_MANUF[[#This Row],[Dashboard date]]&gt;40179,SPARES_MANUF[[#This Row],[Dashboard date]]&lt;45658),SPARES_MANUF[[#This Row],[Dashboard date]],0)</f>
        <v>42465</v>
      </c>
      <c r="AZ12" s="207">
        <f>IF(OR(SPARES_MANUF[[#This Row],[Client]]="STELIA",SPARES_MANUF[[#This Row],[Priority]]="RTN",SPARES_MANUF[[#This Row],[Priority]]="EXP",SPARES_MANUF[[#This Row],[Priority]]="CRIT"),2,1)</f>
        <v>2</v>
      </c>
      <c r="BA12" s="208">
        <f>IFERROR(VLOOKUP(SPARES_MANUF[[#This Row],[P/N]],Tableau2[[#All],[PN]:[Temps alloués (h)]],16,FALSE),"TBD")</f>
        <v>0</v>
      </c>
      <c r="BB12" s="208">
        <f>IFERROR(SUM(SPARES_MANUF[[#This Row],[Temps alloués Unitaire]]*SPARES_MANUF[[#This Row],[Requested Qty]]),"TBD")</f>
        <v>0</v>
      </c>
    </row>
    <row r="13" spans="1:54" ht="12.75" hidden="1" customHeight="1" x14ac:dyDescent="0.2">
      <c r="A13" s="335" t="str">
        <f t="shared" si="0"/>
        <v>613836310</v>
      </c>
      <c r="B13" s="81" t="str">
        <f>IFERROR(VLOOKUP(F13,'Table V'!A:K,11,FALSE),"TBD")</f>
        <v>AIRBUS</v>
      </c>
      <c r="C13" s="81">
        <v>6138363</v>
      </c>
      <c r="D13" s="82" t="s">
        <v>139</v>
      </c>
      <c r="E13" s="83" t="s">
        <v>86</v>
      </c>
      <c r="F13" s="81" t="s">
        <v>611</v>
      </c>
      <c r="G13" s="81">
        <v>1</v>
      </c>
      <c r="H13" s="81">
        <v>0</v>
      </c>
      <c r="I13" s="81"/>
      <c r="J13" s="84" t="str">
        <f>IFERROR(VLOOKUP(F13,'Table V'!A:I,9,FALSE),"P/N INCONNU")</f>
        <v>P/N CONNU</v>
      </c>
      <c r="K13" s="81" t="str">
        <f>IFERROR(VLOOKUP(F13,'Table V'!A:J,10,FALSE),"TBD")</f>
        <v>N/A</v>
      </c>
      <c r="L13" s="81" t="str">
        <f>IFERROR(VLOOKUP('PLANNING-RECHANGES LATelec'!F20,'Table V'!A:C,3,FALSE),"LdF non existante")</f>
        <v>LdF approuvée</v>
      </c>
      <c r="M13" s="85" t="s">
        <v>46</v>
      </c>
      <c r="N13" s="81" t="str">
        <f>IFERROR(VLOOKUP(F13,'Table V'!A:H,8,FALSE),"À définir")</f>
        <v>NON</v>
      </c>
      <c r="O13" s="81">
        <f>IFERROR(VLOOKUP(F13,'Table V'!A:E,2,FALSE),"")</f>
        <v>510</v>
      </c>
      <c r="P13" s="81" t="str">
        <f>IFERROR(CONCATENATE(VLOOKUP(F13,'Table V'!$A$1:$Q$259969,17,FALSE),"-",(RIGHT(C13,4)),"0",D13),"")</f>
        <v>1251319-8363010</v>
      </c>
      <c r="Q13" s="86" t="str">
        <f>IFERROR(VLOOKUP(F13,'Table V'!A:L,12,FALSE),"")</f>
        <v>LAB</v>
      </c>
      <c r="R13" s="81"/>
      <c r="S13" s="81"/>
      <c r="T13" s="90">
        <v>42474</v>
      </c>
      <c r="U13" s="88" t="s">
        <v>18</v>
      </c>
      <c r="V13" s="86">
        <f>IFERROR(VLOOKUP(F13,'Table V'!A:F,6,FALSE),"TBD")</f>
        <v>6530207600</v>
      </c>
      <c r="W13" s="81" t="str">
        <f>IFERROR(VLOOKUP(F13,'Table V'!A:G,7,FALSE),"TBD")</f>
        <v>Qté 1</v>
      </c>
      <c r="X13" s="81" t="str">
        <f>IFERROR(VLOOKUP(A13,[1]Feuil1!$A:$AJ,32,FALSE),"N/A")</f>
        <v>N/A</v>
      </c>
      <c r="Y13" s="86" t="s">
        <v>1893</v>
      </c>
      <c r="Z13" s="89"/>
      <c r="AA13" s="81" t="s">
        <v>14</v>
      </c>
      <c r="AB13" s="85">
        <v>52574</v>
      </c>
      <c r="AC13" s="85"/>
      <c r="AD13" s="85"/>
      <c r="AE13" s="90">
        <v>42480</v>
      </c>
      <c r="AF13" s="90"/>
      <c r="AG13" s="90">
        <f t="shared" si="1"/>
        <v>42474</v>
      </c>
      <c r="AH13" s="81" t="s">
        <v>44</v>
      </c>
      <c r="AI13" s="133" t="str">
        <f>IFERROR(VLOOKUP(SPARES_MANUF[[#This Row],[LCT pour mise à la MAD]],[2]MAD!$B$4:$J$500000,2,FALSE),"MAD TBD")</f>
        <v>MAD TBD</v>
      </c>
      <c r="AJ13" s="124" t="str">
        <f>IFERROR(VLOOKUP(SPARES_MANUF[[#This Row],[LCT pour mise à la MAD]],[2]MAD!$B$4:$J$500000,9,FALSE),"")</f>
        <v/>
      </c>
      <c r="AK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" s="124">
        <v>42474</v>
      </c>
      <c r="AM13" s="122" t="s">
        <v>10</v>
      </c>
      <c r="AN13" s="200">
        <f>IFERROR(VLOOKUP(SPARES_MANUF[[#This Row],[P/N]],'Table V'!A$1:O$7777,13,FALSE),"0,00")</f>
        <v>1419</v>
      </c>
      <c r="AO13" s="201">
        <f>IFERROR(VLOOKUP(SPARES_MANUF[[#This Row],[P/N]],'Table V'!A$1:O$7777,14,FALSE),"0,00")</f>
        <v>0</v>
      </c>
      <c r="AP13" s="202" t="str">
        <f>IFERROR(VLOOKUP(SPARES_MANUF[[#This Row],[P/N]],'Table V'!A$1:O$7777,15,FALSE),"TBD")</f>
        <v>EUR</v>
      </c>
      <c r="AQ13" s="203" t="str">
        <f>IFERROR(VLOOKUP(SPARES_MANUF[[#This Row],[CONCAT]],[3]PO_AS!$A$2:$R$2520,16,FALSE),"TBD")</f>
        <v>TBD</v>
      </c>
      <c r="AR13" s="204" t="str">
        <f>IFERROR(VLOOKUP(SPARES_MANUF[[#This Row],[CONCAT]],[3]PO_AS!$A$2:$S$2520,18,FALSE),"TBD")</f>
        <v>TBD</v>
      </c>
      <c r="AS13" s="204" t="str">
        <f t="shared" si="2"/>
        <v>Non valide</v>
      </c>
      <c r="AT13" s="204" t="str">
        <f t="shared" si="3"/>
        <v>Non valide</v>
      </c>
      <c r="AU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13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13" s="259" t="str">
        <f>LEFT(SPARES_MANUF[[#This Row],[LCT]],9)</f>
        <v/>
      </c>
      <c r="AX13" s="205">
        <f>SPARES_MANUF[[#This Row],[Collaborated date]]</f>
        <v>42474</v>
      </c>
      <c r="AY13" s="206">
        <f>IF(AND(SPARES_MANUF[[#This Row],[Dashboard date]]&gt;40179,SPARES_MANUF[[#This Row],[Dashboard date]]&lt;45658),SPARES_MANUF[[#This Row],[Dashboard date]],0)</f>
        <v>42474</v>
      </c>
      <c r="AZ13" s="207">
        <f>IF(OR(SPARES_MANUF[[#This Row],[Client]]="STELIA",SPARES_MANUF[[#This Row],[Priority]]="RTN",SPARES_MANUF[[#This Row],[Priority]]="EXP",SPARES_MANUF[[#This Row],[Priority]]="CRIT"),2,1)</f>
        <v>2</v>
      </c>
      <c r="BA13" s="208">
        <f>IFERROR(VLOOKUP(SPARES_MANUF[[#This Row],[P/N]],Tableau2[[#All],[PN]:[Temps alloués (h)]],16,FALSE),"TBD")</f>
        <v>0</v>
      </c>
      <c r="BB13" s="208">
        <f>IFERROR(SUM(SPARES_MANUF[[#This Row],[Temps alloués Unitaire]]*SPARES_MANUF[[#This Row],[Requested Qty]]),"TBD")</f>
        <v>0</v>
      </c>
    </row>
    <row r="14" spans="1:54" ht="25.5" hidden="1" customHeight="1" x14ac:dyDescent="0.2">
      <c r="A14" s="335" t="str">
        <f t="shared" si="0"/>
        <v>594036110</v>
      </c>
      <c r="B14" s="81" t="str">
        <f>IFERROR(VLOOKUP(F14,'Table V'!A:K,11,FALSE),"TBD")</f>
        <v>AIRBUS</v>
      </c>
      <c r="C14" s="81">
        <v>5940361</v>
      </c>
      <c r="D14" s="82" t="s">
        <v>139</v>
      </c>
      <c r="E14" s="83" t="s">
        <v>86</v>
      </c>
      <c r="F14" s="81" t="s">
        <v>611</v>
      </c>
      <c r="G14" s="81">
        <v>7</v>
      </c>
      <c r="H14" s="81">
        <v>0</v>
      </c>
      <c r="I14" s="81"/>
      <c r="J14" s="84" t="str">
        <f>IFERROR(VLOOKUP(F14,'Table V'!A:I,9,FALSE),"P/N INCONNU")</f>
        <v>P/N CONNU</v>
      </c>
      <c r="K14" s="81" t="str">
        <f>IFERROR(VLOOKUP(F14,'Table V'!A:J,10,FALSE),"TBD")</f>
        <v>N/A</v>
      </c>
      <c r="L14" s="81" t="str">
        <f>IFERROR(VLOOKUP('PLANNING-RECHANGES LATelec'!F17,'Table V'!A:C,3,FALSE),"LdF non existante")</f>
        <v>LdF Non approuvée</v>
      </c>
      <c r="M14" s="85" t="s">
        <v>46</v>
      </c>
      <c r="N14" s="81" t="str">
        <f>IFERROR(VLOOKUP(F14,'Table V'!A:H,8,FALSE),"À définir")</f>
        <v>NON</v>
      </c>
      <c r="O14" s="81">
        <f>IFERROR(VLOOKUP(F14,'Table V'!A:E,2,FALSE),"")</f>
        <v>510</v>
      </c>
      <c r="P14" s="81" t="str">
        <f>IFERROR(CONCATENATE(VLOOKUP(F14,'Table V'!$A$1:$Q$259969,17,FALSE),"-",(RIGHT(C14,4)),"0",D14),"")</f>
        <v>1251319-0361010</v>
      </c>
      <c r="Q14" s="86" t="str">
        <f>IFERROR(VLOOKUP(F14,'Table V'!A:L,12,FALSE),"")</f>
        <v>LAB</v>
      </c>
      <c r="R14" s="81"/>
      <c r="S14" s="81"/>
      <c r="T14" s="90">
        <v>42480</v>
      </c>
      <c r="U14" s="88" t="s">
        <v>18</v>
      </c>
      <c r="V14" s="86">
        <f>IFERROR(VLOOKUP(F14,'Table V'!A:F,6,FALSE),"TBD")</f>
        <v>6530207600</v>
      </c>
      <c r="W14" s="81" t="str">
        <f>IFERROR(VLOOKUP(F14,'Table V'!A:G,7,FALSE),"TBD")</f>
        <v>Qté 1</v>
      </c>
      <c r="X14" s="81" t="str">
        <f>IFERROR(VLOOKUP(A14,[1]Feuil1!$A:$AJ,32,FALSE),"N/A")</f>
        <v>N/A</v>
      </c>
      <c r="Y14" s="86" t="s">
        <v>1893</v>
      </c>
      <c r="Z14" s="89"/>
      <c r="AA14" s="81" t="s">
        <v>14</v>
      </c>
      <c r="AB14" s="85">
        <v>51817</v>
      </c>
      <c r="AC14" s="85"/>
      <c r="AD14" s="85"/>
      <c r="AE14" s="90">
        <v>42486</v>
      </c>
      <c r="AF14" s="90"/>
      <c r="AG14" s="90">
        <f t="shared" si="1"/>
        <v>42480</v>
      </c>
      <c r="AH14" s="81" t="s">
        <v>44</v>
      </c>
      <c r="AI14" s="133" t="str">
        <f>IFERROR(VLOOKUP(SPARES_MANUF[[#This Row],[LCT pour mise à la MAD]],[2]MAD!$B$4:$J$500000,2,FALSE),"MAD TBD")</f>
        <v>MAD TBD</v>
      </c>
      <c r="AJ14" s="124" t="str">
        <f>IFERROR(VLOOKUP(SPARES_MANUF[[#This Row],[LCT pour mise à la MAD]],[2]MAD!$B$4:$J$500000,9,FALSE),"")</f>
        <v/>
      </c>
      <c r="AK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" s="124">
        <v>42480</v>
      </c>
      <c r="AM14" s="122" t="s">
        <v>10</v>
      </c>
      <c r="AN14" s="200">
        <f>IFERROR(VLOOKUP(SPARES_MANUF[[#This Row],[P/N]],'Table V'!A$1:O$7777,13,FALSE),"0,00")</f>
        <v>1419</v>
      </c>
      <c r="AO14" s="201">
        <f>IFERROR(VLOOKUP(SPARES_MANUF[[#This Row],[P/N]],'Table V'!A$1:O$7777,14,FALSE),"0,00")</f>
        <v>0</v>
      </c>
      <c r="AP14" s="202" t="str">
        <f>IFERROR(VLOOKUP(SPARES_MANUF[[#This Row],[P/N]],'Table V'!A$1:O$7777,15,FALSE),"TBD")</f>
        <v>EUR</v>
      </c>
      <c r="AQ14" s="203" t="str">
        <f>IFERROR(VLOOKUP(SPARES_MANUF[[#This Row],[CONCAT]],[3]PO_AS!$A$2:$R$2520,16,FALSE),"TBD")</f>
        <v>TBD</v>
      </c>
      <c r="AR14" s="204" t="str">
        <f>IFERROR(VLOOKUP(SPARES_MANUF[[#This Row],[CONCAT]],[3]PO_AS!$A$2:$S$2520,18,FALSE),"TBD")</f>
        <v>TBD</v>
      </c>
      <c r="AS14" s="204" t="str">
        <f t="shared" si="2"/>
        <v>Non valide</v>
      </c>
      <c r="AT14" s="204" t="str">
        <f t="shared" si="3"/>
        <v>Non valide</v>
      </c>
      <c r="AU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9933</v>
      </c>
      <c r="AV14" s="280">
        <f>IFERROR(SPARES_MANUF[[#This Row],[CA]]*INDEX('Paramètres listes'!$A$32:$C$34,MATCH(SPARES_MANUF[[#This Row],[Devise vendue]],'Paramètres listes'!$A$32:$A$34,0),MATCH(DASHBOARD!$J$5,'Paramètres listes'!$A$32:$C$32,0)),"0,00")</f>
        <v>9933</v>
      </c>
      <c r="AW14" s="259" t="str">
        <f>LEFT(SPARES_MANUF[[#This Row],[LCT]],9)</f>
        <v/>
      </c>
      <c r="AX14" s="205">
        <f>SPARES_MANUF[[#This Row],[Collaborated date]]</f>
        <v>42480</v>
      </c>
      <c r="AY14" s="206">
        <f>IF(AND(SPARES_MANUF[[#This Row],[Dashboard date]]&gt;40179,SPARES_MANUF[[#This Row],[Dashboard date]]&lt;45658),SPARES_MANUF[[#This Row],[Dashboard date]],0)</f>
        <v>42480</v>
      </c>
      <c r="AZ14" s="207">
        <f>IF(OR(SPARES_MANUF[[#This Row],[Client]]="STELIA",SPARES_MANUF[[#This Row],[Priority]]="RTN",SPARES_MANUF[[#This Row],[Priority]]="EXP",SPARES_MANUF[[#This Row],[Priority]]="CRIT"),2,1)</f>
        <v>2</v>
      </c>
      <c r="BA14" s="208">
        <f>IFERROR(VLOOKUP(SPARES_MANUF[[#This Row],[P/N]],Tableau2[[#All],[PN]:[Temps alloués (h)]],16,FALSE),"TBD")</f>
        <v>0</v>
      </c>
      <c r="BB14" s="208">
        <f>IFERROR(SUM(SPARES_MANUF[[#This Row],[Temps alloués Unitaire]]*SPARES_MANUF[[#This Row],[Requested Qty]]),"TBD")</f>
        <v>0</v>
      </c>
    </row>
    <row r="15" spans="1:54" ht="12.75" hidden="1" customHeight="1" x14ac:dyDescent="0.2">
      <c r="A15" s="335" t="str">
        <f t="shared" si="0"/>
        <v>601008910</v>
      </c>
      <c r="B15" s="81" t="str">
        <f>IFERROR(VLOOKUP(F15,'Table V'!A:K,11,FALSE),"TBD")</f>
        <v>AIRBUS</v>
      </c>
      <c r="C15" s="81">
        <v>6010089</v>
      </c>
      <c r="D15" s="82" t="s">
        <v>139</v>
      </c>
      <c r="E15" s="83" t="s">
        <v>86</v>
      </c>
      <c r="F15" s="81" t="s">
        <v>611</v>
      </c>
      <c r="G15" s="81">
        <v>1</v>
      </c>
      <c r="H15" s="81">
        <v>0</v>
      </c>
      <c r="I15" s="81"/>
      <c r="J15" s="84" t="str">
        <f>IFERROR(VLOOKUP(F15,'Table V'!A:I,9,FALSE),"P/N INCONNU")</f>
        <v>P/N CONNU</v>
      </c>
      <c r="K15" s="81" t="str">
        <f>IFERROR(VLOOKUP(F15,'Table V'!A:J,10,FALSE),"TBD")</f>
        <v>N/A</v>
      </c>
      <c r="L15" s="81" t="str">
        <f>IFERROR(VLOOKUP('PLANNING-RECHANGES LATelec'!F18,'Table V'!A:C,3,FALSE),"LdF non existante")</f>
        <v>LdF approuvée</v>
      </c>
      <c r="M15" s="85" t="s">
        <v>46</v>
      </c>
      <c r="N15" s="81" t="str">
        <f>IFERROR(VLOOKUP(F15,'Table V'!A:H,8,FALSE),"À définir")</f>
        <v>NON</v>
      </c>
      <c r="O15" s="81">
        <f>IFERROR(VLOOKUP(F15,'Table V'!A:E,2,FALSE),"")</f>
        <v>510</v>
      </c>
      <c r="P15" s="81" t="str">
        <f>IFERROR(CONCATENATE(VLOOKUP(F15,'Table V'!$A$1:$Q$259969,17,FALSE),"-",(RIGHT(C15,4)),"0",D15),"")</f>
        <v>1251319-0089010</v>
      </c>
      <c r="Q15" s="86" t="str">
        <f>IFERROR(VLOOKUP(F15,'Table V'!A:L,12,FALSE),"")</f>
        <v>LAB</v>
      </c>
      <c r="R15" s="81"/>
      <c r="S15" s="81"/>
      <c r="T15" s="90">
        <v>42502</v>
      </c>
      <c r="U15" s="88" t="s">
        <v>18</v>
      </c>
      <c r="V15" s="86">
        <f>IFERROR(VLOOKUP(F15,'Table V'!A:F,6,FALSE),"TBD")</f>
        <v>6530207600</v>
      </c>
      <c r="W15" s="81" t="str">
        <f>IFERROR(VLOOKUP(F15,'Table V'!A:G,7,FALSE),"TBD")</f>
        <v>Qté 1</v>
      </c>
      <c r="X15" s="81" t="str">
        <f>IFERROR(VLOOKUP(A15,[1]Feuil1!$A:$AJ,32,FALSE),"N/A")</f>
        <v>N/A</v>
      </c>
      <c r="Y15" s="86" t="s">
        <v>1893</v>
      </c>
      <c r="Z15" s="89"/>
      <c r="AA15" s="81" t="s">
        <v>14</v>
      </c>
      <c r="AB15" s="85">
        <v>52232</v>
      </c>
      <c r="AC15" s="85"/>
      <c r="AD15" s="85"/>
      <c r="AE15" s="90">
        <v>42508</v>
      </c>
      <c r="AF15" s="90"/>
      <c r="AG15" s="90">
        <f t="shared" si="1"/>
        <v>42502</v>
      </c>
      <c r="AH15" s="81" t="s">
        <v>44</v>
      </c>
      <c r="AI15" s="133" t="str">
        <f>IFERROR(VLOOKUP(SPARES_MANUF[[#This Row],[LCT pour mise à la MAD]],[2]MAD!$B$4:$J$500000,2,FALSE),"MAD TBD")</f>
        <v>MAD TBD</v>
      </c>
      <c r="AJ15" s="124" t="str">
        <f>IFERROR(VLOOKUP(SPARES_MANUF[[#This Row],[LCT pour mise à la MAD]],[2]MAD!$B$4:$J$500000,9,FALSE),"")</f>
        <v/>
      </c>
      <c r="AK1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5" s="124">
        <v>42502</v>
      </c>
      <c r="AM15" s="122" t="s">
        <v>10</v>
      </c>
      <c r="AN15" s="200">
        <f>IFERROR(VLOOKUP(SPARES_MANUF[[#This Row],[P/N]],'Table V'!A$1:O$7777,13,FALSE),"0,00")</f>
        <v>1419</v>
      </c>
      <c r="AO15" s="201">
        <f>IFERROR(VLOOKUP(SPARES_MANUF[[#This Row],[P/N]],'Table V'!A$1:O$7777,14,FALSE),"0,00")</f>
        <v>0</v>
      </c>
      <c r="AP15" s="202" t="str">
        <f>IFERROR(VLOOKUP(SPARES_MANUF[[#This Row],[P/N]],'Table V'!A$1:O$7777,15,FALSE),"TBD")</f>
        <v>EUR</v>
      </c>
      <c r="AQ15" s="203" t="str">
        <f>IFERROR(VLOOKUP(SPARES_MANUF[[#This Row],[CONCAT]],[3]PO_AS!$A$2:$R$2520,16,FALSE),"TBD")</f>
        <v>TBD</v>
      </c>
      <c r="AR15" s="204" t="str">
        <f>IFERROR(VLOOKUP(SPARES_MANUF[[#This Row],[CONCAT]],[3]PO_AS!$A$2:$S$2520,18,FALSE),"TBD")</f>
        <v>TBD</v>
      </c>
      <c r="AS15" s="204" t="str">
        <f t="shared" si="2"/>
        <v>Non valide</v>
      </c>
      <c r="AT15" s="204" t="str">
        <f t="shared" si="3"/>
        <v>Non valide</v>
      </c>
      <c r="AU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15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15" s="259" t="str">
        <f>LEFT(SPARES_MANUF[[#This Row],[LCT]],9)</f>
        <v/>
      </c>
      <c r="AX15" s="205">
        <f>SPARES_MANUF[[#This Row],[Collaborated date]]</f>
        <v>42502</v>
      </c>
      <c r="AY15" s="206">
        <f>IF(AND(SPARES_MANUF[[#This Row],[Dashboard date]]&gt;40179,SPARES_MANUF[[#This Row],[Dashboard date]]&lt;45658),SPARES_MANUF[[#This Row],[Dashboard date]],0)</f>
        <v>42502</v>
      </c>
      <c r="AZ15" s="207">
        <f>IF(OR(SPARES_MANUF[[#This Row],[Client]]="STELIA",SPARES_MANUF[[#This Row],[Priority]]="RTN",SPARES_MANUF[[#This Row],[Priority]]="EXP",SPARES_MANUF[[#This Row],[Priority]]="CRIT"),2,1)</f>
        <v>2</v>
      </c>
      <c r="BA15" s="208">
        <f>IFERROR(VLOOKUP(SPARES_MANUF[[#This Row],[P/N]],Tableau2[[#All],[PN]:[Temps alloués (h)]],16,FALSE),"TBD")</f>
        <v>0</v>
      </c>
      <c r="BB15" s="208">
        <f>IFERROR(SUM(SPARES_MANUF[[#This Row],[Temps alloués Unitaire]]*SPARES_MANUF[[#This Row],[Requested Qty]]),"TBD")</f>
        <v>0</v>
      </c>
    </row>
    <row r="16" spans="1:54" ht="12.75" hidden="1" customHeight="1" x14ac:dyDescent="0.2">
      <c r="A16" s="335" t="str">
        <f t="shared" si="0"/>
        <v>601011310</v>
      </c>
      <c r="B16" s="81" t="str">
        <f>IFERROR(VLOOKUP(F16,'Table V'!A:K,11,FALSE),"TBD")</f>
        <v>AIRBUS</v>
      </c>
      <c r="C16" s="81">
        <v>6010113</v>
      </c>
      <c r="D16" s="82" t="s">
        <v>139</v>
      </c>
      <c r="E16" s="83" t="s">
        <v>86</v>
      </c>
      <c r="F16" s="81" t="s">
        <v>610</v>
      </c>
      <c r="G16" s="81">
        <v>1</v>
      </c>
      <c r="H16" s="81">
        <v>0</v>
      </c>
      <c r="I16" s="81"/>
      <c r="J16" s="84" t="str">
        <f>IFERROR(VLOOKUP(F16,'Table V'!A:I,9,FALSE),"P/N INCONNU")</f>
        <v>P/N CONNU</v>
      </c>
      <c r="K16" s="81" t="str">
        <f>IFERROR(VLOOKUP(F16,'Table V'!A:J,10,FALSE),"TBD")</f>
        <v>N/A</v>
      </c>
      <c r="L16" s="81" t="str">
        <f>IFERROR(VLOOKUP('PLANNING-RECHANGES LATelec'!F19,'Table V'!A:C,3,FALSE),"LdF non existante")</f>
        <v>LdF approuvée</v>
      </c>
      <c r="M16" s="85" t="s">
        <v>46</v>
      </c>
      <c r="N16" s="81" t="str">
        <f>IFERROR(VLOOKUP(F16,'Table V'!A:H,8,FALSE),"À définir")</f>
        <v>NON</v>
      </c>
      <c r="O16" s="81">
        <f>IFERROR(VLOOKUP(F16,'Table V'!A:E,2,FALSE),"")</f>
        <v>510</v>
      </c>
      <c r="P16" s="81" t="str">
        <f>IFERROR(CONCATENATE(VLOOKUP(F16,'Table V'!$A$1:$Q$259969,17,FALSE),"-",(RIGHT(C16,4)),"0",D16),"")</f>
        <v>1251319-0113010</v>
      </c>
      <c r="Q16" s="86" t="str">
        <f>IFERROR(VLOOKUP(F16,'Table V'!A:L,12,FALSE),"")</f>
        <v>LAB</v>
      </c>
      <c r="R16" s="81"/>
      <c r="S16" s="81"/>
      <c r="T16" s="90">
        <v>42502</v>
      </c>
      <c r="U16" s="88" t="s">
        <v>18</v>
      </c>
      <c r="V16" s="86">
        <f>IFERROR(VLOOKUP(F16,'Table V'!A:F,6,FALSE),"TBD")</f>
        <v>6530207600</v>
      </c>
      <c r="W16" s="81" t="str">
        <f>IFERROR(VLOOKUP(F16,'Table V'!A:G,7,FALSE),"TBD")</f>
        <v>Qté 1</v>
      </c>
      <c r="X16" s="81" t="str">
        <f>IFERROR(VLOOKUP(A16,[1]Feuil1!$A:$AJ,32,FALSE),"N/A")</f>
        <v>N/A</v>
      </c>
      <c r="Y16" s="86" t="s">
        <v>1893</v>
      </c>
      <c r="Z16" s="89"/>
      <c r="AA16" s="81" t="s">
        <v>14</v>
      </c>
      <c r="AB16" s="85">
        <v>52232</v>
      </c>
      <c r="AC16" s="85"/>
      <c r="AD16" s="85"/>
      <c r="AE16" s="90">
        <v>42508</v>
      </c>
      <c r="AF16" s="90"/>
      <c r="AG16" s="90">
        <f t="shared" si="1"/>
        <v>42502</v>
      </c>
      <c r="AH16" s="81" t="s">
        <v>44</v>
      </c>
      <c r="AI16" s="133" t="str">
        <f>IFERROR(VLOOKUP(SPARES_MANUF[[#This Row],[LCT pour mise à la MAD]],[2]MAD!$B$4:$J$500000,2,FALSE),"MAD TBD")</f>
        <v>MAD TBD</v>
      </c>
      <c r="AJ16" s="124" t="str">
        <f>IFERROR(VLOOKUP(SPARES_MANUF[[#This Row],[LCT pour mise à la MAD]],[2]MAD!$B$4:$J$500000,9,FALSE),"")</f>
        <v/>
      </c>
      <c r="AK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6" s="124">
        <v>42502</v>
      </c>
      <c r="AM16" s="122" t="s">
        <v>10</v>
      </c>
      <c r="AN16" s="200">
        <f>IFERROR(VLOOKUP(SPARES_MANUF[[#This Row],[P/N]],'Table V'!A$1:O$7777,13,FALSE),"0,00")</f>
        <v>1460</v>
      </c>
      <c r="AO16" s="201">
        <f>IFERROR(VLOOKUP(SPARES_MANUF[[#This Row],[P/N]],'Table V'!A$1:O$7777,14,FALSE),"0,00")</f>
        <v>2347</v>
      </c>
      <c r="AP16" s="202" t="str">
        <f>IFERROR(VLOOKUP(SPARES_MANUF[[#This Row],[P/N]],'Table V'!A$1:O$7777,15,FALSE),"TBD")</f>
        <v>USD</v>
      </c>
      <c r="AQ16" s="203" t="str">
        <f>IFERROR(VLOOKUP(SPARES_MANUF[[#This Row],[CONCAT]],[3]PO_AS!$A$2:$R$2520,16,FALSE),"TBD")</f>
        <v>TBD</v>
      </c>
      <c r="AR16" s="204" t="str">
        <f>IFERROR(VLOOKUP(SPARES_MANUF[[#This Row],[CONCAT]],[3]PO_AS!$A$2:$S$2520,18,FALSE),"TBD")</f>
        <v>TBD</v>
      </c>
      <c r="AS16" s="204" t="str">
        <f t="shared" si="2"/>
        <v>Non valide</v>
      </c>
      <c r="AT16" s="204" t="str">
        <f t="shared" si="3"/>
        <v>Non valide</v>
      </c>
      <c r="AU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16" s="280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16" s="259" t="str">
        <f>LEFT(SPARES_MANUF[[#This Row],[LCT]],9)</f>
        <v/>
      </c>
      <c r="AX16" s="205">
        <f>SPARES_MANUF[[#This Row],[Collaborated date]]</f>
        <v>42502</v>
      </c>
      <c r="AY16" s="206">
        <f>IF(AND(SPARES_MANUF[[#This Row],[Dashboard date]]&gt;40179,SPARES_MANUF[[#This Row],[Dashboard date]]&lt;45658),SPARES_MANUF[[#This Row],[Dashboard date]],0)</f>
        <v>42502</v>
      </c>
      <c r="AZ16" s="207">
        <f>IF(OR(SPARES_MANUF[[#This Row],[Client]]="STELIA",SPARES_MANUF[[#This Row],[Priority]]="RTN",SPARES_MANUF[[#This Row],[Priority]]="EXP",SPARES_MANUF[[#This Row],[Priority]]="CRIT"),2,1)</f>
        <v>2</v>
      </c>
      <c r="BA16" s="208">
        <f>IFERROR(VLOOKUP(SPARES_MANUF[[#This Row],[P/N]],Tableau2[[#All],[PN]:[Temps alloués (h)]],16,FALSE),"TBD")</f>
        <v>2.39</v>
      </c>
      <c r="BB16" s="208">
        <f>IFERROR(SUM(SPARES_MANUF[[#This Row],[Temps alloués Unitaire]]*SPARES_MANUF[[#This Row],[Requested Qty]]),"TBD")</f>
        <v>2.39</v>
      </c>
    </row>
    <row r="17" spans="1:54" ht="25.5" hidden="1" customHeight="1" x14ac:dyDescent="0.2">
      <c r="A17" s="335" t="str">
        <f t="shared" si="0"/>
        <v>2709426110</v>
      </c>
      <c r="B17" s="81" t="str">
        <f>IFERROR(VLOOKUP(F17,'Table V'!A:K,11,FALSE),"TBD")</f>
        <v>AIRBUS</v>
      </c>
      <c r="C17" s="81">
        <v>27094261</v>
      </c>
      <c r="D17" s="82" t="s">
        <v>139</v>
      </c>
      <c r="E17" s="83" t="s">
        <v>11</v>
      </c>
      <c r="F17" s="81" t="s">
        <v>558</v>
      </c>
      <c r="G17" s="81">
        <v>1</v>
      </c>
      <c r="H17" s="81">
        <v>0</v>
      </c>
      <c r="I17" s="81"/>
      <c r="J17" s="84" t="str">
        <f>IFERROR(VLOOKUP(F17,'Table V'!A:I,9,FALSE),"P/N INCONNU")</f>
        <v>P/N CONNU</v>
      </c>
      <c r="K17" s="81" t="str">
        <f>IFERROR(VLOOKUP(F17,'Table V'!A:J,10,FALSE),"TBD")</f>
        <v>NB3526P</v>
      </c>
      <c r="L17" s="81" t="str">
        <f>IFERROR(VLOOKUP('PLANNING-RECHANGES LATelec'!F26,'Table V'!A:C,3,FALSE),"LdF non existante")</f>
        <v>LdF non existante</v>
      </c>
      <c r="M17" s="85" t="s">
        <v>46</v>
      </c>
      <c r="N17" s="81" t="str">
        <f>IFERROR(VLOOKUP(F17,'Table V'!A:H,8,FALSE),"À définir")</f>
        <v>NON</v>
      </c>
      <c r="O17" s="81">
        <f>IFERROR(VLOOKUP(F17,'Table V'!A:E,2,FALSE),"")</f>
        <v>108</v>
      </c>
      <c r="P17" s="81" t="str">
        <f>IFERROR(CONCATENATE(VLOOKUP(F17,'Table V'!$A$1:$Q$259969,17,FALSE),"-",(RIGHT(C17,4)),"0",D17),"")</f>
        <v>1251019-4261010</v>
      </c>
      <c r="Q17" s="86" t="str">
        <f>IFERROR(VLOOKUP(F17,'Table V'!A:L,12,FALSE),"")</f>
        <v>LAB</v>
      </c>
      <c r="R17" s="81" t="s">
        <v>19</v>
      </c>
      <c r="S17" s="81"/>
      <c r="T17" s="90">
        <v>42513</v>
      </c>
      <c r="U17" s="88" t="s">
        <v>18</v>
      </c>
      <c r="V17" s="86" t="str">
        <f>IFERROR(VLOOKUP(F17,'Table V'!A:F,6,FALSE),"TBD")</f>
        <v>6963469200</v>
      </c>
      <c r="W17" s="81" t="str">
        <f>IFERROR(VLOOKUP(F17,'Table V'!A:G,7,FALSE),"TBD")</f>
        <v>Qté 1</v>
      </c>
      <c r="X17" s="81" t="str">
        <f>IFERROR(VLOOKUP(A17,[1]Feuil1!$A:$AJ,32,FALSE),"N/A")</f>
        <v>N/A</v>
      </c>
      <c r="Y17" s="86" t="s">
        <v>1893</v>
      </c>
      <c r="Z17" s="89"/>
      <c r="AA17" s="81" t="s">
        <v>12</v>
      </c>
      <c r="AB17" s="85">
        <v>435</v>
      </c>
      <c r="AC17" s="85"/>
      <c r="AD17" s="85"/>
      <c r="AE17" s="90">
        <v>42515</v>
      </c>
      <c r="AF17" s="90"/>
      <c r="AG17" s="90">
        <f t="shared" si="1"/>
        <v>42513</v>
      </c>
      <c r="AH17" s="81" t="s">
        <v>44</v>
      </c>
      <c r="AI17" s="133" t="str">
        <f>IFERROR(VLOOKUP(SPARES_MANUF[[#This Row],[LCT pour mise à la MAD]],[2]MAD!$B$4:$J$500000,2,FALSE),"MAD TBD")</f>
        <v>MAD TBD</v>
      </c>
      <c r="AJ17" s="124" t="str">
        <f>IFERROR(VLOOKUP(SPARES_MANUF[[#This Row],[LCT pour mise à la MAD]],[2]MAD!$B$4:$J$500000,9,FALSE),"")</f>
        <v/>
      </c>
      <c r="AK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" s="124">
        <v>42513</v>
      </c>
      <c r="AM17" s="122" t="s">
        <v>10</v>
      </c>
      <c r="AN17" s="200">
        <f>IFERROR(VLOOKUP(SPARES_MANUF[[#This Row],[P/N]],'Table V'!A$1:O$7777,13,FALSE),"0,00")</f>
        <v>2402</v>
      </c>
      <c r="AO17" s="201">
        <f>IFERROR(VLOOKUP(SPARES_MANUF[[#This Row],[P/N]],'Table V'!A$1:O$7777,14,FALSE),"0,00")</f>
        <v>3619</v>
      </c>
      <c r="AP17" s="202" t="str">
        <f>IFERROR(VLOOKUP(SPARES_MANUF[[#This Row],[P/N]],'Table V'!A$1:O$7777,15,FALSE),"TBD")</f>
        <v>USD</v>
      </c>
      <c r="AQ17" s="203" t="str">
        <f>IFERROR(VLOOKUP(SPARES_MANUF[[#This Row],[CONCAT]],[3]PO_AS!$A$2:$R$2520,16,FALSE),"TBD")</f>
        <v>TBD</v>
      </c>
      <c r="AR17" s="204" t="str">
        <f>IFERROR(VLOOKUP(SPARES_MANUF[[#This Row],[CONCAT]],[3]PO_AS!$A$2:$S$2520,18,FALSE),"TBD")</f>
        <v>TBD</v>
      </c>
      <c r="AS17" s="204" t="str">
        <f t="shared" si="2"/>
        <v>Non valide</v>
      </c>
      <c r="AT17" s="204" t="str">
        <f t="shared" si="3"/>
        <v>Non valide</v>
      </c>
      <c r="AU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3619</v>
      </c>
      <c r="AV17" s="280">
        <f>IFERROR(SPARES_MANUF[[#This Row],[CA]]*INDEX('Paramètres listes'!$A$32:$C$34,MATCH(SPARES_MANUF[[#This Row],[Devise vendue]],'Paramètres listes'!$A$32:$A$34,0),MATCH(DASHBOARD!$J$5,'Paramètres listes'!$A$32:$C$32,0)),"0,00")</f>
        <v>3220.91</v>
      </c>
      <c r="AW17" s="259" t="str">
        <f>LEFT(SPARES_MANUF[[#This Row],[LCT]],9)</f>
        <v>R51945</v>
      </c>
      <c r="AX17" s="205">
        <f>SPARES_MANUF[[#This Row],[Collaborated date]]</f>
        <v>42513</v>
      </c>
      <c r="AY17" s="206">
        <f>IF(AND(SPARES_MANUF[[#This Row],[Dashboard date]]&gt;40179,SPARES_MANUF[[#This Row],[Dashboard date]]&lt;45658),SPARES_MANUF[[#This Row],[Dashboard date]],0)</f>
        <v>42513</v>
      </c>
      <c r="AZ17" s="207">
        <f>IF(OR(SPARES_MANUF[[#This Row],[Client]]="STELIA",SPARES_MANUF[[#This Row],[Priority]]="RTN",SPARES_MANUF[[#This Row],[Priority]]="EXP",SPARES_MANUF[[#This Row],[Priority]]="CRIT"),2,1)</f>
        <v>2</v>
      </c>
      <c r="BA17" s="208">
        <f>IFERROR(VLOOKUP(SPARES_MANUF[[#This Row],[P/N]],Tableau2[[#All],[PN]:[Temps alloués (h)]],16,FALSE),"TBD")</f>
        <v>5.39</v>
      </c>
      <c r="BB17" s="208">
        <f>IFERROR(SUM(SPARES_MANUF[[#This Row],[Temps alloués Unitaire]]*SPARES_MANUF[[#This Row],[Requested Qty]]),"TBD")</f>
        <v>5.39</v>
      </c>
    </row>
    <row r="18" spans="1:54" ht="25.5" hidden="1" customHeight="1" x14ac:dyDescent="0.2">
      <c r="A18" s="335" t="str">
        <f t="shared" si="0"/>
        <v>490003179610</v>
      </c>
      <c r="B18" s="81" t="str">
        <f>IFERROR(VLOOKUP(F18,'Table V'!A:K,11,FALSE),"TBD")</f>
        <v>STELIA</v>
      </c>
      <c r="C18" s="81">
        <v>4900031796</v>
      </c>
      <c r="D18" s="82" t="s">
        <v>139</v>
      </c>
      <c r="E18" s="83" t="s">
        <v>86</v>
      </c>
      <c r="F18" s="81" t="s">
        <v>476</v>
      </c>
      <c r="G18" s="81">
        <v>1</v>
      </c>
      <c r="H18" s="81">
        <v>0</v>
      </c>
      <c r="I18" s="81" t="str">
        <f>IFERROR(VLOOKUP(F18,'Stock PHS'!A:F,6,FALSE),"")</f>
        <v/>
      </c>
      <c r="J18" s="84" t="str">
        <f>IFERROR(VLOOKUP(F18,'Table V'!A:I,9,FALSE),"P/N INCONNU")</f>
        <v>P/N CONNU</v>
      </c>
      <c r="K18" s="81" t="str">
        <f>IFERROR(VLOOKUP(F18,'Table V'!A:J,10,FALSE),"TBD")</f>
        <v>TBD</v>
      </c>
      <c r="L18" s="81" t="str">
        <f>IFERROR(VLOOKUP(F18,'Table V'!A:C,3,FALSE),"LdF non existante")</f>
        <v>LdF approuvée</v>
      </c>
      <c r="M18" s="85" t="s">
        <v>46</v>
      </c>
      <c r="N18" s="81" t="str">
        <f>IFERROR(VLOOKUP(F18,'Table V'!A:H,8,FALSE),"À définir")</f>
        <v>NON</v>
      </c>
      <c r="O18" s="81">
        <f>IFERROR(VLOOKUP(F18,'Table V'!A:E,2,FALSE),"")</f>
        <v>23</v>
      </c>
      <c r="P18" s="81" t="str">
        <f>IFERROR(CONCATENATE(VLOOKUP(F18,'Table V'!$A$1:$Q$259969,17,FALSE),"-",(RIGHT(C18,4)),"0",D18),"")</f>
        <v>1251019-1796010</v>
      </c>
      <c r="Q18" s="86" t="str">
        <f>IFERROR(VLOOKUP(F18,'Table V'!A:L,12,FALSE),"")</f>
        <v>LAB</v>
      </c>
      <c r="R18" s="81" t="s">
        <v>55</v>
      </c>
      <c r="S18" s="81" t="s">
        <v>53</v>
      </c>
      <c r="T18" s="90">
        <v>42789</v>
      </c>
      <c r="U18" s="88" t="s">
        <v>18</v>
      </c>
      <c r="V18" s="86" t="str">
        <f>IFERROR(VLOOKUP(F18,'Table V'!A:F,6,FALSE),"TBD")</f>
        <v>6839605100</v>
      </c>
      <c r="W18" s="81" t="str">
        <f>IFERROR(VLOOKUP(F18,'Table V'!A:G,7,FALSE),"TBD")</f>
        <v>Qté 1</v>
      </c>
      <c r="X18" s="81" t="str">
        <f>IFERROR(VLOOKUP(A18,[1]Feuil1!$A:$AJ,32,FALSE),"N/A")</f>
        <v>N/A</v>
      </c>
      <c r="Y18" s="131" t="s">
        <v>1937</v>
      </c>
      <c r="Z18" s="89" t="s">
        <v>1646</v>
      </c>
      <c r="AA18" s="81" t="s">
        <v>12</v>
      </c>
      <c r="AB18" s="85">
        <v>4397</v>
      </c>
      <c r="AC18" s="85"/>
      <c r="AD18" s="85"/>
      <c r="AE18" s="90">
        <v>42795</v>
      </c>
      <c r="AF18" s="90"/>
      <c r="AG18" s="90">
        <f t="shared" si="1"/>
        <v>42789</v>
      </c>
      <c r="AH18" s="81" t="s">
        <v>44</v>
      </c>
      <c r="AI18" s="133" t="str">
        <f>IFERROR(VLOOKUP(SPARES_MANUF[[#This Row],[LCT pour mise à la MAD]],[2]MAD!$B$4:$J$500000,2,FALSE),"MAD TBD")</f>
        <v>MAD TBD</v>
      </c>
      <c r="AJ18" s="124" t="str">
        <f>IFERROR(VLOOKUP(SPARES_MANUF[[#This Row],[LCT pour mise à la MAD]],[2]MAD!$B$4:$J$500000,9,FALSE),"")</f>
        <v/>
      </c>
      <c r="AK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" s="124">
        <f>SPARES_MANUF[[#This Row],[Promised ODD]]</f>
        <v>0</v>
      </c>
      <c r="AM18" s="122" t="s">
        <v>10</v>
      </c>
      <c r="AN18" s="200">
        <f>IFERROR(VLOOKUP(SPARES_MANUF[[#This Row],[P/N]],'Table V'!A$1:O$7777,13,FALSE),"0,00")</f>
        <v>0</v>
      </c>
      <c r="AO18" s="201">
        <f>IFERROR(VLOOKUP(SPARES_MANUF[[#This Row],[P/N]],'Table V'!A$1:O$7777,14,FALSE),"0,00")</f>
        <v>0</v>
      </c>
      <c r="AP18" s="202">
        <f>IFERROR(VLOOKUP(SPARES_MANUF[[#This Row],[P/N]],'Table V'!A$1:O$7777,15,FALSE),"TBD")</f>
        <v>0</v>
      </c>
      <c r="AQ18" s="203" t="str">
        <f>IFERROR(VLOOKUP(SPARES_MANUF[[#This Row],[CONCAT]],[3]PO_AS!$A$2:$R$2520,16,FALSE),"TBD")</f>
        <v>TBD</v>
      </c>
      <c r="AR18" s="204" t="str">
        <f>IFERROR(VLOOKUP(SPARES_MANUF[[#This Row],[CONCAT]],[3]PO_AS!$A$2:$S$2520,18,FALSE),"TBD")</f>
        <v>TBD</v>
      </c>
      <c r="AS18" s="204" t="str">
        <f t="shared" si="2"/>
        <v>Non valide</v>
      </c>
      <c r="AT18" s="204" t="str">
        <f t="shared" si="3"/>
        <v>Non valide</v>
      </c>
      <c r="AU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8" s="259" t="str">
        <f>LEFT(SPARES_MANUF[[#This Row],[LCT]],9)</f>
        <v>U54481</v>
      </c>
      <c r="AX18" s="205">
        <f>SPARES_MANUF[[#This Row],[Collaborated date]]</f>
        <v>0</v>
      </c>
      <c r="AY18" s="206">
        <f>IF(AND(SPARES_MANUF[[#This Row],[Dashboard date]]&gt;40179,SPARES_MANUF[[#This Row],[Dashboard date]]&lt;45658),SPARES_MANUF[[#This Row],[Dashboard date]],0)</f>
        <v>0</v>
      </c>
      <c r="AZ18" s="207">
        <f>IF(OR(SPARES_MANUF[[#This Row],[Client]]="STELIA",SPARES_MANUF[[#This Row],[Priority]]="RTN",SPARES_MANUF[[#This Row],[Priority]]="EXP",SPARES_MANUF[[#This Row],[Priority]]="CRIT"),2,1)</f>
        <v>2</v>
      </c>
      <c r="BA18" s="208">
        <f>IFERROR(VLOOKUP(SPARES_MANUF[[#This Row],[P/N]],Tableau2[[#All],[PN]:[Temps alloués (h)]],16,FALSE),"TBD")</f>
        <v>0</v>
      </c>
      <c r="BB18" s="208">
        <f>IFERROR(SUM(SPARES_MANUF[[#This Row],[Temps alloués Unitaire]]*SPARES_MANUF[[#This Row],[Requested Qty]]),"TBD")</f>
        <v>0</v>
      </c>
    </row>
    <row r="19" spans="1:54" ht="25.5" hidden="1" customHeight="1" x14ac:dyDescent="0.2">
      <c r="A19" s="335" t="str">
        <f t="shared" si="0"/>
        <v>450026955310</v>
      </c>
      <c r="B19" s="81" t="str">
        <f>IFERROR(VLOOKUP(F19,'Table V'!A:K,11,FALSE),"TBD")</f>
        <v>LATECOERE</v>
      </c>
      <c r="C19" s="81">
        <v>4500269553</v>
      </c>
      <c r="D19" s="82" t="s">
        <v>139</v>
      </c>
      <c r="E19" s="83" t="s">
        <v>86</v>
      </c>
      <c r="F19" s="81" t="s">
        <v>1478</v>
      </c>
      <c r="G19" s="81">
        <v>8</v>
      </c>
      <c r="H19" s="81">
        <v>0</v>
      </c>
      <c r="I19" s="81" t="str">
        <f>IFERROR(VLOOKUP(F19,'Stock PHS'!A:F,6,FALSE),"")</f>
        <v/>
      </c>
      <c r="J19" s="84" t="str">
        <f>IFERROR(VLOOKUP(F19,'Table V'!A:I,9,FALSE),"P/N INCONNU")</f>
        <v>P/N CONNU</v>
      </c>
      <c r="K19" s="81" t="str">
        <f>IFERROR(VLOOKUP(F19,'Table V'!A:J,10,FALSE),"TBD")</f>
        <v>N/A</v>
      </c>
      <c r="L19" s="81" t="str">
        <f>IFERROR(VLOOKUP(F19,'Table V'!A:C,3,FALSE),"LdF non existante")</f>
        <v>LdF approuvée</v>
      </c>
      <c r="M19" s="85" t="s">
        <v>9</v>
      </c>
      <c r="N19" s="81" t="str">
        <f>IFERROR(VLOOKUP(F19,'Table V'!A:H,8,FALSE),"À définir")</f>
        <v>NON</v>
      </c>
      <c r="O19" s="81" t="str">
        <f>IFERROR(VLOOKUP(F19,'Table V'!A:E,2,FALSE),"TBD")</f>
        <v>FDVESS-L3</v>
      </c>
      <c r="P19" s="81" t="str">
        <f>IFERROR(CONCATENATE(VLOOKUP(F19,'Table V'!$A$1:$Q$259969,17,FALSE),"-",(RIGHT(C19,4)),"0",D19),"")</f>
        <v>1251619-9553010</v>
      </c>
      <c r="Q19" s="86" t="str">
        <f>IFERROR(VLOOKUP(F19,'Table V'!A:L,12,FALSE),"")</f>
        <v>COL</v>
      </c>
      <c r="R19" s="82" t="s">
        <v>336</v>
      </c>
      <c r="S19" s="81" t="s">
        <v>369</v>
      </c>
      <c r="T19" s="90">
        <v>42803</v>
      </c>
      <c r="U19" s="88" t="s">
        <v>18</v>
      </c>
      <c r="V19" s="86" t="str">
        <f>IFERROR(VLOOKUP(F19,'Table V'!A:F,6,FALSE),"TBD")</f>
        <v>N/A</v>
      </c>
      <c r="W19" s="81" t="str">
        <f>IFERROR(VLOOKUP(F19,'Table V'!A:G,7,FALSE),"TBD")</f>
        <v>N/A</v>
      </c>
      <c r="X19" s="81" t="str">
        <f>IFERROR(VLOOKUP(A19,[1]Feuil1!$A:$AJ,32,FALSE),"N/A")</f>
        <v>N/A</v>
      </c>
      <c r="Y19" s="86" t="s">
        <v>1893</v>
      </c>
      <c r="Z19" s="89" t="s">
        <v>136</v>
      </c>
      <c r="AA19" s="81" t="s">
        <v>56</v>
      </c>
      <c r="AB19" s="85">
        <v>4923</v>
      </c>
      <c r="AC19" s="85" t="s">
        <v>920</v>
      </c>
      <c r="AD19" s="85" t="s">
        <v>920</v>
      </c>
      <c r="AE19" s="90">
        <v>42809</v>
      </c>
      <c r="AF19" s="90"/>
      <c r="AG19" s="90">
        <f t="shared" si="1"/>
        <v>42803</v>
      </c>
      <c r="AH19" s="81" t="s">
        <v>44</v>
      </c>
      <c r="AI19" s="133">
        <f>IFERROR(VLOOKUP(SPARES_MANUF[[#This Row],[LCT pour mise à la MAD]],[2]MAD!$B$4:$J$500000,2,FALSE),"MAD TBD")</f>
        <v>43083</v>
      </c>
      <c r="AJ19" s="246">
        <f>IFERROR(VLOOKUP(SPARES_MANUF[[#This Row],[LCT pour mise à la MAD]],[2]MAD!$B$4:$J$500000,9,FALSE),"")</f>
        <v>43083</v>
      </c>
      <c r="AK1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9" s="124">
        <v>42809</v>
      </c>
      <c r="AM19" s="122"/>
      <c r="AN19" s="200">
        <f>IFERROR(VLOOKUP(SPARES_MANUF[[#This Row],[P/N]],'Table V'!A$1:O$7777,13,FALSE),"0,00")</f>
        <v>0</v>
      </c>
      <c r="AO19" s="201">
        <f>IFERROR(VLOOKUP(SPARES_MANUF[[#This Row],[P/N]],'Table V'!A$1:O$7777,14,FALSE),"0,00")</f>
        <v>0</v>
      </c>
      <c r="AP19" s="202">
        <f>IFERROR(VLOOKUP(SPARES_MANUF[[#This Row],[P/N]],'Table V'!A$1:O$7777,15,FALSE),"TBD")</f>
        <v>0</v>
      </c>
      <c r="AQ19" s="201" t="str">
        <f>IFERROR(VLOOKUP(SPARES_MANUF[[#This Row],[CONCAT]],[3]PO_AS!$A$2:$R$2520,16,FALSE),"TBD")</f>
        <v>TBD</v>
      </c>
      <c r="AR19" s="202" t="str">
        <f>IFERROR(VLOOKUP(SPARES_MANUF[[#This Row],[CONCAT]],[3]PO_AS!$A$2:$S$2520,18,FALSE),"TBD")</f>
        <v>TBD</v>
      </c>
      <c r="AS19" s="204" t="str">
        <f t="shared" si="2"/>
        <v>Non valide</v>
      </c>
      <c r="AT19" s="204" t="str">
        <f t="shared" si="3"/>
        <v>Non valide</v>
      </c>
      <c r="AU1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9" s="259" t="str">
        <f>LEFT(SPARES_MANUF[[#This Row],[LCT]],9)</f>
        <v>LCTV50477</v>
      </c>
      <c r="AX19" s="205">
        <f>SPARES_MANUF[[#This Row],[Collaborated date]]</f>
        <v>42809</v>
      </c>
      <c r="AY19" s="206">
        <f>IF(AND(SPARES_MANUF[[#This Row],[Dashboard date]]&gt;40179,SPARES_MANUF[[#This Row],[Dashboard date]]&lt;45658),SPARES_MANUF[[#This Row],[Dashboard date]],0)</f>
        <v>42809</v>
      </c>
      <c r="AZ19" s="207">
        <f>IF(OR(SPARES_MANUF[[#This Row],[Client]]="STELIA",SPARES_MANUF[[#This Row],[Priority]]="RTN",SPARES_MANUF[[#This Row],[Priority]]="EXP",SPARES_MANUF[[#This Row],[Priority]]="CRIT"),2,1)</f>
        <v>2</v>
      </c>
      <c r="BA19" s="208">
        <f>IFERROR(VLOOKUP(SPARES_MANUF[[#This Row],[P/N]],Tableau2[[#All],[PN]:[Temps alloués (h)]],16,FALSE),"TBD")</f>
        <v>0</v>
      </c>
      <c r="BB19" s="208">
        <f>IFERROR(SUM(SPARES_MANUF[[#This Row],[Temps alloués Unitaire]]*SPARES_MANUF[[#This Row],[Requested Qty]]),"TBD")</f>
        <v>0</v>
      </c>
    </row>
    <row r="20" spans="1:54" ht="25.5" hidden="1" customHeight="1" x14ac:dyDescent="0.2">
      <c r="A20" s="335" t="str">
        <f t="shared" si="0"/>
        <v>2734460610</v>
      </c>
      <c r="B20" s="81" t="str">
        <f>IFERROR(VLOOKUP(F20,'Table V'!A:K,11,FALSE),"TBD")</f>
        <v>AIRBUS</v>
      </c>
      <c r="C20" s="81">
        <v>27344606</v>
      </c>
      <c r="D20" s="82" t="s">
        <v>139</v>
      </c>
      <c r="E20" s="83" t="s">
        <v>86</v>
      </c>
      <c r="F20" s="81" t="s">
        <v>595</v>
      </c>
      <c r="G20" s="81">
        <v>1</v>
      </c>
      <c r="H20" s="81">
        <v>0</v>
      </c>
      <c r="I20" s="81" t="str">
        <f>IFERROR(VLOOKUP(F20,'Stock PHS'!A:F,6,FALSE),"")</f>
        <v/>
      </c>
      <c r="J20" s="84" t="str">
        <f>IFERROR(VLOOKUP(F20,'Table V'!A:I,9,FALSE),"P/N INCONNU")</f>
        <v>P/N CONNU</v>
      </c>
      <c r="K20" s="81" t="str">
        <f>IFERROR(VLOOKUP(F20,'Table V'!A:J,10,FALSE),"TBD")</f>
        <v>RR0827Z</v>
      </c>
      <c r="L20" s="81" t="str">
        <f>IFERROR(VLOOKUP(F20,'Table V'!A:C,3,FALSE),"LdF non existante")</f>
        <v>LdF approuvée</v>
      </c>
      <c r="M20" s="85" t="s">
        <v>9</v>
      </c>
      <c r="N20" s="81" t="str">
        <f>IFERROR(VLOOKUP(F20,'Table V'!A:H,8,FALSE),"À définir")</f>
        <v>NON</v>
      </c>
      <c r="O20" s="81">
        <f>IFERROR(VLOOKUP(F20,'Table V'!A:E,2,FALSE),"")</f>
        <v>423</v>
      </c>
      <c r="P20" s="81" t="str">
        <f>IFERROR(CONCATENATE(VLOOKUP(F20,'Table V'!$A$1:$Q$259969,17,FALSE),"-",(RIGHT(C20,4)),"0",D20),"")</f>
        <v>1251319-4606010</v>
      </c>
      <c r="Q20" s="86" t="str">
        <f>IFERROR(VLOOKUP(F20,'Table V'!A:L,12,FALSE),"")</f>
        <v>LAB</v>
      </c>
      <c r="R20" s="81" t="s">
        <v>1653</v>
      </c>
      <c r="S20" s="81" t="s">
        <v>61</v>
      </c>
      <c r="T20" s="90">
        <v>42836</v>
      </c>
      <c r="U20" s="88" t="s">
        <v>18</v>
      </c>
      <c r="V20" s="86">
        <f>IFERROR(VLOOKUP(F20,'Table V'!A:F,6,FALSE),"TBD")</f>
        <v>6574926600</v>
      </c>
      <c r="W20" s="81" t="str">
        <f>IFERROR(VLOOKUP(F20,'Table V'!A:G,7,FALSE),"TBD")</f>
        <v>Qté 1</v>
      </c>
      <c r="X20" s="81" t="str">
        <f>IFERROR(VLOOKUP(A20,[1]Feuil1!$A:$AJ,32,FALSE),"N/A")</f>
        <v>N/A</v>
      </c>
      <c r="Y20" s="86" t="s">
        <v>1937</v>
      </c>
      <c r="Z20" s="89" t="s">
        <v>119</v>
      </c>
      <c r="AA20" s="81" t="s">
        <v>12</v>
      </c>
      <c r="AB20" s="85">
        <v>5215</v>
      </c>
      <c r="AC20" s="85"/>
      <c r="AD20" s="85"/>
      <c r="AE20" s="90">
        <v>42841</v>
      </c>
      <c r="AF20" s="90"/>
      <c r="AG20" s="90">
        <f t="shared" si="1"/>
        <v>42836</v>
      </c>
      <c r="AH20" s="81" t="s">
        <v>44</v>
      </c>
      <c r="AI20" s="133" t="str">
        <f>IFERROR(VLOOKUP(SPARES_MANUF[[#This Row],[LCT pour mise à la MAD]],[2]MAD!$B$4:$J$500000,2,FALSE),"MAD TBD")</f>
        <v>MAD TBD</v>
      </c>
      <c r="AJ20" s="124" t="str">
        <f>IFERROR(VLOOKUP(SPARES_MANUF[[#This Row],[LCT pour mise à la MAD]],[2]MAD!$B$4:$J$500000,9,FALSE),"")</f>
        <v/>
      </c>
      <c r="AK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" s="124">
        <f>SPARES_MANUF[[#This Row],[Promised ODD]]</f>
        <v>0</v>
      </c>
      <c r="AM20" s="122" t="s">
        <v>10</v>
      </c>
      <c r="AN20" s="200">
        <f>IFERROR(VLOOKUP(SPARES_MANUF[[#This Row],[P/N]],'Table V'!A$1:O$7777,13,FALSE),"0,00")</f>
        <v>6165</v>
      </c>
      <c r="AO20" s="201">
        <f>IFERROR(VLOOKUP(SPARES_MANUF[[#This Row],[P/N]],'Table V'!A$1:O$7777,14,FALSE),"0,00")</f>
        <v>0</v>
      </c>
      <c r="AP20" s="202" t="str">
        <f>IFERROR(VLOOKUP(SPARES_MANUF[[#This Row],[P/N]],'Table V'!A$1:O$7777,15,FALSE),"TBD")</f>
        <v>EUR</v>
      </c>
      <c r="AQ20" s="203" t="str">
        <f>IFERROR(VLOOKUP(SPARES_MANUF[[#This Row],[CONCAT]],[3]PO_AS!$A$2:$R$2520,16,FALSE),"TBD")</f>
        <v>TBD</v>
      </c>
      <c r="AR20" s="204" t="str">
        <f>IFERROR(VLOOKUP(SPARES_MANUF[[#This Row],[CONCAT]],[3]PO_AS!$A$2:$S$2520,18,FALSE),"TBD")</f>
        <v>TBD</v>
      </c>
      <c r="AS20" s="204" t="str">
        <f t="shared" si="2"/>
        <v>Non valide</v>
      </c>
      <c r="AT20" s="204" t="str">
        <f t="shared" si="3"/>
        <v>Non valide</v>
      </c>
      <c r="AU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6165</v>
      </c>
      <c r="AV20" s="280">
        <f>IFERROR(SPARES_MANUF[[#This Row],[CA]]*INDEX('Paramètres listes'!$A$32:$C$34,MATCH(SPARES_MANUF[[#This Row],[Devise vendue]],'Paramètres listes'!$A$32:$A$34,0),MATCH(DASHBOARD!$J$5,'Paramètres listes'!$A$32:$C$32,0)),"0,00")</f>
        <v>6165</v>
      </c>
      <c r="AW20" s="259" t="str">
        <f>LEFT(SPARES_MANUF[[#This Row],[LCT]],9)</f>
        <v>V83549
V8</v>
      </c>
      <c r="AX20" s="205">
        <f>SPARES_MANUF[[#This Row],[Collaborated date]]</f>
        <v>0</v>
      </c>
      <c r="AY20" s="206">
        <f>IF(AND(SPARES_MANUF[[#This Row],[Dashboard date]]&gt;40179,SPARES_MANUF[[#This Row],[Dashboard date]]&lt;45658),SPARES_MANUF[[#This Row],[Dashboard date]],0)</f>
        <v>0</v>
      </c>
      <c r="AZ20" s="207">
        <f>IF(OR(SPARES_MANUF[[#This Row],[Client]]="STELIA",SPARES_MANUF[[#This Row],[Priority]]="RTN",SPARES_MANUF[[#This Row],[Priority]]="EXP",SPARES_MANUF[[#This Row],[Priority]]="CRIT"),2,1)</f>
        <v>2</v>
      </c>
      <c r="BA20" s="208">
        <f>IFERROR(VLOOKUP(SPARES_MANUF[[#This Row],[P/N]],Tableau2[[#All],[PN]:[Temps alloués (h)]],16,FALSE),"TBD")</f>
        <v>0</v>
      </c>
      <c r="BB20" s="208">
        <f>IFERROR(SUM(SPARES_MANUF[[#This Row],[Temps alloués Unitaire]]*SPARES_MANUF[[#This Row],[Requested Qty]]),"TBD")</f>
        <v>0</v>
      </c>
    </row>
    <row r="21" spans="1:54" ht="25.5" hidden="1" customHeight="1" x14ac:dyDescent="0.2">
      <c r="A21" s="335" t="str">
        <f t="shared" si="0"/>
        <v>27397188</v>
      </c>
      <c r="B21" s="81" t="str">
        <f>IFERROR(VLOOKUP(F21,'Table V'!A:K,11,FALSE),"TBD")</f>
        <v>AIRBUS</v>
      </c>
      <c r="C21" s="81">
        <v>27397188</v>
      </c>
      <c r="D21" s="82"/>
      <c r="E21" s="83" t="s">
        <v>86</v>
      </c>
      <c r="F21" s="81" t="s">
        <v>576</v>
      </c>
      <c r="G21" s="81">
        <v>1</v>
      </c>
      <c r="H21" s="81">
        <v>0</v>
      </c>
      <c r="I21" s="81" t="str">
        <f>IFERROR(VLOOKUP(F21,'Stock PHS'!A:F,6,FALSE),"")</f>
        <v/>
      </c>
      <c r="J21" s="84" t="str">
        <f>IFERROR(VLOOKUP(F21,'Table V'!A:I,9,FALSE),"P/N INCONNU")</f>
        <v>P/N CONNU</v>
      </c>
      <c r="K21" s="81" t="str">
        <f>IFERROR(VLOOKUP(F21,'Table V'!A:J,10,FALSE),"TBD")</f>
        <v>NB5457P</v>
      </c>
      <c r="L21" s="81" t="str">
        <f>IFERROR(VLOOKUP(F21,'Table V'!A:C,3,FALSE),"LdF non existante")</f>
        <v>LdF approuvée</v>
      </c>
      <c r="M21" s="85" t="s">
        <v>46</v>
      </c>
      <c r="N21" s="81" t="str">
        <f>IFERROR(VLOOKUP(F21,'Table V'!A:H,8,FALSE),"À définir")</f>
        <v>NON</v>
      </c>
      <c r="O21" s="81">
        <f>IFERROR(VLOOKUP(F21,'Table V'!A:E,2,FALSE),"")</f>
        <v>117</v>
      </c>
      <c r="P21" s="81" t="str">
        <f>IFERROR(CONCATENATE(VLOOKUP(F21,'Table V'!$A$1:$Q$259969,17,FALSE),"-",(RIGHT(C21,4)),"0",D21),"")</f>
        <v>1251019-71880</v>
      </c>
      <c r="Q21" s="86" t="str">
        <f>IFERROR(VLOOKUP(F21,'Table V'!A:L,12,FALSE),"")</f>
        <v>LAB</v>
      </c>
      <c r="R21" s="81"/>
      <c r="S21" s="81" t="s">
        <v>68</v>
      </c>
      <c r="T21" s="90">
        <v>42850</v>
      </c>
      <c r="U21" s="88" t="s">
        <v>18</v>
      </c>
      <c r="V21" s="86" t="str">
        <f>IFERROR(VLOOKUP(F21,'Table V'!A:F,6,FALSE),"TBD")</f>
        <v>N/A</v>
      </c>
      <c r="W21" s="81" t="str">
        <f>IFERROR(VLOOKUP(F21,'Table V'!A:G,7,FALSE),"TBD")</f>
        <v>N/A</v>
      </c>
      <c r="X21" s="81" t="str">
        <f>IFERROR(VLOOKUP(A21,[1]Feuil1!$A:$AJ,32,FALSE),"N/A")</f>
        <v>N/A</v>
      </c>
      <c r="Y21" s="86" t="s">
        <v>1893</v>
      </c>
      <c r="Z21" s="89" t="s">
        <v>1647</v>
      </c>
      <c r="AA21" s="81" t="s">
        <v>12</v>
      </c>
      <c r="AB21" s="85">
        <v>5394</v>
      </c>
      <c r="AC21" s="85"/>
      <c r="AD21" s="85"/>
      <c r="AE21" s="90">
        <v>42856</v>
      </c>
      <c r="AF21" s="90"/>
      <c r="AG21" s="90">
        <f t="shared" si="1"/>
        <v>42850</v>
      </c>
      <c r="AH21" s="81" t="s">
        <v>44</v>
      </c>
      <c r="AI21" s="133" t="str">
        <f>IFERROR(VLOOKUP(SPARES_MANUF[[#This Row],[LCT pour mise à la MAD]],[2]MAD!$B$4:$J$500000,2,FALSE),"MAD TBD")</f>
        <v>MAD TBD</v>
      </c>
      <c r="AJ21" s="124" t="str">
        <f>IFERROR(VLOOKUP(SPARES_MANUF[[#This Row],[LCT pour mise à la MAD]],[2]MAD!$B$4:$J$500000,9,FALSE),"")</f>
        <v/>
      </c>
      <c r="AK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" s="124">
        <v>42850</v>
      </c>
      <c r="AM21" s="122" t="s">
        <v>10</v>
      </c>
      <c r="AN21" s="200">
        <f>IFERROR(VLOOKUP(SPARES_MANUF[[#This Row],[P/N]],'Table V'!A$1:O$7777,13,FALSE),"0,00")</f>
        <v>1313.9</v>
      </c>
      <c r="AO21" s="201">
        <f>IFERROR(VLOOKUP(SPARES_MANUF[[#This Row],[P/N]],'Table V'!A$1:O$7777,14,FALSE),"0,00")</f>
        <v>0</v>
      </c>
      <c r="AP21" s="202" t="str">
        <f>IFERROR(VLOOKUP(SPARES_MANUF[[#This Row],[P/N]],'Table V'!A$1:O$7777,15,FALSE),"TBD")</f>
        <v>USD</v>
      </c>
      <c r="AQ21" s="203" t="str">
        <f>IFERROR(VLOOKUP(SPARES_MANUF[[#This Row],[CONCAT]],[3]PO_AS!$A$2:$R$2520,16,FALSE),"TBD")</f>
        <v>TBD</v>
      </c>
      <c r="AR21" s="204" t="str">
        <f>IFERROR(VLOOKUP(SPARES_MANUF[[#This Row],[CONCAT]],[3]PO_AS!$A$2:$S$2520,18,FALSE),"TBD")</f>
        <v>TBD</v>
      </c>
      <c r="AS21" s="204" t="str">
        <f t="shared" si="2"/>
        <v>Non valide</v>
      </c>
      <c r="AT21" s="204" t="str">
        <f t="shared" si="3"/>
        <v>Non valide</v>
      </c>
      <c r="AU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1" s="259" t="str">
        <f>LEFT(SPARES_MANUF[[#This Row],[LCT]],9)</f>
        <v/>
      </c>
      <c r="AX21" s="205">
        <f>SPARES_MANUF[[#This Row],[Collaborated date]]</f>
        <v>42850</v>
      </c>
      <c r="AY21" s="206">
        <f>IF(AND(SPARES_MANUF[[#This Row],[Dashboard date]]&gt;40179,SPARES_MANUF[[#This Row],[Dashboard date]]&lt;45658),SPARES_MANUF[[#This Row],[Dashboard date]],0)</f>
        <v>42850</v>
      </c>
      <c r="AZ21" s="207">
        <f>IF(OR(SPARES_MANUF[[#This Row],[Client]]="STELIA",SPARES_MANUF[[#This Row],[Priority]]="RTN",SPARES_MANUF[[#This Row],[Priority]]="EXP",SPARES_MANUF[[#This Row],[Priority]]="CRIT"),2,1)</f>
        <v>2</v>
      </c>
      <c r="BA21" s="208">
        <f>IFERROR(VLOOKUP(SPARES_MANUF[[#This Row],[P/N]],Tableau2[[#All],[PN]:[Temps alloués (h)]],16,FALSE),"TBD")</f>
        <v>3.74</v>
      </c>
      <c r="BB21" s="208">
        <f>IFERROR(SUM(SPARES_MANUF[[#This Row],[Temps alloués Unitaire]]*SPARES_MANUF[[#This Row],[Requested Qty]]),"TBD")</f>
        <v>3.74</v>
      </c>
    </row>
    <row r="22" spans="1:54" ht="25.5" hidden="1" customHeight="1" x14ac:dyDescent="0.2">
      <c r="A22" s="335" t="str">
        <f t="shared" si="0"/>
        <v>2739718910</v>
      </c>
      <c r="B22" s="81" t="str">
        <f>IFERROR(VLOOKUP(F22,'Table V'!A:K,11,FALSE),"TBD")</f>
        <v>AIRBUS</v>
      </c>
      <c r="C22" s="81">
        <v>27397189</v>
      </c>
      <c r="D22" s="82" t="s">
        <v>139</v>
      </c>
      <c r="E22" s="83" t="s">
        <v>86</v>
      </c>
      <c r="F22" s="81" t="s">
        <v>576</v>
      </c>
      <c r="G22" s="81">
        <v>1</v>
      </c>
      <c r="H22" s="81">
        <v>0</v>
      </c>
      <c r="I22" s="81" t="str">
        <f>IFERROR(VLOOKUP(F22,'Stock PHS'!A:F,6,FALSE),"")</f>
        <v/>
      </c>
      <c r="J22" s="84" t="str">
        <f>IFERROR(VLOOKUP(F22,'Table V'!A:I,9,FALSE),"P/N INCONNU")</f>
        <v>P/N CONNU</v>
      </c>
      <c r="K22" s="81" t="str">
        <f>IFERROR(VLOOKUP(F22,'Table V'!A:J,10,FALSE),"TBD")</f>
        <v>NB5457P</v>
      </c>
      <c r="L22" s="81" t="str">
        <f>IFERROR(VLOOKUP(F22,'Table V'!A:C,3,FALSE),"LdF non existante")</f>
        <v>LdF approuvée</v>
      </c>
      <c r="M22" s="85" t="s">
        <v>46</v>
      </c>
      <c r="N22" s="81" t="str">
        <f>IFERROR(VLOOKUP(F22,'Table V'!A:H,8,FALSE),"À définir")</f>
        <v>NON</v>
      </c>
      <c r="O22" s="81">
        <f>IFERROR(VLOOKUP(F22,'Table V'!A:E,2,FALSE),"")</f>
        <v>117</v>
      </c>
      <c r="P22" s="81" t="str">
        <f>IFERROR(CONCATENATE(VLOOKUP(F22,'Table V'!$A$1:$Q$259969,17,FALSE),"-",(RIGHT(C22,4)),"0",D22),"")</f>
        <v>1251019-7189010</v>
      </c>
      <c r="Q22" s="86" t="str">
        <f>IFERROR(VLOOKUP(F22,'Table V'!A:L,12,FALSE),"")</f>
        <v>LAB</v>
      </c>
      <c r="R22" s="81"/>
      <c r="S22" s="81" t="s">
        <v>69</v>
      </c>
      <c r="T22" s="90">
        <v>42850</v>
      </c>
      <c r="U22" s="88" t="s">
        <v>18</v>
      </c>
      <c r="V22" s="86" t="str">
        <f>IFERROR(VLOOKUP(F22,'Table V'!A:F,6,FALSE),"TBD")</f>
        <v>N/A</v>
      </c>
      <c r="W22" s="81" t="str">
        <f>IFERROR(VLOOKUP(F22,'Table V'!A:G,7,FALSE),"TBD")</f>
        <v>N/A</v>
      </c>
      <c r="X22" s="81" t="str">
        <f>IFERROR(VLOOKUP(A22,[1]Feuil1!$A:$AJ,32,FALSE),"N/A")</f>
        <v>N/A</v>
      </c>
      <c r="Y22" s="86" t="s">
        <v>1893</v>
      </c>
      <c r="Z22" s="89" t="s">
        <v>1647</v>
      </c>
      <c r="AA22" s="81" t="s">
        <v>12</v>
      </c>
      <c r="AB22" s="85">
        <v>5394</v>
      </c>
      <c r="AC22" s="85"/>
      <c r="AD22" s="85"/>
      <c r="AE22" s="90">
        <v>42856</v>
      </c>
      <c r="AF22" s="90"/>
      <c r="AG22" s="90">
        <f t="shared" si="1"/>
        <v>42850</v>
      </c>
      <c r="AH22" s="81" t="s">
        <v>44</v>
      </c>
      <c r="AI22" s="133" t="str">
        <f>IFERROR(VLOOKUP(SPARES_MANUF[[#This Row],[LCT pour mise à la MAD]],[2]MAD!$B$4:$J$500000,2,FALSE),"MAD TBD")</f>
        <v>MAD TBD</v>
      </c>
      <c r="AJ22" s="124" t="str">
        <f>IFERROR(VLOOKUP(SPARES_MANUF[[#This Row],[LCT pour mise à la MAD]],[2]MAD!$B$4:$J$500000,9,FALSE),"")</f>
        <v/>
      </c>
      <c r="AK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2" s="124">
        <v>42850</v>
      </c>
      <c r="AM22" s="122" t="s">
        <v>10</v>
      </c>
      <c r="AN22" s="200">
        <f>IFERROR(VLOOKUP(SPARES_MANUF[[#This Row],[P/N]],'Table V'!A$1:O$7777,13,FALSE),"0,00")</f>
        <v>1313.9</v>
      </c>
      <c r="AO22" s="201">
        <f>IFERROR(VLOOKUP(SPARES_MANUF[[#This Row],[P/N]],'Table V'!A$1:O$7777,14,FALSE),"0,00")</f>
        <v>0</v>
      </c>
      <c r="AP22" s="202" t="str">
        <f>IFERROR(VLOOKUP(SPARES_MANUF[[#This Row],[P/N]],'Table V'!A$1:O$7777,15,FALSE),"TBD")</f>
        <v>USD</v>
      </c>
      <c r="AQ22" s="203" t="str">
        <f>IFERROR(VLOOKUP(SPARES_MANUF[[#This Row],[CONCAT]],[3]PO_AS!$A$2:$R$2520,16,FALSE),"TBD")</f>
        <v>TBD</v>
      </c>
      <c r="AR22" s="204" t="str">
        <f>IFERROR(VLOOKUP(SPARES_MANUF[[#This Row],[CONCAT]],[3]PO_AS!$A$2:$S$2520,18,FALSE),"TBD")</f>
        <v>TBD</v>
      </c>
      <c r="AS22" s="204" t="str">
        <f t="shared" si="2"/>
        <v>Non valide</v>
      </c>
      <c r="AT22" s="204" t="str">
        <f t="shared" si="3"/>
        <v>Non valide</v>
      </c>
      <c r="AU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2" s="259" t="str">
        <f>LEFT(SPARES_MANUF[[#This Row],[LCT]],9)</f>
        <v/>
      </c>
      <c r="AX22" s="205">
        <f>SPARES_MANUF[[#This Row],[Collaborated date]]</f>
        <v>42850</v>
      </c>
      <c r="AY22" s="206">
        <f>IF(AND(SPARES_MANUF[[#This Row],[Dashboard date]]&gt;40179,SPARES_MANUF[[#This Row],[Dashboard date]]&lt;45658),SPARES_MANUF[[#This Row],[Dashboard date]],0)</f>
        <v>42850</v>
      </c>
      <c r="AZ22" s="207">
        <f>IF(OR(SPARES_MANUF[[#This Row],[Client]]="STELIA",SPARES_MANUF[[#This Row],[Priority]]="RTN",SPARES_MANUF[[#This Row],[Priority]]="EXP",SPARES_MANUF[[#This Row],[Priority]]="CRIT"),2,1)</f>
        <v>2</v>
      </c>
      <c r="BA22" s="208">
        <f>IFERROR(VLOOKUP(SPARES_MANUF[[#This Row],[P/N]],Tableau2[[#All],[PN]:[Temps alloués (h)]],16,FALSE),"TBD")</f>
        <v>3.74</v>
      </c>
      <c r="BB22" s="208">
        <f>IFERROR(SUM(SPARES_MANUF[[#This Row],[Temps alloués Unitaire]]*SPARES_MANUF[[#This Row],[Requested Qty]]),"TBD")</f>
        <v>3.74</v>
      </c>
    </row>
    <row r="23" spans="1:54" ht="38.25" hidden="1" customHeight="1" x14ac:dyDescent="0.2">
      <c r="A23" s="335" t="str">
        <f t="shared" si="0"/>
        <v>2739719010</v>
      </c>
      <c r="B23" s="81" t="str">
        <f>IFERROR(VLOOKUP(F23,'Table V'!A:K,11,FALSE),"TBD")</f>
        <v>AIRBUS</v>
      </c>
      <c r="C23" s="81">
        <v>27397190</v>
      </c>
      <c r="D23" s="82" t="s">
        <v>139</v>
      </c>
      <c r="E23" s="83" t="s">
        <v>86</v>
      </c>
      <c r="F23" s="81" t="s">
        <v>576</v>
      </c>
      <c r="G23" s="81">
        <v>1</v>
      </c>
      <c r="H23" s="81">
        <v>0</v>
      </c>
      <c r="I23" s="81" t="str">
        <f>IFERROR(VLOOKUP(F23,'Stock PHS'!A:F,6,FALSE),"")</f>
        <v/>
      </c>
      <c r="J23" s="84" t="str">
        <f>IFERROR(VLOOKUP(F23,'Table V'!A:I,9,FALSE),"P/N INCONNU")</f>
        <v>P/N CONNU</v>
      </c>
      <c r="K23" s="81" t="str">
        <f>IFERROR(VLOOKUP(F23,'Table V'!A:J,10,FALSE),"TBD")</f>
        <v>NB5457P</v>
      </c>
      <c r="L23" s="81" t="str">
        <f>IFERROR(VLOOKUP(F23,'Table V'!A:C,3,FALSE),"LdF non existante")</f>
        <v>LdF approuvée</v>
      </c>
      <c r="M23" s="85" t="s">
        <v>46</v>
      </c>
      <c r="N23" s="81" t="str">
        <f>IFERROR(VLOOKUP(F23,'Table V'!A:H,8,FALSE),"À définir")</f>
        <v>NON</v>
      </c>
      <c r="O23" s="81">
        <f>IFERROR(VLOOKUP(F23,'Table V'!A:E,2,FALSE),"")</f>
        <v>117</v>
      </c>
      <c r="P23" s="81" t="str">
        <f>IFERROR(CONCATENATE(VLOOKUP(F23,'Table V'!$A$1:$Q$259969,17,FALSE),"-",(RIGHT(C23,4)),"0",D23),"")</f>
        <v>1251019-7190010</v>
      </c>
      <c r="Q23" s="86" t="str">
        <f>IFERROR(VLOOKUP(F23,'Table V'!A:L,12,FALSE),"")</f>
        <v>LAB</v>
      </c>
      <c r="R23" s="81"/>
      <c r="S23" s="81" t="s">
        <v>70</v>
      </c>
      <c r="T23" s="90">
        <v>42850</v>
      </c>
      <c r="U23" s="88" t="s">
        <v>18</v>
      </c>
      <c r="V23" s="86" t="str">
        <f>IFERROR(VLOOKUP(F23,'Table V'!A:F,6,FALSE),"TBD")</f>
        <v>N/A</v>
      </c>
      <c r="W23" s="81" t="str">
        <f>IFERROR(VLOOKUP(F23,'Table V'!A:G,7,FALSE),"TBD")</f>
        <v>N/A</v>
      </c>
      <c r="X23" s="81" t="str">
        <f>IFERROR(VLOOKUP(A23,[1]Feuil1!$A:$AJ,32,FALSE),"N/A")</f>
        <v>N/A</v>
      </c>
      <c r="Y23" s="130" t="s">
        <v>1893</v>
      </c>
      <c r="Z23" s="89" t="s">
        <v>1647</v>
      </c>
      <c r="AA23" s="81" t="s">
        <v>12</v>
      </c>
      <c r="AB23" s="85">
        <v>5394</v>
      </c>
      <c r="AC23" s="85"/>
      <c r="AD23" s="85"/>
      <c r="AE23" s="90">
        <v>42856</v>
      </c>
      <c r="AF23" s="90"/>
      <c r="AG23" s="90">
        <f t="shared" si="1"/>
        <v>42850</v>
      </c>
      <c r="AH23" s="81" t="s">
        <v>44</v>
      </c>
      <c r="AI23" s="133" t="str">
        <f>IFERROR(VLOOKUP(SPARES_MANUF[[#This Row],[LCT pour mise à la MAD]],[2]MAD!$B$4:$J$500000,2,FALSE),"MAD TBD")</f>
        <v>MAD TBD</v>
      </c>
      <c r="AJ23" s="124" t="str">
        <f>IFERROR(VLOOKUP(SPARES_MANUF[[#This Row],[LCT pour mise à la MAD]],[2]MAD!$B$4:$J$500000,9,FALSE),"")</f>
        <v/>
      </c>
      <c r="AK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" s="124">
        <v>42850</v>
      </c>
      <c r="AM23" s="122" t="s">
        <v>10</v>
      </c>
      <c r="AN23" s="200">
        <f>IFERROR(VLOOKUP(SPARES_MANUF[[#This Row],[P/N]],'Table V'!A$1:O$7777,13,FALSE),"0,00")</f>
        <v>1313.9</v>
      </c>
      <c r="AO23" s="201">
        <f>IFERROR(VLOOKUP(SPARES_MANUF[[#This Row],[P/N]],'Table V'!A$1:O$7777,14,FALSE),"0,00")</f>
        <v>0</v>
      </c>
      <c r="AP23" s="202" t="str">
        <f>IFERROR(VLOOKUP(SPARES_MANUF[[#This Row],[P/N]],'Table V'!A$1:O$7777,15,FALSE),"TBD")</f>
        <v>USD</v>
      </c>
      <c r="AQ23" s="203" t="str">
        <f>IFERROR(VLOOKUP(SPARES_MANUF[[#This Row],[CONCAT]],[3]PO_AS!$A$2:$R$2520,16,FALSE),"TBD")</f>
        <v>TBD</v>
      </c>
      <c r="AR23" s="204" t="str">
        <f>IFERROR(VLOOKUP(SPARES_MANUF[[#This Row],[CONCAT]],[3]PO_AS!$A$2:$S$2520,18,FALSE),"TBD")</f>
        <v>TBD</v>
      </c>
      <c r="AS23" s="204" t="str">
        <f t="shared" si="2"/>
        <v>Non valide</v>
      </c>
      <c r="AT23" s="204" t="str">
        <f t="shared" si="3"/>
        <v>Non valide</v>
      </c>
      <c r="AU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" s="259" t="str">
        <f>LEFT(SPARES_MANUF[[#This Row],[LCT]],9)</f>
        <v/>
      </c>
      <c r="AX23" s="205">
        <f>SPARES_MANUF[[#This Row],[Collaborated date]]</f>
        <v>42850</v>
      </c>
      <c r="AY23" s="206">
        <f>IF(AND(SPARES_MANUF[[#This Row],[Dashboard date]]&gt;40179,SPARES_MANUF[[#This Row],[Dashboard date]]&lt;45658),SPARES_MANUF[[#This Row],[Dashboard date]],0)</f>
        <v>42850</v>
      </c>
      <c r="AZ23" s="207">
        <f>IF(OR(SPARES_MANUF[[#This Row],[Client]]="STELIA",SPARES_MANUF[[#This Row],[Priority]]="RTN",SPARES_MANUF[[#This Row],[Priority]]="EXP",SPARES_MANUF[[#This Row],[Priority]]="CRIT"),2,1)</f>
        <v>2</v>
      </c>
      <c r="BA23" s="208">
        <f>IFERROR(VLOOKUP(SPARES_MANUF[[#This Row],[P/N]],Tableau2[[#All],[PN]:[Temps alloués (h)]],16,FALSE),"TBD")</f>
        <v>3.74</v>
      </c>
      <c r="BB23" s="208">
        <f>IFERROR(SUM(SPARES_MANUF[[#This Row],[Temps alloués Unitaire]]*SPARES_MANUF[[#This Row],[Requested Qty]]),"TBD")</f>
        <v>3.74</v>
      </c>
    </row>
    <row r="24" spans="1:54" ht="38.25" hidden="1" customHeight="1" x14ac:dyDescent="0.2">
      <c r="A24" s="335" t="str">
        <f t="shared" si="0"/>
        <v>2742396610</v>
      </c>
      <c r="B24" s="81" t="str">
        <f>IFERROR(VLOOKUP(F24,'Table V'!A:K,11,FALSE),"TBD")</f>
        <v>AIRBUS</v>
      </c>
      <c r="C24" s="81">
        <v>27423966</v>
      </c>
      <c r="D24" s="82" t="s">
        <v>139</v>
      </c>
      <c r="E24" s="83" t="s">
        <v>86</v>
      </c>
      <c r="F24" s="81" t="s">
        <v>610</v>
      </c>
      <c r="G24" s="81">
        <v>1</v>
      </c>
      <c r="H24" s="81">
        <v>0</v>
      </c>
      <c r="I24" s="81" t="str">
        <f>IFERROR(VLOOKUP(F24,'Stock PHS'!A:F,6,FALSE),"")</f>
        <v/>
      </c>
      <c r="J24" s="84" t="str">
        <f>IFERROR(VLOOKUP(F24,'Table V'!A:I,9,FALSE),"P/N INCONNU")</f>
        <v>P/N CONNU</v>
      </c>
      <c r="K24" s="81" t="str">
        <f>IFERROR(VLOOKUP(F24,'Table V'!A:J,10,FALSE),"TBD")</f>
        <v>N/A</v>
      </c>
      <c r="L24" s="81" t="str">
        <f>IFERROR(VLOOKUP(F24,'Table V'!A:C,3,FALSE),"LdF non existante")</f>
        <v>LdF approuvée</v>
      </c>
      <c r="M24" s="85" t="s">
        <v>46</v>
      </c>
      <c r="N24" s="81" t="str">
        <f>IFERROR(VLOOKUP(F24,'Table V'!A:H,8,FALSE),"À définir")</f>
        <v>NON</v>
      </c>
      <c r="O24" s="81">
        <f>IFERROR(VLOOKUP(F24,'Table V'!A:E,2,FALSE),"")</f>
        <v>510</v>
      </c>
      <c r="P24" s="81" t="str">
        <f>IFERROR(CONCATENATE(VLOOKUP(F24,'Table V'!$A$1:$Q$259969,17,FALSE),"-",(RIGHT(C24,4)),"0",D24),"")</f>
        <v>1251319-3966010</v>
      </c>
      <c r="Q24" s="86" t="str">
        <f>IFERROR(VLOOKUP(F24,'Table V'!A:L,12,FALSE),"")</f>
        <v>LAB</v>
      </c>
      <c r="R24" s="81" t="s">
        <v>1655</v>
      </c>
      <c r="S24" s="81" t="s">
        <v>153</v>
      </c>
      <c r="T24" s="90">
        <v>42873</v>
      </c>
      <c r="U24" s="88" t="s">
        <v>18</v>
      </c>
      <c r="V24" s="86">
        <f>IFERROR(VLOOKUP(F24,'Table V'!A:F,6,FALSE),"TBD")</f>
        <v>6530207600</v>
      </c>
      <c r="W24" s="81" t="str">
        <f>IFERROR(VLOOKUP(F24,'Table V'!A:G,7,FALSE),"TBD")</f>
        <v>Qté 1</v>
      </c>
      <c r="X24" s="81" t="str">
        <f>IFERROR(VLOOKUP(A24,[1]Feuil1!$A:$AJ,32,FALSE),"N/A")</f>
        <v>Waiting</v>
      </c>
      <c r="Y24" s="131" t="s">
        <v>1937</v>
      </c>
      <c r="Z24" s="89" t="s">
        <v>242</v>
      </c>
      <c r="AA24" s="81" t="s">
        <v>141</v>
      </c>
      <c r="AB24" s="85">
        <v>5883</v>
      </c>
      <c r="AC24" s="85"/>
      <c r="AD24" s="85"/>
      <c r="AE24" s="90">
        <v>42879</v>
      </c>
      <c r="AF24" s="90"/>
      <c r="AG24" s="90">
        <f t="shared" si="1"/>
        <v>42873</v>
      </c>
      <c r="AH24" s="81" t="s">
        <v>44</v>
      </c>
      <c r="AI24" s="133" t="str">
        <f>IFERROR(VLOOKUP(SPARES_MANUF[[#This Row],[LCT pour mise à la MAD]],[2]MAD!$B$4:$J$500000,2,FALSE),"MAD TBD")</f>
        <v>MAD TBD</v>
      </c>
      <c r="AJ24" s="124" t="str">
        <f>IFERROR(VLOOKUP(SPARES_MANUF[[#This Row],[LCT pour mise à la MAD]],[2]MAD!$B$4:$J$500000,9,FALSE),"")</f>
        <v/>
      </c>
      <c r="AK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" s="124">
        <f>SPARES_MANUF[[#This Row],[Promised ODD]]</f>
        <v>0</v>
      </c>
      <c r="AM24" s="122" t="s">
        <v>10</v>
      </c>
      <c r="AN24" s="200">
        <f>IFERROR(VLOOKUP(SPARES_MANUF[[#This Row],[P/N]],'Table V'!A$1:O$7777,13,FALSE),"0,00")</f>
        <v>1460</v>
      </c>
      <c r="AO24" s="201">
        <f>IFERROR(VLOOKUP(SPARES_MANUF[[#This Row],[P/N]],'Table V'!A$1:O$7777,14,FALSE),"0,00")</f>
        <v>2347</v>
      </c>
      <c r="AP24" s="202" t="str">
        <f>IFERROR(VLOOKUP(SPARES_MANUF[[#This Row],[P/N]],'Table V'!A$1:O$7777,15,FALSE),"TBD")</f>
        <v>USD</v>
      </c>
      <c r="AQ24" s="203" t="str">
        <f>IFERROR(VLOOKUP(SPARES_MANUF[[#This Row],[CONCAT]],[3]PO_AS!$A$2:$R$2520,16,FALSE),"TBD")</f>
        <v>TBD</v>
      </c>
      <c r="AR24" s="204" t="str">
        <f>IFERROR(VLOOKUP(SPARES_MANUF[[#This Row],[CONCAT]],[3]PO_AS!$A$2:$S$2520,18,FALSE),"TBD")</f>
        <v>TBD</v>
      </c>
      <c r="AS24" s="204" t="str">
        <f t="shared" si="2"/>
        <v>Non valide</v>
      </c>
      <c r="AT24" s="204" t="str">
        <f t="shared" si="3"/>
        <v>Non valide</v>
      </c>
      <c r="AU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24" s="280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24" s="259" t="str">
        <f>LEFT(SPARES_MANUF[[#This Row],[LCT]],9)</f>
        <v>V16056
V1</v>
      </c>
      <c r="AX24" s="205">
        <f>SPARES_MANUF[[#This Row],[Collaborated date]]</f>
        <v>0</v>
      </c>
      <c r="AY24" s="206">
        <f>IF(AND(SPARES_MANUF[[#This Row],[Dashboard date]]&gt;40179,SPARES_MANUF[[#This Row],[Dashboard date]]&lt;45658),SPARES_MANUF[[#This Row],[Dashboard date]],0)</f>
        <v>0</v>
      </c>
      <c r="AZ24" s="207">
        <f>IF(OR(SPARES_MANUF[[#This Row],[Client]]="STELIA",SPARES_MANUF[[#This Row],[Priority]]="RTN",SPARES_MANUF[[#This Row],[Priority]]="EXP",SPARES_MANUF[[#This Row],[Priority]]="CRIT"),2,1)</f>
        <v>2</v>
      </c>
      <c r="BA24" s="208">
        <f>IFERROR(VLOOKUP(SPARES_MANUF[[#This Row],[P/N]],Tableau2[[#All],[PN]:[Temps alloués (h)]],16,FALSE),"TBD")</f>
        <v>2.39</v>
      </c>
      <c r="BB24" s="208">
        <f>IFERROR(SUM(SPARES_MANUF[[#This Row],[Temps alloués Unitaire]]*SPARES_MANUF[[#This Row],[Requested Qty]]),"TBD")</f>
        <v>2.39</v>
      </c>
    </row>
    <row r="25" spans="1:54" ht="38.25" hidden="1" customHeight="1" x14ac:dyDescent="0.2">
      <c r="A25" s="335" t="str">
        <f t="shared" si="0"/>
        <v>2742396810</v>
      </c>
      <c r="B25" s="81" t="str">
        <f>IFERROR(VLOOKUP(F25,'Table V'!A:K,11,FALSE),"TBD")</f>
        <v>AIRBUS</v>
      </c>
      <c r="C25" s="81">
        <v>27423968</v>
      </c>
      <c r="D25" s="82" t="s">
        <v>139</v>
      </c>
      <c r="E25" s="83" t="s">
        <v>86</v>
      </c>
      <c r="F25" s="81" t="s">
        <v>611</v>
      </c>
      <c r="G25" s="81">
        <v>1</v>
      </c>
      <c r="H25" s="81">
        <v>0</v>
      </c>
      <c r="I25" s="81" t="str">
        <f>IFERROR(VLOOKUP(F25,'Stock PHS'!A:F,6,FALSE),"")</f>
        <v/>
      </c>
      <c r="J25" s="84" t="str">
        <f>IFERROR(VLOOKUP(F25,'Table V'!A:I,9,FALSE),"P/N INCONNU")</f>
        <v>P/N CONNU</v>
      </c>
      <c r="K25" s="81" t="str">
        <f>IFERROR(VLOOKUP(F25,'Table V'!A:J,10,FALSE),"TBD")</f>
        <v>N/A</v>
      </c>
      <c r="L25" s="81" t="str">
        <f>IFERROR(VLOOKUP(F25,'Table V'!A:C,3,FALSE),"LdF non existante")</f>
        <v>LdF approuvée</v>
      </c>
      <c r="M25" s="85" t="s">
        <v>46</v>
      </c>
      <c r="N25" s="81" t="str">
        <f>IFERROR(VLOOKUP(F25,'Table V'!A:H,8,FALSE),"À définir")</f>
        <v>NON</v>
      </c>
      <c r="O25" s="81">
        <f>IFERROR(VLOOKUP(F25,'Table V'!A:E,2,FALSE),"")</f>
        <v>510</v>
      </c>
      <c r="P25" s="81" t="str">
        <f>IFERROR(CONCATENATE(VLOOKUP(F25,'Table V'!$A$1:$Q$259969,17,FALSE),"-",(RIGHT(C25,4)),"0",D25),"")</f>
        <v>1251319-3968010</v>
      </c>
      <c r="Q25" s="86" t="str">
        <f>IFERROR(VLOOKUP(F25,'Table V'!A:L,12,FALSE),"")</f>
        <v>LAB</v>
      </c>
      <c r="R25" s="81" t="s">
        <v>1656</v>
      </c>
      <c r="S25" s="81" t="s">
        <v>153</v>
      </c>
      <c r="T25" s="90">
        <v>42873</v>
      </c>
      <c r="U25" s="88" t="s">
        <v>18</v>
      </c>
      <c r="V25" s="86">
        <f>IFERROR(VLOOKUP(F25,'Table V'!A:F,6,FALSE),"TBD")</f>
        <v>6530207600</v>
      </c>
      <c r="W25" s="81" t="str">
        <f>IFERROR(VLOOKUP(F25,'Table V'!A:G,7,FALSE),"TBD")</f>
        <v>Qté 1</v>
      </c>
      <c r="X25" s="81" t="str">
        <f>IFERROR(VLOOKUP(A25,[1]Feuil1!$A:$AJ,32,FALSE),"N/A")</f>
        <v>Waiting</v>
      </c>
      <c r="Y25" s="86" t="s">
        <v>1937</v>
      </c>
      <c r="Z25" s="89" t="s">
        <v>242</v>
      </c>
      <c r="AA25" s="81" t="s">
        <v>141</v>
      </c>
      <c r="AB25" s="85">
        <v>5883</v>
      </c>
      <c r="AC25" s="85"/>
      <c r="AD25" s="85"/>
      <c r="AE25" s="90">
        <v>42879</v>
      </c>
      <c r="AF25" s="90"/>
      <c r="AG25" s="90">
        <f t="shared" si="1"/>
        <v>42873</v>
      </c>
      <c r="AH25" s="81" t="s">
        <v>44</v>
      </c>
      <c r="AI25" s="133" t="str">
        <f>IFERROR(VLOOKUP(SPARES_MANUF[[#This Row],[LCT pour mise à la MAD]],[2]MAD!$B$4:$J$500000,2,FALSE),"MAD TBD")</f>
        <v>MAD TBD</v>
      </c>
      <c r="AJ25" s="124" t="str">
        <f>IFERROR(VLOOKUP(SPARES_MANUF[[#This Row],[LCT pour mise à la MAD]],[2]MAD!$B$4:$J$500000,9,FALSE),"")</f>
        <v/>
      </c>
      <c r="AK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5" s="124">
        <f>SPARES_MANUF[[#This Row],[Promised ODD]]</f>
        <v>0</v>
      </c>
      <c r="AM25" s="122" t="s">
        <v>10</v>
      </c>
      <c r="AN25" s="200">
        <f>IFERROR(VLOOKUP(SPARES_MANUF[[#This Row],[P/N]],'Table V'!A$1:O$7777,13,FALSE),"0,00")</f>
        <v>1419</v>
      </c>
      <c r="AO25" s="201">
        <f>IFERROR(VLOOKUP(SPARES_MANUF[[#This Row],[P/N]],'Table V'!A$1:O$7777,14,FALSE),"0,00")</f>
        <v>0</v>
      </c>
      <c r="AP25" s="202" t="str">
        <f>IFERROR(VLOOKUP(SPARES_MANUF[[#This Row],[P/N]],'Table V'!A$1:O$7777,15,FALSE),"TBD")</f>
        <v>EUR</v>
      </c>
      <c r="AQ25" s="203" t="str">
        <f>IFERROR(VLOOKUP(SPARES_MANUF[[#This Row],[CONCAT]],[3]PO_AS!$A$2:$R$2520,16,FALSE),"TBD")</f>
        <v>TBD</v>
      </c>
      <c r="AR25" s="204" t="str">
        <f>IFERROR(VLOOKUP(SPARES_MANUF[[#This Row],[CONCAT]],[3]PO_AS!$A$2:$S$2520,18,FALSE),"TBD")</f>
        <v>TBD</v>
      </c>
      <c r="AS25" s="204" t="str">
        <f t="shared" si="2"/>
        <v>Non valide</v>
      </c>
      <c r="AT25" s="204" t="str">
        <f t="shared" si="3"/>
        <v>Non valide</v>
      </c>
      <c r="AU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25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25" s="259" t="str">
        <f>LEFT(SPARES_MANUF[[#This Row],[LCT]],9)</f>
        <v>V16053
V1</v>
      </c>
      <c r="AX25" s="205">
        <f>SPARES_MANUF[[#This Row],[Collaborated date]]</f>
        <v>0</v>
      </c>
      <c r="AY25" s="206">
        <f>IF(AND(SPARES_MANUF[[#This Row],[Dashboard date]]&gt;40179,SPARES_MANUF[[#This Row],[Dashboard date]]&lt;45658),SPARES_MANUF[[#This Row],[Dashboard date]],0)</f>
        <v>0</v>
      </c>
      <c r="AZ25" s="207">
        <f>IF(OR(SPARES_MANUF[[#This Row],[Client]]="STELIA",SPARES_MANUF[[#This Row],[Priority]]="RTN",SPARES_MANUF[[#This Row],[Priority]]="EXP",SPARES_MANUF[[#This Row],[Priority]]="CRIT"),2,1)</f>
        <v>2</v>
      </c>
      <c r="BA25" s="208">
        <f>IFERROR(VLOOKUP(SPARES_MANUF[[#This Row],[P/N]],Tableau2[[#All],[PN]:[Temps alloués (h)]],16,FALSE),"TBD")</f>
        <v>0</v>
      </c>
      <c r="BB25" s="208">
        <f>IFERROR(SUM(SPARES_MANUF[[#This Row],[Temps alloués Unitaire]]*SPARES_MANUF[[#This Row],[Requested Qty]]),"TBD")</f>
        <v>0</v>
      </c>
    </row>
    <row r="26" spans="1:54" ht="38.25" hidden="1" customHeight="1" x14ac:dyDescent="0.2">
      <c r="A26" s="335" t="str">
        <f t="shared" si="0"/>
        <v>2747499510</v>
      </c>
      <c r="B26" s="81" t="str">
        <f>IFERROR(VLOOKUP(F26,'Table V'!A:K,11,FALSE),"TBD")</f>
        <v>TBD</v>
      </c>
      <c r="C26" s="81">
        <v>27474995</v>
      </c>
      <c r="D26" s="82" t="s">
        <v>139</v>
      </c>
      <c r="E26" s="83" t="s">
        <v>86</v>
      </c>
      <c r="F26" s="81" t="s">
        <v>675</v>
      </c>
      <c r="G26" s="81">
        <v>0</v>
      </c>
      <c r="H26" s="81">
        <v>0</v>
      </c>
      <c r="I26" s="81" t="str">
        <f>IFERROR(VLOOKUP(F26,'Stock PHS'!A:F,6,FALSE),"")</f>
        <v/>
      </c>
      <c r="J26" s="84" t="str">
        <f>IFERROR(VLOOKUP(F26,'Table V'!A:I,9,FALSE),"P/N INCONNU")</f>
        <v>P/N INCONNU</v>
      </c>
      <c r="K26" s="81" t="str">
        <f>IFERROR(VLOOKUP(F26,'Table V'!A:J,10,FALSE),"TBD")</f>
        <v>TBD</v>
      </c>
      <c r="L26" s="81" t="str">
        <f>IFERROR(VLOOKUP(F26,'Table V'!A:C,3,FALSE),"LdF non existante")</f>
        <v>LdF non existante</v>
      </c>
      <c r="M26" s="85" t="s">
        <v>46</v>
      </c>
      <c r="N26" s="81" t="str">
        <f>IFERROR(VLOOKUP(F26,'Table V'!A:H,8,FALSE),"À définir")</f>
        <v>À définir</v>
      </c>
      <c r="O26" s="81">
        <v>108</v>
      </c>
      <c r="P26" s="81" t="str">
        <f>IFERROR(CONCATENATE(VLOOKUP(F26,'Table V'!$A$1:$Q$259969,17,FALSE),"-",(RIGHT(C26,4)),"0",D26),"")</f>
        <v/>
      </c>
      <c r="Q26" s="86" t="str">
        <f>IFERROR(VLOOKUP(F26,'Table V'!A:L,12,FALSE),"")</f>
        <v/>
      </c>
      <c r="R26" s="81"/>
      <c r="S26" s="81"/>
      <c r="T26" s="90">
        <v>42901</v>
      </c>
      <c r="U26" s="88" t="s">
        <v>18</v>
      </c>
      <c r="V26" s="86" t="str">
        <f>IFERROR(VLOOKUP(F26,'Table V'!A:F,6,FALSE),"TBD")</f>
        <v>TBD</v>
      </c>
      <c r="W26" s="81" t="str">
        <f>IFERROR(VLOOKUP(F26,'Table V'!A:G,7,FALSE),"TBD")</f>
        <v>TBD</v>
      </c>
      <c r="X26" s="81" t="str">
        <f>IFERROR(VLOOKUP(A26,[1]Feuil1!$A:$AJ,32,FALSE),"N/A")</f>
        <v>N/A</v>
      </c>
      <c r="Y26" s="86" t="s">
        <v>1937</v>
      </c>
      <c r="Z26" s="89" t="s">
        <v>76</v>
      </c>
      <c r="AA26" s="81" t="s">
        <v>141</v>
      </c>
      <c r="AB26" s="85"/>
      <c r="AC26" s="85"/>
      <c r="AD26" s="85"/>
      <c r="AE26" s="90">
        <v>42907</v>
      </c>
      <c r="AF26" s="90"/>
      <c r="AG26" s="90">
        <f t="shared" si="1"/>
        <v>42901</v>
      </c>
      <c r="AH26" s="81" t="s">
        <v>44</v>
      </c>
      <c r="AI26" s="133" t="str">
        <f>IFERROR(VLOOKUP(SPARES_MANUF[[#This Row],[LCT pour mise à la MAD]],[2]MAD!$B$4:$J$500000,2,FALSE),"MAD TBD")</f>
        <v>MAD TBD</v>
      </c>
      <c r="AJ26" s="124" t="str">
        <f>IFERROR(VLOOKUP(SPARES_MANUF[[#This Row],[LCT pour mise à la MAD]],[2]MAD!$B$4:$J$500000,9,FALSE),"")</f>
        <v/>
      </c>
      <c r="AK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6" s="124">
        <f>SPARES_MANUF[[#This Row],[Promised ODD]]</f>
        <v>0</v>
      </c>
      <c r="AM26" s="122" t="s">
        <v>10</v>
      </c>
      <c r="AN26" s="200" t="str">
        <f>IFERROR(VLOOKUP(SPARES_MANUF[[#This Row],[P/N]],'Table V'!A$1:O$7777,13,FALSE),"0,00")</f>
        <v>0,00</v>
      </c>
      <c r="AO26" s="201" t="str">
        <f>IFERROR(VLOOKUP(SPARES_MANUF[[#This Row],[P/N]],'Table V'!A$1:O$7777,14,FALSE),"0,00")</f>
        <v>0,00</v>
      </c>
      <c r="AP26" s="202" t="str">
        <f>IFERROR(VLOOKUP(SPARES_MANUF[[#This Row],[P/N]],'Table V'!A$1:O$7777,15,FALSE),"TBD")</f>
        <v>TBD</v>
      </c>
      <c r="AQ26" s="203" t="str">
        <f>IFERROR(VLOOKUP(SPARES_MANUF[[#This Row],[CONCAT]],[3]PO_AS!$A$2:$R$2520,16,FALSE),"TBD")</f>
        <v>TBD</v>
      </c>
      <c r="AR26" s="204" t="str">
        <f>IFERROR(VLOOKUP(SPARES_MANUF[[#This Row],[CONCAT]],[3]PO_AS!$A$2:$S$2520,18,FALSE),"TBD")</f>
        <v>TBD</v>
      </c>
      <c r="AS26" s="204" t="str">
        <f t="shared" si="2"/>
        <v>Non valide</v>
      </c>
      <c r="AT26" s="204" t="str">
        <f t="shared" si="3"/>
        <v>Valide</v>
      </c>
      <c r="AU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6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6" s="259" t="str">
        <f>LEFT(SPARES_MANUF[[#This Row],[LCT]],9)</f>
        <v/>
      </c>
      <c r="AX26" s="205">
        <f>SPARES_MANUF[[#This Row],[Collaborated date]]</f>
        <v>0</v>
      </c>
      <c r="AY26" s="206">
        <f>IF(AND(SPARES_MANUF[[#This Row],[Dashboard date]]&gt;40179,SPARES_MANUF[[#This Row],[Dashboard date]]&lt;45658),SPARES_MANUF[[#This Row],[Dashboard date]],0)</f>
        <v>0</v>
      </c>
      <c r="AZ26" s="207">
        <f>IF(OR(SPARES_MANUF[[#This Row],[Client]]="STELIA",SPARES_MANUF[[#This Row],[Priority]]="RTN",SPARES_MANUF[[#This Row],[Priority]]="EXP",SPARES_MANUF[[#This Row],[Priority]]="CRIT"),2,1)</f>
        <v>2</v>
      </c>
      <c r="BA26" s="208" t="str">
        <f>IFERROR(VLOOKUP(SPARES_MANUF[[#This Row],[P/N]],Tableau2[[#All],[PN]:[Temps alloués (h)]],16,FALSE),"TBD")</f>
        <v>TBD</v>
      </c>
      <c r="BB26" s="208" t="str">
        <f>IFERROR(SUM(SPARES_MANUF[[#This Row],[Temps alloués Unitaire]]*SPARES_MANUF[[#This Row],[Requested Qty]]),"TBD")</f>
        <v>TBD</v>
      </c>
    </row>
    <row r="27" spans="1:54" ht="25.5" hidden="1" customHeight="1" x14ac:dyDescent="0.2">
      <c r="A27" s="335" t="str">
        <f t="shared" si="0"/>
        <v>2742366210</v>
      </c>
      <c r="B27" s="81" t="str">
        <f>IFERROR(VLOOKUP(F27,'Table V'!A:K,11,FALSE),"TBD")</f>
        <v>AIRBUS</v>
      </c>
      <c r="C27" s="81">
        <v>27423662</v>
      </c>
      <c r="D27" s="82">
        <v>10</v>
      </c>
      <c r="E27" s="83" t="s">
        <v>78</v>
      </c>
      <c r="F27" s="81" t="s">
        <v>576</v>
      </c>
      <c r="G27" s="81">
        <v>1</v>
      </c>
      <c r="H27" s="81">
        <v>0</v>
      </c>
      <c r="I27" s="81" t="str">
        <f>IFERROR(VLOOKUP(F27,'Stock PHS'!A:F,6,FALSE),"")</f>
        <v/>
      </c>
      <c r="J27" s="84" t="str">
        <f>IFERROR(VLOOKUP(F27,'Table V'!A:I,9,FALSE),"P/N INCONNU")</f>
        <v>P/N CONNU</v>
      </c>
      <c r="K27" s="81" t="str">
        <f>IFERROR(VLOOKUP(F27,'Table V'!A:J,10,FALSE),"TBD")</f>
        <v>NB5457P</v>
      </c>
      <c r="L27" s="81" t="str">
        <f>IFERROR(VLOOKUP(F27,'Table V'!A:C,3,FALSE),"LdF non existante")</f>
        <v>LdF approuvée</v>
      </c>
      <c r="M27" s="85" t="s">
        <v>46</v>
      </c>
      <c r="N27" s="81" t="str">
        <f>IFERROR(VLOOKUP(F27,'Table V'!A:H,8,FALSE),"À définir")</f>
        <v>NON</v>
      </c>
      <c r="O27" s="81">
        <f>IFERROR(VLOOKUP(F27,'Table V'!A:E,2,FALSE),"TBD")</f>
        <v>117</v>
      </c>
      <c r="P27" s="81" t="str">
        <f>IFERROR(CONCATENATE(VLOOKUP(F27,'Table V'!$A$1:$Q$259969,17,FALSE),"-",(RIGHT(C27,4)),"0",D27),"")</f>
        <v>1251019-3662010</v>
      </c>
      <c r="Q27" s="86" t="str">
        <f>IFERROR(VLOOKUP(F27,'Table V'!A:L,12,FALSE),"")</f>
        <v>LAB</v>
      </c>
      <c r="R27" s="82" t="s">
        <v>1648</v>
      </c>
      <c r="S27" s="81" t="s">
        <v>279</v>
      </c>
      <c r="T27" s="90">
        <v>42927</v>
      </c>
      <c r="U27" s="88" t="s">
        <v>18</v>
      </c>
      <c r="V27" s="86" t="str">
        <f>IFERROR(VLOOKUP(F27,'Table V'!A:F,6,FALSE),"TBD")</f>
        <v>N/A</v>
      </c>
      <c r="W27" s="81" t="str">
        <f>IFERROR(VLOOKUP(F27,'Table V'!A:G,7,FALSE),"TBD")</f>
        <v>N/A</v>
      </c>
      <c r="X27" s="81" t="str">
        <f>IFERROR(VLOOKUP(A27,[1]Feuil1!$A:$AJ,32,FALSE),"N/A")</f>
        <v>Received</v>
      </c>
      <c r="Y27" s="86" t="s">
        <v>1893</v>
      </c>
      <c r="Z27" s="89" t="s">
        <v>297</v>
      </c>
      <c r="AA27" s="81" t="s">
        <v>141</v>
      </c>
      <c r="AB27" s="85">
        <v>6169</v>
      </c>
      <c r="AC27" s="85" t="s">
        <v>920</v>
      </c>
      <c r="AD27" s="85" t="s">
        <v>920</v>
      </c>
      <c r="AE27" s="90">
        <v>42931</v>
      </c>
      <c r="AF27" s="90"/>
      <c r="AG27" s="90">
        <f t="shared" si="1"/>
        <v>42927</v>
      </c>
      <c r="AH27" s="81"/>
      <c r="AI27" s="133">
        <f>IFERROR(VLOOKUP(SPARES_MANUF[[#This Row],[LCT pour mise à la MAD]],[2]MAD!$B$4:$J$500000,2,FALSE),"MAD TBD")</f>
        <v>43412</v>
      </c>
      <c r="AJ27" s="124">
        <f>IFERROR(VLOOKUP(SPARES_MANUF[[#This Row],[LCT pour mise à la MAD]],[2]MAD!$B$4:$J$500000,9,FALSE),"")</f>
        <v>43413</v>
      </c>
      <c r="AK2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7" s="124">
        <v>42931</v>
      </c>
      <c r="AM27" s="122" t="s">
        <v>10</v>
      </c>
      <c r="AN27" s="200">
        <f>IFERROR(VLOOKUP(SPARES_MANUF[[#This Row],[P/N]],'Table V'!A$1:O$7777,13,FALSE),"0,00")</f>
        <v>1313.9</v>
      </c>
      <c r="AO27" s="201">
        <f>IFERROR(VLOOKUP(SPARES_MANUF[[#This Row],[P/N]],'Table V'!A$1:O$7777,14,FALSE),"0,00")</f>
        <v>0</v>
      </c>
      <c r="AP27" s="202" t="str">
        <f>IFERROR(VLOOKUP(SPARES_MANUF[[#This Row],[P/N]],'Table V'!A$1:O$7777,15,FALSE),"TBD")</f>
        <v>USD</v>
      </c>
      <c r="AQ27" s="203" t="str">
        <f>IFERROR(VLOOKUP(SPARES_MANUF[[#This Row],[CONCAT]],[3]PO_AS!$A$2:$R$2520,16,FALSE),"TBD")</f>
        <v>TBD</v>
      </c>
      <c r="AR27" s="204" t="str">
        <f>IFERROR(VLOOKUP(SPARES_MANUF[[#This Row],[CONCAT]],[3]PO_AS!$A$2:$S$2520,18,FALSE),"TBD")</f>
        <v>TBD</v>
      </c>
      <c r="AS27" s="204" t="str">
        <f t="shared" si="2"/>
        <v>Non valide</v>
      </c>
      <c r="AT27" s="204" t="str">
        <f t="shared" si="3"/>
        <v>Non valide</v>
      </c>
      <c r="AU2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7" s="259" t="str">
        <f>LEFT(SPARES_MANUF[[#This Row],[LCT]],9)</f>
        <v>LCT021722</v>
      </c>
      <c r="AX27" s="205">
        <f>SPARES_MANUF[[#This Row],[Collaborated date]]</f>
        <v>42931</v>
      </c>
      <c r="AY27" s="206">
        <f>IF(AND(SPARES_MANUF[[#This Row],[Dashboard date]]&gt;40179,SPARES_MANUF[[#This Row],[Dashboard date]]&lt;45658),SPARES_MANUF[[#This Row],[Dashboard date]],0)</f>
        <v>42931</v>
      </c>
      <c r="AZ27" s="207">
        <f>IF(OR(SPARES_MANUF[[#This Row],[Client]]="STELIA",SPARES_MANUF[[#This Row],[Priority]]="RTN",SPARES_MANUF[[#This Row],[Priority]]="EXP",SPARES_MANUF[[#This Row],[Priority]]="CRIT"),2,1)</f>
        <v>2</v>
      </c>
      <c r="BA27" s="208">
        <f>IFERROR(VLOOKUP(SPARES_MANUF[[#This Row],[P/N]],Tableau2[[#All],[PN]:[Temps alloués (h)]],16,FALSE),"TBD")</f>
        <v>3.74</v>
      </c>
      <c r="BB27" s="208">
        <f>IFERROR(SUM(SPARES_MANUF[[#This Row],[Temps alloués Unitaire]]*SPARES_MANUF[[#This Row],[Requested Qty]]),"TBD")</f>
        <v>3.74</v>
      </c>
    </row>
    <row r="28" spans="1:54" ht="25.5" hidden="1" customHeight="1" x14ac:dyDescent="0.2">
      <c r="A28" s="335" t="str">
        <f t="shared" si="0"/>
        <v>2742366310</v>
      </c>
      <c r="B28" s="81" t="str">
        <f>IFERROR(VLOOKUP(F28,'Table V'!A:K,11,FALSE),"TBD")</f>
        <v>AIRBUS</v>
      </c>
      <c r="C28" s="81">
        <v>27423663</v>
      </c>
      <c r="D28" s="82" t="s">
        <v>139</v>
      </c>
      <c r="E28" s="83" t="s">
        <v>78</v>
      </c>
      <c r="F28" s="81" t="s">
        <v>576</v>
      </c>
      <c r="G28" s="81">
        <v>1</v>
      </c>
      <c r="H28" s="81">
        <v>0</v>
      </c>
      <c r="I28" s="81" t="str">
        <f>IFERROR(VLOOKUP(F28,'Stock PHS'!A:F,6,FALSE),"")</f>
        <v/>
      </c>
      <c r="J28" s="84" t="str">
        <f>IFERROR(VLOOKUP(F28,'Table V'!A:I,9,FALSE),"P/N INCONNU")</f>
        <v>P/N CONNU</v>
      </c>
      <c r="K28" s="81" t="str">
        <f>IFERROR(VLOOKUP(F28,'Table V'!A:J,10,FALSE),"TBD")</f>
        <v>NB5457P</v>
      </c>
      <c r="L28" s="81" t="str">
        <f>IFERROR(VLOOKUP(F28,'Table V'!A:C,3,FALSE),"LdF non existante")</f>
        <v>LdF approuvée</v>
      </c>
      <c r="M28" s="85" t="s">
        <v>46</v>
      </c>
      <c r="N28" s="81" t="str">
        <f>IFERROR(VLOOKUP(F28,'Table V'!A:H,8,FALSE),"À définir")</f>
        <v>NON</v>
      </c>
      <c r="O28" s="81">
        <f>IFERROR(VLOOKUP(F28,'Table V'!A:E,2,FALSE),"TBD")</f>
        <v>117</v>
      </c>
      <c r="P28" s="81" t="str">
        <f>IFERROR(CONCATENATE(VLOOKUP(F28,'Table V'!$A$1:$Q$259969,17,FALSE),"-",(RIGHT(C28,4)),"0",D28),"")</f>
        <v>1251019-3663010</v>
      </c>
      <c r="Q28" s="86" t="str">
        <f>IFERROR(VLOOKUP(F28,'Table V'!A:L,12,FALSE),"")</f>
        <v>LAB</v>
      </c>
      <c r="R28" s="82" t="s">
        <v>1649</v>
      </c>
      <c r="S28" s="81" t="s">
        <v>280</v>
      </c>
      <c r="T28" s="90">
        <v>42927</v>
      </c>
      <c r="U28" s="88" t="s">
        <v>18</v>
      </c>
      <c r="V28" s="86" t="str">
        <f>IFERROR(VLOOKUP(F28,'Table V'!A:F,6,FALSE),"TBD")</f>
        <v>N/A</v>
      </c>
      <c r="W28" s="81" t="str">
        <f>IFERROR(VLOOKUP(F28,'Table V'!A:G,7,FALSE),"TBD")</f>
        <v>N/A</v>
      </c>
      <c r="X28" s="81" t="str">
        <f>IFERROR(VLOOKUP(A28,[1]Feuil1!$A:$AJ,32,FALSE),"N/A")</f>
        <v>Received</v>
      </c>
      <c r="Y28" s="86" t="s">
        <v>1893</v>
      </c>
      <c r="Z28" s="89" t="s">
        <v>297</v>
      </c>
      <c r="AA28" s="81" t="s">
        <v>141</v>
      </c>
      <c r="AB28" s="85">
        <v>6169</v>
      </c>
      <c r="AC28" s="85" t="s">
        <v>920</v>
      </c>
      <c r="AD28" s="85" t="s">
        <v>920</v>
      </c>
      <c r="AE28" s="90">
        <v>42931</v>
      </c>
      <c r="AF28" s="90"/>
      <c r="AG28" s="90">
        <f t="shared" si="1"/>
        <v>42927</v>
      </c>
      <c r="AH28" s="81" t="s">
        <v>10</v>
      </c>
      <c r="AI28" s="133">
        <f>IFERROR(VLOOKUP(SPARES_MANUF[[#This Row],[LCT pour mise à la MAD]],[2]MAD!$B$4:$J$500000,2,FALSE),"MAD TBD")</f>
        <v>43412</v>
      </c>
      <c r="AJ28" s="124">
        <f>IFERROR(VLOOKUP(SPARES_MANUF[[#This Row],[LCT pour mise à la MAD]],[2]MAD!$B$4:$J$500000,9,FALSE),"")</f>
        <v>43413</v>
      </c>
      <c r="AK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" s="124">
        <v>42931</v>
      </c>
      <c r="AM28" s="122" t="s">
        <v>10</v>
      </c>
      <c r="AN28" s="200">
        <f>IFERROR(VLOOKUP(SPARES_MANUF[[#This Row],[P/N]],'Table V'!A$1:O$7777,13,FALSE),"0,00")</f>
        <v>1313.9</v>
      </c>
      <c r="AO28" s="201">
        <f>IFERROR(VLOOKUP(SPARES_MANUF[[#This Row],[P/N]],'Table V'!A$1:O$7777,14,FALSE),"0,00")</f>
        <v>0</v>
      </c>
      <c r="AP28" s="202" t="str">
        <f>IFERROR(VLOOKUP(SPARES_MANUF[[#This Row],[P/N]],'Table V'!A$1:O$7777,15,FALSE),"TBD")</f>
        <v>USD</v>
      </c>
      <c r="AQ28" s="203" t="str">
        <f>IFERROR(VLOOKUP(SPARES_MANUF[[#This Row],[CONCAT]],[3]PO_AS!$A$2:$R$2520,16,FALSE),"TBD")</f>
        <v>TBD</v>
      </c>
      <c r="AR28" s="204" t="str">
        <f>IFERROR(VLOOKUP(SPARES_MANUF[[#This Row],[CONCAT]],[3]PO_AS!$A$2:$S$2520,18,FALSE),"TBD")</f>
        <v>TBD</v>
      </c>
      <c r="AS28" s="204" t="str">
        <f t="shared" si="2"/>
        <v>Non valide</v>
      </c>
      <c r="AT28" s="204" t="str">
        <f t="shared" si="3"/>
        <v>Non valide</v>
      </c>
      <c r="AU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" s="259" t="str">
        <f>LEFT(SPARES_MANUF[[#This Row],[LCT]],9)</f>
        <v>LCT021725</v>
      </c>
      <c r="AX28" s="205">
        <f>SPARES_MANUF[[#This Row],[Collaborated date]]</f>
        <v>42931</v>
      </c>
      <c r="AY28" s="206">
        <f>IF(AND(SPARES_MANUF[[#This Row],[Dashboard date]]&gt;40179,SPARES_MANUF[[#This Row],[Dashboard date]]&lt;45658),SPARES_MANUF[[#This Row],[Dashboard date]],0)</f>
        <v>42931</v>
      </c>
      <c r="AZ28" s="207">
        <f>IF(OR(SPARES_MANUF[[#This Row],[Client]]="STELIA",SPARES_MANUF[[#This Row],[Priority]]="RTN",SPARES_MANUF[[#This Row],[Priority]]="EXP",SPARES_MANUF[[#This Row],[Priority]]="CRIT"),2,1)</f>
        <v>2</v>
      </c>
      <c r="BA28" s="208">
        <f>IFERROR(VLOOKUP(SPARES_MANUF[[#This Row],[P/N]],Tableau2[[#All],[PN]:[Temps alloués (h)]],16,FALSE),"TBD")</f>
        <v>3.74</v>
      </c>
      <c r="BB28" s="208">
        <f>IFERROR(SUM(SPARES_MANUF[[#This Row],[Temps alloués Unitaire]]*SPARES_MANUF[[#This Row],[Requested Qty]]),"TBD")</f>
        <v>3.74</v>
      </c>
    </row>
    <row r="29" spans="1:54" ht="25.5" hidden="1" customHeight="1" x14ac:dyDescent="0.2">
      <c r="A29" s="335" t="str">
        <f t="shared" si="0"/>
        <v>2742366410</v>
      </c>
      <c r="B29" s="81" t="str">
        <f>IFERROR(VLOOKUP(F29,'Table V'!A:K,11,FALSE),"TBD")</f>
        <v>AIRBUS</v>
      </c>
      <c r="C29" s="81">
        <v>27423664</v>
      </c>
      <c r="D29" s="82" t="s">
        <v>139</v>
      </c>
      <c r="E29" s="83" t="s">
        <v>78</v>
      </c>
      <c r="F29" s="81" t="s">
        <v>576</v>
      </c>
      <c r="G29" s="81">
        <v>1</v>
      </c>
      <c r="H29" s="81">
        <v>0</v>
      </c>
      <c r="I29" s="81" t="str">
        <f>IFERROR(VLOOKUP(F29,'Stock PHS'!A:F,6,FALSE),"")</f>
        <v/>
      </c>
      <c r="J29" s="84" t="str">
        <f>IFERROR(VLOOKUP(F29,'Table V'!A:I,9,FALSE),"P/N INCONNU")</f>
        <v>P/N CONNU</v>
      </c>
      <c r="K29" s="81" t="str">
        <f>IFERROR(VLOOKUP(F29,'Table V'!A:J,10,FALSE),"TBD")</f>
        <v>NB5457P</v>
      </c>
      <c r="L29" s="81" t="str">
        <f>IFERROR(VLOOKUP(F29,'Table V'!A:C,3,FALSE),"LdF non existante")</f>
        <v>LdF approuvée</v>
      </c>
      <c r="M29" s="85" t="s">
        <v>46</v>
      </c>
      <c r="N29" s="81" t="str">
        <f>IFERROR(VLOOKUP(F29,'Table V'!A:H,8,FALSE),"À définir")</f>
        <v>NON</v>
      </c>
      <c r="O29" s="81">
        <f>IFERROR(VLOOKUP(F29,'Table V'!A:E,2,FALSE),"TBD")</f>
        <v>117</v>
      </c>
      <c r="P29" s="81" t="str">
        <f>IFERROR(CONCATENATE(VLOOKUP(F29,'Table V'!$A$1:$Q$259969,17,FALSE),"-",(RIGHT(C29,4)),"0",D29),"")</f>
        <v>1251019-3664010</v>
      </c>
      <c r="Q29" s="86" t="str">
        <f>IFERROR(VLOOKUP(F29,'Table V'!A:L,12,FALSE),"")</f>
        <v>LAB</v>
      </c>
      <c r="R29" s="82" t="s">
        <v>1650</v>
      </c>
      <c r="S29" s="81" t="s">
        <v>281</v>
      </c>
      <c r="T29" s="90">
        <v>42927</v>
      </c>
      <c r="U29" s="88" t="s">
        <v>18</v>
      </c>
      <c r="V29" s="86" t="str">
        <f>IFERROR(VLOOKUP(F29,'Table V'!A:F,6,FALSE),"TBD")</f>
        <v>N/A</v>
      </c>
      <c r="W29" s="81" t="str">
        <f>IFERROR(VLOOKUP(F29,'Table V'!A:G,7,FALSE),"TBD")</f>
        <v>N/A</v>
      </c>
      <c r="X29" s="81" t="str">
        <f>IFERROR(VLOOKUP(A29,[1]Feuil1!$A:$AJ,32,FALSE),"N/A")</f>
        <v>Received</v>
      </c>
      <c r="Y29" s="86" t="s">
        <v>1893</v>
      </c>
      <c r="Z29" s="89" t="s">
        <v>297</v>
      </c>
      <c r="AA29" s="81" t="s">
        <v>141</v>
      </c>
      <c r="AB29" s="85">
        <v>6169</v>
      </c>
      <c r="AC29" s="85" t="s">
        <v>920</v>
      </c>
      <c r="AD29" s="85" t="s">
        <v>920</v>
      </c>
      <c r="AE29" s="90">
        <v>42931</v>
      </c>
      <c r="AF29" s="90"/>
      <c r="AG29" s="90">
        <f t="shared" si="1"/>
        <v>42927</v>
      </c>
      <c r="AH29" s="81" t="s">
        <v>10</v>
      </c>
      <c r="AI29" s="133">
        <f>IFERROR(VLOOKUP(SPARES_MANUF[[#This Row],[LCT pour mise à la MAD]],[2]MAD!$B$4:$J$500000,2,FALSE),"MAD TBD")</f>
        <v>43412</v>
      </c>
      <c r="AJ29" s="124">
        <f>IFERROR(VLOOKUP(SPARES_MANUF[[#This Row],[LCT pour mise à la MAD]],[2]MAD!$B$4:$J$500000,9,FALSE),"")</f>
        <v>43413</v>
      </c>
      <c r="AK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9" s="124">
        <v>42931</v>
      </c>
      <c r="AM29" s="122" t="s">
        <v>10</v>
      </c>
      <c r="AN29" s="200">
        <f>IFERROR(VLOOKUP(SPARES_MANUF[[#This Row],[P/N]],'Table V'!A$1:O$7777,13,FALSE),"0,00")</f>
        <v>1313.9</v>
      </c>
      <c r="AO29" s="201">
        <f>IFERROR(VLOOKUP(SPARES_MANUF[[#This Row],[P/N]],'Table V'!A$1:O$7777,14,FALSE),"0,00")</f>
        <v>0</v>
      </c>
      <c r="AP29" s="202" t="str">
        <f>IFERROR(VLOOKUP(SPARES_MANUF[[#This Row],[P/N]],'Table V'!A$1:O$7777,15,FALSE),"TBD")</f>
        <v>USD</v>
      </c>
      <c r="AQ29" s="203" t="str">
        <f>IFERROR(VLOOKUP(SPARES_MANUF[[#This Row],[CONCAT]],[3]PO_AS!$A$2:$R$2520,16,FALSE),"TBD")</f>
        <v>TBD</v>
      </c>
      <c r="AR29" s="204" t="str">
        <f>IFERROR(VLOOKUP(SPARES_MANUF[[#This Row],[CONCAT]],[3]PO_AS!$A$2:$S$2520,18,FALSE),"TBD")</f>
        <v>TBD</v>
      </c>
      <c r="AS29" s="204" t="str">
        <f t="shared" si="2"/>
        <v>Non valide</v>
      </c>
      <c r="AT29" s="204" t="str">
        <f t="shared" si="3"/>
        <v>Non valide</v>
      </c>
      <c r="AU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9" s="259" t="str">
        <f>LEFT(SPARES_MANUF[[#This Row],[LCT]],9)</f>
        <v>LCT021728</v>
      </c>
      <c r="AX29" s="205">
        <f>SPARES_MANUF[[#This Row],[Collaborated date]]</f>
        <v>42931</v>
      </c>
      <c r="AY29" s="206">
        <f>IF(AND(SPARES_MANUF[[#This Row],[Dashboard date]]&gt;40179,SPARES_MANUF[[#This Row],[Dashboard date]]&lt;45658),SPARES_MANUF[[#This Row],[Dashboard date]],0)</f>
        <v>42931</v>
      </c>
      <c r="AZ29" s="207">
        <f>IF(OR(SPARES_MANUF[[#This Row],[Client]]="STELIA",SPARES_MANUF[[#This Row],[Priority]]="RTN",SPARES_MANUF[[#This Row],[Priority]]="EXP",SPARES_MANUF[[#This Row],[Priority]]="CRIT"),2,1)</f>
        <v>2</v>
      </c>
      <c r="BA29" s="208">
        <f>IFERROR(VLOOKUP(SPARES_MANUF[[#This Row],[P/N]],Tableau2[[#All],[PN]:[Temps alloués (h)]],16,FALSE),"TBD")</f>
        <v>3.74</v>
      </c>
      <c r="BB29" s="208">
        <f>IFERROR(SUM(SPARES_MANUF[[#This Row],[Temps alloués Unitaire]]*SPARES_MANUF[[#This Row],[Requested Qty]]),"TBD")</f>
        <v>3.74</v>
      </c>
    </row>
    <row r="30" spans="1:54" ht="25.5" hidden="1" customHeight="1" x14ac:dyDescent="0.2">
      <c r="A30" s="335" t="str">
        <f t="shared" si="0"/>
        <v>2742366510</v>
      </c>
      <c r="B30" s="81" t="str">
        <f>IFERROR(VLOOKUP(F30,'Table V'!A:K,11,FALSE),"TBD")</f>
        <v>AIRBUS</v>
      </c>
      <c r="C30" s="81">
        <v>27423665</v>
      </c>
      <c r="D30" s="82" t="s">
        <v>139</v>
      </c>
      <c r="E30" s="83" t="s">
        <v>78</v>
      </c>
      <c r="F30" s="81" t="s">
        <v>576</v>
      </c>
      <c r="G30" s="81">
        <v>1</v>
      </c>
      <c r="H30" s="81">
        <v>0</v>
      </c>
      <c r="I30" s="81" t="str">
        <f>IFERROR(VLOOKUP(F30,'Stock PHS'!A:F,6,FALSE),"")</f>
        <v/>
      </c>
      <c r="J30" s="84" t="str">
        <f>IFERROR(VLOOKUP(F30,'Table V'!A:I,9,FALSE),"P/N INCONNU")</f>
        <v>P/N CONNU</v>
      </c>
      <c r="K30" s="81" t="str">
        <f>IFERROR(VLOOKUP(F30,'Table V'!A:J,10,FALSE),"TBD")</f>
        <v>NB5457P</v>
      </c>
      <c r="L30" s="81" t="str">
        <f>IFERROR(VLOOKUP(F30,'Table V'!A:C,3,FALSE),"LdF non existante")</f>
        <v>LdF approuvée</v>
      </c>
      <c r="M30" s="85" t="s">
        <v>46</v>
      </c>
      <c r="N30" s="81" t="str">
        <f>IFERROR(VLOOKUP(F30,'Table V'!A:H,8,FALSE),"À définir")</f>
        <v>NON</v>
      </c>
      <c r="O30" s="81">
        <f>IFERROR(VLOOKUP(F30,'Table V'!A:E,2,FALSE),"TBD")</f>
        <v>117</v>
      </c>
      <c r="P30" s="81" t="str">
        <f>IFERROR(CONCATENATE(VLOOKUP(F30,'Table V'!$A$1:$Q$259969,17,FALSE),"-",(RIGHT(C30,4)),"0",D30),"")</f>
        <v>1251019-3665010</v>
      </c>
      <c r="Q30" s="86" t="str">
        <f>IFERROR(VLOOKUP(F30,'Table V'!A:L,12,FALSE),"")</f>
        <v>LAB</v>
      </c>
      <c r="R30" s="82" t="s">
        <v>1651</v>
      </c>
      <c r="S30" s="81" t="s">
        <v>283</v>
      </c>
      <c r="T30" s="90">
        <v>42927</v>
      </c>
      <c r="U30" s="88" t="s">
        <v>18</v>
      </c>
      <c r="V30" s="86" t="str">
        <f>IFERROR(VLOOKUP(F30,'Table V'!A:F,6,FALSE),"TBD")</f>
        <v>N/A</v>
      </c>
      <c r="W30" s="81" t="str">
        <f>IFERROR(VLOOKUP(F30,'Table V'!A:G,7,FALSE),"TBD")</f>
        <v>N/A</v>
      </c>
      <c r="X30" s="81" t="str">
        <f>IFERROR(VLOOKUP(A30,[1]Feuil1!$A:$AJ,32,FALSE),"N/A")</f>
        <v>Received</v>
      </c>
      <c r="Y30" s="86" t="s">
        <v>1893</v>
      </c>
      <c r="Z30" s="89" t="s">
        <v>297</v>
      </c>
      <c r="AA30" s="81" t="s">
        <v>141</v>
      </c>
      <c r="AB30" s="85">
        <v>6169</v>
      </c>
      <c r="AC30" s="85" t="s">
        <v>920</v>
      </c>
      <c r="AD30" s="85" t="s">
        <v>920</v>
      </c>
      <c r="AE30" s="90">
        <v>42931</v>
      </c>
      <c r="AF30" s="90"/>
      <c r="AG30" s="90">
        <f t="shared" si="1"/>
        <v>42927</v>
      </c>
      <c r="AH30" s="81" t="s">
        <v>10</v>
      </c>
      <c r="AI30" s="133">
        <f>IFERROR(VLOOKUP(SPARES_MANUF[[#This Row],[LCT pour mise à la MAD]],[2]MAD!$B$4:$J$500000,2,FALSE),"MAD TBD")</f>
        <v>43412</v>
      </c>
      <c r="AJ30" s="124">
        <f>IFERROR(VLOOKUP(SPARES_MANUF[[#This Row],[LCT pour mise à la MAD]],[2]MAD!$B$4:$J$500000,9,FALSE),"")</f>
        <v>43413</v>
      </c>
      <c r="AK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" s="124">
        <v>42931</v>
      </c>
      <c r="AM30" s="122" t="s">
        <v>10</v>
      </c>
      <c r="AN30" s="200">
        <f>IFERROR(VLOOKUP(SPARES_MANUF[[#This Row],[P/N]],'Table V'!A$1:O$7777,13,FALSE),"0,00")</f>
        <v>1313.9</v>
      </c>
      <c r="AO30" s="201">
        <f>IFERROR(VLOOKUP(SPARES_MANUF[[#This Row],[P/N]],'Table V'!A$1:O$7777,14,FALSE),"0,00")</f>
        <v>0</v>
      </c>
      <c r="AP30" s="202" t="str">
        <f>IFERROR(VLOOKUP(SPARES_MANUF[[#This Row],[P/N]],'Table V'!A$1:O$7777,15,FALSE),"TBD")</f>
        <v>USD</v>
      </c>
      <c r="AQ30" s="203" t="str">
        <f>IFERROR(VLOOKUP(SPARES_MANUF[[#This Row],[CONCAT]],[3]PO_AS!$A$2:$R$2520,16,FALSE),"TBD")</f>
        <v>TBD</v>
      </c>
      <c r="AR30" s="204" t="str">
        <f>IFERROR(VLOOKUP(SPARES_MANUF[[#This Row],[CONCAT]],[3]PO_AS!$A$2:$S$2520,18,FALSE),"TBD")</f>
        <v>TBD</v>
      </c>
      <c r="AS30" s="204" t="str">
        <f t="shared" si="2"/>
        <v>Non valide</v>
      </c>
      <c r="AT30" s="204" t="str">
        <f t="shared" si="3"/>
        <v>Non valide</v>
      </c>
      <c r="AU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0" s="259" t="str">
        <f>LEFT(SPARES_MANUF[[#This Row],[LCT]],9)</f>
        <v>LCT021731</v>
      </c>
      <c r="AX30" s="205">
        <f>SPARES_MANUF[[#This Row],[Collaborated date]]</f>
        <v>42931</v>
      </c>
      <c r="AY30" s="206">
        <f>IF(AND(SPARES_MANUF[[#This Row],[Dashboard date]]&gt;40179,SPARES_MANUF[[#This Row],[Dashboard date]]&lt;45658),SPARES_MANUF[[#This Row],[Dashboard date]],0)</f>
        <v>42931</v>
      </c>
      <c r="AZ30" s="207">
        <f>IF(OR(SPARES_MANUF[[#This Row],[Client]]="STELIA",SPARES_MANUF[[#This Row],[Priority]]="RTN",SPARES_MANUF[[#This Row],[Priority]]="EXP",SPARES_MANUF[[#This Row],[Priority]]="CRIT"),2,1)</f>
        <v>2</v>
      </c>
      <c r="BA30" s="208">
        <f>IFERROR(VLOOKUP(SPARES_MANUF[[#This Row],[P/N]],Tableau2[[#All],[PN]:[Temps alloués (h)]],16,FALSE),"TBD")</f>
        <v>3.74</v>
      </c>
      <c r="BB30" s="208">
        <f>IFERROR(SUM(SPARES_MANUF[[#This Row],[Temps alloués Unitaire]]*SPARES_MANUF[[#This Row],[Requested Qty]]),"TBD")</f>
        <v>3.74</v>
      </c>
    </row>
    <row r="31" spans="1:54" ht="25.5" hidden="1" customHeight="1" x14ac:dyDescent="0.2">
      <c r="A31" s="335" t="str">
        <f t="shared" si="0"/>
        <v>2747835110</v>
      </c>
      <c r="B31" s="81" t="str">
        <f>IFERROR(VLOOKUP(F31,'Table V'!A:K,11,FALSE),"TBD")</f>
        <v>TBD</v>
      </c>
      <c r="C31" s="81">
        <v>27478351</v>
      </c>
      <c r="D31" s="82" t="s">
        <v>139</v>
      </c>
      <c r="E31" s="83" t="s">
        <v>86</v>
      </c>
      <c r="F31" s="81" t="s">
        <v>676</v>
      </c>
      <c r="G31" s="81">
        <v>1</v>
      </c>
      <c r="H31" s="81">
        <v>0</v>
      </c>
      <c r="I31" s="81" t="str">
        <f>IFERROR(VLOOKUP(F31,'Stock PHS'!A:F,6,FALSE),"")</f>
        <v/>
      </c>
      <c r="J31" s="84" t="str">
        <f>IFERROR(VLOOKUP(F31,'Table V'!A:I,9,FALSE),"P/N INCONNU")</f>
        <v>P/N INCONNU</v>
      </c>
      <c r="K31" s="81" t="str">
        <f>IFERROR(VLOOKUP(F31,'Table V'!A:J,10,FALSE),"TBD")</f>
        <v>TBD</v>
      </c>
      <c r="L31" s="81" t="str">
        <f>IFERROR(VLOOKUP(F31,'Table V'!A:C,3,FALSE),"LdF non existante")</f>
        <v>LdF non existante</v>
      </c>
      <c r="M31" s="85"/>
      <c r="N31" s="81" t="str">
        <f>IFERROR(VLOOKUP(F31,'Table V'!A:H,8,FALSE),"À définir")</f>
        <v>À définir</v>
      </c>
      <c r="O31" s="81" t="str">
        <f>IFERROR(VLOOKUP(F31,'Table V'!A:E,2,FALSE),"")</f>
        <v/>
      </c>
      <c r="P31" s="81" t="str">
        <f>IFERROR(CONCATENATE(VLOOKUP(F31,'Table V'!$A$1:$Q$259969,17,FALSE),"-",(RIGHT(C31,4)),"0",D31),"")</f>
        <v/>
      </c>
      <c r="Q31" s="86" t="str">
        <f>IFERROR(VLOOKUP(F31,'Table V'!A:L,12,FALSE),"")</f>
        <v/>
      </c>
      <c r="R31" s="81"/>
      <c r="S31" s="81"/>
      <c r="T31" s="90">
        <v>42934</v>
      </c>
      <c r="U31" s="88" t="s">
        <v>18</v>
      </c>
      <c r="V31" s="86" t="str">
        <f>IFERROR(VLOOKUP(F31,'Table V'!A:F,6,FALSE),"TBD")</f>
        <v>TBD</v>
      </c>
      <c r="W31" s="81" t="str">
        <f>IFERROR(VLOOKUP(F31,'Table V'!A:G,7,FALSE),"TBD")</f>
        <v>TBD</v>
      </c>
      <c r="X31" s="81" t="str">
        <f>IFERROR(VLOOKUP(A31,[1]Feuil1!$A:$AJ,32,FALSE),"N/A")</f>
        <v>N/A</v>
      </c>
      <c r="Y31" s="86" t="s">
        <v>1937</v>
      </c>
      <c r="Z31" s="89" t="s">
        <v>75</v>
      </c>
      <c r="AA31" s="81" t="s">
        <v>141</v>
      </c>
      <c r="AB31" s="85"/>
      <c r="AC31" s="85"/>
      <c r="AD31" s="85"/>
      <c r="AE31" s="90">
        <v>42939</v>
      </c>
      <c r="AF31" s="90"/>
      <c r="AG31" s="90">
        <f t="shared" si="1"/>
        <v>42934</v>
      </c>
      <c r="AH31" s="81" t="s">
        <v>44</v>
      </c>
      <c r="AI31" s="133" t="str">
        <f>IFERROR(VLOOKUP(SPARES_MANUF[[#This Row],[LCT pour mise à la MAD]],[2]MAD!$B$4:$J$500000,2,FALSE),"MAD TBD")</f>
        <v>MAD TBD</v>
      </c>
      <c r="AJ31" s="124" t="str">
        <f>IFERROR(VLOOKUP(SPARES_MANUF[[#This Row],[LCT pour mise à la MAD]],[2]MAD!$B$4:$J$500000,9,FALSE),"")</f>
        <v/>
      </c>
      <c r="AK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" s="124">
        <f>SPARES_MANUF[[#This Row],[Promised ODD]]</f>
        <v>0</v>
      </c>
      <c r="AM31" s="122" t="s">
        <v>10</v>
      </c>
      <c r="AN31" s="200" t="str">
        <f>IFERROR(VLOOKUP(SPARES_MANUF[[#This Row],[P/N]],'Table V'!A$1:O$7777,13,FALSE),"0,00")</f>
        <v>0,00</v>
      </c>
      <c r="AO31" s="201" t="str">
        <f>IFERROR(VLOOKUP(SPARES_MANUF[[#This Row],[P/N]],'Table V'!A$1:O$7777,14,FALSE),"0,00")</f>
        <v>0,00</v>
      </c>
      <c r="AP31" s="202" t="str">
        <f>IFERROR(VLOOKUP(SPARES_MANUF[[#This Row],[P/N]],'Table V'!A$1:O$7777,15,FALSE),"TBD")</f>
        <v>TBD</v>
      </c>
      <c r="AQ31" s="203" t="str">
        <f>IFERROR(VLOOKUP(SPARES_MANUF[[#This Row],[CONCAT]],[3]PO_AS!$A$2:$R$2520,16,FALSE),"TBD")</f>
        <v>TBD</v>
      </c>
      <c r="AR31" s="204" t="str">
        <f>IFERROR(VLOOKUP(SPARES_MANUF[[#This Row],[CONCAT]],[3]PO_AS!$A$2:$S$2520,18,FALSE),"TBD")</f>
        <v>TBD</v>
      </c>
      <c r="AS31" s="204" t="str">
        <f t="shared" si="2"/>
        <v>Non valide</v>
      </c>
      <c r="AT31" s="204" t="str">
        <f t="shared" si="3"/>
        <v>Valide</v>
      </c>
      <c r="AU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31" s="259" t="str">
        <f>LEFT(SPARES_MANUF[[#This Row],[LCT]],9)</f>
        <v/>
      </c>
      <c r="AX31" s="205">
        <f>SPARES_MANUF[[#This Row],[Collaborated date]]</f>
        <v>0</v>
      </c>
      <c r="AY31" s="206">
        <f>IF(AND(SPARES_MANUF[[#This Row],[Dashboard date]]&gt;40179,SPARES_MANUF[[#This Row],[Dashboard date]]&lt;45658),SPARES_MANUF[[#This Row],[Dashboard date]],0)</f>
        <v>0</v>
      </c>
      <c r="AZ31" s="207">
        <f>IF(OR(SPARES_MANUF[[#This Row],[Client]]="STELIA",SPARES_MANUF[[#This Row],[Priority]]="RTN",SPARES_MANUF[[#This Row],[Priority]]="EXP",SPARES_MANUF[[#This Row],[Priority]]="CRIT"),2,1)</f>
        <v>2</v>
      </c>
      <c r="BA31" s="208" t="str">
        <f>IFERROR(VLOOKUP(SPARES_MANUF[[#This Row],[P/N]],Tableau2[[#All],[PN]:[Temps alloués (h)]],16,FALSE),"TBD")</f>
        <v>TBD</v>
      </c>
      <c r="BB31" s="208" t="str">
        <f>IFERROR(SUM(SPARES_MANUF[[#This Row],[Temps alloués Unitaire]]*SPARES_MANUF[[#This Row],[Requested Qty]]),"TBD")</f>
        <v>TBD</v>
      </c>
    </row>
    <row r="32" spans="1:54" ht="38.25" hidden="1" customHeight="1" x14ac:dyDescent="0.2">
      <c r="A32" s="335" t="str">
        <f t="shared" si="0"/>
        <v>2747835210</v>
      </c>
      <c r="B32" s="81" t="str">
        <f>IFERROR(VLOOKUP(F32,'Table V'!A:K,11,FALSE),"TBD")</f>
        <v>TBD</v>
      </c>
      <c r="C32" s="81">
        <v>27478352</v>
      </c>
      <c r="D32" s="82" t="s">
        <v>139</v>
      </c>
      <c r="E32" s="83" t="s">
        <v>86</v>
      </c>
      <c r="F32" s="81" t="s">
        <v>676</v>
      </c>
      <c r="G32" s="81">
        <v>1</v>
      </c>
      <c r="H32" s="81">
        <v>0</v>
      </c>
      <c r="I32" s="81" t="str">
        <f>IFERROR(VLOOKUP(F32,'Stock PHS'!A:F,6,FALSE),"")</f>
        <v/>
      </c>
      <c r="J32" s="84" t="str">
        <f>IFERROR(VLOOKUP(F32,'Table V'!A:I,9,FALSE),"P/N INCONNU")</f>
        <v>P/N INCONNU</v>
      </c>
      <c r="K32" s="81" t="str">
        <f>IFERROR(VLOOKUP(F32,'Table V'!A:J,10,FALSE),"TBD")</f>
        <v>TBD</v>
      </c>
      <c r="L32" s="81" t="str">
        <f>IFERROR(VLOOKUP(F32,'Table V'!A:C,3,FALSE),"LdF non existante")</f>
        <v>LdF non existante</v>
      </c>
      <c r="M32" s="85"/>
      <c r="N32" s="81" t="str">
        <f>IFERROR(VLOOKUP(F32,'Table V'!A:H,8,FALSE),"À définir")</f>
        <v>À définir</v>
      </c>
      <c r="O32" s="81" t="str">
        <f>IFERROR(VLOOKUP(F32,'Table V'!A:E,2,FALSE),"")</f>
        <v/>
      </c>
      <c r="P32" s="81" t="str">
        <f>IFERROR(CONCATENATE(VLOOKUP(F32,'Table V'!$A$1:$Q$259969,17,FALSE),"-",(RIGHT(C32,4)),"0",D32),"")</f>
        <v/>
      </c>
      <c r="Q32" s="86" t="str">
        <f>IFERROR(VLOOKUP(F32,'Table V'!A:L,12,FALSE),"")</f>
        <v/>
      </c>
      <c r="R32" s="81"/>
      <c r="S32" s="81"/>
      <c r="T32" s="90">
        <v>42934</v>
      </c>
      <c r="U32" s="88" t="s">
        <v>18</v>
      </c>
      <c r="V32" s="86" t="str">
        <f>IFERROR(VLOOKUP(F32,'Table V'!A:F,6,FALSE),"TBD")</f>
        <v>TBD</v>
      </c>
      <c r="W32" s="81" t="str">
        <f>IFERROR(VLOOKUP(F32,'Table V'!A:G,7,FALSE),"TBD")</f>
        <v>TBD</v>
      </c>
      <c r="X32" s="81" t="str">
        <f>IFERROR(VLOOKUP(A32,[1]Feuil1!$A:$AJ,32,FALSE),"N/A")</f>
        <v>N/A</v>
      </c>
      <c r="Y32" s="86" t="s">
        <v>1937</v>
      </c>
      <c r="Z32" s="89" t="s">
        <v>75</v>
      </c>
      <c r="AA32" s="81" t="s">
        <v>141</v>
      </c>
      <c r="AB32" s="85"/>
      <c r="AC32" s="85"/>
      <c r="AD32" s="85"/>
      <c r="AE32" s="90">
        <v>42939</v>
      </c>
      <c r="AF32" s="90"/>
      <c r="AG32" s="90">
        <f t="shared" si="1"/>
        <v>42934</v>
      </c>
      <c r="AH32" s="81" t="s">
        <v>44</v>
      </c>
      <c r="AI32" s="133" t="str">
        <f>IFERROR(VLOOKUP(SPARES_MANUF[[#This Row],[LCT pour mise à la MAD]],[2]MAD!$B$4:$J$500000,2,FALSE),"MAD TBD")</f>
        <v>MAD TBD</v>
      </c>
      <c r="AJ32" s="124" t="str">
        <f>IFERROR(VLOOKUP(SPARES_MANUF[[#This Row],[LCT pour mise à la MAD]],[2]MAD!$B$4:$J$500000,9,FALSE),"")</f>
        <v/>
      </c>
      <c r="AK3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2" s="124">
        <f>SPARES_MANUF[[#This Row],[Promised ODD]]</f>
        <v>0</v>
      </c>
      <c r="AM32" s="122" t="s">
        <v>10</v>
      </c>
      <c r="AN32" s="200" t="str">
        <f>IFERROR(VLOOKUP(SPARES_MANUF[[#This Row],[P/N]],'Table V'!A$1:O$7777,13,FALSE),"0,00")</f>
        <v>0,00</v>
      </c>
      <c r="AO32" s="201" t="str">
        <f>IFERROR(VLOOKUP(SPARES_MANUF[[#This Row],[P/N]],'Table V'!A$1:O$7777,14,FALSE),"0,00")</f>
        <v>0,00</v>
      </c>
      <c r="AP32" s="202" t="str">
        <f>IFERROR(VLOOKUP(SPARES_MANUF[[#This Row],[P/N]],'Table V'!A$1:O$7777,15,FALSE),"TBD")</f>
        <v>TBD</v>
      </c>
      <c r="AQ32" s="203" t="str">
        <f>IFERROR(VLOOKUP(SPARES_MANUF[[#This Row],[CONCAT]],[3]PO_AS!$A$2:$R$2520,16,FALSE),"TBD")</f>
        <v>TBD</v>
      </c>
      <c r="AR32" s="204" t="str">
        <f>IFERROR(VLOOKUP(SPARES_MANUF[[#This Row],[CONCAT]],[3]PO_AS!$A$2:$S$2520,18,FALSE),"TBD")</f>
        <v>TBD</v>
      </c>
      <c r="AS32" s="204" t="str">
        <f t="shared" si="2"/>
        <v>Non valide</v>
      </c>
      <c r="AT32" s="204" t="str">
        <f t="shared" si="3"/>
        <v>Valide</v>
      </c>
      <c r="AU3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32" s="259" t="str">
        <f>LEFT(SPARES_MANUF[[#This Row],[LCT]],9)</f>
        <v/>
      </c>
      <c r="AX32" s="205">
        <f>SPARES_MANUF[[#This Row],[Collaborated date]]</f>
        <v>0</v>
      </c>
      <c r="AY32" s="206">
        <f>IF(AND(SPARES_MANUF[[#This Row],[Dashboard date]]&gt;40179,SPARES_MANUF[[#This Row],[Dashboard date]]&lt;45658),SPARES_MANUF[[#This Row],[Dashboard date]],0)</f>
        <v>0</v>
      </c>
      <c r="AZ32" s="207">
        <f>IF(OR(SPARES_MANUF[[#This Row],[Client]]="STELIA",SPARES_MANUF[[#This Row],[Priority]]="RTN",SPARES_MANUF[[#This Row],[Priority]]="EXP",SPARES_MANUF[[#This Row],[Priority]]="CRIT"),2,1)</f>
        <v>2</v>
      </c>
      <c r="BA32" s="208" t="str">
        <f>IFERROR(VLOOKUP(SPARES_MANUF[[#This Row],[P/N]],Tableau2[[#All],[PN]:[Temps alloués (h)]],16,FALSE),"TBD")</f>
        <v>TBD</v>
      </c>
      <c r="BB32" s="208" t="str">
        <f>IFERROR(SUM(SPARES_MANUF[[#This Row],[Temps alloués Unitaire]]*SPARES_MANUF[[#This Row],[Requested Qty]]),"TBD")</f>
        <v>TBD</v>
      </c>
    </row>
    <row r="33" spans="1:54" ht="38.25" hidden="1" customHeight="1" x14ac:dyDescent="0.2">
      <c r="A33" s="335" t="str">
        <f t="shared" si="0"/>
        <v>2749087810</v>
      </c>
      <c r="B33" s="81" t="str">
        <f>IFERROR(VLOOKUP(F33,'Table V'!A:K,11,FALSE),"TBD")</f>
        <v>AIRBUS</v>
      </c>
      <c r="C33" s="81">
        <v>27490878</v>
      </c>
      <c r="D33" s="82" t="s">
        <v>139</v>
      </c>
      <c r="E33" s="83" t="s">
        <v>78</v>
      </c>
      <c r="F33" s="81" t="s">
        <v>77</v>
      </c>
      <c r="G33" s="81">
        <v>1</v>
      </c>
      <c r="H33" s="81">
        <v>0</v>
      </c>
      <c r="I33" s="81" t="str">
        <f>IFERROR(VLOOKUP(F33,'Stock PHS'!A:F,6,FALSE),"")</f>
        <v/>
      </c>
      <c r="J33" s="84" t="str">
        <f>IFERROR(VLOOKUP(F33,'Table V'!A:I,9,FALSE),"P/N INCONNU")</f>
        <v>P/N CONNU</v>
      </c>
      <c r="K33" s="81" t="str">
        <f>IFERROR(VLOOKUP(F33,'Table V'!A:J,10,FALSE),"TBD")</f>
        <v>VB0044D</v>
      </c>
      <c r="L33" s="81" t="str">
        <f>IFERROR(VLOOKUP(F33,'Table V'!A:C,3,FALSE),"LdF non existante")</f>
        <v>LdF approuvée</v>
      </c>
      <c r="M33" s="85" t="s">
        <v>46</v>
      </c>
      <c r="N33" s="81" t="str">
        <f>IFERROR(VLOOKUP(F33,'Table V'!A:H,8,FALSE),"À définir")</f>
        <v>NON</v>
      </c>
      <c r="O33" s="81">
        <f>IFERROR(VLOOKUP(F33,'Table V'!A:E,2,FALSE),"")</f>
        <v>517</v>
      </c>
      <c r="P33" s="81" t="str">
        <f>IFERROR(CONCATENATE(VLOOKUP(F33,'Table V'!$A$1:$Q$259969,17,FALSE),"-",(RIGHT(C33,4)),"0",D33),"")</f>
        <v>1251019-0878010</v>
      </c>
      <c r="Q33" s="86" t="str">
        <f>IFERROR(VLOOKUP(F33,'Table V'!A:L,12,FALSE),"")</f>
        <v>LAB</v>
      </c>
      <c r="R33" s="81" t="s">
        <v>1652</v>
      </c>
      <c r="S33" s="81" t="s">
        <v>27</v>
      </c>
      <c r="T33" s="90">
        <v>42950</v>
      </c>
      <c r="U33" s="88" t="s">
        <v>18</v>
      </c>
      <c r="V33" s="86" t="str">
        <f>IFERROR(VLOOKUP(F33,'Table V'!A:F,6,FALSE),"TBD")</f>
        <v>6V01965900</v>
      </c>
      <c r="W33" s="81" t="str">
        <f>IFERROR(VLOOKUP(F33,'Table V'!A:G,7,FALSE),"TBD")</f>
        <v>Qté 1</v>
      </c>
      <c r="X33" s="81" t="str">
        <f>IFERROR(VLOOKUP(A33,[1]Feuil1!$A:$AJ,32,FALSE),"N/A")</f>
        <v>N/A</v>
      </c>
      <c r="Y33" s="86" t="s">
        <v>1893</v>
      </c>
      <c r="Z33" s="89" t="s">
        <v>88</v>
      </c>
      <c r="AA33" s="81" t="s">
        <v>12</v>
      </c>
      <c r="AB33" s="85">
        <v>7217</v>
      </c>
      <c r="AC33" s="85"/>
      <c r="AD33" s="85"/>
      <c r="AE33" s="90">
        <v>42956</v>
      </c>
      <c r="AF33" s="90"/>
      <c r="AG33" s="90">
        <f t="shared" si="1"/>
        <v>42950</v>
      </c>
      <c r="AH33" s="81" t="s">
        <v>44</v>
      </c>
      <c r="AI33" s="133" t="str">
        <f>IFERROR(VLOOKUP(SPARES_MANUF[[#This Row],[LCT pour mise à la MAD]],[2]MAD!$B$4:$J$500000,2,FALSE),"MAD TBD")</f>
        <v>MAD TBD</v>
      </c>
      <c r="AJ33" s="124" t="str">
        <f>IFERROR(VLOOKUP(SPARES_MANUF[[#This Row],[LCT pour mise à la MAD]],[2]MAD!$B$4:$J$500000,9,FALSE),"")</f>
        <v/>
      </c>
      <c r="AK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3" s="124">
        <v>42950</v>
      </c>
      <c r="AM33" s="122" t="s">
        <v>10</v>
      </c>
      <c r="AN33" s="200">
        <f>IFERROR(VLOOKUP(SPARES_MANUF[[#This Row],[P/N]],'Table V'!A$1:O$7777,13,FALSE),"0,00")</f>
        <v>1951</v>
      </c>
      <c r="AO33" s="201">
        <f>IFERROR(VLOOKUP(SPARES_MANUF[[#This Row],[P/N]],'Table V'!A$1:O$7777,14,FALSE),"0,00")</f>
        <v>2697</v>
      </c>
      <c r="AP33" s="202" t="str">
        <f>IFERROR(VLOOKUP(SPARES_MANUF[[#This Row],[P/N]],'Table V'!A$1:O$7777,15,FALSE),"TBD")</f>
        <v>EUR</v>
      </c>
      <c r="AQ33" s="203" t="str">
        <f>IFERROR(VLOOKUP(SPARES_MANUF[[#This Row],[CONCAT]],[3]PO_AS!$A$2:$R$2520,16,FALSE),"TBD")</f>
        <v>TBD</v>
      </c>
      <c r="AR33" s="204" t="str">
        <f>IFERROR(VLOOKUP(SPARES_MANUF[[#This Row],[CONCAT]],[3]PO_AS!$A$2:$S$2520,18,FALSE),"TBD")</f>
        <v>TBD</v>
      </c>
      <c r="AS33" s="204" t="str">
        <f t="shared" si="2"/>
        <v>Non valide</v>
      </c>
      <c r="AT33" s="204" t="str">
        <f t="shared" si="3"/>
        <v>Non valide</v>
      </c>
      <c r="AU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1951</v>
      </c>
      <c r="AV33" s="280">
        <f>IFERROR(SPARES_MANUF[[#This Row],[CA]]*INDEX('Paramètres listes'!$A$32:$C$34,MATCH(SPARES_MANUF[[#This Row],[Devise vendue]],'Paramètres listes'!$A$32:$A$34,0),MATCH(DASHBOARD!$J$5,'Paramètres listes'!$A$32:$C$32,0)),"0,00")</f>
        <v>1951</v>
      </c>
      <c r="AW33" s="259" t="str">
        <f>LEFT(SPARES_MANUF[[#This Row],[LCT]],9)</f>
        <v>V74208 V7</v>
      </c>
      <c r="AX33" s="205">
        <f>SPARES_MANUF[[#This Row],[Collaborated date]]</f>
        <v>42950</v>
      </c>
      <c r="AY33" s="206">
        <f>IF(AND(SPARES_MANUF[[#This Row],[Dashboard date]]&gt;40179,SPARES_MANUF[[#This Row],[Dashboard date]]&lt;45658),SPARES_MANUF[[#This Row],[Dashboard date]],0)</f>
        <v>42950</v>
      </c>
      <c r="AZ33" s="207">
        <f>IF(OR(SPARES_MANUF[[#This Row],[Client]]="STELIA",SPARES_MANUF[[#This Row],[Priority]]="RTN",SPARES_MANUF[[#This Row],[Priority]]="EXP",SPARES_MANUF[[#This Row],[Priority]]="CRIT"),2,1)</f>
        <v>2</v>
      </c>
      <c r="BA33" s="208">
        <f>IFERROR(VLOOKUP(SPARES_MANUF[[#This Row],[P/N]],Tableau2[[#All],[PN]:[Temps alloués (h)]],16,FALSE),"TBD")</f>
        <v>2.4300000000000002</v>
      </c>
      <c r="BB33" s="208">
        <f>IFERROR(SUM(SPARES_MANUF[[#This Row],[Temps alloués Unitaire]]*SPARES_MANUF[[#This Row],[Requested Qty]]),"TBD")</f>
        <v>2.4300000000000002</v>
      </c>
    </row>
    <row r="34" spans="1:54" ht="25.5" hidden="1" customHeight="1" x14ac:dyDescent="0.2">
      <c r="A34" s="335" t="str">
        <f t="shared" ref="A34:A65" si="4">C34&amp;(RIGHT(D34,2))</f>
        <v>2750242710</v>
      </c>
      <c r="B34" s="81" t="str">
        <f>IFERROR(VLOOKUP(F34,'Table V'!A:K,11,FALSE),"TBD")</f>
        <v>TBD</v>
      </c>
      <c r="C34" s="81">
        <v>27502427</v>
      </c>
      <c r="D34" s="82" t="s">
        <v>139</v>
      </c>
      <c r="E34" s="83" t="s">
        <v>78</v>
      </c>
      <c r="F34" s="81" t="s">
        <v>676</v>
      </c>
      <c r="G34" s="81">
        <v>1</v>
      </c>
      <c r="H34" s="81">
        <v>0</v>
      </c>
      <c r="I34" s="81" t="str">
        <f>IFERROR(VLOOKUP(F34,'Stock PHS'!A:F,6,FALSE),"")</f>
        <v/>
      </c>
      <c r="J34" s="84" t="str">
        <f>IFERROR(VLOOKUP(F34,'Table V'!A:I,9,FALSE),"P/N INCONNU")</f>
        <v>P/N INCONNU</v>
      </c>
      <c r="K34" s="81" t="str">
        <f>IFERROR(VLOOKUP(F34,'Table V'!A:J,10,FALSE),"TBD")</f>
        <v>TBD</v>
      </c>
      <c r="L34" s="81" t="str">
        <f>IFERROR(VLOOKUP(F34,'Table V'!A:C,3,FALSE),"LdF non existante")</f>
        <v>LdF non existante</v>
      </c>
      <c r="M34" s="85"/>
      <c r="N34" s="81" t="str">
        <f>IFERROR(VLOOKUP(F34,'Table V'!A:H,8,FALSE),"À définir")</f>
        <v>À définir</v>
      </c>
      <c r="O34" s="81" t="str">
        <f>IFERROR(VLOOKUP(F34,'Table V'!A:E,2,FALSE),"")</f>
        <v/>
      </c>
      <c r="P34" s="81" t="str">
        <f>IFERROR(CONCATENATE(VLOOKUP(F34,'Table V'!$A$1:$Q$259969,17,FALSE),"-",(RIGHT(C34,4)),"0",D34),"")</f>
        <v/>
      </c>
      <c r="Q34" s="86" t="str">
        <f>IFERROR(VLOOKUP(F34,'Table V'!A:L,12,FALSE),"")</f>
        <v/>
      </c>
      <c r="R34" s="81"/>
      <c r="S34" s="81"/>
      <c r="T34" s="90">
        <v>42962</v>
      </c>
      <c r="U34" s="88" t="s">
        <v>18</v>
      </c>
      <c r="V34" s="86" t="str">
        <f>IFERROR(VLOOKUP(F34,'Table V'!A:F,6,FALSE),"TBD")</f>
        <v>TBD</v>
      </c>
      <c r="W34" s="81" t="str">
        <f>IFERROR(VLOOKUP(F34,'Table V'!A:G,7,FALSE),"TBD")</f>
        <v>TBD</v>
      </c>
      <c r="X34" s="81" t="str">
        <f>IFERROR(VLOOKUP(A34,[1]Feuil1!$A:$AJ,32,FALSE),"N/A")</f>
        <v>N/A</v>
      </c>
      <c r="Y34" s="131" t="s">
        <v>1937</v>
      </c>
      <c r="Z34" s="89" t="s">
        <v>75</v>
      </c>
      <c r="AA34" s="81" t="s">
        <v>141</v>
      </c>
      <c r="AB34" s="85"/>
      <c r="AC34" s="85"/>
      <c r="AD34" s="85"/>
      <c r="AE34" s="90">
        <v>42966</v>
      </c>
      <c r="AF34" s="90"/>
      <c r="AG34" s="90">
        <f t="shared" si="1"/>
        <v>42962</v>
      </c>
      <c r="AH34" s="81" t="s">
        <v>44</v>
      </c>
      <c r="AI34" s="133" t="str">
        <f>IFERROR(VLOOKUP(SPARES_MANUF[[#This Row],[LCT pour mise à la MAD]],[2]MAD!$B$4:$J$500000,2,FALSE),"MAD TBD")</f>
        <v>MAD TBD</v>
      </c>
      <c r="AJ34" s="124" t="str">
        <f>IFERROR(VLOOKUP(SPARES_MANUF[[#This Row],[LCT pour mise à la MAD]],[2]MAD!$B$4:$J$500000,9,FALSE),"")</f>
        <v/>
      </c>
      <c r="AK3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4" s="124">
        <f>SPARES_MANUF[[#This Row],[Promised ODD]]</f>
        <v>0</v>
      </c>
      <c r="AM34" s="122" t="s">
        <v>10</v>
      </c>
      <c r="AN34" s="200" t="str">
        <f>IFERROR(VLOOKUP(SPARES_MANUF[[#This Row],[P/N]],'Table V'!A$1:O$7777,13,FALSE),"0,00")</f>
        <v>0,00</v>
      </c>
      <c r="AO34" s="201" t="str">
        <f>IFERROR(VLOOKUP(SPARES_MANUF[[#This Row],[P/N]],'Table V'!A$1:O$7777,14,FALSE),"0,00")</f>
        <v>0,00</v>
      </c>
      <c r="AP34" s="202" t="str">
        <f>IFERROR(VLOOKUP(SPARES_MANUF[[#This Row],[P/N]],'Table V'!A$1:O$7777,15,FALSE),"TBD")</f>
        <v>TBD</v>
      </c>
      <c r="AQ34" s="203" t="str">
        <f>IFERROR(VLOOKUP(SPARES_MANUF[[#This Row],[CONCAT]],[3]PO_AS!$A$2:$R$2520,16,FALSE),"TBD")</f>
        <v>TBD</v>
      </c>
      <c r="AR34" s="204" t="str">
        <f>IFERROR(VLOOKUP(SPARES_MANUF[[#This Row],[CONCAT]],[3]PO_AS!$A$2:$S$2520,18,FALSE),"TBD")</f>
        <v>TBD</v>
      </c>
      <c r="AS34" s="204" t="str">
        <f t="shared" si="2"/>
        <v>Non valide</v>
      </c>
      <c r="AT34" s="204" t="str">
        <f t="shared" si="3"/>
        <v>Valide</v>
      </c>
      <c r="AU3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34" s="259" t="str">
        <f>LEFT(SPARES_MANUF[[#This Row],[LCT]],9)</f>
        <v/>
      </c>
      <c r="AX34" s="205">
        <f>SPARES_MANUF[[#This Row],[Collaborated date]]</f>
        <v>0</v>
      </c>
      <c r="AY34" s="206">
        <f>IF(AND(SPARES_MANUF[[#This Row],[Dashboard date]]&gt;40179,SPARES_MANUF[[#This Row],[Dashboard date]]&lt;45658),SPARES_MANUF[[#This Row],[Dashboard date]],0)</f>
        <v>0</v>
      </c>
      <c r="AZ34" s="207">
        <f>IF(OR(SPARES_MANUF[[#This Row],[Client]]="STELIA",SPARES_MANUF[[#This Row],[Priority]]="RTN",SPARES_MANUF[[#This Row],[Priority]]="EXP",SPARES_MANUF[[#This Row],[Priority]]="CRIT"),2,1)</f>
        <v>2</v>
      </c>
      <c r="BA34" s="208" t="str">
        <f>IFERROR(VLOOKUP(SPARES_MANUF[[#This Row],[P/N]],Tableau2[[#All],[PN]:[Temps alloués (h)]],16,FALSE),"TBD")</f>
        <v>TBD</v>
      </c>
      <c r="BB34" s="208" t="str">
        <f>IFERROR(SUM(SPARES_MANUF[[#This Row],[Temps alloués Unitaire]]*SPARES_MANUF[[#This Row],[Requested Qty]]),"TBD")</f>
        <v>TBD</v>
      </c>
    </row>
    <row r="35" spans="1:54" ht="25.5" hidden="1" customHeight="1" x14ac:dyDescent="0.2">
      <c r="A35" s="335" t="str">
        <f t="shared" si="4"/>
        <v>2750242810</v>
      </c>
      <c r="B35" s="81" t="str">
        <f>IFERROR(VLOOKUP(F35,'Table V'!A:K,11,FALSE),"TBD")</f>
        <v>TBD</v>
      </c>
      <c r="C35" s="81">
        <v>27502428</v>
      </c>
      <c r="D35" s="82" t="s">
        <v>139</v>
      </c>
      <c r="E35" s="83" t="s">
        <v>78</v>
      </c>
      <c r="F35" s="81" t="s">
        <v>676</v>
      </c>
      <c r="G35" s="81">
        <v>1</v>
      </c>
      <c r="H35" s="81">
        <v>0</v>
      </c>
      <c r="I35" s="81" t="str">
        <f>IFERROR(VLOOKUP(F35,'Stock PHS'!A:F,6,FALSE),"")</f>
        <v/>
      </c>
      <c r="J35" s="84" t="str">
        <f>IFERROR(VLOOKUP(F35,'Table V'!A:I,9,FALSE),"P/N INCONNU")</f>
        <v>P/N INCONNU</v>
      </c>
      <c r="K35" s="81" t="str">
        <f>IFERROR(VLOOKUP(F35,'Table V'!A:J,10,FALSE),"TBD")</f>
        <v>TBD</v>
      </c>
      <c r="L35" s="81" t="str">
        <f>IFERROR(VLOOKUP(F35,'Table V'!A:C,3,FALSE),"LdF non existante")</f>
        <v>LdF non existante</v>
      </c>
      <c r="M35" s="85"/>
      <c r="N35" s="81" t="str">
        <f>IFERROR(VLOOKUP(F35,'Table V'!A:H,8,FALSE),"À définir")</f>
        <v>À définir</v>
      </c>
      <c r="O35" s="81" t="str">
        <f>IFERROR(VLOOKUP(F35,'Table V'!A:E,2,FALSE),"")</f>
        <v/>
      </c>
      <c r="P35" s="81" t="str">
        <f>IFERROR(CONCATENATE(VLOOKUP(F35,'Table V'!$A$1:$Q$259969,17,FALSE),"-",(RIGHT(C35,4)),"0",D35),"")</f>
        <v/>
      </c>
      <c r="Q35" s="86" t="str">
        <f>IFERROR(VLOOKUP(F35,'Table V'!A:L,12,FALSE),"")</f>
        <v/>
      </c>
      <c r="R35" s="81"/>
      <c r="S35" s="81"/>
      <c r="T35" s="90">
        <v>42962</v>
      </c>
      <c r="U35" s="88" t="s">
        <v>18</v>
      </c>
      <c r="V35" s="86" t="str">
        <f>IFERROR(VLOOKUP(F35,'Table V'!A:F,6,FALSE),"TBD")</f>
        <v>TBD</v>
      </c>
      <c r="W35" s="81" t="str">
        <f>IFERROR(VLOOKUP(F35,'Table V'!A:G,7,FALSE),"TBD")</f>
        <v>TBD</v>
      </c>
      <c r="X35" s="81" t="str">
        <f>IFERROR(VLOOKUP(A35,[1]Feuil1!$A:$AJ,32,FALSE),"N/A")</f>
        <v>N/A</v>
      </c>
      <c r="Y35" s="131" t="s">
        <v>1937</v>
      </c>
      <c r="Z35" s="89" t="s">
        <v>75</v>
      </c>
      <c r="AA35" s="81" t="s">
        <v>141</v>
      </c>
      <c r="AB35" s="85"/>
      <c r="AC35" s="85"/>
      <c r="AD35" s="85"/>
      <c r="AE35" s="90">
        <v>42966</v>
      </c>
      <c r="AF35" s="90"/>
      <c r="AG35" s="90">
        <f t="shared" si="1"/>
        <v>42962</v>
      </c>
      <c r="AH35" s="81" t="s">
        <v>44</v>
      </c>
      <c r="AI35" s="133" t="str">
        <f>IFERROR(VLOOKUP(SPARES_MANUF[[#This Row],[LCT pour mise à la MAD]],[2]MAD!$B$4:$J$500000,2,FALSE),"MAD TBD")</f>
        <v>MAD TBD</v>
      </c>
      <c r="AJ35" s="124" t="str">
        <f>IFERROR(VLOOKUP(SPARES_MANUF[[#This Row],[LCT pour mise à la MAD]],[2]MAD!$B$4:$J$500000,9,FALSE),"")</f>
        <v/>
      </c>
      <c r="AK3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5" s="124">
        <f>SPARES_MANUF[[#This Row],[Promised ODD]]</f>
        <v>0</v>
      </c>
      <c r="AM35" s="122" t="s">
        <v>10</v>
      </c>
      <c r="AN35" s="200" t="str">
        <f>IFERROR(VLOOKUP(SPARES_MANUF[[#This Row],[P/N]],'Table V'!A$1:O$7777,13,FALSE),"0,00")</f>
        <v>0,00</v>
      </c>
      <c r="AO35" s="201" t="str">
        <f>IFERROR(VLOOKUP(SPARES_MANUF[[#This Row],[P/N]],'Table V'!A$1:O$7777,14,FALSE),"0,00")</f>
        <v>0,00</v>
      </c>
      <c r="AP35" s="202" t="str">
        <f>IFERROR(VLOOKUP(SPARES_MANUF[[#This Row],[P/N]],'Table V'!A$1:O$7777,15,FALSE),"TBD")</f>
        <v>TBD</v>
      </c>
      <c r="AQ35" s="203" t="str">
        <f>IFERROR(VLOOKUP(SPARES_MANUF[[#This Row],[CONCAT]],[3]PO_AS!$A$2:$R$2520,16,FALSE),"TBD")</f>
        <v>TBD</v>
      </c>
      <c r="AR35" s="204" t="str">
        <f>IFERROR(VLOOKUP(SPARES_MANUF[[#This Row],[CONCAT]],[3]PO_AS!$A$2:$S$2520,18,FALSE),"TBD")</f>
        <v>TBD</v>
      </c>
      <c r="AS35" s="204" t="str">
        <f t="shared" si="2"/>
        <v>Non valide</v>
      </c>
      <c r="AT35" s="204" t="str">
        <f t="shared" si="3"/>
        <v>Valide</v>
      </c>
      <c r="AU3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35" s="259" t="str">
        <f>LEFT(SPARES_MANUF[[#This Row],[LCT]],9)</f>
        <v/>
      </c>
      <c r="AX35" s="205">
        <f>SPARES_MANUF[[#This Row],[Collaborated date]]</f>
        <v>0</v>
      </c>
      <c r="AY35" s="206">
        <f>IF(AND(SPARES_MANUF[[#This Row],[Dashboard date]]&gt;40179,SPARES_MANUF[[#This Row],[Dashboard date]]&lt;45658),SPARES_MANUF[[#This Row],[Dashboard date]],0)</f>
        <v>0</v>
      </c>
      <c r="AZ35" s="207">
        <f>IF(OR(SPARES_MANUF[[#This Row],[Client]]="STELIA",SPARES_MANUF[[#This Row],[Priority]]="RTN",SPARES_MANUF[[#This Row],[Priority]]="EXP",SPARES_MANUF[[#This Row],[Priority]]="CRIT"),2,1)</f>
        <v>2</v>
      </c>
      <c r="BA35" s="208" t="str">
        <f>IFERROR(VLOOKUP(SPARES_MANUF[[#This Row],[P/N]],Tableau2[[#All],[PN]:[Temps alloués (h)]],16,FALSE),"TBD")</f>
        <v>TBD</v>
      </c>
      <c r="BB35" s="208" t="str">
        <f>IFERROR(SUM(SPARES_MANUF[[#This Row],[Temps alloués Unitaire]]*SPARES_MANUF[[#This Row],[Requested Qty]]),"TBD")</f>
        <v>TBD</v>
      </c>
    </row>
    <row r="36" spans="1:54" ht="38.25" hidden="1" customHeight="1" x14ac:dyDescent="0.2">
      <c r="A36" s="335" t="str">
        <f t="shared" si="4"/>
        <v>2749811610</v>
      </c>
      <c r="B36" s="81" t="str">
        <f>IFERROR(VLOOKUP(F36,'Table V'!A:K,11,FALSE),"TBD")</f>
        <v>AIRBUS</v>
      </c>
      <c r="C36" s="81">
        <v>27498116</v>
      </c>
      <c r="D36" s="82" t="s">
        <v>139</v>
      </c>
      <c r="E36" s="83" t="s">
        <v>86</v>
      </c>
      <c r="F36" s="81" t="s">
        <v>580</v>
      </c>
      <c r="G36" s="81">
        <v>1</v>
      </c>
      <c r="H36" s="81">
        <v>0</v>
      </c>
      <c r="I36" s="81" t="str">
        <f>IFERROR(VLOOKUP(F36,'Stock PHS'!A:F,6,FALSE),"")</f>
        <v>STOCK PHS Qté 1</v>
      </c>
      <c r="J36" s="84" t="str">
        <f>IFERROR(VLOOKUP(F36,'Table V'!A:I,9,FALSE),"P/N INCONNU")</f>
        <v>P/N CONNU</v>
      </c>
      <c r="K36" s="81" t="str">
        <f>IFERROR(VLOOKUP(F36,'Table V'!A:J,10,FALSE),"TBD")</f>
        <v>NR1624P</v>
      </c>
      <c r="L36" s="81" t="str">
        <f>IFERROR(VLOOKUP(F36,'Table V'!A:C,3,FALSE),"LdF non existante")</f>
        <v>LdF approuvée</v>
      </c>
      <c r="M36" s="85" t="s">
        <v>46</v>
      </c>
      <c r="N36" s="81" t="str">
        <f>IFERROR(VLOOKUP(F36,'Table V'!A:H,8,FALSE),"À définir")</f>
        <v>NON</v>
      </c>
      <c r="O36" s="81">
        <f>IFERROR(VLOOKUP(F36,'Table V'!A:E,2,FALSE),"")</f>
        <v>119</v>
      </c>
      <c r="P36" s="81" t="str">
        <f>IFERROR(CONCATENATE(VLOOKUP(F36,'Table V'!$A$1:$Q$259969,17,FALSE),"-",(RIGHT(C36,4)),"0",D36),"")</f>
        <v>1251019-8116010</v>
      </c>
      <c r="Q36" s="86" t="str">
        <f>IFERROR(VLOOKUP(F36,'Table V'!A:L,12,FALSE),"")</f>
        <v>LAB</v>
      </c>
      <c r="R36" s="81" t="s">
        <v>1654</v>
      </c>
      <c r="S36" s="81" t="s">
        <v>54</v>
      </c>
      <c r="T36" s="90">
        <v>42968</v>
      </c>
      <c r="U36" s="88" t="s">
        <v>18</v>
      </c>
      <c r="V36" s="86">
        <f>IFERROR(VLOOKUP(F36,'Table V'!A:F,6,FALSE),"TBD")</f>
        <v>6963382700</v>
      </c>
      <c r="W36" s="81" t="str">
        <f>IFERROR(VLOOKUP(F36,'Table V'!A:G,7,FALSE),"TBD")</f>
        <v>Qté 1</v>
      </c>
      <c r="X36" s="81" t="str">
        <f>IFERROR(VLOOKUP(A36,[1]Feuil1!$A:$AJ,32,FALSE),"N/A")</f>
        <v>N/A</v>
      </c>
      <c r="Y36" s="86" t="s">
        <v>1893</v>
      </c>
      <c r="Z36" s="89" t="s">
        <v>118</v>
      </c>
      <c r="AA36" s="81" t="s">
        <v>12</v>
      </c>
      <c r="AB36" s="85">
        <v>7327</v>
      </c>
      <c r="AC36" s="85"/>
      <c r="AD36" s="85"/>
      <c r="AE36" s="90">
        <v>42972</v>
      </c>
      <c r="AF36" s="90"/>
      <c r="AG36" s="90">
        <f t="shared" si="1"/>
        <v>42968</v>
      </c>
      <c r="AH36" s="81" t="s">
        <v>44</v>
      </c>
      <c r="AI36" s="133" t="str">
        <f>IFERROR(VLOOKUP(SPARES_MANUF[[#This Row],[LCT pour mise à la MAD]],[2]MAD!$B$4:$J$500000,2,FALSE),"MAD TBD")</f>
        <v>MAD TBD</v>
      </c>
      <c r="AJ36" s="124" t="str">
        <f>IFERROR(VLOOKUP(SPARES_MANUF[[#This Row],[LCT pour mise à la MAD]],[2]MAD!$B$4:$J$500000,9,FALSE),"")</f>
        <v/>
      </c>
      <c r="AK3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6" s="124">
        <v>42968</v>
      </c>
      <c r="AM36" s="122" t="s">
        <v>10</v>
      </c>
      <c r="AN36" s="200">
        <f>IFERROR(VLOOKUP(SPARES_MANUF[[#This Row],[P/N]],'Table V'!A$1:O$7777,13,FALSE),"0,00")</f>
        <v>1173</v>
      </c>
      <c r="AO36" s="201">
        <f>IFERROR(VLOOKUP(SPARES_MANUF[[#This Row],[P/N]],'Table V'!A$1:O$7777,14,FALSE),"0,00")</f>
        <v>0</v>
      </c>
      <c r="AP36" s="202" t="str">
        <f>IFERROR(VLOOKUP(SPARES_MANUF[[#This Row],[P/N]],'Table V'!A$1:O$7777,15,FALSE),"TBD")</f>
        <v>USD</v>
      </c>
      <c r="AQ36" s="203" t="str">
        <f>IFERROR(VLOOKUP(SPARES_MANUF[[#This Row],[CONCAT]],[3]PO_AS!$A$2:$R$2520,16,FALSE),"TBD")</f>
        <v>TBD</v>
      </c>
      <c r="AR36" s="204" t="str">
        <f>IFERROR(VLOOKUP(SPARES_MANUF[[#This Row],[CONCAT]],[3]PO_AS!$A$2:$S$2520,18,FALSE),"TBD")</f>
        <v>TBD</v>
      </c>
      <c r="AS36" s="204" t="str">
        <f t="shared" si="2"/>
        <v>Non valide</v>
      </c>
      <c r="AT36" s="204" t="str">
        <f t="shared" si="3"/>
        <v>Non valide</v>
      </c>
      <c r="AU3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36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36" s="259" t="str">
        <f>LEFT(SPARES_MANUF[[#This Row],[LCT]],9)</f>
        <v>V82172
V8</v>
      </c>
      <c r="AX36" s="205">
        <f>SPARES_MANUF[[#This Row],[Collaborated date]]</f>
        <v>42968</v>
      </c>
      <c r="AY36" s="206">
        <f>IF(AND(SPARES_MANUF[[#This Row],[Dashboard date]]&gt;40179,SPARES_MANUF[[#This Row],[Dashboard date]]&lt;45658),SPARES_MANUF[[#This Row],[Dashboard date]],0)</f>
        <v>42968</v>
      </c>
      <c r="AZ36" s="207">
        <f>IF(OR(SPARES_MANUF[[#This Row],[Client]]="STELIA",SPARES_MANUF[[#This Row],[Priority]]="RTN",SPARES_MANUF[[#This Row],[Priority]]="EXP",SPARES_MANUF[[#This Row],[Priority]]="CRIT"),2,1)</f>
        <v>2</v>
      </c>
      <c r="BA36" s="208">
        <f>IFERROR(VLOOKUP(SPARES_MANUF[[#This Row],[P/N]],Tableau2[[#All],[PN]:[Temps alloués (h)]],16,FALSE),"TBD")</f>
        <v>2.35</v>
      </c>
      <c r="BB36" s="208">
        <f>IFERROR(SUM(SPARES_MANUF[[#This Row],[Temps alloués Unitaire]]*SPARES_MANUF[[#This Row],[Requested Qty]]),"TBD")</f>
        <v>2.35</v>
      </c>
    </row>
    <row r="37" spans="1:54" ht="25.5" hidden="1" customHeight="1" x14ac:dyDescent="0.2">
      <c r="A37" s="335" t="str">
        <f t="shared" si="4"/>
        <v>630008946510</v>
      </c>
      <c r="B37" s="81" t="str">
        <f>IFERROR(VLOOKUP(F37,'Table V'!A:K,11,FALSE),"TBD")</f>
        <v>STELIA</v>
      </c>
      <c r="C37" s="81">
        <v>6300089465</v>
      </c>
      <c r="D37" s="82" t="s">
        <v>139</v>
      </c>
      <c r="E37" s="83" t="s">
        <v>78</v>
      </c>
      <c r="F37" s="81" t="s">
        <v>627</v>
      </c>
      <c r="G37" s="81">
        <v>3</v>
      </c>
      <c r="H37" s="81">
        <v>0</v>
      </c>
      <c r="I37" s="81" t="str">
        <f>IFERROR(VLOOKUP(F37,'Stock PHS'!A:F,6,FALSE),"")</f>
        <v/>
      </c>
      <c r="J37" s="84" t="str">
        <f>IFERROR(VLOOKUP(F37,'Table V'!A:I,9,FALSE),"P/N INCONNU")</f>
        <v>P/N CONNU</v>
      </c>
      <c r="K37" s="81" t="str">
        <f>IFERROR(VLOOKUP(F37,'Table V'!A:J,10,FALSE),"TBD")</f>
        <v>N/A</v>
      </c>
      <c r="L37" s="81" t="str">
        <f>IFERROR(VLOOKUP(F37,'Table V'!A:C,3,FALSE),"LdF non existante")</f>
        <v>LdF approuvée</v>
      </c>
      <c r="M37" s="85" t="s">
        <v>46</v>
      </c>
      <c r="N37" s="81" t="str">
        <f>IFERROR(VLOOKUP(F37,'Table V'!A:H,8,FALSE),"À définir")</f>
        <v>OUI</v>
      </c>
      <c r="O37" s="81" t="str">
        <f>IFERROR(VLOOKUP(F37,'Table V'!A:E,2,FALSE),"")</f>
        <v>FAISCEAU</v>
      </c>
      <c r="P37" s="81" t="str">
        <f>IFERROR(CONCATENATE(VLOOKUP(F37,'Table V'!$A$1:$Q$259969,17,FALSE),"-",(RIGHT(C37,4)),"0",D37),"")</f>
        <v>1251019-9465010</v>
      </c>
      <c r="Q37" s="86" t="str">
        <f>IFERROR(VLOOKUP(F37,'Table V'!A:L,12,FALSE),"")</f>
        <v>LAB</v>
      </c>
      <c r="R37" s="81" t="s">
        <v>1657</v>
      </c>
      <c r="S37" s="81" t="s">
        <v>103</v>
      </c>
      <c r="T37" s="90">
        <v>43000</v>
      </c>
      <c r="U37" s="88" t="s">
        <v>18</v>
      </c>
      <c r="V37" s="86" t="str">
        <f>IFERROR(VLOOKUP(F37,'Table V'!A:F,6,FALSE),"TBD")</f>
        <v>N/A</v>
      </c>
      <c r="W37" s="81" t="str">
        <f>IFERROR(VLOOKUP(F37,'Table V'!A:G,7,FALSE),"TBD")</f>
        <v>N/A</v>
      </c>
      <c r="X37" s="81" t="str">
        <f>IFERROR(VLOOKUP(A37,[1]Feuil1!$A:$AJ,32,FALSE),"N/A")</f>
        <v>N/A</v>
      </c>
      <c r="Y37" s="86" t="s">
        <v>1893</v>
      </c>
      <c r="Z37" s="89"/>
      <c r="AA37" s="81" t="s">
        <v>12</v>
      </c>
      <c r="AB37" s="85" t="s">
        <v>44</v>
      </c>
      <c r="AC37" s="85"/>
      <c r="AD37" s="85"/>
      <c r="AE37" s="90">
        <v>43006</v>
      </c>
      <c r="AF37" s="90"/>
      <c r="AG37" s="90">
        <f t="shared" si="1"/>
        <v>43000</v>
      </c>
      <c r="AH37" s="81" t="s">
        <v>44</v>
      </c>
      <c r="AI37" s="133" t="str">
        <f>IFERROR(VLOOKUP(SPARES_MANUF[[#This Row],[LCT pour mise à la MAD]],[2]MAD!$B$4:$J$500000,2,FALSE),"MAD TBD")</f>
        <v>MAD TBD</v>
      </c>
      <c r="AJ37" s="124" t="str">
        <f>IFERROR(VLOOKUP(SPARES_MANUF[[#This Row],[LCT pour mise à la MAD]],[2]MAD!$B$4:$J$500000,9,FALSE),"")</f>
        <v/>
      </c>
      <c r="AK3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7" s="124">
        <v>43000</v>
      </c>
      <c r="AM37" s="122" t="s">
        <v>10</v>
      </c>
      <c r="AN37" s="200">
        <f>IFERROR(VLOOKUP(SPARES_MANUF[[#This Row],[P/N]],'Table V'!A$1:O$7777,13,FALSE),"0,00")</f>
        <v>142.56</v>
      </c>
      <c r="AO37" s="201">
        <f>IFERROR(VLOOKUP(SPARES_MANUF[[#This Row],[P/N]],'Table V'!A$1:O$7777,14,FALSE),"0,00")</f>
        <v>0</v>
      </c>
      <c r="AP37" s="202" t="str">
        <f>IFERROR(VLOOKUP(SPARES_MANUF[[#This Row],[P/N]],'Table V'!A$1:O$7777,15,FALSE),"TBD")</f>
        <v>EUR</v>
      </c>
      <c r="AQ37" s="203" t="str">
        <f>IFERROR(VLOOKUP(SPARES_MANUF[[#This Row],[CONCAT]],[3]PO_AS!$A$2:$R$2520,16,FALSE),"TBD")</f>
        <v>TBD</v>
      </c>
      <c r="AR37" s="204" t="str">
        <f>IFERROR(VLOOKUP(SPARES_MANUF[[#This Row],[CONCAT]],[3]PO_AS!$A$2:$S$2520,18,FALSE),"TBD")</f>
        <v>TBD</v>
      </c>
      <c r="AS37" s="204" t="str">
        <f t="shared" si="2"/>
        <v>Non valide</v>
      </c>
      <c r="AT37" s="204" t="str">
        <f t="shared" si="3"/>
        <v>Non valide</v>
      </c>
      <c r="AU3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427.68</v>
      </c>
      <c r="AV37" s="280">
        <f>IFERROR(SPARES_MANUF[[#This Row],[CA]]*INDEX('Paramètres listes'!$A$32:$C$34,MATCH(SPARES_MANUF[[#This Row],[Devise vendue]],'Paramètres listes'!$A$32:$A$34,0),MATCH(DASHBOARD!$J$5,'Paramètres listes'!$A$32:$C$32,0)),"0,00")</f>
        <v>427.68</v>
      </c>
      <c r="AW37" s="259" t="str">
        <f>LEFT(SPARES_MANUF[[#This Row],[LCT]],9)</f>
        <v>W18729 W1</v>
      </c>
      <c r="AX37" s="205">
        <f>SPARES_MANUF[[#This Row],[Collaborated date]]</f>
        <v>43000</v>
      </c>
      <c r="AY37" s="206">
        <f>IF(AND(SPARES_MANUF[[#This Row],[Dashboard date]]&gt;40179,SPARES_MANUF[[#This Row],[Dashboard date]]&lt;45658),SPARES_MANUF[[#This Row],[Dashboard date]],0)</f>
        <v>43000</v>
      </c>
      <c r="AZ37" s="207">
        <f>IF(OR(SPARES_MANUF[[#This Row],[Client]]="STELIA",SPARES_MANUF[[#This Row],[Priority]]="RTN",SPARES_MANUF[[#This Row],[Priority]]="EXP",SPARES_MANUF[[#This Row],[Priority]]="CRIT"),2,1)</f>
        <v>2</v>
      </c>
      <c r="BA37" s="208">
        <f>IFERROR(VLOOKUP(SPARES_MANUF[[#This Row],[P/N]],Tableau2[[#All],[PN]:[Temps alloués (h)]],16,FALSE),"TBD")</f>
        <v>1.07</v>
      </c>
      <c r="BB37" s="208">
        <f>IFERROR(SUM(SPARES_MANUF[[#This Row],[Temps alloués Unitaire]]*SPARES_MANUF[[#This Row],[Requested Qty]]),"TBD")</f>
        <v>3.21</v>
      </c>
    </row>
    <row r="38" spans="1:54" ht="38.25" hidden="1" customHeight="1" x14ac:dyDescent="0.2">
      <c r="A38" s="335" t="str">
        <f t="shared" si="4"/>
        <v>2754984810</v>
      </c>
      <c r="B38" s="81" t="str">
        <f>IFERROR(VLOOKUP(F38,'Table V'!A:K,11,FALSE),"TBD")</f>
        <v>TBD</v>
      </c>
      <c r="C38" s="81">
        <v>27549848</v>
      </c>
      <c r="D38" s="82" t="s">
        <v>139</v>
      </c>
      <c r="E38" s="83" t="s">
        <v>86</v>
      </c>
      <c r="F38" s="81" t="s">
        <v>677</v>
      </c>
      <c r="G38" s="81">
        <v>1</v>
      </c>
      <c r="H38" s="81">
        <v>0</v>
      </c>
      <c r="I38" s="81" t="str">
        <f>IFERROR(VLOOKUP(F38,'Stock PHS'!A:F,6,FALSE),"")</f>
        <v/>
      </c>
      <c r="J38" s="84" t="str">
        <f>IFERROR(VLOOKUP(F38,'Table V'!A:I,9,FALSE),"P/N INCONNU")</f>
        <v>P/N INCONNU</v>
      </c>
      <c r="K38" s="81" t="str">
        <f>IFERROR(VLOOKUP(F38,'Table V'!A:J,10,FALSE),"TBD")</f>
        <v>TBD</v>
      </c>
      <c r="L38" s="81" t="str">
        <f>IFERROR(VLOOKUP(F38,'Table V'!A:C,3,FALSE),"LdF non existante")</f>
        <v>LdF non existante</v>
      </c>
      <c r="M38" s="85" t="s">
        <v>46</v>
      </c>
      <c r="N38" s="81" t="str">
        <f>IFERROR(VLOOKUP(F38,'Table V'!A:H,8,FALSE),"À définir")</f>
        <v>À définir</v>
      </c>
      <c r="O38" s="81" t="str">
        <f>IFERROR(VLOOKUP(F38,'Table V'!A:E,2,FALSE),"")</f>
        <v/>
      </c>
      <c r="P38" s="81" t="str">
        <f>IFERROR(CONCATENATE(VLOOKUP(F38,'Table V'!$A$1:$Q$259969,17,FALSE),"-",(RIGHT(C38,4)),"0",D38),"")</f>
        <v/>
      </c>
      <c r="Q38" s="86" t="str">
        <f>IFERROR(VLOOKUP(F38,'Table V'!A:L,12,FALSE),"")</f>
        <v/>
      </c>
      <c r="R38" s="81"/>
      <c r="S38" s="81"/>
      <c r="T38" s="90">
        <v>43017</v>
      </c>
      <c r="U38" s="88" t="s">
        <v>18</v>
      </c>
      <c r="V38" s="86" t="str">
        <f>IFERROR(VLOOKUP(F38,'Table V'!A:F,6,FALSE),"TBD")</f>
        <v>TBD</v>
      </c>
      <c r="W38" s="81" t="str">
        <f>IFERROR(VLOOKUP(F38,'Table V'!A:G,7,FALSE),"TBD")</f>
        <v>TBD</v>
      </c>
      <c r="X38" s="81" t="str">
        <f>IFERROR(VLOOKUP(A38,[1]Feuil1!$A:$AJ,32,FALSE),"N/A")</f>
        <v>N/A</v>
      </c>
      <c r="Y38" s="86" t="s">
        <v>1937</v>
      </c>
      <c r="Z38" s="89" t="s">
        <v>105</v>
      </c>
      <c r="AA38" s="81" t="s">
        <v>141</v>
      </c>
      <c r="AB38" s="85"/>
      <c r="AC38" s="85"/>
      <c r="AD38" s="85"/>
      <c r="AE38" s="90">
        <v>43021</v>
      </c>
      <c r="AF38" s="90"/>
      <c r="AG38" s="90">
        <f t="shared" si="1"/>
        <v>43017</v>
      </c>
      <c r="AH38" s="81" t="s">
        <v>44</v>
      </c>
      <c r="AI38" s="133" t="str">
        <f>IFERROR(VLOOKUP(SPARES_MANUF[[#This Row],[LCT pour mise à la MAD]],[2]MAD!$B$4:$J$500000,2,FALSE),"MAD TBD")</f>
        <v>MAD TBD</v>
      </c>
      <c r="AJ38" s="124" t="str">
        <f>IFERROR(VLOOKUP(SPARES_MANUF[[#This Row],[LCT pour mise à la MAD]],[2]MAD!$B$4:$J$500000,9,FALSE),"")</f>
        <v/>
      </c>
      <c r="AK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8" s="124">
        <f>SPARES_MANUF[[#This Row],[Promised ODD]]</f>
        <v>0</v>
      </c>
      <c r="AM38" s="122" t="s">
        <v>10</v>
      </c>
      <c r="AN38" s="200" t="str">
        <f>IFERROR(VLOOKUP(SPARES_MANUF[[#This Row],[P/N]],'Table V'!A$1:O$7777,13,FALSE),"0,00")</f>
        <v>0,00</v>
      </c>
      <c r="AO38" s="201" t="str">
        <f>IFERROR(VLOOKUP(SPARES_MANUF[[#This Row],[P/N]],'Table V'!A$1:O$7777,14,FALSE),"0,00")</f>
        <v>0,00</v>
      </c>
      <c r="AP38" s="202" t="str">
        <f>IFERROR(VLOOKUP(SPARES_MANUF[[#This Row],[P/N]],'Table V'!A$1:O$7777,15,FALSE),"TBD")</f>
        <v>TBD</v>
      </c>
      <c r="AQ38" s="203" t="str">
        <f>IFERROR(VLOOKUP(SPARES_MANUF[[#This Row],[CONCAT]],[3]PO_AS!$A$2:$R$2520,16,FALSE),"TBD")</f>
        <v>TBD</v>
      </c>
      <c r="AR38" s="204" t="str">
        <f>IFERROR(VLOOKUP(SPARES_MANUF[[#This Row],[CONCAT]],[3]PO_AS!$A$2:$S$2520,18,FALSE),"TBD")</f>
        <v>TBD</v>
      </c>
      <c r="AS38" s="204" t="str">
        <f t="shared" si="2"/>
        <v>Non valide</v>
      </c>
      <c r="AT38" s="204" t="str">
        <f t="shared" si="3"/>
        <v>Valide</v>
      </c>
      <c r="AU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38" s="259" t="str">
        <f>LEFT(SPARES_MANUF[[#This Row],[LCT]],9)</f>
        <v/>
      </c>
      <c r="AX38" s="205">
        <f>SPARES_MANUF[[#This Row],[Collaborated date]]</f>
        <v>0</v>
      </c>
      <c r="AY38" s="206">
        <f>IF(AND(SPARES_MANUF[[#This Row],[Dashboard date]]&gt;40179,SPARES_MANUF[[#This Row],[Dashboard date]]&lt;45658),SPARES_MANUF[[#This Row],[Dashboard date]],0)</f>
        <v>0</v>
      </c>
      <c r="AZ38" s="207">
        <f>IF(OR(SPARES_MANUF[[#This Row],[Client]]="STELIA",SPARES_MANUF[[#This Row],[Priority]]="RTN",SPARES_MANUF[[#This Row],[Priority]]="EXP",SPARES_MANUF[[#This Row],[Priority]]="CRIT"),2,1)</f>
        <v>2</v>
      </c>
      <c r="BA38" s="208" t="str">
        <f>IFERROR(VLOOKUP(SPARES_MANUF[[#This Row],[P/N]],Tableau2[[#All],[PN]:[Temps alloués (h)]],16,FALSE),"TBD")</f>
        <v>TBD</v>
      </c>
      <c r="BB38" s="208" t="str">
        <f>IFERROR(SUM(SPARES_MANUF[[#This Row],[Temps alloués Unitaire]]*SPARES_MANUF[[#This Row],[Requested Qty]]),"TBD")</f>
        <v>TBD</v>
      </c>
    </row>
    <row r="39" spans="1:54" ht="38.25" hidden="1" customHeight="1" x14ac:dyDescent="0.2">
      <c r="A39" s="335" t="str">
        <f t="shared" si="4"/>
        <v>2742366010</v>
      </c>
      <c r="B39" s="81" t="str">
        <f>IFERROR(VLOOKUP(F39,'Table V'!A:K,11,FALSE),"TBD")</f>
        <v>AIRBUS</v>
      </c>
      <c r="C39" s="81">
        <v>27423660</v>
      </c>
      <c r="D39" s="82" t="s">
        <v>139</v>
      </c>
      <c r="E39" s="83" t="s">
        <v>78</v>
      </c>
      <c r="F39" s="81" t="s">
        <v>576</v>
      </c>
      <c r="G39" s="81">
        <v>1</v>
      </c>
      <c r="H39" s="81">
        <v>0</v>
      </c>
      <c r="I39" s="81" t="str">
        <f>IFERROR(VLOOKUP(F39,'Stock PHS'!A:F,6,FALSE),"")</f>
        <v/>
      </c>
      <c r="J39" s="84" t="str">
        <f>IFERROR(VLOOKUP(F39,'Table V'!A:I,9,FALSE),"P/N INCONNU")</f>
        <v>P/N CONNU</v>
      </c>
      <c r="K39" s="81" t="str">
        <f>IFERROR(VLOOKUP(F39,'Table V'!A:J,10,FALSE),"TBD")</f>
        <v>NB5457P</v>
      </c>
      <c r="L39" s="81" t="str">
        <f>IFERROR(VLOOKUP(F39,'Table V'!A:C,3,FALSE),"LdF non existante")</f>
        <v>LdF approuvée</v>
      </c>
      <c r="M39" s="85" t="s">
        <v>46</v>
      </c>
      <c r="N39" s="81" t="str">
        <f>IFERROR(VLOOKUP(F39,'Table V'!A:H,8,FALSE),"À définir")</f>
        <v>NON</v>
      </c>
      <c r="O39" s="81">
        <f>IFERROR(VLOOKUP(F39,'Table V'!A:E,2,FALSE),"TBD")</f>
        <v>117</v>
      </c>
      <c r="P39" s="81" t="str">
        <f>IFERROR(CONCATENATE(VLOOKUP(F39,'Table V'!$A$1:$Q$259969,17,FALSE),"-",(RIGHT(C39,4)),"0",D39),"")</f>
        <v>1251019-3660010</v>
      </c>
      <c r="Q39" s="86" t="str">
        <f>IFERROR(VLOOKUP(F39,'Table V'!A:L,12,FALSE),"")</f>
        <v>LAB</v>
      </c>
      <c r="R39" s="82" t="s">
        <v>1658</v>
      </c>
      <c r="S39" s="81" t="s">
        <v>278</v>
      </c>
      <c r="T39" s="90">
        <v>43054</v>
      </c>
      <c r="U39" s="88" t="s">
        <v>18</v>
      </c>
      <c r="V39" s="86" t="str">
        <f>IFERROR(VLOOKUP(F39,'Table V'!A:F,6,FALSE),"TBD")</f>
        <v>N/A</v>
      </c>
      <c r="W39" s="81" t="str">
        <f>IFERROR(VLOOKUP(F39,'Table V'!A:G,7,FALSE),"TBD")</f>
        <v>N/A</v>
      </c>
      <c r="X39" s="81" t="str">
        <f>IFERROR(VLOOKUP(A39,[1]Feuil1!$A:$AJ,32,FALSE),"N/A")</f>
        <v>Received</v>
      </c>
      <c r="Y39" s="86" t="s">
        <v>1893</v>
      </c>
      <c r="Z39" s="89" t="s">
        <v>297</v>
      </c>
      <c r="AA39" s="81" t="s">
        <v>836</v>
      </c>
      <c r="AB39" s="85">
        <v>10623</v>
      </c>
      <c r="AC39" s="85" t="s">
        <v>920</v>
      </c>
      <c r="AD39" s="85" t="s">
        <v>920</v>
      </c>
      <c r="AE39" s="90">
        <v>43060</v>
      </c>
      <c r="AF39" s="90"/>
      <c r="AG39" s="90">
        <f t="shared" si="1"/>
        <v>43054</v>
      </c>
      <c r="AH39" s="81" t="s">
        <v>10</v>
      </c>
      <c r="AI39" s="133">
        <f>IFERROR(VLOOKUP(SPARES_MANUF[[#This Row],[LCT pour mise à la MAD]],[2]MAD!$B$4:$J$500000,2,FALSE),"MAD TBD")</f>
        <v>43412</v>
      </c>
      <c r="AJ39" s="124">
        <f>IFERROR(VLOOKUP(SPARES_MANUF[[#This Row],[LCT pour mise à la MAD]],[2]MAD!$B$4:$J$500000,9,FALSE),"")</f>
        <v>43413</v>
      </c>
      <c r="AK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9" s="124">
        <v>43060</v>
      </c>
      <c r="AM39" s="122" t="s">
        <v>10</v>
      </c>
      <c r="AN39" s="200">
        <f>IFERROR(VLOOKUP(SPARES_MANUF[[#This Row],[P/N]],'Table V'!A$1:O$7777,13,FALSE),"0,00")</f>
        <v>1313.9</v>
      </c>
      <c r="AO39" s="201">
        <f>IFERROR(VLOOKUP(SPARES_MANUF[[#This Row],[P/N]],'Table V'!A$1:O$7777,14,FALSE),"0,00")</f>
        <v>0</v>
      </c>
      <c r="AP39" s="202" t="str">
        <f>IFERROR(VLOOKUP(SPARES_MANUF[[#This Row],[P/N]],'Table V'!A$1:O$7777,15,FALSE),"TBD")</f>
        <v>USD</v>
      </c>
      <c r="AQ39" s="203" t="str">
        <f>IFERROR(VLOOKUP(SPARES_MANUF[[#This Row],[CONCAT]],[3]PO_AS!$A$2:$R$2520,16,FALSE),"TBD")</f>
        <v>TBD</v>
      </c>
      <c r="AR39" s="204" t="str">
        <f>IFERROR(VLOOKUP(SPARES_MANUF[[#This Row],[CONCAT]],[3]PO_AS!$A$2:$S$2520,18,FALSE),"TBD")</f>
        <v>TBD</v>
      </c>
      <c r="AS39" s="204" t="str">
        <f t="shared" si="2"/>
        <v>Non valide</v>
      </c>
      <c r="AT39" s="204" t="str">
        <f t="shared" si="3"/>
        <v>Non valide</v>
      </c>
      <c r="AU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9" s="259" t="str">
        <f>LEFT(SPARES_MANUF[[#This Row],[LCT]],9)</f>
        <v>LCT021743</v>
      </c>
      <c r="AX39" s="205">
        <f>SPARES_MANUF[[#This Row],[Collaborated date]]</f>
        <v>43060</v>
      </c>
      <c r="AY39" s="206">
        <f>IF(AND(SPARES_MANUF[[#This Row],[Dashboard date]]&gt;40179,SPARES_MANUF[[#This Row],[Dashboard date]]&lt;45658),SPARES_MANUF[[#This Row],[Dashboard date]],0)</f>
        <v>43060</v>
      </c>
      <c r="AZ39" s="207">
        <f>IF(OR(SPARES_MANUF[[#This Row],[Client]]="STELIA",SPARES_MANUF[[#This Row],[Priority]]="RTN",SPARES_MANUF[[#This Row],[Priority]]="EXP",SPARES_MANUF[[#This Row],[Priority]]="CRIT"),2,1)</f>
        <v>2</v>
      </c>
      <c r="BA39" s="208">
        <f>IFERROR(VLOOKUP(SPARES_MANUF[[#This Row],[P/N]],Tableau2[[#All],[PN]:[Temps alloués (h)]],16,FALSE),"TBD")</f>
        <v>3.74</v>
      </c>
      <c r="BB39" s="208">
        <f>IFERROR(SUM(SPARES_MANUF[[#This Row],[Temps alloués Unitaire]]*SPARES_MANUF[[#This Row],[Requested Qty]]),"TBD")</f>
        <v>3.74</v>
      </c>
    </row>
    <row r="40" spans="1:54" ht="38.25" hidden="1" customHeight="1" x14ac:dyDescent="0.2">
      <c r="A40" s="335" t="str">
        <f t="shared" si="4"/>
        <v>2761097810</v>
      </c>
      <c r="B40" s="81" t="str">
        <f>IFERROR(VLOOKUP(F40,'Table V'!A:K,11,FALSE),"TBD")</f>
        <v>AIRBUS</v>
      </c>
      <c r="C40" s="81">
        <v>27610978</v>
      </c>
      <c r="D40" s="82" t="s">
        <v>139</v>
      </c>
      <c r="E40" s="83" t="s">
        <v>3</v>
      </c>
      <c r="F40" s="81" t="s">
        <v>567</v>
      </c>
      <c r="G40" s="81">
        <v>1</v>
      </c>
      <c r="H40" s="81">
        <v>0</v>
      </c>
      <c r="I40" s="81" t="str">
        <f>IFERROR(VLOOKUP(F40,'Stock PHS'!A:F,6,FALSE),"")</f>
        <v/>
      </c>
      <c r="J40" s="84" t="str">
        <f>IFERROR(VLOOKUP(F40,'Table V'!A:I,9,FALSE),"P/N INCONNU")</f>
        <v>P/N CONNU</v>
      </c>
      <c r="K40" s="81" t="str">
        <f>IFERROR(VLOOKUP(F40,'Table V'!A:J,10,FALSE),"TBD")</f>
        <v>NB03718P</v>
      </c>
      <c r="L40" s="81" t="str">
        <f>IFERROR(VLOOKUP(F40,'Table V'!A:C,3,FALSE),"LdF non existante")</f>
        <v>LdF Non approuvée</v>
      </c>
      <c r="M40" s="85" t="s">
        <v>46</v>
      </c>
      <c r="N40" s="81" t="str">
        <f>IFERROR(VLOOKUP(F40,'Table V'!A:H,8,FALSE),"À définir")</f>
        <v>NON</v>
      </c>
      <c r="O40" s="81">
        <f>IFERROR(VLOOKUP(F40,'Table V'!A:E,2,FALSE),"")</f>
        <v>108</v>
      </c>
      <c r="P40" s="81" t="str">
        <f>IFERROR(CONCATENATE(VLOOKUP(F40,'Table V'!$A$1:$Q$259969,17,FALSE),"-",(RIGHT(C40,4)),"0",D40),"")</f>
        <v>1251019-0978010</v>
      </c>
      <c r="Q40" s="86" t="str">
        <f>IFERROR(VLOOKUP(F40,'Table V'!A:L,12,FALSE),"")</f>
        <v>LAB</v>
      </c>
      <c r="R40" s="81" t="s">
        <v>1659</v>
      </c>
      <c r="S40" s="81" t="s">
        <v>32</v>
      </c>
      <c r="T40" s="90">
        <v>43061</v>
      </c>
      <c r="U40" s="88" t="s">
        <v>18</v>
      </c>
      <c r="V40" s="86">
        <f>IFERROR(VLOOKUP(F40,'Table V'!A:F,6,FALSE),"TBD")</f>
        <v>6963469200</v>
      </c>
      <c r="W40" s="81" t="str">
        <f>IFERROR(VLOOKUP(F40,'Table V'!A:G,7,FALSE),"TBD")</f>
        <v>Qté 1</v>
      </c>
      <c r="X40" s="81" t="str">
        <f>IFERROR(VLOOKUP(A40,[1]Feuil1!$A:$AJ,32,FALSE),"N/A")</f>
        <v>N/A</v>
      </c>
      <c r="Y40" s="86" t="s">
        <v>1893</v>
      </c>
      <c r="Z40" s="89" t="s">
        <v>146</v>
      </c>
      <c r="AA40" s="81" t="s">
        <v>141</v>
      </c>
      <c r="AB40" s="85">
        <v>9827</v>
      </c>
      <c r="AC40" s="85"/>
      <c r="AD40" s="85"/>
      <c r="AE40" s="90">
        <v>43063</v>
      </c>
      <c r="AF40" s="90"/>
      <c r="AG40" s="90">
        <f t="shared" si="1"/>
        <v>43061</v>
      </c>
      <c r="AH40" s="81" t="s">
        <v>44</v>
      </c>
      <c r="AI40" s="133" t="str">
        <f>IFERROR(VLOOKUP(SPARES_MANUF[[#This Row],[LCT pour mise à la MAD]],[2]MAD!$B$4:$J$500000,2,FALSE),"MAD TBD")</f>
        <v>MAD TBD</v>
      </c>
      <c r="AJ40" s="124" t="str">
        <f>IFERROR(VLOOKUP(SPARES_MANUF[[#This Row],[LCT pour mise à la MAD]],[2]MAD!$B$4:$J$500000,9,FALSE),"")</f>
        <v/>
      </c>
      <c r="AK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0" s="124">
        <v>43061</v>
      </c>
      <c r="AM40" s="122" t="s">
        <v>10</v>
      </c>
      <c r="AN40" s="200">
        <f>IFERROR(VLOOKUP(SPARES_MANUF[[#This Row],[P/N]],'Table V'!A$1:O$7777,13,FALSE),"0,00")</f>
        <v>0</v>
      </c>
      <c r="AO40" s="201">
        <f>IFERROR(VLOOKUP(SPARES_MANUF[[#This Row],[P/N]],'Table V'!A$1:O$7777,14,FALSE),"0,00")</f>
        <v>0</v>
      </c>
      <c r="AP40" s="202" t="str">
        <f>IFERROR(VLOOKUP(SPARES_MANUF[[#This Row],[P/N]],'Table V'!A$1:O$7777,15,FALSE),"TBD")</f>
        <v>TBD</v>
      </c>
      <c r="AQ40" s="203" t="str">
        <f>IFERROR(VLOOKUP(SPARES_MANUF[[#This Row],[CONCAT]],[3]PO_AS!$A$2:$R$2520,16,FALSE),"TBD")</f>
        <v>TBD</v>
      </c>
      <c r="AR40" s="204" t="str">
        <f>IFERROR(VLOOKUP(SPARES_MANUF[[#This Row],[CONCAT]],[3]PO_AS!$A$2:$S$2520,18,FALSE),"TBD")</f>
        <v>TBD</v>
      </c>
      <c r="AS40" s="204" t="str">
        <f t="shared" si="2"/>
        <v>Non valide</v>
      </c>
      <c r="AT40" s="204" t="str">
        <f t="shared" si="3"/>
        <v>Valide</v>
      </c>
      <c r="AU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4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40" s="259" t="str">
        <f>LEFT(SPARES_MANUF[[#This Row],[LCT]],9)</f>
        <v>W88855
W8</v>
      </c>
      <c r="AX40" s="205">
        <f>SPARES_MANUF[[#This Row],[Collaborated date]]</f>
        <v>43061</v>
      </c>
      <c r="AY40" s="206">
        <f>IF(AND(SPARES_MANUF[[#This Row],[Dashboard date]]&gt;40179,SPARES_MANUF[[#This Row],[Dashboard date]]&lt;45658),SPARES_MANUF[[#This Row],[Dashboard date]],0)</f>
        <v>43061</v>
      </c>
      <c r="AZ40" s="207">
        <f>IF(OR(SPARES_MANUF[[#This Row],[Client]]="STELIA",SPARES_MANUF[[#This Row],[Priority]]="RTN",SPARES_MANUF[[#This Row],[Priority]]="EXP",SPARES_MANUF[[#This Row],[Priority]]="CRIT"),2,1)</f>
        <v>1</v>
      </c>
      <c r="BA40" s="208">
        <f>IFERROR(VLOOKUP(SPARES_MANUF[[#This Row],[P/N]],Tableau2[[#All],[PN]:[Temps alloués (h)]],16,FALSE),"TBD")</f>
        <v>0</v>
      </c>
      <c r="BB40" s="208">
        <f>IFERROR(SUM(SPARES_MANUF[[#This Row],[Temps alloués Unitaire]]*SPARES_MANUF[[#This Row],[Requested Qty]]),"TBD")</f>
        <v>0</v>
      </c>
    </row>
    <row r="41" spans="1:54" ht="51" hidden="1" customHeight="1" x14ac:dyDescent="0.2">
      <c r="A41" s="335" t="str">
        <f t="shared" si="4"/>
        <v>CDE-CCP77710</v>
      </c>
      <c r="B41" s="81" t="str">
        <f>IFERROR(VLOOKUP(F41,'Table V'!A:K,11,FALSE),"TBD")</f>
        <v>LATECOERE</v>
      </c>
      <c r="C41" s="81" t="s">
        <v>127</v>
      </c>
      <c r="D41" s="82" t="s">
        <v>139</v>
      </c>
      <c r="E41" s="83" t="s">
        <v>86</v>
      </c>
      <c r="F41" s="81" t="s">
        <v>1476</v>
      </c>
      <c r="G41" s="81">
        <v>1</v>
      </c>
      <c r="H41" s="81">
        <v>0</v>
      </c>
      <c r="I41" s="81" t="str">
        <f>IFERROR(VLOOKUP(F41,'Stock PHS'!A:F,6,FALSE),"")</f>
        <v/>
      </c>
      <c r="J41" s="84" t="str">
        <f>IFERROR(VLOOKUP(F41,'Table V'!A:I,9,FALSE),"P/N INCONNU")</f>
        <v>P/N CONNU</v>
      </c>
      <c r="K41" s="81" t="str">
        <f>IFERROR(VLOOKUP(F41,'Table V'!A:J,10,FALSE),"TBD")</f>
        <v>N/A</v>
      </c>
      <c r="L41" s="81" t="str">
        <f>IFERROR(VLOOKUP(F41,'Table V'!A:C,3,FALSE),"LdF non existante")</f>
        <v>LdF approuvée</v>
      </c>
      <c r="M41" s="85" t="s">
        <v>46</v>
      </c>
      <c r="N41" s="81" t="str">
        <f>IFERROR(VLOOKUP(F41,'Table V'!A:H,8,FALSE),"À définir")</f>
        <v>N/A</v>
      </c>
      <c r="O41" s="81" t="s">
        <v>128</v>
      </c>
      <c r="P41" s="81" t="str">
        <f>IFERROR(CONCATENATE(VLOOKUP(F41,'Table V'!$A$1:$Q$259969,17,FALSE),"-",(RIGHT(C41,4)),"0",D41),"")</f>
        <v>1251619-P777010</v>
      </c>
      <c r="Q41" s="86" t="str">
        <f>IFERROR(VLOOKUP(F41,'Table V'!A:L,12,FALSE),"")</f>
        <v>COL</v>
      </c>
      <c r="R41" s="82" t="s">
        <v>147</v>
      </c>
      <c r="S41" s="81">
        <v>73220001</v>
      </c>
      <c r="T41" s="90">
        <v>43090</v>
      </c>
      <c r="U41" s="88" t="s">
        <v>18</v>
      </c>
      <c r="V41" s="86" t="str">
        <f>IFERROR(VLOOKUP(F41,'Table V'!A:F,6,FALSE),"TBD")</f>
        <v>N/A</v>
      </c>
      <c r="W41" s="81" t="str">
        <f>IFERROR(VLOOKUP(F41,'Table V'!A:G,7,FALSE),"TBD")</f>
        <v>N/A</v>
      </c>
      <c r="X41" s="81" t="str">
        <f>IFERROR(VLOOKUP(A41,[1]Feuil1!$A:$AJ,32,FALSE),"N/A")</f>
        <v>N/A</v>
      </c>
      <c r="Y41" s="86" t="s">
        <v>1893</v>
      </c>
      <c r="Z41" s="89"/>
      <c r="AA41" s="81" t="s">
        <v>141</v>
      </c>
      <c r="AB41" s="85">
        <v>6867</v>
      </c>
      <c r="AC41" s="85"/>
      <c r="AD41" s="85"/>
      <c r="AE41" s="90">
        <v>43096</v>
      </c>
      <c r="AF41" s="90"/>
      <c r="AG41" s="90">
        <f t="shared" si="1"/>
        <v>43090</v>
      </c>
      <c r="AH41" s="81" t="s">
        <v>44</v>
      </c>
      <c r="AI41" s="133" t="str">
        <f>IFERROR(VLOOKUP(SPARES_MANUF[[#This Row],[LCT pour mise à la MAD]],[2]MAD!$B$4:$J$500000,2,FALSE),"MAD TBD")</f>
        <v>MAD TBD</v>
      </c>
      <c r="AJ41" s="124" t="str">
        <f>IFERROR(VLOOKUP(SPARES_MANUF[[#This Row],[LCT pour mise à la MAD]],[2]MAD!$B$4:$J$500000,9,FALSE),"")</f>
        <v/>
      </c>
      <c r="AK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" s="124">
        <v>43094</v>
      </c>
      <c r="AM41" s="122" t="s">
        <v>10</v>
      </c>
      <c r="AN41" s="200">
        <f>IFERROR(VLOOKUP(SPARES_MANUF[[#This Row],[P/N]],'Table V'!A$1:O$7777,13,FALSE),"0,00")</f>
        <v>1239</v>
      </c>
      <c r="AO41" s="201" t="str">
        <f>IFERROR(VLOOKUP(SPARES_MANUF[[#This Row],[P/N]],'Table V'!A$1:O$7777,14,FALSE),"0,00")</f>
        <v>N/A</v>
      </c>
      <c r="AP41" s="202" t="str">
        <f>IFERROR(VLOOKUP(SPARES_MANUF[[#This Row],[P/N]],'Table V'!A$1:O$7777,15,FALSE),"TBD")</f>
        <v>EUR</v>
      </c>
      <c r="AQ41" s="201" t="str">
        <f>IFERROR(VLOOKUP(SPARES_MANUF[[#This Row],[CONCAT]],[3]PO_AS!$A$2:$R$2520,16,FALSE),"TBD")</f>
        <v>TBD</v>
      </c>
      <c r="AR41" s="204" t="str">
        <f>IFERROR(VLOOKUP(SPARES_MANUF[[#This Row],[CONCAT]],[3]PO_AS!$A$2:$S$2520,18,FALSE),"TBD")</f>
        <v>TBD</v>
      </c>
      <c r="AS41" s="204" t="str">
        <f t="shared" si="2"/>
        <v>Non valide</v>
      </c>
      <c r="AT41" s="204" t="str">
        <f t="shared" si="3"/>
        <v>Non valide</v>
      </c>
      <c r="AU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41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41" s="259" t="str">
        <f>LEFT(SPARES_MANUF[[#This Row],[LCT]],9)</f>
        <v>W96786</v>
      </c>
      <c r="AX41" s="205">
        <f>SPARES_MANUF[[#This Row],[Collaborated date]]</f>
        <v>43094</v>
      </c>
      <c r="AY41" s="206">
        <f>IF(AND(SPARES_MANUF[[#This Row],[Dashboard date]]&gt;40179,SPARES_MANUF[[#This Row],[Dashboard date]]&lt;45658),SPARES_MANUF[[#This Row],[Dashboard date]],0)</f>
        <v>43094</v>
      </c>
      <c r="AZ41" s="207">
        <f>IF(OR(SPARES_MANUF[[#This Row],[Client]]="STELIA",SPARES_MANUF[[#This Row],[Priority]]="RTN",SPARES_MANUF[[#This Row],[Priority]]="EXP",SPARES_MANUF[[#This Row],[Priority]]="CRIT"),2,1)</f>
        <v>2</v>
      </c>
      <c r="BA41" s="208">
        <f>IFERROR(VLOOKUP(SPARES_MANUF[[#This Row],[P/N]],Tableau2[[#All],[PN]:[Temps alloués (h)]],16,FALSE),"TBD")</f>
        <v>2.14</v>
      </c>
      <c r="BB41" s="208">
        <f>IFERROR(SUM(SPARES_MANUF[[#This Row],[Temps alloués Unitaire]]*SPARES_MANUF[[#This Row],[Requested Qty]]),"TBD")</f>
        <v>2.14</v>
      </c>
    </row>
    <row r="42" spans="1:54" ht="51" hidden="1" customHeight="1" x14ac:dyDescent="0.2">
      <c r="A42" s="335" t="str">
        <f t="shared" si="4"/>
        <v>2754985610</v>
      </c>
      <c r="B42" s="81" t="str">
        <f>IFERROR(VLOOKUP(F42,'Table V'!A:K,11,FALSE),"TBD")</f>
        <v>AIRBUS</v>
      </c>
      <c r="C42" s="81">
        <v>27549856</v>
      </c>
      <c r="D42" s="82" t="s">
        <v>139</v>
      </c>
      <c r="E42" s="83" t="s">
        <v>86</v>
      </c>
      <c r="F42" s="81" t="s">
        <v>462</v>
      </c>
      <c r="G42" s="81">
        <v>1</v>
      </c>
      <c r="H42" s="81">
        <v>0</v>
      </c>
      <c r="I42" s="81" t="str">
        <f>IFERROR(VLOOKUP(F42,'Stock PHS'!A:F,6,FALSE),"")</f>
        <v/>
      </c>
      <c r="J42" s="84" t="str">
        <f>IFERROR(VLOOKUP(F42,'Table V'!A:I,9,FALSE),"P/N INCONNU")</f>
        <v>P/N CONNU</v>
      </c>
      <c r="K42" s="81" t="str">
        <f>IFERROR(VLOOKUP(F42,'Table V'!A:J,10,FALSE),"TBD")</f>
        <v>NB4371P</v>
      </c>
      <c r="L42" s="81" t="str">
        <f>IFERROR(VLOOKUP(F42,'Table V'!A:C,3,FALSE),"LdF non existante")</f>
        <v>LdF approuvée</v>
      </c>
      <c r="M42" s="85" t="s">
        <v>46</v>
      </c>
      <c r="N42" s="81" t="str">
        <f>IFERROR(VLOOKUP(F42,'Table V'!A:H,8,FALSE),"À définir")</f>
        <v>NON</v>
      </c>
      <c r="O42" s="81">
        <f>IFERROR(VLOOKUP(F42,'Table V'!A:E,2,FALSE),"")</f>
        <v>22</v>
      </c>
      <c r="P42" s="81" t="str">
        <f>IFERROR(CONCATENATE(VLOOKUP(F42,'Table V'!$A$1:$Q$259969,17,FALSE),"-",(RIGHT(C42,4)),"0",D42),"")</f>
        <v>1251019-9856010</v>
      </c>
      <c r="Q42" s="86" t="str">
        <f>IFERROR(VLOOKUP(F42,'Table V'!A:L,12,FALSE),"")</f>
        <v>LAB</v>
      </c>
      <c r="R42" s="81" t="s">
        <v>1660</v>
      </c>
      <c r="S42" s="81" t="s">
        <v>106</v>
      </c>
      <c r="T42" s="90">
        <v>43102</v>
      </c>
      <c r="U42" s="88" t="s">
        <v>18</v>
      </c>
      <c r="V42" s="86" t="str">
        <f>IFERROR(VLOOKUP(F42,'Table V'!A:F,6,FALSE),"TBD")</f>
        <v>6939600100</v>
      </c>
      <c r="W42" s="81" t="str">
        <f>IFERROR(VLOOKUP(F42,'Table V'!A:G,7,FALSE),"TBD")</f>
        <v>Qté 1</v>
      </c>
      <c r="X42" s="81" t="str">
        <f>IFERROR(VLOOKUP(A42,[1]Feuil1!$A:$AJ,32,FALSE),"N/A")</f>
        <v>Received</v>
      </c>
      <c r="Y42" s="86" t="s">
        <v>1937</v>
      </c>
      <c r="Z42" s="89" t="s">
        <v>148</v>
      </c>
      <c r="AA42" s="81" t="s">
        <v>141</v>
      </c>
      <c r="AB42" s="85">
        <v>8301</v>
      </c>
      <c r="AC42" s="85"/>
      <c r="AD42" s="85"/>
      <c r="AE42" s="90">
        <v>43021</v>
      </c>
      <c r="AF42" s="90">
        <v>43108</v>
      </c>
      <c r="AG42" s="90">
        <f t="shared" si="1"/>
        <v>43102</v>
      </c>
      <c r="AH42" s="81" t="s">
        <v>44</v>
      </c>
      <c r="AI42" s="133" t="str">
        <f>IFERROR(VLOOKUP(SPARES_MANUF[[#This Row],[LCT pour mise à la MAD]],[2]MAD!$B$4:$J$500000,2,FALSE),"MAD TBD")</f>
        <v>MAD TBD</v>
      </c>
      <c r="AJ42" s="124" t="str">
        <f>IFERROR(VLOOKUP(SPARES_MANUF[[#This Row],[LCT pour mise à la MAD]],[2]MAD!$B$4:$J$500000,9,FALSE),"")</f>
        <v/>
      </c>
      <c r="AK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2" s="124">
        <f>SPARES_MANUF[[#This Row],[Promised ODD]]</f>
        <v>43108</v>
      </c>
      <c r="AM42" s="122" t="s">
        <v>10</v>
      </c>
      <c r="AN42" s="200">
        <f>IFERROR(VLOOKUP(SPARES_MANUF[[#This Row],[P/N]],'Table V'!A$1:O$7777,13,FALSE),"0,00")</f>
        <v>4183</v>
      </c>
      <c r="AO42" s="201">
        <f>IFERROR(VLOOKUP(SPARES_MANUF[[#This Row],[P/N]],'Table V'!A$1:O$7777,14,FALSE),"0,00")</f>
        <v>5884</v>
      </c>
      <c r="AP42" s="202" t="str">
        <f>IFERROR(VLOOKUP(SPARES_MANUF[[#This Row],[P/N]],'Table V'!A$1:O$7777,15,FALSE),"TBD")</f>
        <v>USD</v>
      </c>
      <c r="AQ42" s="203" t="str">
        <f>IFERROR(VLOOKUP(SPARES_MANUF[[#This Row],[CONCAT]],[3]PO_AS!$A$2:$R$2520,16,FALSE),"TBD")</f>
        <v>TBD</v>
      </c>
      <c r="AR42" s="204" t="str">
        <f>IFERROR(VLOOKUP(SPARES_MANUF[[#This Row],[CONCAT]],[3]PO_AS!$A$2:$S$2520,18,FALSE),"TBD")</f>
        <v>TBD</v>
      </c>
      <c r="AS42" s="204" t="str">
        <f t="shared" si="2"/>
        <v>Non valide</v>
      </c>
      <c r="AT42" s="204" t="str">
        <f t="shared" si="3"/>
        <v>Non valide</v>
      </c>
      <c r="AU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4183</v>
      </c>
      <c r="AV42" s="280">
        <f>IFERROR(SPARES_MANUF[[#This Row],[CA]]*INDEX('Paramètres listes'!$A$32:$C$34,MATCH(SPARES_MANUF[[#This Row],[Devise vendue]],'Paramètres listes'!$A$32:$A$34,0),MATCH(DASHBOARD!$J$5,'Paramètres listes'!$A$32:$C$32,0)),"0,00")</f>
        <v>3722.87</v>
      </c>
      <c r="AW42" s="259" t="str">
        <f>LEFT(SPARES_MANUF[[#This Row],[LCT]],9)</f>
        <v>W36370 W3</v>
      </c>
      <c r="AX42" s="205">
        <f>SPARES_MANUF[[#This Row],[Collaborated date]]</f>
        <v>43108</v>
      </c>
      <c r="AY42" s="206">
        <f>IF(AND(SPARES_MANUF[[#This Row],[Dashboard date]]&gt;40179,SPARES_MANUF[[#This Row],[Dashboard date]]&lt;45658),SPARES_MANUF[[#This Row],[Dashboard date]],0)</f>
        <v>43108</v>
      </c>
      <c r="AZ42" s="207">
        <f>IF(OR(SPARES_MANUF[[#This Row],[Client]]="STELIA",SPARES_MANUF[[#This Row],[Priority]]="RTN",SPARES_MANUF[[#This Row],[Priority]]="EXP",SPARES_MANUF[[#This Row],[Priority]]="CRIT"),2,1)</f>
        <v>2</v>
      </c>
      <c r="BA42" s="208">
        <f>IFERROR(VLOOKUP(SPARES_MANUF[[#This Row],[P/N]],Tableau2[[#All],[PN]:[Temps alloués (h)]],16,FALSE),"TBD")</f>
        <v>0</v>
      </c>
      <c r="BB42" s="208">
        <f>IFERROR(SUM(SPARES_MANUF[[#This Row],[Temps alloués Unitaire]]*SPARES_MANUF[[#This Row],[Requested Qty]]),"TBD")</f>
        <v>0</v>
      </c>
    </row>
    <row r="43" spans="1:54" ht="38.25" hidden="1" customHeight="1" x14ac:dyDescent="0.2">
      <c r="A43" s="335" t="str">
        <f t="shared" si="4"/>
        <v>2755347710</v>
      </c>
      <c r="B43" s="81" t="str">
        <f>IFERROR(VLOOKUP(F43,'Table V'!A:K,11,FALSE),"TBD")</f>
        <v>AIRBUS</v>
      </c>
      <c r="C43" s="81">
        <v>27553477</v>
      </c>
      <c r="D43" s="82" t="s">
        <v>139</v>
      </c>
      <c r="E43" s="83" t="s">
        <v>86</v>
      </c>
      <c r="F43" s="81" t="s">
        <v>460</v>
      </c>
      <c r="G43" s="81">
        <v>1</v>
      </c>
      <c r="H43" s="81">
        <v>0</v>
      </c>
      <c r="I43" s="81" t="str">
        <f>IFERROR(VLOOKUP(F43,'Stock PHS'!A:F,6,FALSE),"")</f>
        <v/>
      </c>
      <c r="J43" s="84" t="str">
        <f>IFERROR(VLOOKUP(F43,'Table V'!A:I,9,FALSE),"P/N INCONNU")</f>
        <v>P/N CONNU</v>
      </c>
      <c r="K43" s="81" t="str">
        <f>IFERROR(VLOOKUP(F43,'Table V'!A:J,10,FALSE),"TBD")</f>
        <v>NR6980P</v>
      </c>
      <c r="L43" s="81" t="str">
        <f>IFERROR(VLOOKUP(F43,'Table V'!A:C,3,FALSE),"LdF non existante")</f>
        <v>LdF approuvée</v>
      </c>
      <c r="M43" s="85" t="s">
        <v>46</v>
      </c>
      <c r="N43" s="81" t="str">
        <f>IFERROR(VLOOKUP(F43,'Table V'!A:H,8,FALSE),"À définir")</f>
        <v>NON</v>
      </c>
      <c r="O43" s="81">
        <f>IFERROR(VLOOKUP(F43,'Table V'!A:E,2,FALSE),"")</f>
        <v>22</v>
      </c>
      <c r="P43" s="81" t="str">
        <f>IFERROR(CONCATENATE(VLOOKUP(F43,'Table V'!$A$1:$Q$259969,17,FALSE),"-",(RIGHT(C43,4)),"0",D43),"")</f>
        <v>1251019-3477010</v>
      </c>
      <c r="Q43" s="86" t="str">
        <f>IFERROR(VLOOKUP(F43,'Table V'!A:L,12,FALSE),"")</f>
        <v>LAB</v>
      </c>
      <c r="R43" s="81" t="s">
        <v>1661</v>
      </c>
      <c r="S43" s="81" t="s">
        <v>27</v>
      </c>
      <c r="T43" s="90">
        <v>43102</v>
      </c>
      <c r="U43" s="88" t="s">
        <v>18</v>
      </c>
      <c r="V43" s="86" t="str">
        <f>IFERROR(VLOOKUP(F43,'Table V'!A:F,6,FALSE),"TBD")</f>
        <v>6939600100</v>
      </c>
      <c r="W43" s="81" t="str">
        <f>IFERROR(VLOOKUP(F43,'Table V'!A:G,7,FALSE),"TBD")</f>
        <v>Qté 1</v>
      </c>
      <c r="X43" s="81" t="str">
        <f>IFERROR(VLOOKUP(A43,[1]Feuil1!$A:$AJ,32,FALSE),"N/A")</f>
        <v>Received</v>
      </c>
      <c r="Y43" s="131" t="s">
        <v>1893</v>
      </c>
      <c r="Z43" s="89" t="s">
        <v>148</v>
      </c>
      <c r="AA43" s="81" t="s">
        <v>141</v>
      </c>
      <c r="AB43" s="85">
        <v>8449</v>
      </c>
      <c r="AC43" s="85"/>
      <c r="AD43" s="85"/>
      <c r="AE43" s="90">
        <v>43024</v>
      </c>
      <c r="AF43" s="90">
        <v>43108</v>
      </c>
      <c r="AG43" s="90">
        <f t="shared" si="1"/>
        <v>43102</v>
      </c>
      <c r="AH43" s="81" t="s">
        <v>44</v>
      </c>
      <c r="AI43" s="133" t="str">
        <f>IFERROR(VLOOKUP(SPARES_MANUF[[#This Row],[LCT pour mise à la MAD]],[2]MAD!$B$4:$J$500000,2,FALSE),"MAD TBD")</f>
        <v>MAD TBD</v>
      </c>
      <c r="AJ43" s="124" t="str">
        <f>IFERROR(VLOOKUP(SPARES_MANUF[[#This Row],[LCT pour mise à la MAD]],[2]MAD!$B$4:$J$500000,9,FALSE),"")</f>
        <v/>
      </c>
      <c r="AK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3" s="124">
        <f>SPARES_MANUF[[#This Row],[Promised ODD]]</f>
        <v>43108</v>
      </c>
      <c r="AM43" s="122" t="s">
        <v>10</v>
      </c>
      <c r="AN43" s="200">
        <f>IFERROR(VLOOKUP(SPARES_MANUF[[#This Row],[P/N]],'Table V'!A$1:O$7777,13,FALSE),"0,00")</f>
        <v>3480</v>
      </c>
      <c r="AO43" s="201">
        <f>IFERROR(VLOOKUP(SPARES_MANUF[[#This Row],[P/N]],'Table V'!A$1:O$7777,14,FALSE),"0,00")</f>
        <v>0</v>
      </c>
      <c r="AP43" s="202" t="str">
        <f>IFERROR(VLOOKUP(SPARES_MANUF[[#This Row],[P/N]],'Table V'!A$1:O$7777,15,FALSE),"TBD")</f>
        <v>EUR</v>
      </c>
      <c r="AQ43" s="203" t="str">
        <f>IFERROR(VLOOKUP(SPARES_MANUF[[#This Row],[CONCAT]],[3]PO_AS!$A$2:$R$2520,16,FALSE),"TBD")</f>
        <v>TBD</v>
      </c>
      <c r="AR43" s="204" t="str">
        <f>IFERROR(VLOOKUP(SPARES_MANUF[[#This Row],[CONCAT]],[3]PO_AS!$A$2:$S$2520,18,FALSE),"TBD")</f>
        <v>TBD</v>
      </c>
      <c r="AS43" s="204" t="str">
        <f t="shared" si="2"/>
        <v>Non valide</v>
      </c>
      <c r="AT43" s="204" t="str">
        <f t="shared" si="3"/>
        <v>Non valide</v>
      </c>
      <c r="AU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3480</v>
      </c>
      <c r="AV43" s="280">
        <f>IFERROR(SPARES_MANUF[[#This Row],[CA]]*INDEX('Paramètres listes'!$A$32:$C$34,MATCH(SPARES_MANUF[[#This Row],[Devise vendue]],'Paramètres listes'!$A$32:$A$34,0),MATCH(DASHBOARD!$J$5,'Paramètres listes'!$A$32:$C$32,0)),"0,00")</f>
        <v>3480</v>
      </c>
      <c r="AW43" s="259" t="str">
        <f>LEFT(SPARES_MANUF[[#This Row],[LCT]],9)</f>
        <v>W36525 W3</v>
      </c>
      <c r="AX43" s="205">
        <f>SPARES_MANUF[[#This Row],[Collaborated date]]</f>
        <v>43108</v>
      </c>
      <c r="AY43" s="206">
        <f>IF(AND(SPARES_MANUF[[#This Row],[Dashboard date]]&gt;40179,SPARES_MANUF[[#This Row],[Dashboard date]]&lt;45658),SPARES_MANUF[[#This Row],[Dashboard date]],0)</f>
        <v>43108</v>
      </c>
      <c r="AZ43" s="207">
        <f>IF(OR(SPARES_MANUF[[#This Row],[Client]]="STELIA",SPARES_MANUF[[#This Row],[Priority]]="RTN",SPARES_MANUF[[#This Row],[Priority]]="EXP",SPARES_MANUF[[#This Row],[Priority]]="CRIT"),2,1)</f>
        <v>2</v>
      </c>
      <c r="BA43" s="208">
        <f>IFERROR(VLOOKUP(SPARES_MANUF[[#This Row],[P/N]],Tableau2[[#All],[PN]:[Temps alloués (h)]],16,FALSE),"TBD")</f>
        <v>0</v>
      </c>
      <c r="BB43" s="208">
        <f>IFERROR(SUM(SPARES_MANUF[[#This Row],[Temps alloués Unitaire]]*SPARES_MANUF[[#This Row],[Requested Qty]]),"TBD")</f>
        <v>0</v>
      </c>
    </row>
    <row r="44" spans="1:54" ht="38.25" hidden="1" customHeight="1" x14ac:dyDescent="0.2">
      <c r="A44" s="335" t="str">
        <f t="shared" si="4"/>
        <v>2763373510</v>
      </c>
      <c r="B44" s="81" t="str">
        <f>IFERROR(VLOOKUP(F44,'Table V'!A:K,11,FALSE),"TBD")</f>
        <v>AIRBUS</v>
      </c>
      <c r="C44" s="81">
        <v>27633735</v>
      </c>
      <c r="D44" s="82" t="s">
        <v>139</v>
      </c>
      <c r="E44" s="83" t="s">
        <v>78</v>
      </c>
      <c r="F44" s="81" t="s">
        <v>595</v>
      </c>
      <c r="G44" s="81">
        <v>1</v>
      </c>
      <c r="H44" s="81">
        <v>0</v>
      </c>
      <c r="I44" s="81" t="str">
        <f>IFERROR(VLOOKUP(F44,'Stock PHS'!A:F,6,FALSE),"")</f>
        <v/>
      </c>
      <c r="J44" s="84" t="str">
        <f>IFERROR(VLOOKUP(F44,'Table V'!A:I,9,FALSE),"P/N INCONNU")</f>
        <v>P/N CONNU</v>
      </c>
      <c r="K44" s="81" t="str">
        <f>IFERROR(VLOOKUP(F44,'Table V'!A:J,10,FALSE),"TBD")</f>
        <v>RR0827Z</v>
      </c>
      <c r="L44" s="81" t="str">
        <f>IFERROR(VLOOKUP(F44,'Table V'!A:C,3,FALSE),"LdF non existante")</f>
        <v>LdF approuvée</v>
      </c>
      <c r="M44" s="85" t="s">
        <v>46</v>
      </c>
      <c r="N44" s="81" t="str">
        <f>IFERROR(VLOOKUP(F44,'Table V'!A:H,8,FALSE),"À définir")</f>
        <v>NON</v>
      </c>
      <c r="O44" s="81">
        <f>IFERROR(VLOOKUP(F44,'Table V'!A:E,2,FALSE),"")</f>
        <v>423</v>
      </c>
      <c r="P44" s="81" t="str">
        <f>IFERROR(CONCATENATE(VLOOKUP(F44,'Table V'!$A$1:$Q$259969,17,FALSE),"-",(RIGHT(C44,4)),"0",D44),"")</f>
        <v>1251319-3735010</v>
      </c>
      <c r="Q44" s="86" t="str">
        <f>IFERROR(VLOOKUP(F44,'Table V'!A:L,12,FALSE),"")</f>
        <v>LAB</v>
      </c>
      <c r="R44" s="81" t="s">
        <v>1662</v>
      </c>
      <c r="S44" s="81" t="s">
        <v>149</v>
      </c>
      <c r="T44" s="90">
        <v>43108</v>
      </c>
      <c r="U44" s="88" t="s">
        <v>18</v>
      </c>
      <c r="V44" s="86">
        <f>IFERROR(VLOOKUP(F44,'Table V'!A:F,6,FALSE),"TBD")</f>
        <v>6574926600</v>
      </c>
      <c r="W44" s="81" t="str">
        <f>IFERROR(VLOOKUP(F44,'Table V'!A:G,7,FALSE),"TBD")</f>
        <v>Qté 1</v>
      </c>
      <c r="X44" s="81" t="str">
        <f>IFERROR(VLOOKUP(A44,[1]Feuil1!$A:$AJ,32,FALSE),"N/A")</f>
        <v>N/A</v>
      </c>
      <c r="Y44" s="86" t="s">
        <v>1893</v>
      </c>
      <c r="Z44" s="89"/>
      <c r="AA44" s="81" t="s">
        <v>141</v>
      </c>
      <c r="AB44" s="85"/>
      <c r="AC44" s="85"/>
      <c r="AD44" s="85"/>
      <c r="AE44" s="90">
        <v>43112</v>
      </c>
      <c r="AF44" s="90"/>
      <c r="AG44" s="90">
        <f t="shared" si="1"/>
        <v>43108</v>
      </c>
      <c r="AH44" s="81" t="s">
        <v>44</v>
      </c>
      <c r="AI44" s="133" t="str">
        <f>IFERROR(VLOOKUP(SPARES_MANUF[[#This Row],[LCT pour mise à la MAD]],[2]MAD!$B$4:$J$500000,2,FALSE),"MAD TBD")</f>
        <v>MAD TBD</v>
      </c>
      <c r="AJ44" s="124" t="str">
        <f>IFERROR(VLOOKUP(SPARES_MANUF[[#This Row],[LCT pour mise à la MAD]],[2]MAD!$B$4:$J$500000,9,FALSE),"")</f>
        <v/>
      </c>
      <c r="AK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4" s="124">
        <v>43108</v>
      </c>
      <c r="AM44" s="122" t="s">
        <v>10</v>
      </c>
      <c r="AN44" s="200">
        <f>IFERROR(VLOOKUP(SPARES_MANUF[[#This Row],[P/N]],'Table V'!A$1:O$7777,13,FALSE),"0,00")</f>
        <v>6165</v>
      </c>
      <c r="AO44" s="201">
        <f>IFERROR(VLOOKUP(SPARES_MANUF[[#This Row],[P/N]],'Table V'!A$1:O$7777,14,FALSE),"0,00")</f>
        <v>0</v>
      </c>
      <c r="AP44" s="202" t="str">
        <f>IFERROR(VLOOKUP(SPARES_MANUF[[#This Row],[P/N]],'Table V'!A$1:O$7777,15,FALSE),"TBD")</f>
        <v>EUR</v>
      </c>
      <c r="AQ44" s="203" t="str">
        <f>IFERROR(VLOOKUP(SPARES_MANUF[[#This Row],[CONCAT]],[3]PO_AS!$A$2:$R$2520,16,FALSE),"TBD")</f>
        <v>TBD</v>
      </c>
      <c r="AR44" s="204" t="str">
        <f>IFERROR(VLOOKUP(SPARES_MANUF[[#This Row],[CONCAT]],[3]PO_AS!$A$2:$S$2520,18,FALSE),"TBD")</f>
        <v>TBD</v>
      </c>
      <c r="AS44" s="204" t="str">
        <f t="shared" si="2"/>
        <v>Non valide</v>
      </c>
      <c r="AT44" s="204" t="str">
        <f t="shared" si="3"/>
        <v>Non valide</v>
      </c>
      <c r="AU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6165</v>
      </c>
      <c r="AV44" s="280">
        <f>IFERROR(SPARES_MANUF[[#This Row],[CA]]*INDEX('Paramètres listes'!$A$32:$C$34,MATCH(SPARES_MANUF[[#This Row],[Devise vendue]],'Paramètres listes'!$A$32:$A$34,0),MATCH(DASHBOARD!$J$5,'Paramètres listes'!$A$32:$C$32,0)),"0,00")</f>
        <v>6165</v>
      </c>
      <c r="AW44" s="259" t="str">
        <f>LEFT(SPARES_MANUF[[#This Row],[LCT]],9)</f>
        <v>W11934
W1</v>
      </c>
      <c r="AX44" s="205">
        <f>SPARES_MANUF[[#This Row],[Collaborated date]]</f>
        <v>43108</v>
      </c>
      <c r="AY44" s="206">
        <f>IF(AND(SPARES_MANUF[[#This Row],[Dashboard date]]&gt;40179,SPARES_MANUF[[#This Row],[Dashboard date]]&lt;45658),SPARES_MANUF[[#This Row],[Dashboard date]],0)</f>
        <v>43108</v>
      </c>
      <c r="AZ44" s="207">
        <f>IF(OR(SPARES_MANUF[[#This Row],[Client]]="STELIA",SPARES_MANUF[[#This Row],[Priority]]="RTN",SPARES_MANUF[[#This Row],[Priority]]="EXP",SPARES_MANUF[[#This Row],[Priority]]="CRIT"),2,1)</f>
        <v>2</v>
      </c>
      <c r="BA44" s="208">
        <f>IFERROR(VLOOKUP(SPARES_MANUF[[#This Row],[P/N]],Tableau2[[#All],[PN]:[Temps alloués (h)]],16,FALSE),"TBD")</f>
        <v>0</v>
      </c>
      <c r="BB44" s="208">
        <f>IFERROR(SUM(SPARES_MANUF[[#This Row],[Temps alloués Unitaire]]*SPARES_MANUF[[#This Row],[Requested Qty]]),"TBD")</f>
        <v>0</v>
      </c>
    </row>
    <row r="45" spans="1:54" ht="38.25" hidden="1" customHeight="1" x14ac:dyDescent="0.2">
      <c r="A45" s="335" t="str">
        <f t="shared" si="4"/>
        <v>2766120910</v>
      </c>
      <c r="B45" s="81" t="str">
        <f>IFERROR(VLOOKUP(F45,'Table V'!A:K,11,FALSE),"TBD")</f>
        <v>AIRBUS</v>
      </c>
      <c r="C45" s="81">
        <v>27661209</v>
      </c>
      <c r="D45" s="82" t="s">
        <v>139</v>
      </c>
      <c r="E45" s="83" t="s">
        <v>3</v>
      </c>
      <c r="F45" s="81" t="s">
        <v>600</v>
      </c>
      <c r="G45" s="81">
        <v>1</v>
      </c>
      <c r="H45" s="81">
        <v>0</v>
      </c>
      <c r="I45" s="81" t="str">
        <f>IFERROR(VLOOKUP(F45,'Stock PHS'!A:F,6,FALSE),"")</f>
        <v/>
      </c>
      <c r="J45" s="84" t="str">
        <f>IFERROR(VLOOKUP(F45,'Table V'!A:I,9,FALSE),"P/N INCONNU")</f>
        <v>P/N CONNU</v>
      </c>
      <c r="K45" s="81" t="str">
        <f>IFERROR(VLOOKUP(F45,'Table V'!A:J,10,FALSE),"TBD")</f>
        <v>RR0759Z</v>
      </c>
      <c r="L45" s="81" t="str">
        <f>IFERROR(VLOOKUP(F45,'Table V'!A:C,3,FALSE),"LdF non existante")</f>
        <v>LdF Non approuvée</v>
      </c>
      <c r="M45" s="85" t="s">
        <v>9</v>
      </c>
      <c r="N45" s="81" t="str">
        <f>IFERROR(VLOOKUP(F45,'Table V'!A:H,8,FALSE),"À définir")</f>
        <v>NON</v>
      </c>
      <c r="O45" s="81">
        <v>430</v>
      </c>
      <c r="P45" s="81" t="str">
        <f>IFERROR(CONCATENATE(VLOOKUP(F45,'Table V'!$A$1:$Q$259969,17,FALSE),"-",(RIGHT(C45,4)),"0",D45),"")</f>
        <v>1251319-1209010</v>
      </c>
      <c r="Q45" s="86" t="str">
        <f>IFERROR(VLOOKUP(F45,'Table V'!A:L,12,FALSE),"")</f>
        <v>LAB</v>
      </c>
      <c r="R45" s="81" t="s">
        <v>1663</v>
      </c>
      <c r="S45" s="81" t="s">
        <v>153</v>
      </c>
      <c r="T45" s="90">
        <v>43117</v>
      </c>
      <c r="U45" s="88" t="s">
        <v>18</v>
      </c>
      <c r="V45" s="86">
        <f>IFERROR(VLOOKUP(F45,'Table V'!A:F,6,FALSE),"TBD")</f>
        <v>6574861800</v>
      </c>
      <c r="W45" s="81" t="str">
        <f>IFERROR(VLOOKUP(F45,'Table V'!A:G,7,FALSE),"TBD")</f>
        <v>Qté 1</v>
      </c>
      <c r="X45" s="81" t="str">
        <f>IFERROR(VLOOKUP(A45,[1]Feuil1!$A:$AJ,32,FALSE),"N/A")</f>
        <v>N/A</v>
      </c>
      <c r="Y45" s="86" t="s">
        <v>1893</v>
      </c>
      <c r="Z45" s="89" t="s">
        <v>187</v>
      </c>
      <c r="AA45" s="81" t="s">
        <v>141</v>
      </c>
      <c r="AB45" s="85">
        <v>10952</v>
      </c>
      <c r="AC45" s="85"/>
      <c r="AD45" s="85"/>
      <c r="AE45" s="90">
        <v>43119</v>
      </c>
      <c r="AF45" s="90"/>
      <c r="AG45" s="90">
        <f t="shared" si="1"/>
        <v>43117</v>
      </c>
      <c r="AH45" s="81" t="s">
        <v>44</v>
      </c>
      <c r="AI45" s="133" t="str">
        <f>IFERROR(VLOOKUP(SPARES_MANUF[[#This Row],[LCT pour mise à la MAD]],[2]MAD!$B$4:$J$500000,2,FALSE),"MAD TBD")</f>
        <v>MAD TBD</v>
      </c>
      <c r="AJ45" s="124" t="str">
        <f>IFERROR(VLOOKUP(SPARES_MANUF[[#This Row],[LCT pour mise à la MAD]],[2]MAD!$B$4:$J$500000,9,FALSE),"")</f>
        <v/>
      </c>
      <c r="AK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" s="124">
        <v>43117</v>
      </c>
      <c r="AM45" s="122" t="s">
        <v>10</v>
      </c>
      <c r="AN45" s="200">
        <f>IFERROR(VLOOKUP(SPARES_MANUF[[#This Row],[P/N]],'Table V'!A$1:O$7777,13,FALSE),"0,00")</f>
        <v>0</v>
      </c>
      <c r="AO45" s="201">
        <f>IFERROR(VLOOKUP(SPARES_MANUF[[#This Row],[P/N]],'Table V'!A$1:O$7777,14,FALSE),"0,00")</f>
        <v>0</v>
      </c>
      <c r="AP45" s="202" t="str">
        <f>IFERROR(VLOOKUP(SPARES_MANUF[[#This Row],[P/N]],'Table V'!A$1:O$7777,15,FALSE),"TBD")</f>
        <v>TBD</v>
      </c>
      <c r="AQ45" s="203" t="str">
        <f>IFERROR(VLOOKUP(SPARES_MANUF[[#This Row],[CONCAT]],[3]PO_AS!$A$2:$R$2520,16,FALSE),"TBD")</f>
        <v>TBD</v>
      </c>
      <c r="AR45" s="204" t="str">
        <f>IFERROR(VLOOKUP(SPARES_MANUF[[#This Row],[CONCAT]],[3]PO_AS!$A$2:$S$2520,18,FALSE),"TBD")</f>
        <v>TBD</v>
      </c>
      <c r="AS45" s="204" t="str">
        <f t="shared" si="2"/>
        <v>Non valide</v>
      </c>
      <c r="AT45" s="204" t="str">
        <f t="shared" si="3"/>
        <v>Valide</v>
      </c>
      <c r="AU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4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45" s="259" t="str">
        <f>LEFT(SPARES_MANUF[[#This Row],[LCT]],9)</f>
        <v>Z35923
Z3</v>
      </c>
      <c r="AX45" s="205">
        <f>SPARES_MANUF[[#This Row],[Collaborated date]]</f>
        <v>43117</v>
      </c>
      <c r="AY45" s="206">
        <f>IF(AND(SPARES_MANUF[[#This Row],[Dashboard date]]&gt;40179,SPARES_MANUF[[#This Row],[Dashboard date]]&lt;45658),SPARES_MANUF[[#This Row],[Dashboard date]],0)</f>
        <v>43117</v>
      </c>
      <c r="AZ45" s="207">
        <f>IF(OR(SPARES_MANUF[[#This Row],[Client]]="STELIA",SPARES_MANUF[[#This Row],[Priority]]="RTN",SPARES_MANUF[[#This Row],[Priority]]="EXP",SPARES_MANUF[[#This Row],[Priority]]="CRIT"),2,1)</f>
        <v>1</v>
      </c>
      <c r="BA45" s="208">
        <f>IFERROR(VLOOKUP(SPARES_MANUF[[#This Row],[P/N]],Tableau2[[#All],[PN]:[Temps alloués (h)]],16,FALSE),"TBD")</f>
        <v>0</v>
      </c>
      <c r="BB45" s="208">
        <f>IFERROR(SUM(SPARES_MANUF[[#This Row],[Temps alloués Unitaire]]*SPARES_MANUF[[#This Row],[Requested Qty]]),"TBD")</f>
        <v>0</v>
      </c>
    </row>
    <row r="46" spans="1:54" ht="25.5" hidden="1" customHeight="1" x14ac:dyDescent="0.2">
      <c r="A46" s="335" t="str">
        <f t="shared" si="4"/>
        <v>2752650010</v>
      </c>
      <c r="B46" s="81" t="str">
        <f>IFERROR(VLOOKUP(F46,'Table V'!A:K,11,FALSE),"TBD")</f>
        <v>AIRBUS</v>
      </c>
      <c r="C46" s="81">
        <v>27526500</v>
      </c>
      <c r="D46" s="82" t="s">
        <v>139</v>
      </c>
      <c r="E46" s="83" t="s">
        <v>86</v>
      </c>
      <c r="F46" s="81" t="s">
        <v>575</v>
      </c>
      <c r="G46" s="81">
        <v>3</v>
      </c>
      <c r="H46" s="81">
        <v>0</v>
      </c>
      <c r="I46" s="81" t="str">
        <f>IFERROR(VLOOKUP(F46,'Stock PHS'!A:F,6,FALSE),"")</f>
        <v/>
      </c>
      <c r="J46" s="84" t="str">
        <f>IFERROR(VLOOKUP(F46,'Table V'!A:I,9,FALSE),"P/N INCONNU")</f>
        <v>P/N CONNU</v>
      </c>
      <c r="K46" s="81" t="str">
        <f>IFERROR(VLOOKUP(F46,'Table V'!A:J,10,FALSE),"TBD")</f>
        <v>N/A</v>
      </c>
      <c r="L46" s="81" t="str">
        <f>IFERROR(VLOOKUP(F46,'Table V'!A:C,3,FALSE),"LdF non existante")</f>
        <v>LdF approuvée</v>
      </c>
      <c r="M46" s="85" t="s">
        <v>9</v>
      </c>
      <c r="N46" s="81" t="str">
        <f>IFERROR(VLOOKUP(F46,'Table V'!A:H,8,FALSE),"À définir")</f>
        <v>NON</v>
      </c>
      <c r="O46" s="81">
        <f>IFERROR(VLOOKUP(F46,'Table V'!A:E,2,FALSE),"")</f>
        <v>116</v>
      </c>
      <c r="P46" s="81" t="str">
        <f>IFERROR(CONCATENATE(VLOOKUP(F46,'Table V'!$A$1:$Q$259969,17,FALSE),"-",(RIGHT(C46,4)),"0",D46),"")</f>
        <v>1251019-6500010</v>
      </c>
      <c r="Q46" s="86" t="str">
        <f>IFERROR(VLOOKUP(F46,'Table V'!A:L,12,FALSE),"")</f>
        <v>LAB</v>
      </c>
      <c r="R46" s="81" t="s">
        <v>1664</v>
      </c>
      <c r="S46" s="81" t="s">
        <v>170</v>
      </c>
      <c r="T46" s="90">
        <v>43122</v>
      </c>
      <c r="U46" s="88" t="s">
        <v>18</v>
      </c>
      <c r="V46" s="86" t="str">
        <f>IFERROR(VLOOKUP(F46,'Table V'!A:F,6,FALSE),"TBD")</f>
        <v>N/A</v>
      </c>
      <c r="W46" s="81" t="str">
        <f>IFERROR(VLOOKUP(F46,'Table V'!A:G,7,FALSE),"TBD")</f>
        <v>N/A</v>
      </c>
      <c r="X46" s="81" t="str">
        <f>IFERROR(VLOOKUP(A46,[1]Feuil1!$A:$AJ,32,FALSE),"N/A")</f>
        <v>N/A</v>
      </c>
      <c r="Y46" s="131" t="s">
        <v>1893</v>
      </c>
      <c r="Z46" s="89" t="s">
        <v>177</v>
      </c>
      <c r="AA46" s="81" t="s">
        <v>141</v>
      </c>
      <c r="AB46" s="85">
        <v>7987</v>
      </c>
      <c r="AC46" s="85"/>
      <c r="AD46" s="85"/>
      <c r="AE46" s="90">
        <v>42990</v>
      </c>
      <c r="AF46" s="90">
        <v>43126</v>
      </c>
      <c r="AG46" s="90">
        <f t="shared" si="1"/>
        <v>43122</v>
      </c>
      <c r="AH46" s="81" t="s">
        <v>44</v>
      </c>
      <c r="AI46" s="133" t="str">
        <f>IFERROR(VLOOKUP(SPARES_MANUF[[#This Row],[LCT pour mise à la MAD]],[2]MAD!$B$4:$J$500000,2,FALSE),"MAD TBD")</f>
        <v>MAD TBD</v>
      </c>
      <c r="AJ46" s="124" t="str">
        <f>IFERROR(VLOOKUP(SPARES_MANUF[[#This Row],[LCT pour mise à la MAD]],[2]MAD!$B$4:$J$500000,9,FALSE),"")</f>
        <v/>
      </c>
      <c r="AK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6" s="124">
        <f>SPARES_MANUF[[#This Row],[Promised ODD]]</f>
        <v>43126</v>
      </c>
      <c r="AM46" s="122" t="s">
        <v>10</v>
      </c>
      <c r="AN46" s="200">
        <f>IFERROR(VLOOKUP(SPARES_MANUF[[#This Row],[P/N]],'Table V'!A$1:O$7777,13,FALSE),"0,00")</f>
        <v>1737</v>
      </c>
      <c r="AO46" s="201">
        <f>IFERROR(VLOOKUP(SPARES_MANUF[[#This Row],[P/N]],'Table V'!A$1:O$7777,14,FALSE),"0,00")</f>
        <v>0</v>
      </c>
      <c r="AP46" s="202" t="str">
        <f>IFERROR(VLOOKUP(SPARES_MANUF[[#This Row],[P/N]],'Table V'!A$1:O$7777,15,FALSE),"TBD")</f>
        <v>EUR</v>
      </c>
      <c r="AQ46" s="203" t="str">
        <f>IFERROR(VLOOKUP(SPARES_MANUF[[#This Row],[CONCAT]],[3]PO_AS!$A$2:$R$2520,16,FALSE),"TBD")</f>
        <v>TBD</v>
      </c>
      <c r="AR46" s="204" t="str">
        <f>IFERROR(VLOOKUP(SPARES_MANUF[[#This Row],[CONCAT]],[3]PO_AS!$A$2:$S$2520,18,FALSE),"TBD")</f>
        <v>TBD</v>
      </c>
      <c r="AS46" s="204" t="str">
        <f t="shared" si="2"/>
        <v>Non valide</v>
      </c>
      <c r="AT46" s="204" t="str">
        <f t="shared" si="3"/>
        <v>Non valide</v>
      </c>
      <c r="AU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5211</v>
      </c>
      <c r="AV46" s="280">
        <f>IFERROR(SPARES_MANUF[[#This Row],[CA]]*INDEX('Paramètres listes'!$A$32:$C$34,MATCH(SPARES_MANUF[[#This Row],[Devise vendue]],'Paramètres listes'!$A$32:$A$34,0),MATCH(DASHBOARD!$J$5,'Paramètres listes'!$A$32:$C$32,0)),"0,00")</f>
        <v>5211</v>
      </c>
      <c r="AW46" s="259" t="str">
        <f>LEFT(SPARES_MANUF[[#This Row],[LCT]],9)</f>
        <v>W18616
W1</v>
      </c>
      <c r="AX46" s="205">
        <f>SPARES_MANUF[[#This Row],[Collaborated date]]</f>
        <v>43126</v>
      </c>
      <c r="AY46" s="206">
        <f>IF(AND(SPARES_MANUF[[#This Row],[Dashboard date]]&gt;40179,SPARES_MANUF[[#This Row],[Dashboard date]]&lt;45658),SPARES_MANUF[[#This Row],[Dashboard date]],0)</f>
        <v>43126</v>
      </c>
      <c r="AZ46" s="207">
        <f>IF(OR(SPARES_MANUF[[#This Row],[Client]]="STELIA",SPARES_MANUF[[#This Row],[Priority]]="RTN",SPARES_MANUF[[#This Row],[Priority]]="EXP",SPARES_MANUF[[#This Row],[Priority]]="CRIT"),2,1)</f>
        <v>2</v>
      </c>
      <c r="BA46" s="208">
        <f>IFERROR(VLOOKUP(SPARES_MANUF[[#This Row],[P/N]],Tableau2[[#All],[PN]:[Temps alloués (h)]],16,FALSE),"TBD")</f>
        <v>0</v>
      </c>
      <c r="BB46" s="208">
        <f>IFERROR(SUM(SPARES_MANUF[[#This Row],[Temps alloués Unitaire]]*SPARES_MANUF[[#This Row],[Requested Qty]]),"TBD")</f>
        <v>0</v>
      </c>
    </row>
    <row r="47" spans="1:54" ht="38.25" hidden="1" customHeight="1" x14ac:dyDescent="0.2">
      <c r="A47" s="335" t="str">
        <f t="shared" si="4"/>
        <v>2709509610</v>
      </c>
      <c r="B47" s="81" t="str">
        <f>IFERROR(VLOOKUP(F47,'Table V'!A:K,11,FALSE),"TBD")</f>
        <v>AIRBUS</v>
      </c>
      <c r="C47" s="81">
        <v>27095096</v>
      </c>
      <c r="D47" s="82" t="s">
        <v>139</v>
      </c>
      <c r="E47" s="83" t="s">
        <v>86</v>
      </c>
      <c r="F47" s="81" t="s">
        <v>576</v>
      </c>
      <c r="G47" s="81">
        <v>8</v>
      </c>
      <c r="H47" s="81">
        <v>0</v>
      </c>
      <c r="I47" s="81" t="str">
        <f>IFERROR(VLOOKUP(F47,'Stock PHS'!A:F,6,FALSE),"")</f>
        <v/>
      </c>
      <c r="J47" s="84" t="str">
        <f>IFERROR(VLOOKUP(F47,'Table V'!A:I,9,FALSE),"P/N INCONNU")</f>
        <v>P/N CONNU</v>
      </c>
      <c r="K47" s="81" t="str">
        <f>IFERROR(VLOOKUP(F47,'Table V'!A:J,10,FALSE),"TBD")</f>
        <v>NB5457P</v>
      </c>
      <c r="L47" s="81" t="str">
        <f>IFERROR(VLOOKUP(F47,'Table V'!A:C,3,FALSE),"LdF non existante")</f>
        <v>LdF approuvée</v>
      </c>
      <c r="M47" s="85" t="s">
        <v>46</v>
      </c>
      <c r="N47" s="81" t="str">
        <f>IFERROR(VLOOKUP(F47,'Table V'!A:H,8,FALSE),"À définir")</f>
        <v>NON</v>
      </c>
      <c r="O47" s="81">
        <f>IFERROR(VLOOKUP(F47,'Table V'!A:E,2,FALSE),"")</f>
        <v>117</v>
      </c>
      <c r="P47" s="81" t="str">
        <f>IFERROR(CONCATENATE(VLOOKUP(F47,'Table V'!$A$1:$Q$259969,17,FALSE),"-",(RIGHT(C47,4)),"0",D47),"")</f>
        <v>1251019-5096010</v>
      </c>
      <c r="Q47" s="86" t="str">
        <f>IFERROR(VLOOKUP(F47,'Table V'!A:L,12,FALSE),"")</f>
        <v>LAB</v>
      </c>
      <c r="R47" s="81" t="s">
        <v>20</v>
      </c>
      <c r="S47" s="81" t="s">
        <v>160</v>
      </c>
      <c r="T47" s="90">
        <v>43125</v>
      </c>
      <c r="U47" s="88" t="s">
        <v>18</v>
      </c>
      <c r="V47" s="86" t="str">
        <f>IFERROR(VLOOKUP(F47,'Table V'!A:F,6,FALSE),"TBD")</f>
        <v>N/A</v>
      </c>
      <c r="W47" s="81" t="str">
        <f>IFERROR(VLOOKUP(F47,'Table V'!A:G,7,FALSE),"TBD")</f>
        <v>N/A</v>
      </c>
      <c r="X47" s="81" t="str">
        <f>IFERROR(VLOOKUP(A47,[1]Feuil1!$A:$AJ,32,FALSE),"N/A")</f>
        <v>N/A</v>
      </c>
      <c r="Y47" s="131" t="s">
        <v>1893</v>
      </c>
      <c r="Z47" s="89" t="s">
        <v>159</v>
      </c>
      <c r="AA47" s="81" t="s">
        <v>141</v>
      </c>
      <c r="AB47" s="85">
        <v>437</v>
      </c>
      <c r="AC47" s="85"/>
      <c r="AD47" s="85"/>
      <c r="AE47" s="90">
        <v>42600</v>
      </c>
      <c r="AF47" s="90">
        <v>43131</v>
      </c>
      <c r="AG47" s="90">
        <f t="shared" si="1"/>
        <v>43125</v>
      </c>
      <c r="AH47" s="81" t="s">
        <v>255</v>
      </c>
      <c r="AI47" s="133" t="str">
        <f>IFERROR(VLOOKUP(SPARES_MANUF[[#This Row],[LCT pour mise à la MAD]],[2]MAD!$B$4:$J$500000,2,FALSE),"MAD TBD")</f>
        <v>MAD TBD</v>
      </c>
      <c r="AJ47" s="124" t="str">
        <f>IFERROR(VLOOKUP(SPARES_MANUF[[#This Row],[LCT pour mise à la MAD]],[2]MAD!$B$4:$J$500000,9,FALSE),"")</f>
        <v/>
      </c>
      <c r="AK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7" s="124">
        <f>SPARES_MANUF[[#This Row],[Promised ODD]]</f>
        <v>43131</v>
      </c>
      <c r="AM47" s="122" t="s">
        <v>10</v>
      </c>
      <c r="AN47" s="200">
        <f>IFERROR(VLOOKUP(SPARES_MANUF[[#This Row],[P/N]],'Table V'!A$1:O$7777,13,FALSE),"0,00")</f>
        <v>1313.9</v>
      </c>
      <c r="AO47" s="201">
        <f>IFERROR(VLOOKUP(SPARES_MANUF[[#This Row],[P/N]],'Table V'!A$1:O$7777,14,FALSE),"0,00")</f>
        <v>0</v>
      </c>
      <c r="AP47" s="202" t="str">
        <f>IFERROR(VLOOKUP(SPARES_MANUF[[#This Row],[P/N]],'Table V'!A$1:O$7777,15,FALSE),"TBD")</f>
        <v>USD</v>
      </c>
      <c r="AQ47" s="203" t="str">
        <f>IFERROR(VLOOKUP(SPARES_MANUF[[#This Row],[CONCAT]],[3]PO_AS!$A$2:$R$2520,16,FALSE),"TBD")</f>
        <v>TBD</v>
      </c>
      <c r="AR47" s="204" t="str">
        <f>IFERROR(VLOOKUP(SPARES_MANUF[[#This Row],[CONCAT]],[3]PO_AS!$A$2:$S$2520,18,FALSE),"TBD")</f>
        <v>TBD</v>
      </c>
      <c r="AS47" s="204" t="str">
        <f t="shared" si="2"/>
        <v>Non valide</v>
      </c>
      <c r="AT47" s="204" t="str">
        <f t="shared" si="3"/>
        <v>Non valide</v>
      </c>
      <c r="AU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10511.2</v>
      </c>
      <c r="AV47" s="280">
        <f>IFERROR(SPARES_MANUF[[#This Row],[CA]]*INDEX('Paramètres listes'!$A$32:$C$34,MATCH(SPARES_MANUF[[#This Row],[Devise vendue]],'Paramètres listes'!$A$32:$A$34,0),MATCH(DASHBOARD!$J$5,'Paramètres listes'!$A$32:$C$32,0)),"0,00")</f>
        <v>9354.9680000000008</v>
      </c>
      <c r="AW47" s="259" t="str">
        <f>LEFT(SPARES_MANUF[[#This Row],[LCT]],9)</f>
        <v>R61067</v>
      </c>
      <c r="AX47" s="205">
        <f>SPARES_MANUF[[#This Row],[Collaborated date]]</f>
        <v>43131</v>
      </c>
      <c r="AY47" s="206">
        <f>IF(AND(SPARES_MANUF[[#This Row],[Dashboard date]]&gt;40179,SPARES_MANUF[[#This Row],[Dashboard date]]&lt;45658),SPARES_MANUF[[#This Row],[Dashboard date]],0)</f>
        <v>43131</v>
      </c>
      <c r="AZ47" s="207">
        <f>IF(OR(SPARES_MANUF[[#This Row],[Client]]="STELIA",SPARES_MANUF[[#This Row],[Priority]]="RTN",SPARES_MANUF[[#This Row],[Priority]]="EXP",SPARES_MANUF[[#This Row],[Priority]]="CRIT"),2,1)</f>
        <v>2</v>
      </c>
      <c r="BA47" s="208">
        <f>IFERROR(VLOOKUP(SPARES_MANUF[[#This Row],[P/N]],Tableau2[[#All],[PN]:[Temps alloués (h)]],16,FALSE),"TBD")</f>
        <v>3.74</v>
      </c>
      <c r="BB47" s="208">
        <f>IFERROR(SUM(SPARES_MANUF[[#This Row],[Temps alloués Unitaire]]*SPARES_MANUF[[#This Row],[Requested Qty]]),"TBD")</f>
        <v>29.92</v>
      </c>
    </row>
    <row r="48" spans="1:54" ht="38.25" hidden="1" customHeight="1" x14ac:dyDescent="0.2">
      <c r="A48" s="335" t="str">
        <f t="shared" si="4"/>
        <v>2740515910</v>
      </c>
      <c r="B48" s="81" t="str">
        <f>IFERROR(VLOOKUP(F48,'Table V'!A:K,11,FALSE),"TBD")</f>
        <v>AIRBUS</v>
      </c>
      <c r="C48" s="81">
        <v>27405159</v>
      </c>
      <c r="D48" s="82" t="s">
        <v>139</v>
      </c>
      <c r="E48" s="83" t="s">
        <v>78</v>
      </c>
      <c r="F48" s="81" t="s">
        <v>576</v>
      </c>
      <c r="G48" s="81">
        <v>1</v>
      </c>
      <c r="H48" s="81">
        <v>0</v>
      </c>
      <c r="I48" s="81" t="str">
        <f>IFERROR(VLOOKUP(F48,'Stock PHS'!A:F,6,FALSE),"")</f>
        <v/>
      </c>
      <c r="J48" s="84" t="str">
        <f>IFERROR(VLOOKUP(F48,'Table V'!A:I,9,FALSE),"P/N INCONNU")</f>
        <v>P/N CONNU</v>
      </c>
      <c r="K48" s="81" t="str">
        <f>IFERROR(VLOOKUP(F48,'Table V'!A:J,10,FALSE),"TBD")</f>
        <v>NB5457P</v>
      </c>
      <c r="L48" s="81" t="str">
        <f>IFERROR(VLOOKUP(F48,'Table V'!A:C,3,FALSE),"LdF non existante")</f>
        <v>LdF approuvée</v>
      </c>
      <c r="M48" s="85" t="s">
        <v>46</v>
      </c>
      <c r="N48" s="81" t="str">
        <f>IFERROR(VLOOKUP(F48,'Table V'!A:H,8,FALSE),"À définir")</f>
        <v>NON</v>
      </c>
      <c r="O48" s="81">
        <f>IFERROR(VLOOKUP(F48,'Table V'!A:E,2,FALSE),"")</f>
        <v>117</v>
      </c>
      <c r="P48" s="81" t="str">
        <f>IFERROR(CONCATENATE(VLOOKUP(F48,'Table V'!$A$1:$Q$259969,17,FALSE),"-",(RIGHT(C48,4)),"0",D48),"")</f>
        <v>1251019-5159010</v>
      </c>
      <c r="Q48" s="86" t="str">
        <f>IFERROR(VLOOKUP(F48,'Table V'!A:L,12,FALSE),"")</f>
        <v>LAB</v>
      </c>
      <c r="R48" s="81" t="s">
        <v>1665</v>
      </c>
      <c r="S48" s="81" t="s">
        <v>161</v>
      </c>
      <c r="T48" s="90">
        <v>43125</v>
      </c>
      <c r="U48" s="88" t="s">
        <v>18</v>
      </c>
      <c r="V48" s="86" t="str">
        <f>IFERROR(VLOOKUP(F48,'Table V'!A:F,6,FALSE),"TBD")</f>
        <v>N/A</v>
      </c>
      <c r="W48" s="81" t="str">
        <f>IFERROR(VLOOKUP(F48,'Table V'!A:G,7,FALSE),"TBD")</f>
        <v>N/A</v>
      </c>
      <c r="X48" s="81" t="str">
        <f>IFERROR(VLOOKUP(A48,[1]Feuil1!$A:$AJ,32,FALSE),"N/A")</f>
        <v>Received</v>
      </c>
      <c r="Y48" s="131" t="s">
        <v>1893</v>
      </c>
      <c r="Z48" s="89" t="s">
        <v>91</v>
      </c>
      <c r="AA48" s="81" t="s">
        <v>141</v>
      </c>
      <c r="AB48" s="85">
        <v>5394</v>
      </c>
      <c r="AC48" s="85"/>
      <c r="AD48" s="85"/>
      <c r="AE48" s="90">
        <v>42856</v>
      </c>
      <c r="AF48" s="90">
        <v>43131</v>
      </c>
      <c r="AG48" s="90">
        <f t="shared" si="1"/>
        <v>43125</v>
      </c>
      <c r="AH48" s="81" t="s">
        <v>255</v>
      </c>
      <c r="AI48" s="133" t="str">
        <f>IFERROR(VLOOKUP(SPARES_MANUF[[#This Row],[LCT pour mise à la MAD]],[2]MAD!$B$4:$J$500000,2,FALSE),"MAD TBD")</f>
        <v>MAD TBD</v>
      </c>
      <c r="AJ48" s="124" t="str">
        <f>IFERROR(VLOOKUP(SPARES_MANUF[[#This Row],[LCT pour mise à la MAD]],[2]MAD!$B$4:$J$500000,9,FALSE),"")</f>
        <v/>
      </c>
      <c r="AK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" s="124">
        <f>SPARES_MANUF[[#This Row],[Promised ODD]]</f>
        <v>43131</v>
      </c>
      <c r="AM48" s="122" t="s">
        <v>10</v>
      </c>
      <c r="AN48" s="200">
        <f>IFERROR(VLOOKUP(SPARES_MANUF[[#This Row],[P/N]],'Table V'!A$1:O$7777,13,FALSE),"0,00")</f>
        <v>1313.9</v>
      </c>
      <c r="AO48" s="201">
        <f>IFERROR(VLOOKUP(SPARES_MANUF[[#This Row],[P/N]],'Table V'!A$1:O$7777,14,FALSE),"0,00")</f>
        <v>0</v>
      </c>
      <c r="AP48" s="202" t="str">
        <f>IFERROR(VLOOKUP(SPARES_MANUF[[#This Row],[P/N]],'Table V'!A$1:O$7777,15,FALSE),"TBD")</f>
        <v>USD</v>
      </c>
      <c r="AQ48" s="203" t="str">
        <f>IFERROR(VLOOKUP(SPARES_MANUF[[#This Row],[CONCAT]],[3]PO_AS!$A$2:$R$2520,16,FALSE),"TBD")</f>
        <v>TBD</v>
      </c>
      <c r="AR48" s="204" t="str">
        <f>IFERROR(VLOOKUP(SPARES_MANUF[[#This Row],[CONCAT]],[3]PO_AS!$A$2:$S$2520,18,FALSE),"TBD")</f>
        <v>TBD</v>
      </c>
      <c r="AS48" s="204" t="str">
        <f t="shared" si="2"/>
        <v>Non valide</v>
      </c>
      <c r="AT48" s="204" t="str">
        <f t="shared" si="3"/>
        <v>Non valide</v>
      </c>
      <c r="AU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8" s="259" t="str">
        <f>LEFT(SPARES_MANUF[[#This Row],[LCT]],9)</f>
        <v>V03441
V0</v>
      </c>
      <c r="AX48" s="205">
        <f>SPARES_MANUF[[#This Row],[Collaborated date]]</f>
        <v>43131</v>
      </c>
      <c r="AY48" s="206">
        <f>IF(AND(SPARES_MANUF[[#This Row],[Dashboard date]]&gt;40179,SPARES_MANUF[[#This Row],[Dashboard date]]&lt;45658),SPARES_MANUF[[#This Row],[Dashboard date]],0)</f>
        <v>43131</v>
      </c>
      <c r="AZ48" s="207">
        <f>IF(OR(SPARES_MANUF[[#This Row],[Client]]="STELIA",SPARES_MANUF[[#This Row],[Priority]]="RTN",SPARES_MANUF[[#This Row],[Priority]]="EXP",SPARES_MANUF[[#This Row],[Priority]]="CRIT"),2,1)</f>
        <v>2</v>
      </c>
      <c r="BA48" s="208">
        <f>IFERROR(VLOOKUP(SPARES_MANUF[[#This Row],[P/N]],Tableau2[[#All],[PN]:[Temps alloués (h)]],16,FALSE),"TBD")</f>
        <v>3.74</v>
      </c>
      <c r="BB48" s="208">
        <f>IFERROR(SUM(SPARES_MANUF[[#This Row],[Temps alloués Unitaire]]*SPARES_MANUF[[#This Row],[Requested Qty]]),"TBD")</f>
        <v>3.74</v>
      </c>
    </row>
    <row r="49" spans="1:54" ht="38.25" hidden="1" customHeight="1" x14ac:dyDescent="0.2">
      <c r="A49" s="335" t="str">
        <f t="shared" si="4"/>
        <v>2740525210</v>
      </c>
      <c r="B49" s="81" t="str">
        <f>IFERROR(VLOOKUP(F49,'Table V'!A:K,11,FALSE),"TBD")</f>
        <v>AIRBUS</v>
      </c>
      <c r="C49" s="81">
        <v>27405252</v>
      </c>
      <c r="D49" s="82" t="s">
        <v>139</v>
      </c>
      <c r="E49" s="83" t="s">
        <v>78</v>
      </c>
      <c r="F49" s="81" t="s">
        <v>576</v>
      </c>
      <c r="G49" s="81">
        <v>1</v>
      </c>
      <c r="H49" s="81">
        <v>0</v>
      </c>
      <c r="I49" s="81" t="str">
        <f>IFERROR(VLOOKUP(F49,'Stock PHS'!A:F,6,FALSE),"")</f>
        <v/>
      </c>
      <c r="J49" s="84" t="str">
        <f>IFERROR(VLOOKUP(F49,'Table V'!A:I,9,FALSE),"P/N INCONNU")</f>
        <v>P/N CONNU</v>
      </c>
      <c r="K49" s="81" t="str">
        <f>IFERROR(VLOOKUP(F49,'Table V'!A:J,10,FALSE),"TBD")</f>
        <v>NB5457P</v>
      </c>
      <c r="L49" s="81" t="str">
        <f>IFERROR(VLOOKUP(F49,'Table V'!A:C,3,FALSE),"LdF non existante")</f>
        <v>LdF approuvée</v>
      </c>
      <c r="M49" s="85" t="s">
        <v>46</v>
      </c>
      <c r="N49" s="81" t="str">
        <f>IFERROR(VLOOKUP(F49,'Table V'!A:H,8,FALSE),"À définir")</f>
        <v>NON</v>
      </c>
      <c r="O49" s="81">
        <f>IFERROR(VLOOKUP(F49,'Table V'!A:E,2,FALSE),"")</f>
        <v>117</v>
      </c>
      <c r="P49" s="81" t="str">
        <f>IFERROR(CONCATENATE(VLOOKUP(F49,'Table V'!$A$1:$Q$259969,17,FALSE),"-",(RIGHT(C49,4)),"0",D49),"")</f>
        <v>1251019-5252010</v>
      </c>
      <c r="Q49" s="86" t="str">
        <f>IFERROR(VLOOKUP(F49,'Table V'!A:L,12,FALSE),"")</f>
        <v>LAB</v>
      </c>
      <c r="R49" s="81" t="s">
        <v>1666</v>
      </c>
      <c r="S49" s="81" t="s">
        <v>162</v>
      </c>
      <c r="T49" s="90">
        <v>43125</v>
      </c>
      <c r="U49" s="88" t="s">
        <v>18</v>
      </c>
      <c r="V49" s="86" t="str">
        <f>IFERROR(VLOOKUP(F49,'Table V'!A:F,6,FALSE),"TBD")</f>
        <v>N/A</v>
      </c>
      <c r="W49" s="81" t="str">
        <f>IFERROR(VLOOKUP(F49,'Table V'!A:G,7,FALSE),"TBD")</f>
        <v>N/A</v>
      </c>
      <c r="X49" s="81" t="str">
        <f>IFERROR(VLOOKUP(A49,[1]Feuil1!$A:$AJ,32,FALSE),"N/A")</f>
        <v>Received</v>
      </c>
      <c r="Y49" s="131" t="s">
        <v>1893</v>
      </c>
      <c r="Z49" s="89" t="s">
        <v>91</v>
      </c>
      <c r="AA49" s="81" t="s">
        <v>141</v>
      </c>
      <c r="AB49" s="85">
        <v>5394</v>
      </c>
      <c r="AC49" s="85"/>
      <c r="AD49" s="85"/>
      <c r="AE49" s="90">
        <v>42856</v>
      </c>
      <c r="AF49" s="90">
        <v>43131</v>
      </c>
      <c r="AG49" s="90">
        <f t="shared" si="1"/>
        <v>43125</v>
      </c>
      <c r="AH49" s="81" t="s">
        <v>255</v>
      </c>
      <c r="AI49" s="133" t="str">
        <f>IFERROR(VLOOKUP(SPARES_MANUF[[#This Row],[LCT pour mise à la MAD]],[2]MAD!$B$4:$J$500000,2,FALSE),"MAD TBD")</f>
        <v>MAD TBD</v>
      </c>
      <c r="AJ49" s="124" t="str">
        <f>IFERROR(VLOOKUP(SPARES_MANUF[[#This Row],[LCT pour mise à la MAD]],[2]MAD!$B$4:$J$500000,9,FALSE),"")</f>
        <v/>
      </c>
      <c r="AK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9" s="124">
        <f>SPARES_MANUF[[#This Row],[Promised ODD]]</f>
        <v>43131</v>
      </c>
      <c r="AM49" s="122" t="s">
        <v>10</v>
      </c>
      <c r="AN49" s="200">
        <f>IFERROR(VLOOKUP(SPARES_MANUF[[#This Row],[P/N]],'Table V'!A$1:O$7777,13,FALSE),"0,00")</f>
        <v>1313.9</v>
      </c>
      <c r="AO49" s="201">
        <f>IFERROR(VLOOKUP(SPARES_MANUF[[#This Row],[P/N]],'Table V'!A$1:O$7777,14,FALSE),"0,00")</f>
        <v>0</v>
      </c>
      <c r="AP49" s="202" t="str">
        <f>IFERROR(VLOOKUP(SPARES_MANUF[[#This Row],[P/N]],'Table V'!A$1:O$7777,15,FALSE),"TBD")</f>
        <v>USD</v>
      </c>
      <c r="AQ49" s="203" t="str">
        <f>IFERROR(VLOOKUP(SPARES_MANUF[[#This Row],[CONCAT]],[3]PO_AS!$A$2:$R$2520,16,FALSE),"TBD")</f>
        <v>TBD</v>
      </c>
      <c r="AR49" s="204" t="str">
        <f>IFERROR(VLOOKUP(SPARES_MANUF[[#This Row],[CONCAT]],[3]PO_AS!$A$2:$S$2520,18,FALSE),"TBD")</f>
        <v>TBD</v>
      </c>
      <c r="AS49" s="204" t="str">
        <f t="shared" si="2"/>
        <v>Non valide</v>
      </c>
      <c r="AT49" s="204" t="str">
        <f t="shared" si="3"/>
        <v>Non valide</v>
      </c>
      <c r="AU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9" s="259" t="str">
        <f>LEFT(SPARES_MANUF[[#This Row],[LCT]],9)</f>
        <v>V03445
V0</v>
      </c>
      <c r="AX49" s="205">
        <f>SPARES_MANUF[[#This Row],[Collaborated date]]</f>
        <v>43131</v>
      </c>
      <c r="AY49" s="206">
        <f>IF(AND(SPARES_MANUF[[#This Row],[Dashboard date]]&gt;40179,SPARES_MANUF[[#This Row],[Dashboard date]]&lt;45658),SPARES_MANUF[[#This Row],[Dashboard date]],0)</f>
        <v>43131</v>
      </c>
      <c r="AZ49" s="207">
        <f>IF(OR(SPARES_MANUF[[#This Row],[Client]]="STELIA",SPARES_MANUF[[#This Row],[Priority]]="RTN",SPARES_MANUF[[#This Row],[Priority]]="EXP",SPARES_MANUF[[#This Row],[Priority]]="CRIT"),2,1)</f>
        <v>2</v>
      </c>
      <c r="BA49" s="208">
        <f>IFERROR(VLOOKUP(SPARES_MANUF[[#This Row],[P/N]],Tableau2[[#All],[PN]:[Temps alloués (h)]],16,FALSE),"TBD")</f>
        <v>3.74</v>
      </c>
      <c r="BB49" s="208">
        <f>IFERROR(SUM(SPARES_MANUF[[#This Row],[Temps alloués Unitaire]]*SPARES_MANUF[[#This Row],[Requested Qty]]),"TBD")</f>
        <v>3.74</v>
      </c>
    </row>
    <row r="50" spans="1:54" ht="38.25" hidden="1" customHeight="1" x14ac:dyDescent="0.2">
      <c r="A50" s="335" t="str">
        <f t="shared" si="4"/>
        <v>2740527810</v>
      </c>
      <c r="B50" s="81" t="str">
        <f>IFERROR(VLOOKUP(F50,'Table V'!A:K,11,FALSE),"TBD")</f>
        <v>AIRBUS</v>
      </c>
      <c r="C50" s="81">
        <v>27405278</v>
      </c>
      <c r="D50" s="82" t="s">
        <v>139</v>
      </c>
      <c r="E50" s="83" t="s">
        <v>78</v>
      </c>
      <c r="F50" s="81" t="s">
        <v>576</v>
      </c>
      <c r="G50" s="81">
        <v>1</v>
      </c>
      <c r="H50" s="81">
        <v>0</v>
      </c>
      <c r="I50" s="81" t="str">
        <f>IFERROR(VLOOKUP(F50,'Stock PHS'!A:F,6,FALSE),"")</f>
        <v/>
      </c>
      <c r="J50" s="84" t="str">
        <f>IFERROR(VLOOKUP(F50,'Table V'!A:I,9,FALSE),"P/N INCONNU")</f>
        <v>P/N CONNU</v>
      </c>
      <c r="K50" s="81" t="str">
        <f>IFERROR(VLOOKUP(F50,'Table V'!A:J,10,FALSE),"TBD")</f>
        <v>NB5457P</v>
      </c>
      <c r="L50" s="81" t="str">
        <f>IFERROR(VLOOKUP(F50,'Table V'!A:C,3,FALSE),"LdF non existante")</f>
        <v>LdF approuvée</v>
      </c>
      <c r="M50" s="85" t="s">
        <v>46</v>
      </c>
      <c r="N50" s="81" t="str">
        <f>IFERROR(VLOOKUP(F50,'Table V'!A:H,8,FALSE),"À définir")</f>
        <v>NON</v>
      </c>
      <c r="O50" s="81">
        <f>IFERROR(VLOOKUP(F50,'Table V'!A:E,2,FALSE),"")</f>
        <v>117</v>
      </c>
      <c r="P50" s="81" t="str">
        <f>IFERROR(CONCATENATE(VLOOKUP(F50,'Table V'!$A$1:$Q$259969,17,FALSE),"-",(RIGHT(C50,4)),"0",D50),"")</f>
        <v>1251019-5278010</v>
      </c>
      <c r="Q50" s="86" t="str">
        <f>IFERROR(VLOOKUP(F50,'Table V'!A:L,12,FALSE),"")</f>
        <v>LAB</v>
      </c>
      <c r="R50" s="81" t="s">
        <v>1667</v>
      </c>
      <c r="S50" s="81" t="s">
        <v>163</v>
      </c>
      <c r="T50" s="90">
        <v>43125</v>
      </c>
      <c r="U50" s="88" t="s">
        <v>18</v>
      </c>
      <c r="V50" s="86" t="str">
        <f>IFERROR(VLOOKUP(F50,'Table V'!A:F,6,FALSE),"TBD")</f>
        <v>N/A</v>
      </c>
      <c r="W50" s="81" t="str">
        <f>IFERROR(VLOOKUP(F50,'Table V'!A:G,7,FALSE),"TBD")</f>
        <v>N/A</v>
      </c>
      <c r="X50" s="81" t="str">
        <f>IFERROR(VLOOKUP(A50,[1]Feuil1!$A:$AJ,32,FALSE),"N/A")</f>
        <v>Received</v>
      </c>
      <c r="Y50" s="131" t="s">
        <v>1893</v>
      </c>
      <c r="Z50" s="89" t="s">
        <v>91</v>
      </c>
      <c r="AA50" s="81" t="s">
        <v>141</v>
      </c>
      <c r="AB50" s="85">
        <v>5394</v>
      </c>
      <c r="AC50" s="85"/>
      <c r="AD50" s="85"/>
      <c r="AE50" s="90">
        <v>42856</v>
      </c>
      <c r="AF50" s="90">
        <v>43131</v>
      </c>
      <c r="AG50" s="90">
        <f t="shared" si="1"/>
        <v>43125</v>
      </c>
      <c r="AH50" s="81" t="s">
        <v>255</v>
      </c>
      <c r="AI50" s="133" t="str">
        <f>IFERROR(VLOOKUP(SPARES_MANUF[[#This Row],[LCT pour mise à la MAD]],[2]MAD!$B$4:$J$500000,2,FALSE),"MAD TBD")</f>
        <v>MAD TBD</v>
      </c>
      <c r="AJ50" s="124" t="str">
        <f>IFERROR(VLOOKUP(SPARES_MANUF[[#This Row],[LCT pour mise à la MAD]],[2]MAD!$B$4:$J$500000,9,FALSE),"")</f>
        <v/>
      </c>
      <c r="AK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0" s="124">
        <f>SPARES_MANUF[[#This Row],[Promised ODD]]</f>
        <v>43131</v>
      </c>
      <c r="AM50" s="122" t="s">
        <v>10</v>
      </c>
      <c r="AN50" s="200">
        <f>IFERROR(VLOOKUP(SPARES_MANUF[[#This Row],[P/N]],'Table V'!A$1:O$7777,13,FALSE),"0,00")</f>
        <v>1313.9</v>
      </c>
      <c r="AO50" s="201">
        <f>IFERROR(VLOOKUP(SPARES_MANUF[[#This Row],[P/N]],'Table V'!A$1:O$7777,14,FALSE),"0,00")</f>
        <v>0</v>
      </c>
      <c r="AP50" s="202" t="str">
        <f>IFERROR(VLOOKUP(SPARES_MANUF[[#This Row],[P/N]],'Table V'!A$1:O$7777,15,FALSE),"TBD")</f>
        <v>USD</v>
      </c>
      <c r="AQ50" s="203" t="str">
        <f>IFERROR(VLOOKUP(SPARES_MANUF[[#This Row],[CONCAT]],[3]PO_AS!$A$2:$R$2520,16,FALSE),"TBD")</f>
        <v>TBD</v>
      </c>
      <c r="AR50" s="204" t="str">
        <f>IFERROR(VLOOKUP(SPARES_MANUF[[#This Row],[CONCAT]],[3]PO_AS!$A$2:$S$2520,18,FALSE),"TBD")</f>
        <v>TBD</v>
      </c>
      <c r="AS50" s="204" t="str">
        <f t="shared" si="2"/>
        <v>Non valide</v>
      </c>
      <c r="AT50" s="204" t="str">
        <f t="shared" si="3"/>
        <v>Non valide</v>
      </c>
      <c r="AU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5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50" s="259" t="str">
        <f>LEFT(SPARES_MANUF[[#This Row],[LCT]],9)</f>
        <v>V03447
V0</v>
      </c>
      <c r="AX50" s="205">
        <f>SPARES_MANUF[[#This Row],[Collaborated date]]</f>
        <v>43131</v>
      </c>
      <c r="AY50" s="206">
        <f>IF(AND(SPARES_MANUF[[#This Row],[Dashboard date]]&gt;40179,SPARES_MANUF[[#This Row],[Dashboard date]]&lt;45658),SPARES_MANUF[[#This Row],[Dashboard date]],0)</f>
        <v>43131</v>
      </c>
      <c r="AZ50" s="207">
        <f>IF(OR(SPARES_MANUF[[#This Row],[Client]]="STELIA",SPARES_MANUF[[#This Row],[Priority]]="RTN",SPARES_MANUF[[#This Row],[Priority]]="EXP",SPARES_MANUF[[#This Row],[Priority]]="CRIT"),2,1)</f>
        <v>2</v>
      </c>
      <c r="BA50" s="208">
        <f>IFERROR(VLOOKUP(SPARES_MANUF[[#This Row],[P/N]],Tableau2[[#All],[PN]:[Temps alloués (h)]],16,FALSE),"TBD")</f>
        <v>3.74</v>
      </c>
      <c r="BB50" s="208">
        <f>IFERROR(SUM(SPARES_MANUF[[#This Row],[Temps alloués Unitaire]]*SPARES_MANUF[[#This Row],[Requested Qty]]),"TBD")</f>
        <v>3.74</v>
      </c>
    </row>
    <row r="51" spans="1:54" ht="38.25" hidden="1" customHeight="1" x14ac:dyDescent="0.2">
      <c r="A51" s="335" t="str">
        <f t="shared" si="4"/>
        <v>6300355856</v>
      </c>
      <c r="B51" s="81" t="str">
        <f>IFERROR(VLOOKUP(F51,'Table V'!A:K,11,FALSE),"TBD")</f>
        <v>STELIA</v>
      </c>
      <c r="C51" s="81">
        <v>6300355856</v>
      </c>
      <c r="D51" s="82"/>
      <c r="E51" s="83" t="s">
        <v>78</v>
      </c>
      <c r="F51" s="81" t="s">
        <v>664</v>
      </c>
      <c r="G51" s="81">
        <v>6</v>
      </c>
      <c r="H51" s="81">
        <v>0</v>
      </c>
      <c r="I51" s="81" t="str">
        <f>IFERROR(VLOOKUP(F51,'Stock PHS'!A:F,6,FALSE),"")</f>
        <v/>
      </c>
      <c r="J51" s="84" t="str">
        <f>IFERROR(VLOOKUP(F51,'Table V'!A:I,9,FALSE),"P/N INCONNU")</f>
        <v>P/N CONNU</v>
      </c>
      <c r="K51" s="81" t="str">
        <f>IFERROR(VLOOKUP(F51,'Table V'!A:J,10,FALSE),"TBD")</f>
        <v>N/A</v>
      </c>
      <c r="L51" s="81" t="str">
        <f>IFERROR(VLOOKUP(F51,'Table V'!A:C,3,FALSE),"LdF non existante")</f>
        <v>LdF approuvée</v>
      </c>
      <c r="M51" s="85" t="s">
        <v>46</v>
      </c>
      <c r="N51" s="81" t="str">
        <f>IFERROR(VLOOKUP(F51,'Table V'!A:H,8,FALSE),"À définir")</f>
        <v>OUI</v>
      </c>
      <c r="O51" s="81" t="str">
        <f>IFERROR(VLOOKUP(F51,'Table V'!A:E,2,FALSE),"")</f>
        <v>CABLE COAXIAL</v>
      </c>
      <c r="P51" s="81" t="str">
        <f>IFERROR(CONCATENATE(VLOOKUP(F51,'Table V'!$A$1:$Q$259969,17,FALSE),"-",(RIGHT(C51,4)),"0",D51),"")</f>
        <v>1251019-58560</v>
      </c>
      <c r="Q51" s="86" t="str">
        <f>IFERROR(VLOOKUP(F51,'Table V'!A:L,12,FALSE),"")</f>
        <v>COL</v>
      </c>
      <c r="R51" s="82" t="s">
        <v>771</v>
      </c>
      <c r="S51" s="81" t="s">
        <v>738</v>
      </c>
      <c r="T51" s="90">
        <v>43125</v>
      </c>
      <c r="U51" s="88" t="s">
        <v>18</v>
      </c>
      <c r="V51" s="86" t="str">
        <f>IFERROR(VLOOKUP(F51,'Table V'!A:F,6,FALSE),"TBD")</f>
        <v>N/A</v>
      </c>
      <c r="W51" s="81" t="str">
        <f>IFERROR(VLOOKUP(F51,'Table V'!A:G,7,FALSE),"TBD")</f>
        <v>N/A</v>
      </c>
      <c r="X51" s="81" t="str">
        <f>IFERROR(VLOOKUP(A51,[1]Feuil1!$A:$AJ,32,FALSE),"N/A")</f>
        <v>N/A</v>
      </c>
      <c r="Y51" s="131" t="s">
        <v>1893</v>
      </c>
      <c r="Z51" s="89" t="s">
        <v>58</v>
      </c>
      <c r="AA51" s="81" t="s">
        <v>141</v>
      </c>
      <c r="AB51" s="85">
        <v>10159</v>
      </c>
      <c r="AC51" s="85" t="s">
        <v>727</v>
      </c>
      <c r="AD51" s="85"/>
      <c r="AE51" s="90">
        <v>43108</v>
      </c>
      <c r="AF51" s="90">
        <v>43131</v>
      </c>
      <c r="AG51" s="90">
        <f t="shared" si="1"/>
        <v>43125</v>
      </c>
      <c r="AH51" s="81"/>
      <c r="AI51" s="133" t="str">
        <f>IFERROR(VLOOKUP(SPARES_MANUF[[#This Row],[LCT pour mise à la MAD]],[2]MAD!$B$4:$J$500000,2,FALSE),"MAD TBD")</f>
        <v>MAD TBD</v>
      </c>
      <c r="AJ51" s="124" t="str">
        <f>IFERROR(VLOOKUP(SPARES_MANUF[[#This Row],[LCT pour mise à la MAD]],[2]MAD!$B$4:$J$500000,9,FALSE),"")</f>
        <v/>
      </c>
      <c r="AK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1" s="124">
        <f>SPARES_MANUF[[#This Row],[Promised ODD]]</f>
        <v>43131</v>
      </c>
      <c r="AM51" s="122" t="s">
        <v>10</v>
      </c>
      <c r="AN51" s="200">
        <f>IFERROR(VLOOKUP(SPARES_MANUF[[#This Row],[P/N]],'Table V'!A$1:O$7777,13,FALSE),"0,00")</f>
        <v>213.45</v>
      </c>
      <c r="AO51" s="201">
        <f>IFERROR(VLOOKUP(SPARES_MANUF[[#This Row],[P/N]],'Table V'!A$1:O$7777,14,FALSE),"0,00")</f>
        <v>0</v>
      </c>
      <c r="AP51" s="202" t="str">
        <f>IFERROR(VLOOKUP(SPARES_MANUF[[#This Row],[P/N]],'Table V'!A$1:O$7777,15,FALSE),"TBD")</f>
        <v>EUR</v>
      </c>
      <c r="AQ51" s="203" t="str">
        <f>IFERROR(VLOOKUP(SPARES_MANUF[[#This Row],[CONCAT]],[3]PO_AS!$A$2:$R$2520,16,FALSE),"TBD")</f>
        <v>TBD</v>
      </c>
      <c r="AR51" s="204" t="str">
        <f>IFERROR(VLOOKUP(SPARES_MANUF[[#This Row],[CONCAT]],[3]PO_AS!$A$2:$S$2520,18,FALSE),"TBD")</f>
        <v>TBD</v>
      </c>
      <c r="AS51" s="204" t="str">
        <f t="shared" si="2"/>
        <v>Non valide</v>
      </c>
      <c r="AT51" s="204" t="str">
        <f t="shared" si="3"/>
        <v>Non valide</v>
      </c>
      <c r="AU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1280.6999999999998</v>
      </c>
      <c r="AV51" s="280">
        <f>IFERROR(SPARES_MANUF[[#This Row],[CA]]*INDEX('Paramètres listes'!$A$32:$C$34,MATCH(SPARES_MANUF[[#This Row],[Devise vendue]],'Paramètres listes'!$A$32:$A$34,0),MATCH(DASHBOARD!$J$5,'Paramètres listes'!$A$32:$C$32,0)),"0,00")</f>
        <v>1280.6999999999998</v>
      </c>
      <c r="AW51" s="259" t="str">
        <f>LEFT(SPARES_MANUF[[#This Row],[LCT]],9)</f>
        <v xml:space="preserve">W97347 - </v>
      </c>
      <c r="AX51" s="205">
        <f>SPARES_MANUF[[#This Row],[Collaborated date]]</f>
        <v>43131</v>
      </c>
      <c r="AY51" s="206">
        <f>IF(AND(SPARES_MANUF[[#This Row],[Dashboard date]]&gt;40179,SPARES_MANUF[[#This Row],[Dashboard date]]&lt;45658),SPARES_MANUF[[#This Row],[Dashboard date]],0)</f>
        <v>43131</v>
      </c>
      <c r="AZ51" s="207">
        <f>IF(OR(SPARES_MANUF[[#This Row],[Client]]="STELIA",SPARES_MANUF[[#This Row],[Priority]]="RTN",SPARES_MANUF[[#This Row],[Priority]]="EXP",SPARES_MANUF[[#This Row],[Priority]]="CRIT"),2,1)</f>
        <v>2</v>
      </c>
      <c r="BA51" s="208">
        <f>IFERROR(VLOOKUP(SPARES_MANUF[[#This Row],[P/N]],Tableau2[[#All],[PN]:[Temps alloués (h)]],16,FALSE),"TBD")</f>
        <v>1.45</v>
      </c>
      <c r="BB51" s="208">
        <f>IFERROR(SUM(SPARES_MANUF[[#This Row],[Temps alloués Unitaire]]*SPARES_MANUF[[#This Row],[Requested Qty]]),"TBD")</f>
        <v>8.6999999999999993</v>
      </c>
    </row>
    <row r="52" spans="1:54" ht="38.25" hidden="1" customHeight="1" x14ac:dyDescent="0.2">
      <c r="A52" s="335" t="str">
        <f t="shared" si="4"/>
        <v>2759151410</v>
      </c>
      <c r="B52" s="81" t="str">
        <f>IFERROR(VLOOKUP(F52,'Table V'!A:K,11,FALSE),"TBD")</f>
        <v>AIRBUS</v>
      </c>
      <c r="C52" s="81">
        <v>27591514</v>
      </c>
      <c r="D52" s="82" t="s">
        <v>139</v>
      </c>
      <c r="E52" s="83" t="s">
        <v>86</v>
      </c>
      <c r="F52" s="81" t="s">
        <v>587</v>
      </c>
      <c r="G52" s="81">
        <v>1</v>
      </c>
      <c r="H52" s="81">
        <v>0</v>
      </c>
      <c r="I52" s="81" t="str">
        <f>IFERROR(VLOOKUP(F52,'Stock PHS'!A:F,6,FALSE),"")</f>
        <v/>
      </c>
      <c r="J52" s="84" t="str">
        <f>IFERROR(VLOOKUP(F52,'Table V'!A:I,9,FALSE),"P/N INCONNU")</f>
        <v>P/N CONNU</v>
      </c>
      <c r="K52" s="81" t="str">
        <f>IFERROR(VLOOKUP(F52,'Table V'!A:J,10,FALSE),"TBD")</f>
        <v>NB04436P</v>
      </c>
      <c r="L52" s="81" t="str">
        <f>IFERROR(VLOOKUP(F52,'Table V'!A:C,3,FALSE),"LdF non existante")</f>
        <v>LdF Non approuvée</v>
      </c>
      <c r="M52" s="85" t="s">
        <v>46</v>
      </c>
      <c r="N52" s="81" t="str">
        <f>IFERROR(VLOOKUP(F52,'Table V'!A:H,8,FALSE),"À définir")</f>
        <v>NON</v>
      </c>
      <c r="O52" s="81">
        <f>IFERROR(VLOOKUP(F52,'Table V'!A:E,2,FALSE),"")</f>
        <v>301</v>
      </c>
      <c r="P52" s="81" t="str">
        <f>IFERROR(CONCATENATE(VLOOKUP(F52,'Table V'!$A$1:$Q$259969,17,FALSE),"-",(RIGHT(C52,4)),"0",D52),"")</f>
        <v>1251019-1514010</v>
      </c>
      <c r="Q52" s="86" t="str">
        <f>IFERROR(VLOOKUP(F52,'Table V'!A:L,12,FALSE),"")</f>
        <v>LAB</v>
      </c>
      <c r="R52" s="81" t="s">
        <v>1668</v>
      </c>
      <c r="S52" s="81" t="s">
        <v>153</v>
      </c>
      <c r="T52" s="90">
        <v>43133</v>
      </c>
      <c r="U52" s="88" t="s">
        <v>18</v>
      </c>
      <c r="V52" s="86" t="str">
        <f>IFERROR(VLOOKUP(F52,'Table V'!A:F,6,FALSE),"TBD")</f>
        <v>N/A</v>
      </c>
      <c r="W52" s="81" t="str">
        <f>IFERROR(VLOOKUP(F52,'Table V'!A:G,7,FALSE),"TBD")</f>
        <v>N/A</v>
      </c>
      <c r="X52" s="81" t="str">
        <f>IFERROR(VLOOKUP(A52,[1]Feuil1!$A:$AJ,32,FALSE),"N/A")</f>
        <v>N/A</v>
      </c>
      <c r="Y52" s="131" t="s">
        <v>1937</v>
      </c>
      <c r="Z52" s="89" t="s">
        <v>173</v>
      </c>
      <c r="AA52" s="81" t="s">
        <v>141</v>
      </c>
      <c r="AB52" s="85">
        <v>9373</v>
      </c>
      <c r="AC52" s="85"/>
      <c r="AD52" s="85"/>
      <c r="AE52" s="90">
        <v>43052</v>
      </c>
      <c r="AF52" s="90">
        <v>43139</v>
      </c>
      <c r="AG52" s="90">
        <f t="shared" si="1"/>
        <v>43133</v>
      </c>
      <c r="AH52" s="81" t="s">
        <v>44</v>
      </c>
      <c r="AI52" s="133" t="str">
        <f>IFERROR(VLOOKUP(SPARES_MANUF[[#This Row],[LCT pour mise à la MAD]],[2]MAD!$B$4:$J$500000,2,FALSE),"MAD TBD")</f>
        <v>MAD TBD</v>
      </c>
      <c r="AJ52" s="124" t="str">
        <f>IFERROR(VLOOKUP(SPARES_MANUF[[#This Row],[LCT pour mise à la MAD]],[2]MAD!$B$4:$J$500000,9,FALSE),"")</f>
        <v/>
      </c>
      <c r="AK5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" s="124">
        <f>SPARES_MANUF[[#This Row],[Promised ODD]]</f>
        <v>43139</v>
      </c>
      <c r="AM52" s="122" t="s">
        <v>10</v>
      </c>
      <c r="AN52" s="200">
        <f>IFERROR(VLOOKUP(SPARES_MANUF[[#This Row],[P/N]],'Table V'!A$1:O$7777,13,FALSE),"0,00")</f>
        <v>1883</v>
      </c>
      <c r="AO52" s="201">
        <f>IFERROR(VLOOKUP(SPARES_MANUF[[#This Row],[P/N]],'Table V'!A$1:O$7777,14,FALSE),"0,00")</f>
        <v>0</v>
      </c>
      <c r="AP52" s="202" t="str">
        <f>IFERROR(VLOOKUP(SPARES_MANUF[[#This Row],[P/N]],'Table V'!A$1:O$7777,15,FALSE),"TBD")</f>
        <v>EUR</v>
      </c>
      <c r="AQ52" s="203" t="str">
        <f>IFERROR(VLOOKUP(SPARES_MANUF[[#This Row],[CONCAT]],[3]PO_AS!$A$2:$R$2520,16,FALSE),"TBD")</f>
        <v>TBD</v>
      </c>
      <c r="AR52" s="204" t="str">
        <f>IFERROR(VLOOKUP(SPARES_MANUF[[#This Row],[CONCAT]],[3]PO_AS!$A$2:$S$2520,18,FALSE),"TBD")</f>
        <v>TBD</v>
      </c>
      <c r="AS52" s="204" t="str">
        <f t="shared" si="2"/>
        <v>Non valide</v>
      </c>
      <c r="AT52" s="204" t="str">
        <f t="shared" si="3"/>
        <v>Non valide</v>
      </c>
      <c r="AU5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1883</v>
      </c>
      <c r="AV52" s="280">
        <f>IFERROR(SPARES_MANUF[[#This Row],[CA]]*INDEX('Paramètres listes'!$A$32:$C$34,MATCH(SPARES_MANUF[[#This Row],[Devise vendue]],'Paramètres listes'!$A$32:$A$34,0),MATCH(DASHBOARD!$J$5,'Paramètres listes'!$A$32:$C$32,0)),"0,00")</f>
        <v>1883</v>
      </c>
      <c r="AW52" s="259" t="str">
        <f>LEFT(SPARES_MANUF[[#This Row],[LCT]],9)</f>
        <v>W70050
W7</v>
      </c>
      <c r="AX52" s="205">
        <f>SPARES_MANUF[[#This Row],[Collaborated date]]</f>
        <v>43139</v>
      </c>
      <c r="AY52" s="206">
        <f>IF(AND(SPARES_MANUF[[#This Row],[Dashboard date]]&gt;40179,SPARES_MANUF[[#This Row],[Dashboard date]]&lt;45658),SPARES_MANUF[[#This Row],[Dashboard date]],0)</f>
        <v>43139</v>
      </c>
      <c r="AZ52" s="207">
        <f>IF(OR(SPARES_MANUF[[#This Row],[Client]]="STELIA",SPARES_MANUF[[#This Row],[Priority]]="RTN",SPARES_MANUF[[#This Row],[Priority]]="EXP",SPARES_MANUF[[#This Row],[Priority]]="CRIT"),2,1)</f>
        <v>2</v>
      </c>
      <c r="BA52" s="208">
        <f>IFERROR(VLOOKUP(SPARES_MANUF[[#This Row],[P/N]],Tableau2[[#All],[PN]:[Temps alloués (h)]],16,FALSE),"TBD")</f>
        <v>0</v>
      </c>
      <c r="BB52" s="208">
        <f>IFERROR(SUM(SPARES_MANUF[[#This Row],[Temps alloués Unitaire]]*SPARES_MANUF[[#This Row],[Requested Qty]]),"TBD")</f>
        <v>0</v>
      </c>
    </row>
    <row r="53" spans="1:54" ht="38.25" hidden="1" customHeight="1" x14ac:dyDescent="0.2">
      <c r="A53" s="335" t="str">
        <f t="shared" si="4"/>
        <v>2759151710</v>
      </c>
      <c r="B53" s="81" t="str">
        <f>IFERROR(VLOOKUP(F53,'Table V'!A:K,11,FALSE),"TBD")</f>
        <v>AIRBUS</v>
      </c>
      <c r="C53" s="81">
        <v>27591517</v>
      </c>
      <c r="D53" s="82" t="s">
        <v>139</v>
      </c>
      <c r="E53" s="83" t="s">
        <v>86</v>
      </c>
      <c r="F53" s="81" t="s">
        <v>608</v>
      </c>
      <c r="G53" s="81">
        <v>1</v>
      </c>
      <c r="H53" s="81">
        <v>0</v>
      </c>
      <c r="I53" s="81" t="str">
        <f>IFERROR(VLOOKUP(F53,'Stock PHS'!A:F,6,FALSE),"")</f>
        <v/>
      </c>
      <c r="J53" s="84" t="str">
        <f>IFERROR(VLOOKUP(F53,'Table V'!A:I,9,FALSE),"P/N INCONNU")</f>
        <v>P/N CONNU</v>
      </c>
      <c r="K53" s="81" t="str">
        <f>IFERROR(VLOOKUP(F53,'Table V'!A:J,10,FALSE),"TBD")</f>
        <v>NB04436P</v>
      </c>
      <c r="L53" s="81" t="str">
        <f>IFERROR(VLOOKUP(F53,'Table V'!A:C,3,FALSE),"LdF non existante")</f>
        <v>LdF Non approuvée</v>
      </c>
      <c r="M53" s="85" t="s">
        <v>46</v>
      </c>
      <c r="N53" s="81" t="str">
        <f>IFERROR(VLOOKUP(F53,'Table V'!A:H,8,FALSE),"À définir")</f>
        <v>NON</v>
      </c>
      <c r="O53" s="81">
        <f>IFERROR(VLOOKUP(F53,'Table V'!A:E,2,FALSE),"")</f>
        <v>500</v>
      </c>
      <c r="P53" s="81" t="str">
        <f>IFERROR(CONCATENATE(VLOOKUP(F53,'Table V'!$A$1:$Q$259969,17,FALSE),"-",(RIGHT(C53,4)),"0",D53),"")</f>
        <v>1251019-1517010</v>
      </c>
      <c r="Q53" s="86" t="str">
        <f>IFERROR(VLOOKUP(F53,'Table V'!A:L,12,FALSE),"")</f>
        <v>LAB</v>
      </c>
      <c r="R53" s="81" t="s">
        <v>1669</v>
      </c>
      <c r="S53" s="81" t="s">
        <v>153</v>
      </c>
      <c r="T53" s="90">
        <v>43133</v>
      </c>
      <c r="U53" s="88" t="s">
        <v>18</v>
      </c>
      <c r="V53" s="86" t="str">
        <f>IFERROR(VLOOKUP(F53,'Table V'!A:F,6,FALSE),"TBD")</f>
        <v>N/A</v>
      </c>
      <c r="W53" s="81" t="str">
        <f>IFERROR(VLOOKUP(F53,'Table V'!A:G,7,FALSE),"TBD")</f>
        <v>N/A</v>
      </c>
      <c r="X53" s="81" t="str">
        <f>IFERROR(VLOOKUP(A53,[1]Feuil1!$A:$AJ,32,FALSE),"N/A")</f>
        <v>N/A</v>
      </c>
      <c r="Y53" s="131" t="s">
        <v>1937</v>
      </c>
      <c r="Z53" s="89" t="s">
        <v>174</v>
      </c>
      <c r="AA53" s="81" t="s">
        <v>141</v>
      </c>
      <c r="AB53" s="85">
        <v>9373</v>
      </c>
      <c r="AC53" s="85"/>
      <c r="AD53" s="85"/>
      <c r="AE53" s="90">
        <v>43052</v>
      </c>
      <c r="AF53" s="90">
        <v>43139</v>
      </c>
      <c r="AG53" s="90">
        <f t="shared" si="1"/>
        <v>43133</v>
      </c>
      <c r="AH53" s="81" t="s">
        <v>44</v>
      </c>
      <c r="AI53" s="133" t="str">
        <f>IFERROR(VLOOKUP(SPARES_MANUF[[#This Row],[LCT pour mise à la MAD]],[2]MAD!$B$4:$J$500000,2,FALSE),"MAD TBD")</f>
        <v>MAD TBD</v>
      </c>
      <c r="AJ53" s="124" t="str">
        <f>IFERROR(VLOOKUP(SPARES_MANUF[[#This Row],[LCT pour mise à la MAD]],[2]MAD!$B$4:$J$500000,9,FALSE),"")</f>
        <v/>
      </c>
      <c r="AK5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" s="124">
        <f>SPARES_MANUF[[#This Row],[Promised ODD]]</f>
        <v>43139</v>
      </c>
      <c r="AM53" s="122" t="s">
        <v>10</v>
      </c>
      <c r="AN53" s="200">
        <f>IFERROR(VLOOKUP(SPARES_MANUF[[#This Row],[P/N]],'Table V'!A$1:O$7777,13,FALSE),"0,00")</f>
        <v>1930</v>
      </c>
      <c r="AO53" s="201">
        <f>IFERROR(VLOOKUP(SPARES_MANUF[[#This Row],[P/N]],'Table V'!A$1:O$7777,14,FALSE),"0,00")</f>
        <v>0</v>
      </c>
      <c r="AP53" s="202" t="str">
        <f>IFERROR(VLOOKUP(SPARES_MANUF[[#This Row],[P/N]],'Table V'!A$1:O$7777,15,FALSE),"TBD")</f>
        <v>EUR</v>
      </c>
      <c r="AQ53" s="203" t="str">
        <f>IFERROR(VLOOKUP(SPARES_MANUF[[#This Row],[CONCAT]],[3]PO_AS!$A$2:$R$2520,16,FALSE),"TBD")</f>
        <v>TBD</v>
      </c>
      <c r="AR53" s="204" t="str">
        <f>IFERROR(VLOOKUP(SPARES_MANUF[[#This Row],[CONCAT]],[3]PO_AS!$A$2:$S$2520,18,FALSE),"TBD")</f>
        <v>TBD</v>
      </c>
      <c r="AS53" s="204" t="str">
        <f t="shared" si="2"/>
        <v>Non valide</v>
      </c>
      <c r="AT53" s="204" t="str">
        <f t="shared" si="3"/>
        <v>Non valide</v>
      </c>
      <c r="AU5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1930</v>
      </c>
      <c r="AV53" s="280">
        <f>IFERROR(SPARES_MANUF[[#This Row],[CA]]*INDEX('Paramètres listes'!$A$32:$C$34,MATCH(SPARES_MANUF[[#This Row],[Devise vendue]],'Paramètres listes'!$A$32:$A$34,0),MATCH(DASHBOARD!$J$5,'Paramètres listes'!$A$32:$C$32,0)),"0,00")</f>
        <v>1930</v>
      </c>
      <c r="AW53" s="259" t="str">
        <f>LEFT(SPARES_MANUF[[#This Row],[LCT]],9)</f>
        <v>W70056
W7</v>
      </c>
      <c r="AX53" s="205">
        <f>SPARES_MANUF[[#This Row],[Collaborated date]]</f>
        <v>43139</v>
      </c>
      <c r="AY53" s="206">
        <f>IF(AND(SPARES_MANUF[[#This Row],[Dashboard date]]&gt;40179,SPARES_MANUF[[#This Row],[Dashboard date]]&lt;45658),SPARES_MANUF[[#This Row],[Dashboard date]],0)</f>
        <v>43139</v>
      </c>
      <c r="AZ53" s="207">
        <f>IF(OR(SPARES_MANUF[[#This Row],[Client]]="STELIA",SPARES_MANUF[[#This Row],[Priority]]="RTN",SPARES_MANUF[[#This Row],[Priority]]="EXP",SPARES_MANUF[[#This Row],[Priority]]="CRIT"),2,1)</f>
        <v>2</v>
      </c>
      <c r="BA53" s="208">
        <f>IFERROR(VLOOKUP(SPARES_MANUF[[#This Row],[P/N]],Tableau2[[#All],[PN]:[Temps alloués (h)]],16,FALSE),"TBD")</f>
        <v>0</v>
      </c>
      <c r="BB53" s="208">
        <f>IFERROR(SUM(SPARES_MANUF[[#This Row],[Temps alloués Unitaire]]*SPARES_MANUF[[#This Row],[Requested Qty]]),"TBD")</f>
        <v>0</v>
      </c>
    </row>
    <row r="54" spans="1:54" ht="38.25" hidden="1" customHeight="1" x14ac:dyDescent="0.2">
      <c r="A54" s="335" t="str">
        <f t="shared" si="4"/>
        <v>2759151510</v>
      </c>
      <c r="B54" s="81" t="str">
        <f>IFERROR(VLOOKUP(F54,'Table V'!A:K,11,FALSE),"TBD")</f>
        <v>AIRBUS</v>
      </c>
      <c r="C54" s="81">
        <v>27591515</v>
      </c>
      <c r="D54" s="82" t="s">
        <v>139</v>
      </c>
      <c r="E54" s="83" t="s">
        <v>86</v>
      </c>
      <c r="F54" s="81" t="s">
        <v>587</v>
      </c>
      <c r="G54" s="81">
        <v>1</v>
      </c>
      <c r="H54" s="81">
        <v>0</v>
      </c>
      <c r="I54" s="81" t="str">
        <f>IFERROR(VLOOKUP(F54,'Stock PHS'!A:F,6,FALSE),"")</f>
        <v/>
      </c>
      <c r="J54" s="84" t="str">
        <f>IFERROR(VLOOKUP(F54,'Table V'!A:I,9,FALSE),"P/N INCONNU")</f>
        <v>P/N CONNU</v>
      </c>
      <c r="K54" s="81" t="str">
        <f>IFERROR(VLOOKUP(F54,'Table V'!A:J,10,FALSE),"TBD")</f>
        <v>NB04436P</v>
      </c>
      <c r="L54" s="81" t="str">
        <f>IFERROR(VLOOKUP(F54,'Table V'!A:C,3,FALSE),"LdF non existante")</f>
        <v>LdF Non approuvée</v>
      </c>
      <c r="M54" s="85" t="s">
        <v>46</v>
      </c>
      <c r="N54" s="81" t="str">
        <f>IFERROR(VLOOKUP(F54,'Table V'!A:H,8,FALSE),"À définir")</f>
        <v>NON</v>
      </c>
      <c r="O54" s="81">
        <f>IFERROR(VLOOKUP(F54,'Table V'!A:E,2,FALSE),"")</f>
        <v>301</v>
      </c>
      <c r="P54" s="81" t="str">
        <f>IFERROR(CONCATENATE(VLOOKUP(F54,'Table V'!$A$1:$Q$259969,17,FALSE),"-",(RIGHT(C54,4)),"0",D54),"")</f>
        <v>1251019-1515010</v>
      </c>
      <c r="Q54" s="86" t="str">
        <f>IFERROR(VLOOKUP(F54,'Table V'!A:L,12,FALSE),"")</f>
        <v>LAB</v>
      </c>
      <c r="R54" s="81" t="s">
        <v>1670</v>
      </c>
      <c r="S54" s="81" t="s">
        <v>164</v>
      </c>
      <c r="T54" s="90">
        <v>43133</v>
      </c>
      <c r="U54" s="88" t="s">
        <v>18</v>
      </c>
      <c r="V54" s="86" t="str">
        <f>IFERROR(VLOOKUP(F54,'Table V'!A:F,6,FALSE),"TBD")</f>
        <v>N/A</v>
      </c>
      <c r="W54" s="81" t="str">
        <f>IFERROR(VLOOKUP(F54,'Table V'!A:G,7,FALSE),"TBD")</f>
        <v>N/A</v>
      </c>
      <c r="X54" s="81" t="str">
        <f>IFERROR(VLOOKUP(A54,[1]Feuil1!$A:$AJ,32,FALSE),"N/A")</f>
        <v>N/A</v>
      </c>
      <c r="Y54" s="131" t="s">
        <v>1937</v>
      </c>
      <c r="Z54" s="89" t="s">
        <v>173</v>
      </c>
      <c r="AA54" s="81" t="s">
        <v>141</v>
      </c>
      <c r="AB54" s="85">
        <v>9373</v>
      </c>
      <c r="AC54" s="85"/>
      <c r="AD54" s="85"/>
      <c r="AE54" s="90">
        <v>43070</v>
      </c>
      <c r="AF54" s="90">
        <v>43139</v>
      </c>
      <c r="AG54" s="90">
        <f t="shared" si="1"/>
        <v>43133</v>
      </c>
      <c r="AH54" s="81" t="s">
        <v>44</v>
      </c>
      <c r="AI54" s="133" t="str">
        <f>IFERROR(VLOOKUP(SPARES_MANUF[[#This Row],[LCT pour mise à la MAD]],[2]MAD!$B$4:$J$500000,2,FALSE),"MAD TBD")</f>
        <v>MAD TBD</v>
      </c>
      <c r="AJ54" s="124" t="str">
        <f>IFERROR(VLOOKUP(SPARES_MANUF[[#This Row],[LCT pour mise à la MAD]],[2]MAD!$B$4:$J$500000,9,FALSE),"")</f>
        <v/>
      </c>
      <c r="AK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" s="124">
        <f>SPARES_MANUF[[#This Row],[Promised ODD]]</f>
        <v>43139</v>
      </c>
      <c r="AM54" s="122" t="s">
        <v>10</v>
      </c>
      <c r="AN54" s="200">
        <f>IFERROR(VLOOKUP(SPARES_MANUF[[#This Row],[P/N]],'Table V'!A$1:O$7777,13,FALSE),"0,00")</f>
        <v>1883</v>
      </c>
      <c r="AO54" s="201">
        <f>IFERROR(VLOOKUP(SPARES_MANUF[[#This Row],[P/N]],'Table V'!A$1:O$7777,14,FALSE),"0,00")</f>
        <v>0</v>
      </c>
      <c r="AP54" s="202" t="str">
        <f>IFERROR(VLOOKUP(SPARES_MANUF[[#This Row],[P/N]],'Table V'!A$1:O$7777,15,FALSE),"TBD")</f>
        <v>EUR</v>
      </c>
      <c r="AQ54" s="203" t="str">
        <f>IFERROR(VLOOKUP(SPARES_MANUF[[#This Row],[CONCAT]],[3]PO_AS!$A$2:$R$2520,16,FALSE),"TBD")</f>
        <v>TBD</v>
      </c>
      <c r="AR54" s="204" t="str">
        <f>IFERROR(VLOOKUP(SPARES_MANUF[[#This Row],[CONCAT]],[3]PO_AS!$A$2:$S$2520,18,FALSE),"TBD")</f>
        <v>TBD</v>
      </c>
      <c r="AS54" s="204" t="str">
        <f t="shared" si="2"/>
        <v>Non valide</v>
      </c>
      <c r="AT54" s="204" t="str">
        <f t="shared" si="3"/>
        <v>Non valide</v>
      </c>
      <c r="AU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1883</v>
      </c>
      <c r="AV54" s="280">
        <f>IFERROR(SPARES_MANUF[[#This Row],[CA]]*INDEX('Paramètres listes'!$A$32:$C$34,MATCH(SPARES_MANUF[[#This Row],[Devise vendue]],'Paramètres listes'!$A$32:$A$34,0),MATCH(DASHBOARD!$J$5,'Paramètres listes'!$A$32:$C$32,0)),"0,00")</f>
        <v>1883</v>
      </c>
      <c r="AW54" s="259" t="str">
        <f>LEFT(SPARES_MANUF[[#This Row],[LCT]],9)</f>
        <v>W70053
W7</v>
      </c>
      <c r="AX54" s="205">
        <f>SPARES_MANUF[[#This Row],[Collaborated date]]</f>
        <v>43139</v>
      </c>
      <c r="AY54" s="206">
        <f>IF(AND(SPARES_MANUF[[#This Row],[Dashboard date]]&gt;40179,SPARES_MANUF[[#This Row],[Dashboard date]]&lt;45658),SPARES_MANUF[[#This Row],[Dashboard date]],0)</f>
        <v>43139</v>
      </c>
      <c r="AZ54" s="207">
        <f>IF(OR(SPARES_MANUF[[#This Row],[Client]]="STELIA",SPARES_MANUF[[#This Row],[Priority]]="RTN",SPARES_MANUF[[#This Row],[Priority]]="EXP",SPARES_MANUF[[#This Row],[Priority]]="CRIT"),2,1)</f>
        <v>2</v>
      </c>
      <c r="BA54" s="208">
        <f>IFERROR(VLOOKUP(SPARES_MANUF[[#This Row],[P/N]],Tableau2[[#All],[PN]:[Temps alloués (h)]],16,FALSE),"TBD")</f>
        <v>0</v>
      </c>
      <c r="BB54" s="208">
        <f>IFERROR(SUM(SPARES_MANUF[[#This Row],[Temps alloués Unitaire]]*SPARES_MANUF[[#This Row],[Requested Qty]]),"TBD")</f>
        <v>0</v>
      </c>
    </row>
    <row r="55" spans="1:54" ht="38.25" hidden="1" customHeight="1" x14ac:dyDescent="0.2">
      <c r="A55" s="335" t="str">
        <f t="shared" si="4"/>
        <v>2759151810</v>
      </c>
      <c r="B55" s="81" t="str">
        <f>IFERROR(VLOOKUP(F55,'Table V'!A:K,11,FALSE),"TBD")</f>
        <v>AIRBUS</v>
      </c>
      <c r="C55" s="81">
        <v>27591518</v>
      </c>
      <c r="D55" s="82" t="s">
        <v>139</v>
      </c>
      <c r="E55" s="83" t="s">
        <v>86</v>
      </c>
      <c r="F55" s="81" t="s">
        <v>608</v>
      </c>
      <c r="G55" s="81">
        <v>1</v>
      </c>
      <c r="H55" s="81">
        <v>0</v>
      </c>
      <c r="I55" s="81" t="str">
        <f>IFERROR(VLOOKUP(F55,'Stock PHS'!A:F,6,FALSE),"")</f>
        <v/>
      </c>
      <c r="J55" s="84" t="str">
        <f>IFERROR(VLOOKUP(F55,'Table V'!A:I,9,FALSE),"P/N INCONNU")</f>
        <v>P/N CONNU</v>
      </c>
      <c r="K55" s="81" t="str">
        <f>IFERROR(VLOOKUP(F55,'Table V'!A:J,10,FALSE),"TBD")</f>
        <v>NB04436P</v>
      </c>
      <c r="L55" s="81" t="str">
        <f>IFERROR(VLOOKUP(F55,'Table V'!A:C,3,FALSE),"LdF non existante")</f>
        <v>LdF Non approuvée</v>
      </c>
      <c r="M55" s="85" t="s">
        <v>46</v>
      </c>
      <c r="N55" s="81" t="str">
        <f>IFERROR(VLOOKUP(F55,'Table V'!A:H,8,FALSE),"À définir")</f>
        <v>NON</v>
      </c>
      <c r="O55" s="81">
        <f>IFERROR(VLOOKUP(F55,'Table V'!A:E,2,FALSE),"")</f>
        <v>500</v>
      </c>
      <c r="P55" s="81" t="str">
        <f>IFERROR(CONCATENATE(VLOOKUP(F55,'Table V'!$A$1:$Q$259969,17,FALSE),"-",(RIGHT(C55,4)),"0",D55),"")</f>
        <v>1251019-1518010</v>
      </c>
      <c r="Q55" s="86" t="str">
        <f>IFERROR(VLOOKUP(F55,'Table V'!A:L,12,FALSE),"")</f>
        <v>LAB</v>
      </c>
      <c r="R55" s="81" t="s">
        <v>1671</v>
      </c>
      <c r="S55" s="81" t="s">
        <v>164</v>
      </c>
      <c r="T55" s="90">
        <v>43133</v>
      </c>
      <c r="U55" s="88" t="s">
        <v>18</v>
      </c>
      <c r="V55" s="86" t="str">
        <f>IFERROR(VLOOKUP(F55,'Table V'!A:F,6,FALSE),"TBD")</f>
        <v>N/A</v>
      </c>
      <c r="W55" s="81" t="str">
        <f>IFERROR(VLOOKUP(F55,'Table V'!A:G,7,FALSE),"TBD")</f>
        <v>N/A</v>
      </c>
      <c r="X55" s="81" t="str">
        <f>IFERROR(VLOOKUP(A55,[1]Feuil1!$A:$AJ,32,FALSE),"N/A")</f>
        <v>N/A</v>
      </c>
      <c r="Y55" s="131" t="s">
        <v>1937</v>
      </c>
      <c r="Z55" s="89" t="s">
        <v>174</v>
      </c>
      <c r="AA55" s="81" t="s">
        <v>141</v>
      </c>
      <c r="AB55" s="85">
        <v>9373</v>
      </c>
      <c r="AC55" s="85"/>
      <c r="AD55" s="85"/>
      <c r="AE55" s="90">
        <v>43070</v>
      </c>
      <c r="AF55" s="90">
        <v>43139</v>
      </c>
      <c r="AG55" s="90">
        <f t="shared" si="1"/>
        <v>43133</v>
      </c>
      <c r="AH55" s="81" t="s">
        <v>44</v>
      </c>
      <c r="AI55" s="133" t="str">
        <f>IFERROR(VLOOKUP(SPARES_MANUF[[#This Row],[LCT pour mise à la MAD]],[2]MAD!$B$4:$J$500000,2,FALSE),"MAD TBD")</f>
        <v>MAD TBD</v>
      </c>
      <c r="AJ55" s="124" t="str">
        <f>IFERROR(VLOOKUP(SPARES_MANUF[[#This Row],[LCT pour mise à la MAD]],[2]MAD!$B$4:$J$500000,9,FALSE),"")</f>
        <v/>
      </c>
      <c r="AK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5" s="124">
        <f>SPARES_MANUF[[#This Row],[Promised ODD]]</f>
        <v>43139</v>
      </c>
      <c r="AM55" s="122" t="s">
        <v>10</v>
      </c>
      <c r="AN55" s="200">
        <f>IFERROR(VLOOKUP(SPARES_MANUF[[#This Row],[P/N]],'Table V'!A$1:O$7777,13,FALSE),"0,00")</f>
        <v>1930</v>
      </c>
      <c r="AO55" s="201">
        <f>IFERROR(VLOOKUP(SPARES_MANUF[[#This Row],[P/N]],'Table V'!A$1:O$7777,14,FALSE),"0,00")</f>
        <v>0</v>
      </c>
      <c r="AP55" s="202" t="str">
        <f>IFERROR(VLOOKUP(SPARES_MANUF[[#This Row],[P/N]],'Table V'!A$1:O$7777,15,FALSE),"TBD")</f>
        <v>EUR</v>
      </c>
      <c r="AQ55" s="203" t="str">
        <f>IFERROR(VLOOKUP(SPARES_MANUF[[#This Row],[CONCAT]],[3]PO_AS!$A$2:$R$2520,16,FALSE),"TBD")</f>
        <v>TBD</v>
      </c>
      <c r="AR55" s="204" t="str">
        <f>IFERROR(VLOOKUP(SPARES_MANUF[[#This Row],[CONCAT]],[3]PO_AS!$A$2:$S$2520,18,FALSE),"TBD")</f>
        <v>TBD</v>
      </c>
      <c r="AS55" s="204" t="str">
        <f t="shared" si="2"/>
        <v>Non valide</v>
      </c>
      <c r="AT55" s="204" t="str">
        <f t="shared" si="3"/>
        <v>Non valide</v>
      </c>
      <c r="AU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1930</v>
      </c>
      <c r="AV55" s="280">
        <f>IFERROR(SPARES_MANUF[[#This Row],[CA]]*INDEX('Paramètres listes'!$A$32:$C$34,MATCH(SPARES_MANUF[[#This Row],[Devise vendue]],'Paramètres listes'!$A$32:$A$34,0),MATCH(DASHBOARD!$J$5,'Paramètres listes'!$A$32:$C$32,0)),"0,00")</f>
        <v>1930</v>
      </c>
      <c r="AW55" s="259" t="str">
        <f>LEFT(SPARES_MANUF[[#This Row],[LCT]],9)</f>
        <v>W70059
W7</v>
      </c>
      <c r="AX55" s="205">
        <f>SPARES_MANUF[[#This Row],[Collaborated date]]</f>
        <v>43139</v>
      </c>
      <c r="AY55" s="206">
        <f>IF(AND(SPARES_MANUF[[#This Row],[Dashboard date]]&gt;40179,SPARES_MANUF[[#This Row],[Dashboard date]]&lt;45658),SPARES_MANUF[[#This Row],[Dashboard date]],0)</f>
        <v>43139</v>
      </c>
      <c r="AZ55" s="207">
        <f>IF(OR(SPARES_MANUF[[#This Row],[Client]]="STELIA",SPARES_MANUF[[#This Row],[Priority]]="RTN",SPARES_MANUF[[#This Row],[Priority]]="EXP",SPARES_MANUF[[#This Row],[Priority]]="CRIT"),2,1)</f>
        <v>2</v>
      </c>
      <c r="BA55" s="208">
        <f>IFERROR(VLOOKUP(SPARES_MANUF[[#This Row],[P/N]],Tableau2[[#All],[PN]:[Temps alloués (h)]],16,FALSE),"TBD")</f>
        <v>0</v>
      </c>
      <c r="BB55" s="208">
        <f>IFERROR(SUM(SPARES_MANUF[[#This Row],[Temps alloués Unitaire]]*SPARES_MANUF[[#This Row],[Requested Qty]]),"TBD")</f>
        <v>0</v>
      </c>
    </row>
    <row r="56" spans="1:54" ht="25.5" hidden="1" customHeight="1" x14ac:dyDescent="0.2">
      <c r="A56" s="335" t="str">
        <f t="shared" si="4"/>
        <v>10</v>
      </c>
      <c r="B56" s="81" t="str">
        <f>IFERROR(VLOOKUP(F56,'Table V'!A:K,11,FALSE),"TBD")</f>
        <v>AIRBUS</v>
      </c>
      <c r="C56" s="81"/>
      <c r="D56" s="82" t="s">
        <v>139</v>
      </c>
      <c r="E56" s="83" t="s">
        <v>86</v>
      </c>
      <c r="F56" s="81" t="s">
        <v>575</v>
      </c>
      <c r="G56" s="81">
        <v>10</v>
      </c>
      <c r="H56" s="81">
        <v>0</v>
      </c>
      <c r="I56" s="81" t="str">
        <f>IFERROR(VLOOKUP(F56,'Stock PHS'!A:F,6,FALSE),"")</f>
        <v/>
      </c>
      <c r="J56" s="84" t="str">
        <f>IFERROR(VLOOKUP(F56,'Table V'!A:I,9,FALSE),"P/N INCONNU")</f>
        <v>P/N CONNU</v>
      </c>
      <c r="K56" s="81" t="str">
        <f>IFERROR(VLOOKUP(F56,'Table V'!A:J,10,FALSE),"TBD")</f>
        <v>N/A</v>
      </c>
      <c r="L56" s="81" t="str">
        <f>IFERROR(VLOOKUP(F56,'Table V'!A:C,3,FALSE),"LdF non existante")</f>
        <v>LdF approuvée</v>
      </c>
      <c r="M56" s="85" t="s">
        <v>46</v>
      </c>
      <c r="N56" s="81" t="str">
        <f>IFERROR(VLOOKUP(F56,'Table V'!A:H,8,FALSE),"À définir")</f>
        <v>NON</v>
      </c>
      <c r="O56" s="81">
        <f>IFERROR(VLOOKUP(F56,'Table V'!A:E,2,FALSE),"")</f>
        <v>116</v>
      </c>
      <c r="P56" s="81" t="str">
        <f>IFERROR(CONCATENATE(VLOOKUP(F56,'Table V'!$A$1:$Q$259969,17,FALSE),"-",(RIGHT(C56,4)),"0",D56),"")</f>
        <v>1251019-010</v>
      </c>
      <c r="Q56" s="86" t="str">
        <f>IFERROR(VLOOKUP(F56,'Table V'!A:L,12,FALSE),"")</f>
        <v>LAB</v>
      </c>
      <c r="R56" s="81" t="s">
        <v>1672</v>
      </c>
      <c r="S56" s="81" t="s">
        <v>171</v>
      </c>
      <c r="T56" s="90">
        <v>43136</v>
      </c>
      <c r="U56" s="88" t="s">
        <v>18</v>
      </c>
      <c r="V56" s="86" t="str">
        <f>IFERROR(VLOOKUP(F56,'Table V'!A:F,6,FALSE),"TBD")</f>
        <v>N/A</v>
      </c>
      <c r="W56" s="81" t="str">
        <f>IFERROR(VLOOKUP(F56,'Table V'!A:G,7,FALSE),"TBD")</f>
        <v>N/A</v>
      </c>
      <c r="X56" s="81" t="str">
        <f>IFERROR(VLOOKUP(A56,[1]Feuil1!$A:$AJ,32,FALSE),"N/A")</f>
        <v>N/A</v>
      </c>
      <c r="Y56" s="86" t="s">
        <v>1937</v>
      </c>
      <c r="Z56" s="89" t="s">
        <v>177</v>
      </c>
      <c r="AA56" s="81" t="s">
        <v>141</v>
      </c>
      <c r="AB56" s="85">
        <v>7987</v>
      </c>
      <c r="AC56" s="85"/>
      <c r="AD56" s="85"/>
      <c r="AE56" s="90">
        <v>43066</v>
      </c>
      <c r="AF56" s="90">
        <v>43140</v>
      </c>
      <c r="AG56" s="90">
        <f t="shared" si="1"/>
        <v>43136</v>
      </c>
      <c r="AH56" s="81" t="s">
        <v>44</v>
      </c>
      <c r="AI56" s="133" t="str">
        <f>IFERROR(VLOOKUP(SPARES_MANUF[[#This Row],[LCT pour mise à la MAD]],[2]MAD!$B$4:$J$500000,2,FALSE),"MAD TBD")</f>
        <v>MAD TBD</v>
      </c>
      <c r="AJ56" s="124" t="str">
        <f>IFERROR(VLOOKUP(SPARES_MANUF[[#This Row],[LCT pour mise à la MAD]],[2]MAD!$B$4:$J$500000,9,FALSE),"")</f>
        <v/>
      </c>
      <c r="AK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6" s="124">
        <f>SPARES_MANUF[[#This Row],[Promised ODD]]</f>
        <v>43140</v>
      </c>
      <c r="AM56" s="122" t="s">
        <v>10</v>
      </c>
      <c r="AN56" s="200">
        <f>IFERROR(VLOOKUP(SPARES_MANUF[[#This Row],[P/N]],'Table V'!A$1:O$7777,13,FALSE),"0,00")</f>
        <v>1737</v>
      </c>
      <c r="AO56" s="201">
        <f>IFERROR(VLOOKUP(SPARES_MANUF[[#This Row],[P/N]],'Table V'!A$1:O$7777,14,FALSE),"0,00")</f>
        <v>0</v>
      </c>
      <c r="AP56" s="202" t="str">
        <f>IFERROR(VLOOKUP(SPARES_MANUF[[#This Row],[P/N]],'Table V'!A$1:O$7777,15,FALSE),"TBD")</f>
        <v>EUR</v>
      </c>
      <c r="AQ56" s="203" t="str">
        <f>IFERROR(VLOOKUP(SPARES_MANUF[[#This Row],[CONCAT]],[3]PO_AS!$A$2:$R$2520,16,FALSE),"TBD")</f>
        <v>TBD</v>
      </c>
      <c r="AR56" s="204" t="str">
        <f>IFERROR(VLOOKUP(SPARES_MANUF[[#This Row],[CONCAT]],[3]PO_AS!$A$2:$S$2520,18,FALSE),"TBD")</f>
        <v>TBD</v>
      </c>
      <c r="AS56" s="204" t="str">
        <f t="shared" si="2"/>
        <v>Non valide</v>
      </c>
      <c r="AT56" s="204" t="str">
        <f t="shared" si="3"/>
        <v>Non valide</v>
      </c>
      <c r="AU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17370</v>
      </c>
      <c r="AV56" s="280">
        <f>IFERROR(SPARES_MANUF[[#This Row],[CA]]*INDEX('Paramètres listes'!$A$32:$C$34,MATCH(SPARES_MANUF[[#This Row],[Devise vendue]],'Paramètres listes'!$A$32:$A$34,0),MATCH(DASHBOARD!$J$5,'Paramètres listes'!$A$32:$C$32,0)),"0,00")</f>
        <v>17370</v>
      </c>
      <c r="AW56" s="259" t="str">
        <f>LEFT(SPARES_MANUF[[#This Row],[LCT]],9)</f>
        <v>W36373 W3</v>
      </c>
      <c r="AX56" s="205">
        <f>SPARES_MANUF[[#This Row],[Collaborated date]]</f>
        <v>43140</v>
      </c>
      <c r="AY56" s="206">
        <f>IF(AND(SPARES_MANUF[[#This Row],[Dashboard date]]&gt;40179,SPARES_MANUF[[#This Row],[Dashboard date]]&lt;45658),SPARES_MANUF[[#This Row],[Dashboard date]],0)</f>
        <v>43140</v>
      </c>
      <c r="AZ56" s="207">
        <f>IF(OR(SPARES_MANUF[[#This Row],[Client]]="STELIA",SPARES_MANUF[[#This Row],[Priority]]="RTN",SPARES_MANUF[[#This Row],[Priority]]="EXP",SPARES_MANUF[[#This Row],[Priority]]="CRIT"),2,1)</f>
        <v>2</v>
      </c>
      <c r="BA56" s="208">
        <f>IFERROR(VLOOKUP(SPARES_MANUF[[#This Row],[P/N]],Tableau2[[#All],[PN]:[Temps alloués (h)]],16,FALSE),"TBD")</f>
        <v>0</v>
      </c>
      <c r="BB56" s="208">
        <f>IFERROR(SUM(SPARES_MANUF[[#This Row],[Temps alloués Unitaire]]*SPARES_MANUF[[#This Row],[Requested Qty]]),"TBD")</f>
        <v>0</v>
      </c>
    </row>
    <row r="57" spans="1:54" ht="38.25" hidden="1" customHeight="1" x14ac:dyDescent="0.2">
      <c r="A57" s="335" t="str">
        <f t="shared" si="4"/>
        <v>2766568110</v>
      </c>
      <c r="B57" s="81" t="str">
        <f>IFERROR(VLOOKUP(F57,'Table V'!A:K,11,FALSE),"TBD")</f>
        <v>AIRBUS</v>
      </c>
      <c r="C57" s="81">
        <v>27665681</v>
      </c>
      <c r="D57" s="82" t="s">
        <v>139</v>
      </c>
      <c r="E57" s="83" t="s">
        <v>11</v>
      </c>
      <c r="F57" s="81" t="s">
        <v>182</v>
      </c>
      <c r="G57" s="81">
        <v>1</v>
      </c>
      <c r="H57" s="81">
        <v>0</v>
      </c>
      <c r="I57" s="81" t="str">
        <f>IFERROR(VLOOKUP(F57,'Stock PHS'!A:F,6,FALSE),"")</f>
        <v/>
      </c>
      <c r="J57" s="84" t="str">
        <f>IFERROR(VLOOKUP(F57,'Table V'!A:I,9,FALSE),"P/N INCONNU")</f>
        <v>P/N CONNU</v>
      </c>
      <c r="K57" s="81" t="str">
        <f>IFERROR(VLOOKUP(F57,'Table V'!A:J,10,FALSE),"TBD")</f>
        <v>VB0268D</v>
      </c>
      <c r="L57" s="81" t="str">
        <f>IFERROR(VLOOKUP(F57,'Table V'!A:C,3,FALSE),"LdF non existante")</f>
        <v>LdF approuvée</v>
      </c>
      <c r="M57" s="85" t="s">
        <v>46</v>
      </c>
      <c r="N57" s="81" t="str">
        <f>IFERROR(VLOOKUP(F57,'Table V'!A:H,8,FALSE),"À définir")</f>
        <v>NON</v>
      </c>
      <c r="O57" s="81">
        <f>IFERROR(VLOOKUP(F57,'Table V'!A:E,2,FALSE),"")</f>
        <v>313</v>
      </c>
      <c r="P57" s="81" t="str">
        <f>IFERROR(CONCATENATE(VLOOKUP(F57,'Table V'!$A$1:$Q$259969,17,FALSE),"-",(RIGHT(C57,4)),"0",D57),"")</f>
        <v>1251019-5681010</v>
      </c>
      <c r="Q57" s="86" t="str">
        <f>IFERROR(VLOOKUP(F57,'Table V'!A:L,12,FALSE),"")</f>
        <v>LAB</v>
      </c>
      <c r="R57" s="81" t="s">
        <v>1673</v>
      </c>
      <c r="S57" s="81" t="s">
        <v>153</v>
      </c>
      <c r="T57" s="90">
        <v>43138</v>
      </c>
      <c r="U57" s="88" t="s">
        <v>18</v>
      </c>
      <c r="V57" s="86" t="str">
        <f>IFERROR(VLOOKUP(F57,'Table V'!A:F,6,FALSE),"TBD")</f>
        <v>6V90079000</v>
      </c>
      <c r="W57" s="81" t="str">
        <f>IFERROR(VLOOKUP(F57,'Table V'!A:G,7,FALSE),"TBD")</f>
        <v>Qté 1</v>
      </c>
      <c r="X57" s="81" t="str">
        <f>IFERROR(VLOOKUP(A57,[1]Feuil1!$A:$AJ,32,FALSE),"N/A")</f>
        <v>Received</v>
      </c>
      <c r="Y57" s="86" t="s">
        <v>1893</v>
      </c>
      <c r="Z57" s="89" t="s">
        <v>197</v>
      </c>
      <c r="AA57" s="81" t="s">
        <v>141</v>
      </c>
      <c r="AB57" s="85">
        <v>11086</v>
      </c>
      <c r="AC57" s="85"/>
      <c r="AD57" s="85"/>
      <c r="AE57" s="90">
        <v>43126</v>
      </c>
      <c r="AF57" s="90">
        <v>43140</v>
      </c>
      <c r="AG57" s="90">
        <f t="shared" si="1"/>
        <v>43138</v>
      </c>
      <c r="AH57" s="81" t="s">
        <v>44</v>
      </c>
      <c r="AI57" s="133" t="str">
        <f>IFERROR(VLOOKUP(SPARES_MANUF[[#This Row],[LCT pour mise à la MAD]],[2]MAD!$B$4:$J$500000,2,FALSE),"MAD TBD")</f>
        <v>MAD TBD</v>
      </c>
      <c r="AJ57" s="124" t="str">
        <f>IFERROR(VLOOKUP(SPARES_MANUF[[#This Row],[LCT pour mise à la MAD]],[2]MAD!$B$4:$J$500000,9,FALSE),"")</f>
        <v/>
      </c>
      <c r="AK5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7" s="124">
        <f>SPARES_MANUF[[#This Row],[Promised ODD]]</f>
        <v>43140</v>
      </c>
      <c r="AM57" s="122" t="s">
        <v>10</v>
      </c>
      <c r="AN57" s="200">
        <f>IFERROR(VLOOKUP(SPARES_MANUF[[#This Row],[P/N]],'Table V'!A$1:O$7777,13,FALSE),"0,00")</f>
        <v>2339</v>
      </c>
      <c r="AO57" s="201">
        <f>IFERROR(VLOOKUP(SPARES_MANUF[[#This Row],[P/N]],'Table V'!A$1:O$7777,14,FALSE),"0,00")</f>
        <v>0</v>
      </c>
      <c r="AP57" s="202" t="str">
        <f>IFERROR(VLOOKUP(SPARES_MANUF[[#This Row],[P/N]],'Table V'!A$1:O$7777,15,FALSE),"TBD")</f>
        <v>USD</v>
      </c>
      <c r="AQ57" s="203" t="str">
        <f>IFERROR(VLOOKUP(SPARES_MANUF[[#This Row],[CONCAT]],[3]PO_AS!$A$2:$R$2520,16,FALSE),"TBD")</f>
        <v>TBD</v>
      </c>
      <c r="AR57" s="204" t="str">
        <f>IFERROR(VLOOKUP(SPARES_MANUF[[#This Row],[CONCAT]],[3]PO_AS!$A$2:$S$2520,18,FALSE),"TBD")</f>
        <v>TBD</v>
      </c>
      <c r="AS57" s="204" t="str">
        <f t="shared" si="2"/>
        <v>Non valide</v>
      </c>
      <c r="AT57" s="204" t="str">
        <f t="shared" si="3"/>
        <v>Non valide</v>
      </c>
      <c r="AU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5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57" s="259" t="str">
        <f>LEFT(SPARES_MANUF[[#This Row],[LCT]],9)</f>
        <v>Z38927
Z3</v>
      </c>
      <c r="AX57" s="205">
        <f>SPARES_MANUF[[#This Row],[Collaborated date]]</f>
        <v>43140</v>
      </c>
      <c r="AY57" s="206">
        <f>IF(AND(SPARES_MANUF[[#This Row],[Dashboard date]]&gt;40179,SPARES_MANUF[[#This Row],[Dashboard date]]&lt;45658),SPARES_MANUF[[#This Row],[Dashboard date]],0)</f>
        <v>43140</v>
      </c>
      <c r="AZ57" s="207">
        <f>IF(OR(SPARES_MANUF[[#This Row],[Client]]="STELIA",SPARES_MANUF[[#This Row],[Priority]]="RTN",SPARES_MANUF[[#This Row],[Priority]]="EXP",SPARES_MANUF[[#This Row],[Priority]]="CRIT"),2,1)</f>
        <v>2</v>
      </c>
      <c r="BA57" s="208">
        <f>IFERROR(VLOOKUP(SPARES_MANUF[[#This Row],[P/N]],Tableau2[[#All],[PN]:[Temps alloués (h)]],16,FALSE),"TBD")</f>
        <v>4.95</v>
      </c>
      <c r="BB57" s="208">
        <f>IFERROR(SUM(SPARES_MANUF[[#This Row],[Temps alloués Unitaire]]*SPARES_MANUF[[#This Row],[Requested Qty]]),"TBD")</f>
        <v>4.95</v>
      </c>
    </row>
    <row r="58" spans="1:54" ht="38.25" hidden="1" customHeight="1" x14ac:dyDescent="0.2">
      <c r="A58" s="335" t="str">
        <f t="shared" si="4"/>
        <v>27535453</v>
      </c>
      <c r="B58" s="81" t="str">
        <f>IFERROR(VLOOKUP(F58,'Table V'!A:K,11,FALSE),"TBD")</f>
        <v>AIRBUS</v>
      </c>
      <c r="C58" s="81">
        <v>27535453</v>
      </c>
      <c r="D58" s="82"/>
      <c r="E58" s="83" t="s">
        <v>11</v>
      </c>
      <c r="F58" s="81" t="s">
        <v>653</v>
      </c>
      <c r="G58" s="81">
        <v>6</v>
      </c>
      <c r="H58" s="81">
        <v>0</v>
      </c>
      <c r="I58" s="81" t="str">
        <f>IFERROR(VLOOKUP(F58,'Stock PHS'!A:F,6,FALSE),"")</f>
        <v/>
      </c>
      <c r="J58" s="84" t="str">
        <f>IFERROR(VLOOKUP(F58,'Table V'!A:I,9,FALSE),"P/N INCONNU")</f>
        <v>P/N CONNU</v>
      </c>
      <c r="K58" s="81" t="str">
        <f>IFERROR(VLOOKUP(F58,'Table V'!A:J,10,FALSE),"TBD")</f>
        <v>TBD</v>
      </c>
      <c r="L58" s="81" t="str">
        <f>IFERROR(VLOOKUP(F58,'Table V'!A:C,3,FALSE),"LdF non existante")</f>
        <v>LdF approuvée</v>
      </c>
      <c r="M58" s="85" t="s">
        <v>46</v>
      </c>
      <c r="N58" s="81" t="str">
        <f>IFERROR(VLOOKUP(F58,'Table V'!A:H,8,FALSE),"À définir")</f>
        <v>NON</v>
      </c>
      <c r="O58" s="81" t="str">
        <f>IFERROR(VLOOKUP(F58,'Table V'!A:E,2,FALSE),"")</f>
        <v>JACK ASSY</v>
      </c>
      <c r="P58" s="81" t="str">
        <f>IFERROR(CONCATENATE(VLOOKUP(F58,'Table V'!$A$1:$Q$259969,17,FALSE),"-",(RIGHT(C58,4)),"0",D58),"")</f>
        <v>1251019-54530</v>
      </c>
      <c r="Q58" s="86" t="str">
        <f>IFERROR(VLOOKUP(F58,'Table V'!A:L,12,FALSE),"")</f>
        <v>COL</v>
      </c>
      <c r="R58" s="82" t="s">
        <v>772</v>
      </c>
      <c r="S58" s="81" t="s">
        <v>739</v>
      </c>
      <c r="T58" s="90">
        <v>43143</v>
      </c>
      <c r="U58" s="88" t="s">
        <v>18</v>
      </c>
      <c r="V58" s="86" t="str">
        <f>IFERROR(VLOOKUP(F58,'Table V'!A:F,6,FALSE),"TBD")</f>
        <v>N/A</v>
      </c>
      <c r="W58" s="81" t="str">
        <f>IFERROR(VLOOKUP(F58,'Table V'!A:G,7,FALSE),"TBD")</f>
        <v>N/A</v>
      </c>
      <c r="X58" s="81" t="str">
        <f>IFERROR(VLOOKUP(A58,[1]Feuil1!$A:$AJ,32,FALSE),"N/A")</f>
        <v>N/A</v>
      </c>
      <c r="Y58" s="86" t="s">
        <v>1893</v>
      </c>
      <c r="Z58" s="89" t="s">
        <v>805</v>
      </c>
      <c r="AA58" s="81" t="s">
        <v>141</v>
      </c>
      <c r="AB58" s="85">
        <v>7929</v>
      </c>
      <c r="AC58" s="85" t="s">
        <v>728</v>
      </c>
      <c r="AD58" s="85"/>
      <c r="AE58" s="90">
        <v>43084</v>
      </c>
      <c r="AF58" s="90">
        <v>43145</v>
      </c>
      <c r="AG58" s="90">
        <f t="shared" si="1"/>
        <v>43143</v>
      </c>
      <c r="AH58" s="81"/>
      <c r="AI58" s="133" t="str">
        <f>IFERROR(VLOOKUP(SPARES_MANUF[[#This Row],[LCT pour mise à la MAD]],[2]MAD!$B$4:$J$500000,2,FALSE),"MAD TBD")</f>
        <v>MAD TBD</v>
      </c>
      <c r="AJ58" s="124" t="str">
        <f>IFERROR(VLOOKUP(SPARES_MANUF[[#This Row],[LCT pour mise à la MAD]],[2]MAD!$B$4:$J$500000,9,FALSE),"")</f>
        <v/>
      </c>
      <c r="AK5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8" s="124">
        <f>SPARES_MANUF[[#This Row],[Promised ODD]]</f>
        <v>43145</v>
      </c>
      <c r="AM58" s="122" t="s">
        <v>10</v>
      </c>
      <c r="AN58" s="200">
        <f>IFERROR(VLOOKUP(SPARES_MANUF[[#This Row],[P/N]],'Table V'!A$1:O$7777,13,FALSE),"0,00")</f>
        <v>1885</v>
      </c>
      <c r="AO58" s="201">
        <f>IFERROR(VLOOKUP(SPARES_MANUF[[#This Row],[P/N]],'Table V'!A$1:O$7777,14,FALSE),"0,00")</f>
        <v>0</v>
      </c>
      <c r="AP58" s="202" t="str">
        <f>IFERROR(VLOOKUP(SPARES_MANUF[[#This Row],[P/N]],'Table V'!A$1:O$7777,15,FALSE),"TBD")</f>
        <v>USD</v>
      </c>
      <c r="AQ58" s="203" t="str">
        <f>IFERROR(VLOOKUP(SPARES_MANUF[[#This Row],[CONCAT]],[3]PO_AS!$A$2:$R$2520,16,FALSE),"TBD")</f>
        <v>TBD</v>
      </c>
      <c r="AR58" s="204" t="str">
        <f>IFERROR(VLOOKUP(SPARES_MANUF[[#This Row],[CONCAT]],[3]PO_AS!$A$2:$S$2520,18,FALSE),"TBD")</f>
        <v>TBD</v>
      </c>
      <c r="AS58" s="204" t="str">
        <f t="shared" si="2"/>
        <v>Non valide</v>
      </c>
      <c r="AT58" s="204" t="str">
        <f t="shared" si="3"/>
        <v>Non valide</v>
      </c>
      <c r="AU5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58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58" s="259" t="str">
        <f>LEFT(SPARES_MANUF[[#This Row],[LCT]],9)</f>
        <v xml:space="preserve">W86891 - </v>
      </c>
      <c r="AX58" s="205">
        <f>SPARES_MANUF[[#This Row],[Collaborated date]]</f>
        <v>43145</v>
      </c>
      <c r="AY58" s="206">
        <f>IF(AND(SPARES_MANUF[[#This Row],[Dashboard date]]&gt;40179,SPARES_MANUF[[#This Row],[Dashboard date]]&lt;45658),SPARES_MANUF[[#This Row],[Dashboard date]],0)</f>
        <v>43145</v>
      </c>
      <c r="AZ58" s="207">
        <f>IF(OR(SPARES_MANUF[[#This Row],[Client]]="STELIA",SPARES_MANUF[[#This Row],[Priority]]="RTN",SPARES_MANUF[[#This Row],[Priority]]="EXP",SPARES_MANUF[[#This Row],[Priority]]="CRIT"),2,1)</f>
        <v>2</v>
      </c>
      <c r="BA58" s="208">
        <f>IFERROR(VLOOKUP(SPARES_MANUF[[#This Row],[P/N]],Tableau2[[#All],[PN]:[Temps alloués (h)]],16,FALSE),"TBD")</f>
        <v>1.66</v>
      </c>
      <c r="BB58" s="208">
        <f>IFERROR(SUM(SPARES_MANUF[[#This Row],[Temps alloués Unitaire]]*SPARES_MANUF[[#This Row],[Requested Qty]]),"TBD")</f>
        <v>9.9599999999999991</v>
      </c>
    </row>
    <row r="59" spans="1:54" ht="38.25" hidden="1" customHeight="1" x14ac:dyDescent="0.2">
      <c r="A59" s="335" t="str">
        <f t="shared" si="4"/>
        <v>E8789829L10</v>
      </c>
      <c r="B59" s="81" t="str">
        <f>IFERROR(VLOOKUP(F59,'Table V'!A:K,11,FALSE),"TBD")</f>
        <v>AIRBUS</v>
      </c>
      <c r="C59" s="81" t="s">
        <v>204</v>
      </c>
      <c r="D59" s="82" t="s">
        <v>139</v>
      </c>
      <c r="E59" s="83" t="s">
        <v>11</v>
      </c>
      <c r="F59" s="81" t="s">
        <v>199</v>
      </c>
      <c r="G59" s="81">
        <v>1</v>
      </c>
      <c r="H59" s="81">
        <v>0</v>
      </c>
      <c r="I59" s="81"/>
      <c r="J59" s="84" t="str">
        <f>IFERROR(VLOOKUP(F59,'Table V'!A:I,9,FALSE),"P/N INCONNU")</f>
        <v>P/N CONNU</v>
      </c>
      <c r="K59" s="81" t="str">
        <f>IFERROR(VLOOKUP(F59,'Table V'!A:J,10,FALSE),"TBD")</f>
        <v>MB2061D</v>
      </c>
      <c r="L59" s="81" t="str">
        <f>IFERROR(VLOOKUP(F59,'Table V'!A:C,3,FALSE),"LdF non existante")</f>
        <v>LdF approuvée</v>
      </c>
      <c r="M59" s="85" t="s">
        <v>46</v>
      </c>
      <c r="N59" s="81" t="s">
        <v>46</v>
      </c>
      <c r="O59" s="81">
        <f>IFERROR(VLOOKUP(F59,'Table V'!A:E,2,FALSE),"")</f>
        <v>12</v>
      </c>
      <c r="P59" s="81" t="str">
        <f>IFERROR(CONCATENATE(VLOOKUP(F59,'Table V'!$A$1:$Q$259969,17,FALSE),"-",(RIGHT(C59,4)),"0",D59),"")</f>
        <v>1251019-829L010</v>
      </c>
      <c r="Q59" s="86" t="str">
        <f>IFERROR(VLOOKUP(F59,'Table V'!A:L,12,FALSE),"")</f>
        <v>LAB</v>
      </c>
      <c r="R59" s="81" t="s">
        <v>1674</v>
      </c>
      <c r="S59" s="81" t="s">
        <v>153</v>
      </c>
      <c r="T59" s="90">
        <v>43143</v>
      </c>
      <c r="U59" s="88" t="s">
        <v>18</v>
      </c>
      <c r="V59" s="86" t="str">
        <f>IFERROR(VLOOKUP(F59,'Table V'!A:F,6,FALSE),"TBD")</f>
        <v>6M90005200
6M90005100
6M90005300
6M90079400</v>
      </c>
      <c r="W59" s="81" t="str">
        <f>IFERROR(VLOOKUP(F59,'Table V'!A:G,7,FALSE),"TBD")</f>
        <v>Qté 1
Qté 1
Qté 1
Qté 1</v>
      </c>
      <c r="X59" s="81" t="str">
        <f>IFERROR(VLOOKUP(A59,[1]Feuil1!$A:$AJ,32,FALSE),"N/A")</f>
        <v>Received</v>
      </c>
      <c r="Y59" s="131" t="s">
        <v>1893</v>
      </c>
      <c r="Z59" s="89" t="s">
        <v>206</v>
      </c>
      <c r="AA59" s="81" t="s">
        <v>141</v>
      </c>
      <c r="AB59" s="85">
        <v>11494</v>
      </c>
      <c r="AC59" s="85"/>
      <c r="AD59" s="85"/>
      <c r="AE59" s="90">
        <v>43145</v>
      </c>
      <c r="AF59" s="90"/>
      <c r="AG59" s="90">
        <f t="shared" si="1"/>
        <v>43143</v>
      </c>
      <c r="AH59" s="81" t="s">
        <v>44</v>
      </c>
      <c r="AI59" s="133" t="str">
        <f>IFERROR(VLOOKUP(SPARES_MANUF[[#This Row],[LCT pour mise à la MAD]],[2]MAD!$B$4:$J$500000,2,FALSE),"MAD TBD")</f>
        <v>MAD TBD</v>
      </c>
      <c r="AJ59" s="124" t="str">
        <f>IFERROR(VLOOKUP(SPARES_MANUF[[#This Row],[LCT pour mise à la MAD]],[2]MAD!$B$4:$J$500000,9,FALSE),"")</f>
        <v/>
      </c>
      <c r="AK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9" s="124">
        <v>43143</v>
      </c>
      <c r="AM59" s="122" t="s">
        <v>10</v>
      </c>
      <c r="AN59" s="200">
        <f>IFERROR(VLOOKUP(SPARES_MANUF[[#This Row],[P/N]],'Table V'!A$1:O$7777,13,FALSE),"0,00")</f>
        <v>1353</v>
      </c>
      <c r="AO59" s="201">
        <f>IFERROR(VLOOKUP(SPARES_MANUF[[#This Row],[P/N]],'Table V'!A$1:O$7777,14,FALSE),"0,00")</f>
        <v>2318</v>
      </c>
      <c r="AP59" s="202" t="str">
        <f>IFERROR(VLOOKUP(SPARES_MANUF[[#This Row],[P/N]],'Table V'!A$1:O$7777,15,FALSE),"TBD")</f>
        <v>EUR</v>
      </c>
      <c r="AQ59" s="203" t="str">
        <f>IFERROR(VLOOKUP(SPARES_MANUF[[#This Row],[CONCAT]],[3]PO_AS!$A$2:$R$2520,16,FALSE),"TBD")</f>
        <v>TBD</v>
      </c>
      <c r="AR59" s="204" t="str">
        <f>IFERROR(VLOOKUP(SPARES_MANUF[[#This Row],[CONCAT]],[3]PO_AS!$A$2:$S$2520,18,FALSE),"TBD")</f>
        <v>TBD</v>
      </c>
      <c r="AS59" s="204" t="str">
        <f t="shared" si="2"/>
        <v>Non valide</v>
      </c>
      <c r="AT59" s="204" t="str">
        <f t="shared" si="3"/>
        <v>Non valide</v>
      </c>
      <c r="AU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2318</v>
      </c>
      <c r="AV59" s="280">
        <f>IFERROR(SPARES_MANUF[[#This Row],[CA]]*INDEX('Paramètres listes'!$A$32:$C$34,MATCH(SPARES_MANUF[[#This Row],[Devise vendue]],'Paramètres listes'!$A$32:$A$34,0),MATCH(DASHBOARD!$J$5,'Paramètres listes'!$A$32:$C$32,0)),"0,00")</f>
        <v>2318</v>
      </c>
      <c r="AW59" s="259" t="str">
        <f>LEFT(SPARES_MANUF[[#This Row],[LCT]],9)</f>
        <v>Z55135
Z5</v>
      </c>
      <c r="AX59" s="205">
        <f>SPARES_MANUF[[#This Row],[Collaborated date]]</f>
        <v>43143</v>
      </c>
      <c r="AY59" s="206">
        <f>IF(AND(SPARES_MANUF[[#This Row],[Dashboard date]]&gt;40179,SPARES_MANUF[[#This Row],[Dashboard date]]&lt;45658),SPARES_MANUF[[#This Row],[Dashboard date]],0)</f>
        <v>43143</v>
      </c>
      <c r="AZ59" s="207">
        <f>IF(OR(SPARES_MANUF[[#This Row],[Client]]="STELIA",SPARES_MANUF[[#This Row],[Priority]]="RTN",SPARES_MANUF[[#This Row],[Priority]]="EXP",SPARES_MANUF[[#This Row],[Priority]]="CRIT"),2,1)</f>
        <v>2</v>
      </c>
      <c r="BA59" s="208">
        <f>IFERROR(VLOOKUP(SPARES_MANUF[[#This Row],[P/N]],Tableau2[[#All],[PN]:[Temps alloués (h)]],16,FALSE),"TBD")</f>
        <v>8.31</v>
      </c>
      <c r="BB59" s="208">
        <f>IFERROR(SUM(SPARES_MANUF[[#This Row],[Temps alloués Unitaire]]*SPARES_MANUF[[#This Row],[Requested Qty]]),"TBD")</f>
        <v>8.31</v>
      </c>
    </row>
    <row r="60" spans="1:54" ht="38.25" hidden="1" customHeight="1" x14ac:dyDescent="0.2">
      <c r="A60" s="335" t="str">
        <f t="shared" si="4"/>
        <v>P231461710</v>
      </c>
      <c r="B60" s="81" t="str">
        <f>IFERROR(VLOOKUP(F60,'Table V'!A:K,11,FALSE),"TBD")</f>
        <v>AIS</v>
      </c>
      <c r="C60" s="81" t="s">
        <v>190</v>
      </c>
      <c r="D60" s="82" t="s">
        <v>139</v>
      </c>
      <c r="E60" s="83" t="s">
        <v>86</v>
      </c>
      <c r="F60" s="81" t="s">
        <v>120</v>
      </c>
      <c r="G60" s="81">
        <v>1</v>
      </c>
      <c r="H60" s="81">
        <v>0</v>
      </c>
      <c r="I60" s="81" t="str">
        <f>IFERROR(VLOOKUP(F60,'Stock PHS'!A:F,6,FALSE),"")</f>
        <v/>
      </c>
      <c r="J60" s="84" t="str">
        <f>IFERROR(VLOOKUP(F60,'Table V'!A:I,9,FALSE),"P/N INCONNU")</f>
        <v>P/N CONNU</v>
      </c>
      <c r="K60" s="81" t="str">
        <f>IFERROR(VLOOKUP(F60,'Table V'!A:J,10,FALSE),"TBD")</f>
        <v>N/A</v>
      </c>
      <c r="L60" s="81" t="str">
        <f>IFERROR(VLOOKUP(F60,'Table V'!A:C,3,FALSE),"LdF non existante")</f>
        <v>LdF approuvée</v>
      </c>
      <c r="M60" s="85" t="s">
        <v>46</v>
      </c>
      <c r="N60" s="81" t="str">
        <f>IFERROR(VLOOKUP(F60,'Table V'!A:H,8,FALSE),"À définir")</f>
        <v>OUI</v>
      </c>
      <c r="O60" s="81">
        <f>IFERROR(VLOOKUP(F60,'Table V'!A:E,2,FALSE),"")</f>
        <v>265</v>
      </c>
      <c r="P60" s="81" t="str">
        <f>IFERROR(CONCATENATE(VLOOKUP(F60,'Table V'!$A$1:$Q$259969,17,FALSE),"-",(RIGHT(C60,4)),"0",D60),"")</f>
        <v>1283219-4617010</v>
      </c>
      <c r="Q60" s="86" t="str">
        <f>IFERROR(VLOOKUP(F60,'Table V'!A:L,12,FALSE),"")</f>
        <v>LAB</v>
      </c>
      <c r="R60" s="81" t="s">
        <v>1675</v>
      </c>
      <c r="S60" s="81" t="s">
        <v>153</v>
      </c>
      <c r="T60" s="90">
        <v>43143</v>
      </c>
      <c r="U60" s="88" t="s">
        <v>18</v>
      </c>
      <c r="V60" s="86" t="str">
        <f>IFERROR(VLOOKUP(F60,'Table V'!A:F,6,FALSE),"TBD")</f>
        <v>H72362730101
ABS1643ACSB007
6V90061801</v>
      </c>
      <c r="W60" s="81" t="str">
        <f>IFERROR(VLOOKUP(F60,'Table V'!A:G,7,FALSE),"TBD")</f>
        <v>Qté 1
Qté 1
Qté 1</v>
      </c>
      <c r="X60" s="81" t="str">
        <f>IFERROR(VLOOKUP(A60,[1]Feuil1!$A:$AJ,32,FALSE),"N/A")</f>
        <v>N/A</v>
      </c>
      <c r="Y60" s="131" t="s">
        <v>1893</v>
      </c>
      <c r="Z60" s="89"/>
      <c r="AA60" s="81" t="s">
        <v>141</v>
      </c>
      <c r="AB60" s="85" t="s">
        <v>44</v>
      </c>
      <c r="AC60" s="85"/>
      <c r="AD60" s="85"/>
      <c r="AE60" s="90">
        <v>43147</v>
      </c>
      <c r="AF60" s="90"/>
      <c r="AG60" s="90">
        <f t="shared" si="1"/>
        <v>43143</v>
      </c>
      <c r="AH60" s="81" t="s">
        <v>10</v>
      </c>
      <c r="AI60" s="133" t="str">
        <f>IFERROR(VLOOKUP(SPARES_MANUF[[#This Row],[LCT pour mise à la MAD]],[2]MAD!$B$4:$J$500000,2,FALSE),"MAD TBD")</f>
        <v>MAD TBD</v>
      </c>
      <c r="AJ60" s="124" t="str">
        <f>IFERROR(VLOOKUP(SPARES_MANUF[[#This Row],[LCT pour mise à la MAD]],[2]MAD!$B$4:$J$500000,9,FALSE),"")</f>
        <v/>
      </c>
      <c r="AK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" s="124">
        <v>43143</v>
      </c>
      <c r="AM60" s="122" t="s">
        <v>10</v>
      </c>
      <c r="AN60" s="200">
        <f>IFERROR(VLOOKUP(SPARES_MANUF[[#This Row],[P/N]],'Table V'!A$1:O$7777,13,FALSE),"0,00")</f>
        <v>0</v>
      </c>
      <c r="AO60" s="201">
        <f>IFERROR(VLOOKUP(SPARES_MANUF[[#This Row],[P/N]],'Table V'!A$1:O$7777,14,FALSE),"0,00")</f>
        <v>0</v>
      </c>
      <c r="AP60" s="202">
        <f>IFERROR(VLOOKUP(SPARES_MANUF[[#This Row],[P/N]],'Table V'!A$1:O$7777,15,FALSE),"TBD")</f>
        <v>0</v>
      </c>
      <c r="AQ60" s="203" t="str">
        <f>IFERROR(VLOOKUP(SPARES_MANUF[[#This Row],[CONCAT]],[3]PO_AS!$A$2:$R$2520,16,FALSE),"TBD")</f>
        <v>TBD</v>
      </c>
      <c r="AR60" s="204" t="str">
        <f>IFERROR(VLOOKUP(SPARES_MANUF[[#This Row],[CONCAT]],[3]PO_AS!$A$2:$S$2520,18,FALSE),"TBD")</f>
        <v>TBD</v>
      </c>
      <c r="AS60" s="204" t="str">
        <f t="shared" si="2"/>
        <v>Non valide</v>
      </c>
      <c r="AT60" s="204" t="str">
        <f t="shared" si="3"/>
        <v>Non valide</v>
      </c>
      <c r="AU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0" s="259" t="str">
        <f>LEFT(SPARES_MANUF[[#This Row],[LCT]],9)</f>
        <v>Z48623
Z4</v>
      </c>
      <c r="AX60" s="205">
        <f>SPARES_MANUF[[#This Row],[Collaborated date]]</f>
        <v>43143</v>
      </c>
      <c r="AY60" s="206">
        <f>IF(AND(SPARES_MANUF[[#This Row],[Dashboard date]]&gt;40179,SPARES_MANUF[[#This Row],[Dashboard date]]&lt;45658),SPARES_MANUF[[#This Row],[Dashboard date]],0)</f>
        <v>43143</v>
      </c>
      <c r="AZ60" s="207">
        <f>IF(OR(SPARES_MANUF[[#This Row],[Client]]="STELIA",SPARES_MANUF[[#This Row],[Priority]]="RTN",SPARES_MANUF[[#This Row],[Priority]]="EXP",SPARES_MANUF[[#This Row],[Priority]]="CRIT"),2,1)</f>
        <v>2</v>
      </c>
      <c r="BA60" s="208">
        <f>IFERROR(VLOOKUP(SPARES_MANUF[[#This Row],[P/N]],Tableau2[[#All],[PN]:[Temps alloués (h)]],16,FALSE),"TBD")</f>
        <v>0</v>
      </c>
      <c r="BB60" s="208">
        <f>IFERROR(SUM(SPARES_MANUF[[#This Row],[Temps alloués Unitaire]]*SPARES_MANUF[[#This Row],[Requested Qty]]),"TBD")</f>
        <v>0</v>
      </c>
    </row>
    <row r="61" spans="1:54" ht="38.25" hidden="1" customHeight="1" x14ac:dyDescent="0.2">
      <c r="A61" s="335" t="str">
        <f t="shared" si="4"/>
        <v>2759524210</v>
      </c>
      <c r="B61" s="81" t="str">
        <f>IFERROR(VLOOKUP(F61,'Table V'!A:K,11,FALSE),"TBD")</f>
        <v>AIRBUS</v>
      </c>
      <c r="C61" s="81">
        <v>27595242</v>
      </c>
      <c r="D61" s="82" t="s">
        <v>139</v>
      </c>
      <c r="E61" s="83" t="s">
        <v>3</v>
      </c>
      <c r="F61" s="81" t="s">
        <v>631</v>
      </c>
      <c r="G61" s="81">
        <v>1</v>
      </c>
      <c r="H61" s="81">
        <v>0</v>
      </c>
      <c r="I61" s="81" t="str">
        <f>IFERROR(VLOOKUP(F61,'Stock PHS'!A:F,6,FALSE),"")</f>
        <v/>
      </c>
      <c r="J61" s="84" t="str">
        <f>IFERROR(VLOOKUP(F61,'Table V'!A:I,9,FALSE),"P/N INCONNU")</f>
        <v>P/N CONNU</v>
      </c>
      <c r="K61" s="81" t="str">
        <f>IFERROR(VLOOKUP(F61,'Table V'!A:J,10,FALSE),"TBD")</f>
        <v>N/A</v>
      </c>
      <c r="L61" s="81" t="str">
        <f>IFERROR(VLOOKUP(F61,'Table V'!A:C,3,FALSE),"LdF non existante")</f>
        <v>LdF approuvée</v>
      </c>
      <c r="M61" s="85" t="s">
        <v>46</v>
      </c>
      <c r="N61" s="81" t="str">
        <f>IFERROR(VLOOKUP(F61,'Table V'!A:H,8,FALSE),"À définir")</f>
        <v>NON</v>
      </c>
      <c r="O61" s="81" t="str">
        <f>IFERROR(VLOOKUP(F61,'Table V'!A:E,2,FALSE),"")</f>
        <v>JACK</v>
      </c>
      <c r="P61" s="81" t="str">
        <f>IFERROR(CONCATENATE(VLOOKUP(F61,'Table V'!$A$1:$Q$259969,17,FALSE),"-",(RIGHT(C61,4)),"0",D61),"")</f>
        <v>1251319-5242010</v>
      </c>
      <c r="Q61" s="86" t="str">
        <f>IFERROR(VLOOKUP(F61,'Table V'!A:L,12,FALSE),"")</f>
        <v>LAB</v>
      </c>
      <c r="R61" s="81" t="s">
        <v>133</v>
      </c>
      <c r="S61" s="81" t="s">
        <v>167</v>
      </c>
      <c r="T61" s="90">
        <v>43145</v>
      </c>
      <c r="U61" s="88" t="s">
        <v>18</v>
      </c>
      <c r="V61" s="86" t="str">
        <f>IFERROR(VLOOKUP(F61,'Table V'!A:F,6,FALSE),"TBD")</f>
        <v>N/A</v>
      </c>
      <c r="W61" s="81" t="str">
        <f>IFERROR(VLOOKUP(F61,'Table V'!A:G,7,FALSE),"TBD")</f>
        <v>N/A</v>
      </c>
      <c r="X61" s="81" t="str">
        <f>IFERROR(VLOOKUP(A61,[1]Feuil1!$A:$AJ,32,FALSE),"N/A")</f>
        <v>N/A</v>
      </c>
      <c r="Y61" s="131" t="s">
        <v>1937</v>
      </c>
      <c r="Z61" s="89" t="s">
        <v>175</v>
      </c>
      <c r="AA61" s="81" t="s">
        <v>141</v>
      </c>
      <c r="AB61" s="85">
        <v>9296</v>
      </c>
      <c r="AC61" s="85"/>
      <c r="AD61" s="85"/>
      <c r="AE61" s="90">
        <v>43075</v>
      </c>
      <c r="AF61" s="90">
        <v>43147</v>
      </c>
      <c r="AG61" s="90">
        <f t="shared" si="1"/>
        <v>43145</v>
      </c>
      <c r="AH61" s="81" t="s">
        <v>44</v>
      </c>
      <c r="AI61" s="133" t="str">
        <f>IFERROR(VLOOKUP(SPARES_MANUF[[#This Row],[LCT pour mise à la MAD]],[2]MAD!$B$4:$J$500000,2,FALSE),"MAD TBD")</f>
        <v>MAD TBD</v>
      </c>
      <c r="AJ61" s="124" t="str">
        <f>IFERROR(VLOOKUP(SPARES_MANUF[[#This Row],[LCT pour mise à la MAD]],[2]MAD!$B$4:$J$500000,9,FALSE),"")</f>
        <v/>
      </c>
      <c r="AK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" s="124">
        <f>SPARES_MANUF[[#This Row],[Promised ODD]]</f>
        <v>43147</v>
      </c>
      <c r="AM61" s="122" t="s">
        <v>10</v>
      </c>
      <c r="AN61" s="200">
        <f>IFERROR(VLOOKUP(SPARES_MANUF[[#This Row],[P/N]],'Table V'!A$1:O$7777,13,FALSE),"0,00")</f>
        <v>970</v>
      </c>
      <c r="AO61" s="201">
        <f>IFERROR(VLOOKUP(SPARES_MANUF[[#This Row],[P/N]],'Table V'!A$1:O$7777,14,FALSE),"0,00")</f>
        <v>1796</v>
      </c>
      <c r="AP61" s="202" t="str">
        <f>IFERROR(VLOOKUP(SPARES_MANUF[[#This Row],[P/N]],'Table V'!A$1:O$7777,15,FALSE),"TBD")</f>
        <v>USD</v>
      </c>
      <c r="AQ61" s="203" t="str">
        <f>IFERROR(VLOOKUP(SPARES_MANUF[[#This Row],[CONCAT]],[3]PO_AS!$A$2:$R$2520,16,FALSE),"TBD")</f>
        <v>TBD</v>
      </c>
      <c r="AR61" s="204" t="str">
        <f>IFERROR(VLOOKUP(SPARES_MANUF[[#This Row],[CONCAT]],[3]PO_AS!$A$2:$S$2520,18,FALSE),"TBD")</f>
        <v>TBD</v>
      </c>
      <c r="AS61" s="204" t="str">
        <f t="shared" si="2"/>
        <v>Non valide</v>
      </c>
      <c r="AT61" s="204" t="str">
        <f t="shared" si="3"/>
        <v>Non valide</v>
      </c>
      <c r="AU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1796</v>
      </c>
      <c r="AV61" s="280">
        <f>IFERROR(SPARES_MANUF[[#This Row],[CA]]*INDEX('Paramètres listes'!$A$32:$C$34,MATCH(SPARES_MANUF[[#This Row],[Devise vendue]],'Paramètres listes'!$A$32:$A$34,0),MATCH(DASHBOARD!$J$5,'Paramètres listes'!$A$32:$C$32,0)),"0,00")</f>
        <v>1598.44</v>
      </c>
      <c r="AW61" s="259" t="str">
        <f>LEFT(SPARES_MANUF[[#This Row],[LCT]],9)</f>
        <v>W70266</v>
      </c>
      <c r="AX61" s="205">
        <f>SPARES_MANUF[[#This Row],[Collaborated date]]</f>
        <v>43147</v>
      </c>
      <c r="AY61" s="206">
        <f>IF(AND(SPARES_MANUF[[#This Row],[Dashboard date]]&gt;40179,SPARES_MANUF[[#This Row],[Dashboard date]]&lt;45658),SPARES_MANUF[[#This Row],[Dashboard date]],0)</f>
        <v>43147</v>
      </c>
      <c r="AZ61" s="207">
        <f>IF(OR(SPARES_MANUF[[#This Row],[Client]]="STELIA",SPARES_MANUF[[#This Row],[Priority]]="RTN",SPARES_MANUF[[#This Row],[Priority]]="EXP",SPARES_MANUF[[#This Row],[Priority]]="CRIT"),2,1)</f>
        <v>1</v>
      </c>
      <c r="BA61" s="208">
        <f>IFERROR(VLOOKUP(SPARES_MANUF[[#This Row],[P/N]],Tableau2[[#All],[PN]:[Temps alloués (h)]],16,FALSE),"TBD")</f>
        <v>4.04</v>
      </c>
      <c r="BB61" s="208">
        <f>IFERROR(SUM(SPARES_MANUF[[#This Row],[Temps alloués Unitaire]]*SPARES_MANUF[[#This Row],[Requested Qty]]),"TBD")</f>
        <v>4.04</v>
      </c>
    </row>
    <row r="62" spans="1:54" ht="25.5" hidden="1" customHeight="1" x14ac:dyDescent="0.2">
      <c r="A62" s="335" t="str">
        <f t="shared" si="4"/>
        <v>27687280</v>
      </c>
      <c r="B62" s="81" t="str">
        <f>IFERROR(VLOOKUP(F62,'Table V'!A:K,11,FALSE),"TBD")</f>
        <v>AIRBUS</v>
      </c>
      <c r="C62" s="81">
        <v>27687280</v>
      </c>
      <c r="D62" s="82"/>
      <c r="E62" s="83" t="s">
        <v>3</v>
      </c>
      <c r="F62" s="81" t="s">
        <v>650</v>
      </c>
      <c r="G62" s="81">
        <v>5</v>
      </c>
      <c r="H62" s="81">
        <v>0</v>
      </c>
      <c r="I62" s="81" t="str">
        <f>IFERROR(VLOOKUP(F62,'Stock PHS'!A:F,6,FALSE),"")</f>
        <v/>
      </c>
      <c r="J62" s="84" t="str">
        <f>IFERROR(VLOOKUP(F62,'Table V'!A:I,9,FALSE),"P/N INCONNU")</f>
        <v>P/N CONNU</v>
      </c>
      <c r="K62" s="81" t="str">
        <f>IFERROR(VLOOKUP(F62,'Table V'!A:J,10,FALSE),"TBD")</f>
        <v>N/A</v>
      </c>
      <c r="L62" s="81" t="str">
        <f>IFERROR(VLOOKUP(F62,'Table V'!A:C,3,FALSE),"LdF non existante")</f>
        <v>LdF approuvée</v>
      </c>
      <c r="M62" s="85" t="s">
        <v>46</v>
      </c>
      <c r="N62" s="81" t="str">
        <f>IFERROR(VLOOKUP(F62,'Table V'!A:H,8,FALSE),"À définir")</f>
        <v>NON</v>
      </c>
      <c r="O62" s="81" t="str">
        <f>IFERROR(VLOOKUP(F62,'Table V'!A:E,2,FALSE),"")</f>
        <v>PROTECTION CAP</v>
      </c>
      <c r="P62" s="81" t="str">
        <f>IFERROR(CONCATENATE(VLOOKUP(F62,'Table V'!$A$1:$Q$259969,17,FALSE),"-",(RIGHT(C62,4)),"0",D62),"")</f>
        <v>1251019-72800</v>
      </c>
      <c r="Q62" s="86" t="str">
        <f>IFERROR(VLOOKUP(F62,'Table V'!A:L,12,FALSE),"")</f>
        <v>COL</v>
      </c>
      <c r="R62" s="82" t="s">
        <v>773</v>
      </c>
      <c r="S62" s="81" t="s">
        <v>740</v>
      </c>
      <c r="T62" s="90">
        <v>43147</v>
      </c>
      <c r="U62" s="88" t="s">
        <v>18</v>
      </c>
      <c r="V62" s="86" t="str">
        <f>IFERROR(VLOOKUP(F62,'Table V'!A:F,6,FALSE),"TBD")</f>
        <v>N/A</v>
      </c>
      <c r="W62" s="81" t="str">
        <f>IFERROR(VLOOKUP(F62,'Table V'!A:G,7,FALSE),"TBD")</f>
        <v>N/A</v>
      </c>
      <c r="X62" s="81" t="str">
        <f>IFERROR(VLOOKUP(A62,[1]Feuil1!$A:$AJ,32,FALSE),"N/A")</f>
        <v>N/A</v>
      </c>
      <c r="Y62" s="131" t="s">
        <v>1893</v>
      </c>
      <c r="Z62" s="89" t="s">
        <v>58</v>
      </c>
      <c r="AA62" s="81" t="s">
        <v>141</v>
      </c>
      <c r="AB62" s="85">
        <v>11581</v>
      </c>
      <c r="AC62" s="85"/>
      <c r="AD62" s="85"/>
      <c r="AE62" s="90">
        <v>43153</v>
      </c>
      <c r="AF62" s="90">
        <v>43151</v>
      </c>
      <c r="AG62" s="90">
        <f t="shared" si="1"/>
        <v>43147</v>
      </c>
      <c r="AH62" s="81"/>
      <c r="AI62" s="133" t="str">
        <f>IFERROR(VLOOKUP(SPARES_MANUF[[#This Row],[LCT pour mise à la MAD]],[2]MAD!$B$4:$J$500000,2,FALSE),"MAD TBD")</f>
        <v>MAD TBD</v>
      </c>
      <c r="AJ62" s="124" t="str">
        <f>IFERROR(VLOOKUP(SPARES_MANUF[[#This Row],[LCT pour mise à la MAD]],[2]MAD!$B$4:$J$500000,9,FALSE),"")</f>
        <v/>
      </c>
      <c r="AK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" s="124">
        <f>SPARES_MANUF[[#This Row],[Promised ODD]]</f>
        <v>43151</v>
      </c>
      <c r="AM62" s="122" t="s">
        <v>10</v>
      </c>
      <c r="AN62" s="200">
        <f>IFERROR(VLOOKUP(SPARES_MANUF[[#This Row],[P/N]],'Table V'!A$1:O$7777,13,FALSE),"0,00")</f>
        <v>134</v>
      </c>
      <c r="AO62" s="201">
        <f>IFERROR(VLOOKUP(SPARES_MANUF[[#This Row],[P/N]],'Table V'!A$1:O$7777,14,FALSE),"0,00")</f>
        <v>0</v>
      </c>
      <c r="AP62" s="202" t="str">
        <f>IFERROR(VLOOKUP(SPARES_MANUF[[#This Row],[P/N]],'Table V'!A$1:O$7777,15,FALSE),"TBD")</f>
        <v>EUR</v>
      </c>
      <c r="AQ62" s="203" t="str">
        <f>IFERROR(VLOOKUP(SPARES_MANUF[[#This Row],[CONCAT]],[3]PO_AS!$A$2:$R$2520,16,FALSE),"TBD")</f>
        <v>TBD</v>
      </c>
      <c r="AR62" s="204" t="str">
        <f>IFERROR(VLOOKUP(SPARES_MANUF[[#This Row],[CONCAT]],[3]PO_AS!$A$2:$S$2520,18,FALSE),"TBD")</f>
        <v>TBD</v>
      </c>
      <c r="AS62" s="204" t="str">
        <f t="shared" si="2"/>
        <v>Non valide</v>
      </c>
      <c r="AT62" s="204" t="str">
        <f t="shared" si="3"/>
        <v>Non valide</v>
      </c>
      <c r="AU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2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62" s="259" t="str">
        <f>LEFT(SPARES_MANUF[[#This Row],[LCT]],9)</f>
        <v>Z55870</v>
      </c>
      <c r="AX62" s="205">
        <f>SPARES_MANUF[[#This Row],[Collaborated date]]</f>
        <v>43151</v>
      </c>
      <c r="AY62" s="206">
        <f>IF(AND(SPARES_MANUF[[#This Row],[Dashboard date]]&gt;40179,SPARES_MANUF[[#This Row],[Dashboard date]]&lt;45658),SPARES_MANUF[[#This Row],[Dashboard date]],0)</f>
        <v>43151</v>
      </c>
      <c r="AZ62" s="207">
        <f>IF(OR(SPARES_MANUF[[#This Row],[Client]]="STELIA",SPARES_MANUF[[#This Row],[Priority]]="RTN",SPARES_MANUF[[#This Row],[Priority]]="EXP",SPARES_MANUF[[#This Row],[Priority]]="CRIT"),2,1)</f>
        <v>1</v>
      </c>
      <c r="BA62" s="208">
        <f>IFERROR(VLOOKUP(SPARES_MANUF[[#This Row],[P/N]],Tableau2[[#All],[PN]:[Temps alloués (h)]],16,FALSE),"TBD")</f>
        <v>0.65</v>
      </c>
      <c r="BB62" s="208">
        <f>IFERROR(SUM(SPARES_MANUF[[#This Row],[Temps alloués Unitaire]]*SPARES_MANUF[[#This Row],[Requested Qty]]),"TBD")</f>
        <v>3.25</v>
      </c>
    </row>
    <row r="63" spans="1:54" ht="38.25" hidden="1" customHeight="1" x14ac:dyDescent="0.2">
      <c r="A63" s="335" t="str">
        <f t="shared" si="4"/>
        <v>2763837410</v>
      </c>
      <c r="B63" s="81" t="str">
        <f>IFERROR(VLOOKUP(F63,'Table V'!A:K,11,FALSE),"TBD")</f>
        <v>AIRBUS</v>
      </c>
      <c r="C63" s="81">
        <v>27638374</v>
      </c>
      <c r="D63" s="82" t="s">
        <v>139</v>
      </c>
      <c r="E63" s="83" t="s">
        <v>11</v>
      </c>
      <c r="F63" s="81" t="s">
        <v>504</v>
      </c>
      <c r="G63" s="81">
        <v>5</v>
      </c>
      <c r="H63" s="81">
        <v>0</v>
      </c>
      <c r="I63" s="81" t="str">
        <f>IFERROR(VLOOKUP(F63,'Stock PHS'!A:F,6,FALSE),"")</f>
        <v/>
      </c>
      <c r="J63" s="84" t="str">
        <f>IFERROR(VLOOKUP(F63,'Table V'!A:I,9,FALSE),"P/N INCONNU")</f>
        <v>P/N CONNU</v>
      </c>
      <c r="K63" s="81" t="str">
        <f>IFERROR(VLOOKUP(F63,'Table V'!A:J,10,FALSE),"TBD")</f>
        <v>N/A</v>
      </c>
      <c r="L63" s="81" t="str">
        <f>IFERROR(VLOOKUP(F63,'Table V'!A:C,3,FALSE),"LdF non existante")</f>
        <v>LdF approuvée</v>
      </c>
      <c r="M63" s="85" t="s">
        <v>46</v>
      </c>
      <c r="N63" s="81" t="str">
        <f>IFERROR(VLOOKUP(F63,'Table V'!A:H,8,FALSE),"À définir")</f>
        <v>NON</v>
      </c>
      <c r="O63" s="81">
        <f>IFERROR(VLOOKUP(F63,'Table V'!A:E,2,FALSE),"")</f>
        <v>27</v>
      </c>
      <c r="P63" s="81" t="str">
        <f>IFERROR(CONCATENATE(VLOOKUP(F63,'Table V'!$A$1:$Q$259969,17,FALSE),"-",(RIGHT(C63,4)),"0",D63),"")</f>
        <v>1251019-8374010</v>
      </c>
      <c r="Q63" s="86" t="str">
        <f>IFERROR(VLOOKUP(F63,'Table V'!A:L,12,FALSE),"")</f>
        <v>LAB</v>
      </c>
      <c r="R63" s="81" t="s">
        <v>1676</v>
      </c>
      <c r="S63" s="81" t="s">
        <v>154</v>
      </c>
      <c r="T63" s="90">
        <v>43150</v>
      </c>
      <c r="U63" s="88" t="s">
        <v>18</v>
      </c>
      <c r="V63" s="86" t="str">
        <f>IFERROR(VLOOKUP(F63,'Table V'!A:F,6,FALSE),"TBD")</f>
        <v>N/A</v>
      </c>
      <c r="W63" s="81" t="str">
        <f>IFERROR(VLOOKUP(F63,'Table V'!A:G,7,FALSE),"TBD")</f>
        <v>N/A</v>
      </c>
      <c r="X63" s="81" t="str">
        <f>IFERROR(VLOOKUP(A63,[1]Feuil1!$A:$AJ,32,FALSE),"N/A")</f>
        <v>N/A</v>
      </c>
      <c r="Y63" s="131" t="s">
        <v>1937</v>
      </c>
      <c r="Z63" s="89" t="s">
        <v>198</v>
      </c>
      <c r="AA63" s="81" t="s">
        <v>141</v>
      </c>
      <c r="AB63" s="85">
        <v>10453</v>
      </c>
      <c r="AC63" s="85"/>
      <c r="AD63" s="85"/>
      <c r="AE63" s="90">
        <v>43119</v>
      </c>
      <c r="AF63" s="90">
        <v>43152</v>
      </c>
      <c r="AG63" s="90">
        <f t="shared" si="1"/>
        <v>43150</v>
      </c>
      <c r="AH63" s="81" t="s">
        <v>44</v>
      </c>
      <c r="AI63" s="133" t="str">
        <f>IFERROR(VLOOKUP(SPARES_MANUF[[#This Row],[LCT pour mise à la MAD]],[2]MAD!$B$4:$J$500000,2,FALSE),"MAD TBD")</f>
        <v>MAD TBD</v>
      </c>
      <c r="AJ63" s="124" t="str">
        <f>IFERROR(VLOOKUP(SPARES_MANUF[[#This Row],[LCT pour mise à la MAD]],[2]MAD!$B$4:$J$500000,9,FALSE),"")</f>
        <v/>
      </c>
      <c r="AK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" s="124">
        <f>SPARES_MANUF[[#This Row],[Promised ODD]]</f>
        <v>43152</v>
      </c>
      <c r="AM63" s="122" t="s">
        <v>10</v>
      </c>
      <c r="AN63" s="200">
        <f>IFERROR(VLOOKUP(SPARES_MANUF[[#This Row],[P/N]],'Table V'!A$1:O$7777,13,FALSE),"0,00")</f>
        <v>801.67</v>
      </c>
      <c r="AO63" s="201">
        <f>IFERROR(VLOOKUP(SPARES_MANUF[[#This Row],[P/N]],'Table V'!A$1:O$7777,14,FALSE),"0,00")</f>
        <v>0</v>
      </c>
      <c r="AP63" s="202" t="str">
        <f>IFERROR(VLOOKUP(SPARES_MANUF[[#This Row],[P/N]],'Table V'!A$1:O$7777,15,FALSE),"TBD")</f>
        <v>EUR</v>
      </c>
      <c r="AQ63" s="203" t="str">
        <f>IFERROR(VLOOKUP(SPARES_MANUF[[#This Row],[CONCAT]],[3]PO_AS!$A$2:$R$2520,16,FALSE),"TBD")</f>
        <v>TBD</v>
      </c>
      <c r="AR63" s="204" t="str">
        <f>IFERROR(VLOOKUP(SPARES_MANUF[[#This Row],[CONCAT]],[3]PO_AS!$A$2:$S$2520,18,FALSE),"TBD")</f>
        <v>TBD</v>
      </c>
      <c r="AS63" s="204" t="str">
        <f t="shared" si="2"/>
        <v>Non valide</v>
      </c>
      <c r="AT63" s="204" t="str">
        <f t="shared" si="3"/>
        <v>Non valide</v>
      </c>
      <c r="AU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63" s="259" t="str">
        <f>LEFT(SPARES_MANUF[[#This Row],[LCT]],9)</f>
        <v>Z18635
Z1</v>
      </c>
      <c r="AX63" s="205">
        <f>SPARES_MANUF[[#This Row],[Collaborated date]]</f>
        <v>43152</v>
      </c>
      <c r="AY63" s="206">
        <f>IF(AND(SPARES_MANUF[[#This Row],[Dashboard date]]&gt;40179,SPARES_MANUF[[#This Row],[Dashboard date]]&lt;45658),SPARES_MANUF[[#This Row],[Dashboard date]],0)</f>
        <v>43152</v>
      </c>
      <c r="AZ63" s="207">
        <f>IF(OR(SPARES_MANUF[[#This Row],[Client]]="STELIA",SPARES_MANUF[[#This Row],[Priority]]="RTN",SPARES_MANUF[[#This Row],[Priority]]="EXP",SPARES_MANUF[[#This Row],[Priority]]="CRIT"),2,1)</f>
        <v>2</v>
      </c>
      <c r="BA63" s="208">
        <f>IFERROR(VLOOKUP(SPARES_MANUF[[#This Row],[P/N]],Tableau2[[#All],[PN]:[Temps alloués (h)]],16,FALSE),"TBD")</f>
        <v>0</v>
      </c>
      <c r="BB63" s="208">
        <f>IFERROR(SUM(SPARES_MANUF[[#This Row],[Temps alloués Unitaire]]*SPARES_MANUF[[#This Row],[Requested Qty]]),"TBD")</f>
        <v>0</v>
      </c>
    </row>
    <row r="64" spans="1:54" ht="25.5" hidden="1" customHeight="1" x14ac:dyDescent="0.2">
      <c r="A64" s="335" t="str">
        <f t="shared" si="4"/>
        <v>2768048910</v>
      </c>
      <c r="B64" s="81" t="str">
        <f>IFERROR(VLOOKUP(F64,'Table V'!A:K,11,FALSE),"TBD")</f>
        <v>AIRBUS</v>
      </c>
      <c r="C64" s="81">
        <v>27680489</v>
      </c>
      <c r="D64" s="82" t="s">
        <v>139</v>
      </c>
      <c r="E64" s="83" t="s">
        <v>11</v>
      </c>
      <c r="F64" s="81" t="s">
        <v>506</v>
      </c>
      <c r="G64" s="81">
        <v>5</v>
      </c>
      <c r="H64" s="81">
        <v>0</v>
      </c>
      <c r="I64" s="81" t="str">
        <f>IFERROR(VLOOKUP(F64,'Stock PHS'!A:F,6,FALSE),"")</f>
        <v/>
      </c>
      <c r="J64" s="84" t="str">
        <f>IFERROR(VLOOKUP(F64,'Table V'!A:I,9,FALSE),"P/N INCONNU")</f>
        <v>P/N CONNU</v>
      </c>
      <c r="K64" s="81" t="str">
        <f>IFERROR(VLOOKUP(F64,'Table V'!A:J,10,FALSE),"TBD")</f>
        <v>N/A</v>
      </c>
      <c r="L64" s="81" t="str">
        <f>IFERROR(VLOOKUP(F64,'Table V'!A:C,3,FALSE),"LdF non existante")</f>
        <v>LdF approuvée</v>
      </c>
      <c r="M64" s="85" t="s">
        <v>46</v>
      </c>
      <c r="N64" s="81" t="str">
        <f>IFERROR(VLOOKUP(F64,'Table V'!A:H,8,FALSE),"À définir")</f>
        <v>NON</v>
      </c>
      <c r="O64" s="81">
        <f>IFERROR(VLOOKUP(F64,'Table V'!A:E,2,FALSE),"")</f>
        <v>27</v>
      </c>
      <c r="P64" s="81" t="str">
        <f>IFERROR(CONCATENATE(VLOOKUP(F64,'Table V'!$A$1:$Q$259969,17,FALSE),"-",(RIGHT(C64,4)),"0",D64),"")</f>
        <v>1251019-0489010</v>
      </c>
      <c r="Q64" s="86" t="str">
        <f>IFERROR(VLOOKUP(F64,'Table V'!A:L,12,FALSE),"")</f>
        <v>LAB</v>
      </c>
      <c r="R64" s="81" t="s">
        <v>1677</v>
      </c>
      <c r="S64" s="81" t="s">
        <v>154</v>
      </c>
      <c r="T64" s="90">
        <v>43150</v>
      </c>
      <c r="U64" s="88" t="s">
        <v>18</v>
      </c>
      <c r="V64" s="86" t="str">
        <f>IFERROR(VLOOKUP(F64,'Table V'!A:F,6,FALSE),"TBD")</f>
        <v>N/A</v>
      </c>
      <c r="W64" s="81" t="str">
        <f>IFERROR(VLOOKUP(F64,'Table V'!A:G,7,FALSE),"TBD")</f>
        <v>N/A</v>
      </c>
      <c r="X64" s="81" t="str">
        <f>IFERROR(VLOOKUP(A64,[1]Feuil1!$A:$AJ,32,FALSE),"N/A")</f>
        <v>N/A</v>
      </c>
      <c r="Y64" s="86" t="s">
        <v>1893</v>
      </c>
      <c r="Z64" s="89" t="s">
        <v>198</v>
      </c>
      <c r="AA64" s="81" t="s">
        <v>141</v>
      </c>
      <c r="AB64" s="85">
        <v>10453</v>
      </c>
      <c r="AC64" s="85"/>
      <c r="AD64" s="85"/>
      <c r="AE64" s="90">
        <v>43150</v>
      </c>
      <c r="AF64" s="90">
        <v>43152</v>
      </c>
      <c r="AG64" s="90">
        <f t="shared" si="1"/>
        <v>43150</v>
      </c>
      <c r="AH64" s="81" t="s">
        <v>44</v>
      </c>
      <c r="AI64" s="133" t="str">
        <f>IFERROR(VLOOKUP(SPARES_MANUF[[#This Row],[LCT pour mise à la MAD]],[2]MAD!$B$4:$J$500000,2,FALSE),"MAD TBD")</f>
        <v>MAD TBD</v>
      </c>
      <c r="AJ64" s="124" t="str">
        <f>IFERROR(VLOOKUP(SPARES_MANUF[[#This Row],[LCT pour mise à la MAD]],[2]MAD!$B$4:$J$500000,9,FALSE),"")</f>
        <v/>
      </c>
      <c r="AK6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" s="124">
        <f>SPARES_MANUF[[#This Row],[Promised ODD]]</f>
        <v>43152</v>
      </c>
      <c r="AM64" s="122" t="s">
        <v>10</v>
      </c>
      <c r="AN64" s="200">
        <f>IFERROR(VLOOKUP(SPARES_MANUF[[#This Row],[P/N]],'Table V'!A$1:O$7777,13,FALSE),"0,00")</f>
        <v>1074</v>
      </c>
      <c r="AO64" s="201">
        <f>IFERROR(VLOOKUP(SPARES_MANUF[[#This Row],[P/N]],'Table V'!A$1:O$7777,14,FALSE),"0,00")</f>
        <v>1850</v>
      </c>
      <c r="AP64" s="202" t="str">
        <f>IFERROR(VLOOKUP(SPARES_MANUF[[#This Row],[P/N]],'Table V'!A$1:O$7777,15,FALSE),"TBD")</f>
        <v>USD</v>
      </c>
      <c r="AQ64" s="203" t="str">
        <f>IFERROR(VLOOKUP(SPARES_MANUF[[#This Row],[CONCAT]],[3]PO_AS!$A$2:$R$2520,16,FALSE),"TBD")</f>
        <v>TBD</v>
      </c>
      <c r="AR64" s="204" t="str">
        <f>IFERROR(VLOOKUP(SPARES_MANUF[[#This Row],[CONCAT]],[3]PO_AS!$A$2:$S$2520,18,FALSE),"TBD")</f>
        <v>TBD</v>
      </c>
      <c r="AS64" s="204" t="str">
        <f t="shared" si="2"/>
        <v>Non valide</v>
      </c>
      <c r="AT64" s="204" t="str">
        <f t="shared" si="3"/>
        <v>Non valide</v>
      </c>
      <c r="AU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9250</v>
      </c>
      <c r="AV64" s="280">
        <f>IFERROR(SPARES_MANUF[[#This Row],[CA]]*INDEX('Paramètres listes'!$A$32:$C$34,MATCH(SPARES_MANUF[[#This Row],[Devise vendue]],'Paramètres listes'!$A$32:$A$34,0),MATCH(DASHBOARD!$J$5,'Paramètres listes'!$A$32:$C$32,0)),"0,00")</f>
        <v>8232.5</v>
      </c>
      <c r="AW64" s="259" t="str">
        <f>LEFT(SPARES_MANUF[[#This Row],[LCT]],9)</f>
        <v>LCTZ18635</v>
      </c>
      <c r="AX64" s="205">
        <f>SPARES_MANUF[[#This Row],[Collaborated date]]</f>
        <v>43152</v>
      </c>
      <c r="AY64" s="206">
        <f>IF(AND(SPARES_MANUF[[#This Row],[Dashboard date]]&gt;40179,SPARES_MANUF[[#This Row],[Dashboard date]]&lt;45658),SPARES_MANUF[[#This Row],[Dashboard date]],0)</f>
        <v>43152</v>
      </c>
      <c r="AZ64" s="207">
        <f>IF(OR(SPARES_MANUF[[#This Row],[Client]]="STELIA",SPARES_MANUF[[#This Row],[Priority]]="RTN",SPARES_MANUF[[#This Row],[Priority]]="EXP",SPARES_MANUF[[#This Row],[Priority]]="CRIT"),2,1)</f>
        <v>2</v>
      </c>
      <c r="BA64" s="208">
        <f>IFERROR(VLOOKUP(SPARES_MANUF[[#This Row],[P/N]],Tableau2[[#All],[PN]:[Temps alloués (h)]],16,FALSE),"TBD")</f>
        <v>3.06</v>
      </c>
      <c r="BB64" s="208">
        <f>IFERROR(SUM(SPARES_MANUF[[#This Row],[Temps alloués Unitaire]]*SPARES_MANUF[[#This Row],[Requested Qty]]),"TBD")</f>
        <v>15.3</v>
      </c>
    </row>
    <row r="65" spans="1:54" ht="38.25" hidden="1" customHeight="1" x14ac:dyDescent="0.2">
      <c r="A65" s="335" t="str">
        <f t="shared" si="4"/>
        <v>27535451</v>
      </c>
      <c r="B65" s="81" t="str">
        <f>IFERROR(VLOOKUP(F65,'Table V'!A:K,11,FALSE),"TBD")</f>
        <v>AIRBUS</v>
      </c>
      <c r="C65" s="81">
        <v>27535451</v>
      </c>
      <c r="D65" s="82"/>
      <c r="E65" s="83" t="s">
        <v>86</v>
      </c>
      <c r="F65" s="81" t="s">
        <v>653</v>
      </c>
      <c r="G65" s="81">
        <v>6</v>
      </c>
      <c r="H65" s="81">
        <v>0</v>
      </c>
      <c r="I65" s="81" t="str">
        <f>IFERROR(VLOOKUP(F65,'Stock PHS'!A:F,6,FALSE),"")</f>
        <v/>
      </c>
      <c r="J65" s="84" t="str">
        <f>IFERROR(VLOOKUP(F65,'Table V'!A:I,9,FALSE),"P/N INCONNU")</f>
        <v>P/N CONNU</v>
      </c>
      <c r="K65" s="81" t="str">
        <f>IFERROR(VLOOKUP(F65,'Table V'!A:J,10,FALSE),"TBD")</f>
        <v>TBD</v>
      </c>
      <c r="L65" s="81" t="str">
        <f>IFERROR(VLOOKUP(F65,'Table V'!A:C,3,FALSE),"LdF non existante")</f>
        <v>LdF approuvée</v>
      </c>
      <c r="M65" s="85" t="s">
        <v>46</v>
      </c>
      <c r="N65" s="81" t="str">
        <f>IFERROR(VLOOKUP(F65,'Table V'!A:H,8,FALSE),"À définir")</f>
        <v>NON</v>
      </c>
      <c r="O65" s="81" t="str">
        <f>IFERROR(VLOOKUP(F65,'Table V'!A:E,2,FALSE),"")</f>
        <v>JACK ASSY</v>
      </c>
      <c r="P65" s="81" t="str">
        <f>IFERROR(CONCATENATE(VLOOKUP(F65,'Table V'!$A$1:$Q$259969,17,FALSE),"-",(RIGHT(C65,4)),"0",D65),"")</f>
        <v>1251019-54510</v>
      </c>
      <c r="Q65" s="86" t="str">
        <f>IFERROR(VLOOKUP(F65,'Table V'!A:L,12,FALSE),"")</f>
        <v>COL</v>
      </c>
      <c r="R65" s="82" t="s">
        <v>774</v>
      </c>
      <c r="S65" s="81" t="s">
        <v>741</v>
      </c>
      <c r="T65" s="90">
        <v>43152</v>
      </c>
      <c r="U65" s="88" t="s">
        <v>18</v>
      </c>
      <c r="V65" s="86" t="str">
        <f>IFERROR(VLOOKUP(F65,'Table V'!A:F,6,FALSE),"TBD")</f>
        <v>N/A</v>
      </c>
      <c r="W65" s="81" t="str">
        <f>IFERROR(VLOOKUP(F65,'Table V'!A:G,7,FALSE),"TBD")</f>
        <v>N/A</v>
      </c>
      <c r="X65" s="81" t="str">
        <f>IFERROR(VLOOKUP(A65,[1]Feuil1!$A:$AJ,32,FALSE),"N/A")</f>
        <v>N/A</v>
      </c>
      <c r="Y65" s="131" t="s">
        <v>1893</v>
      </c>
      <c r="Z65" s="89" t="s">
        <v>58</v>
      </c>
      <c r="AA65" s="81" t="s">
        <v>141</v>
      </c>
      <c r="AB65" s="85">
        <v>7929</v>
      </c>
      <c r="AC65" s="85" t="s">
        <v>728</v>
      </c>
      <c r="AD65" s="85"/>
      <c r="AE65" s="90">
        <v>43054</v>
      </c>
      <c r="AF65" s="90">
        <v>43158</v>
      </c>
      <c r="AG65" s="90">
        <f t="shared" si="1"/>
        <v>43152</v>
      </c>
      <c r="AH65" s="81"/>
      <c r="AI65" s="133" t="str">
        <f>IFERROR(VLOOKUP(SPARES_MANUF[[#This Row],[LCT pour mise à la MAD]],[2]MAD!$B$4:$J$500000,2,FALSE),"MAD TBD")</f>
        <v>MAD TBD</v>
      </c>
      <c r="AJ65" s="124" t="str">
        <f>IFERROR(VLOOKUP(SPARES_MANUF[[#This Row],[LCT pour mise à la MAD]],[2]MAD!$B$4:$J$500000,9,FALSE),"")</f>
        <v/>
      </c>
      <c r="AK6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" s="124">
        <f>SPARES_MANUF[[#This Row],[Promised ODD]]</f>
        <v>43158</v>
      </c>
      <c r="AM65" s="122" t="s">
        <v>10</v>
      </c>
      <c r="AN65" s="200">
        <f>IFERROR(VLOOKUP(SPARES_MANUF[[#This Row],[P/N]],'Table V'!A$1:O$7777,13,FALSE),"0,00")</f>
        <v>1885</v>
      </c>
      <c r="AO65" s="201">
        <f>IFERROR(VLOOKUP(SPARES_MANUF[[#This Row],[P/N]],'Table V'!A$1:O$7777,14,FALSE),"0,00")</f>
        <v>0</v>
      </c>
      <c r="AP65" s="202" t="str">
        <f>IFERROR(VLOOKUP(SPARES_MANUF[[#This Row],[P/N]],'Table V'!A$1:O$7777,15,FALSE),"TBD")</f>
        <v>USD</v>
      </c>
      <c r="AQ65" s="203" t="str">
        <f>IFERROR(VLOOKUP(SPARES_MANUF[[#This Row],[CONCAT]],[3]PO_AS!$A$2:$R$2520,16,FALSE),"TBD")</f>
        <v>TBD</v>
      </c>
      <c r="AR65" s="204" t="str">
        <f>IFERROR(VLOOKUP(SPARES_MANUF[[#This Row],[CONCAT]],[3]PO_AS!$A$2:$S$2520,18,FALSE),"TBD")</f>
        <v>TBD</v>
      </c>
      <c r="AS65" s="204" t="str">
        <f t="shared" si="2"/>
        <v>Non valide</v>
      </c>
      <c r="AT65" s="204" t="str">
        <f t="shared" si="3"/>
        <v>Non valide</v>
      </c>
      <c r="AU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11310</v>
      </c>
      <c r="AV65" s="280">
        <f>IFERROR(SPARES_MANUF[[#This Row],[CA]]*INDEX('Paramètres listes'!$A$32:$C$34,MATCH(SPARES_MANUF[[#This Row],[Devise vendue]],'Paramètres listes'!$A$32:$A$34,0),MATCH(DASHBOARD!$J$5,'Paramètres listes'!$A$32:$C$32,0)),"0,00")</f>
        <v>10065.9</v>
      </c>
      <c r="AW65" s="259" t="str">
        <f>LEFT(SPARES_MANUF[[#This Row],[LCT]],9)</f>
        <v xml:space="preserve">W86501 - </v>
      </c>
      <c r="AX65" s="205">
        <f>SPARES_MANUF[[#This Row],[Collaborated date]]</f>
        <v>43158</v>
      </c>
      <c r="AY65" s="206">
        <f>IF(AND(SPARES_MANUF[[#This Row],[Dashboard date]]&gt;40179,SPARES_MANUF[[#This Row],[Dashboard date]]&lt;45658),SPARES_MANUF[[#This Row],[Dashboard date]],0)</f>
        <v>43158</v>
      </c>
      <c r="AZ65" s="207">
        <f>IF(OR(SPARES_MANUF[[#This Row],[Client]]="STELIA",SPARES_MANUF[[#This Row],[Priority]]="RTN",SPARES_MANUF[[#This Row],[Priority]]="EXP",SPARES_MANUF[[#This Row],[Priority]]="CRIT"),2,1)</f>
        <v>2</v>
      </c>
      <c r="BA65" s="208">
        <f>IFERROR(VLOOKUP(SPARES_MANUF[[#This Row],[P/N]],Tableau2[[#All],[PN]:[Temps alloués (h)]],16,FALSE),"TBD")</f>
        <v>1.66</v>
      </c>
      <c r="BB65" s="208">
        <f>IFERROR(SUM(SPARES_MANUF[[#This Row],[Temps alloués Unitaire]]*SPARES_MANUF[[#This Row],[Requested Qty]]),"TBD")</f>
        <v>9.9599999999999991</v>
      </c>
    </row>
    <row r="66" spans="1:54" ht="38.25" hidden="1" customHeight="1" x14ac:dyDescent="0.2">
      <c r="A66" s="335" t="str">
        <f t="shared" ref="A66:A97" si="5">C66&amp;(RIGHT(D66,2))</f>
        <v>2768457610</v>
      </c>
      <c r="B66" s="81" t="str">
        <f>IFERROR(VLOOKUP(F66,'Table V'!A:K,11,FALSE),"TBD")</f>
        <v>AIRBUS</v>
      </c>
      <c r="C66" s="81">
        <v>27684576</v>
      </c>
      <c r="D66" s="82" t="s">
        <v>139</v>
      </c>
      <c r="E66" s="83" t="s">
        <v>3</v>
      </c>
      <c r="F66" s="81" t="s">
        <v>631</v>
      </c>
      <c r="G66" s="81">
        <v>1</v>
      </c>
      <c r="H66" s="81">
        <v>0</v>
      </c>
      <c r="I66" s="81" t="str">
        <f>IFERROR(VLOOKUP(F66,'Stock PHS'!A:F,6,FALSE),"")</f>
        <v/>
      </c>
      <c r="J66" s="84" t="str">
        <f>IFERROR(VLOOKUP(F66,'Table V'!A:I,9,FALSE),"P/N INCONNU")</f>
        <v>P/N CONNU</v>
      </c>
      <c r="K66" s="81" t="str">
        <f>IFERROR(VLOOKUP(F66,'Table V'!A:J,10,FALSE),"TBD")</f>
        <v>N/A</v>
      </c>
      <c r="L66" s="81" t="str">
        <f>IFERROR(VLOOKUP(F66,'Table V'!A:C,3,FALSE),"LdF non existante")</f>
        <v>LdF approuvée</v>
      </c>
      <c r="M66" s="85" t="s">
        <v>46</v>
      </c>
      <c r="N66" s="81" t="str">
        <f>IFERROR(VLOOKUP(F66,'Table V'!A:H,8,FALSE),"À définir")</f>
        <v>NON</v>
      </c>
      <c r="O66" s="81" t="str">
        <f>IFERROR(VLOOKUP(F66,'Table V'!A:E,2,FALSE),"")</f>
        <v>JACK</v>
      </c>
      <c r="P66" s="81" t="str">
        <f>IFERROR(CONCATENATE(VLOOKUP(F66,'Table V'!$A$1:$Q$259969,17,FALSE),"-",(RIGHT(C66,4)),"0",D66),"")</f>
        <v>1251319-4576010</v>
      </c>
      <c r="Q66" s="86" t="str">
        <f>IFERROR(VLOOKUP(F66,'Table V'!A:L,12,FALSE),"")</f>
        <v>LAB</v>
      </c>
      <c r="R66" s="81" t="s">
        <v>208</v>
      </c>
      <c r="S66" s="81" t="s">
        <v>161</v>
      </c>
      <c r="T66" s="90">
        <v>43152</v>
      </c>
      <c r="U66" s="88" t="s">
        <v>18</v>
      </c>
      <c r="V66" s="86" t="str">
        <f>IFERROR(VLOOKUP(F66,'Table V'!A:F,6,FALSE),"TBD")</f>
        <v>N/A</v>
      </c>
      <c r="W66" s="81" t="str">
        <f>IFERROR(VLOOKUP(F66,'Table V'!A:G,7,FALSE),"TBD")</f>
        <v>N/A</v>
      </c>
      <c r="X66" s="81" t="str">
        <f>IFERROR(VLOOKUP(A66,[1]Feuil1!$A:$AJ,32,FALSE),"N/A")</f>
        <v>N/A</v>
      </c>
      <c r="Y66" s="86" t="s">
        <v>1893</v>
      </c>
      <c r="Z66" s="89"/>
      <c r="AA66" s="81" t="s">
        <v>141</v>
      </c>
      <c r="AB66" s="85">
        <v>11481</v>
      </c>
      <c r="AC66" s="85"/>
      <c r="AD66" s="85"/>
      <c r="AE66" s="90">
        <v>43143</v>
      </c>
      <c r="AF66" s="90">
        <v>43154</v>
      </c>
      <c r="AG66" s="90">
        <f t="shared" ref="AG66:AG129" si="6">IF(OR(E66="AOG",E66="CRIT"),(IFERROR(IF(AF66=0,WORKDAY(AE66,-2),WORKDAY(AF66,-2)),"TBD")),(IFERROR(IF(AF66=0,WORKDAY(AE66,-4),WORKDAY(AF66,-4)),"TBD")))</f>
        <v>43152</v>
      </c>
      <c r="AH66" s="81" t="s">
        <v>44</v>
      </c>
      <c r="AI66" s="133" t="str">
        <f>IFERROR(VLOOKUP(SPARES_MANUF[[#This Row],[LCT pour mise à la MAD]],[2]MAD!$B$4:$J$500000,2,FALSE),"MAD TBD")</f>
        <v>MAD TBD</v>
      </c>
      <c r="AJ66" s="124" t="str">
        <f>IFERROR(VLOOKUP(SPARES_MANUF[[#This Row],[LCT pour mise à la MAD]],[2]MAD!$B$4:$J$500000,9,FALSE),"")</f>
        <v/>
      </c>
      <c r="AK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" s="124">
        <f>SPARES_MANUF[[#This Row],[Promised ODD]]</f>
        <v>43154</v>
      </c>
      <c r="AM66" s="122" t="s">
        <v>10</v>
      </c>
      <c r="AN66" s="200">
        <f>IFERROR(VLOOKUP(SPARES_MANUF[[#This Row],[P/N]],'Table V'!A$1:O$7777,13,FALSE),"0,00")</f>
        <v>970</v>
      </c>
      <c r="AO66" s="201">
        <f>IFERROR(VLOOKUP(SPARES_MANUF[[#This Row],[P/N]],'Table V'!A$1:O$7777,14,FALSE),"0,00")</f>
        <v>1796</v>
      </c>
      <c r="AP66" s="202" t="str">
        <f>IFERROR(VLOOKUP(SPARES_MANUF[[#This Row],[P/N]],'Table V'!A$1:O$7777,15,FALSE),"TBD")</f>
        <v>USD</v>
      </c>
      <c r="AQ66" s="203" t="str">
        <f>IFERROR(VLOOKUP(SPARES_MANUF[[#This Row],[CONCAT]],[3]PO_AS!$A$2:$R$2520,16,FALSE),"TBD")</f>
        <v>TBD</v>
      </c>
      <c r="AR66" s="204" t="str">
        <f>IFERROR(VLOOKUP(SPARES_MANUF[[#This Row],[CONCAT]],[3]PO_AS!$A$2:$S$2520,18,FALSE),"TBD")</f>
        <v>TBD</v>
      </c>
      <c r="AS66" s="204" t="str">
        <f t="shared" ref="AS66:AS129" si="7">IF(OR(AN66=AQ66,AO66=AQ66),"Valide","Non valide")</f>
        <v>Non valide</v>
      </c>
      <c r="AT66" s="204" t="str">
        <f t="shared" ref="AT66:AT129" si="8">IFERROR(IF(SEARCH(AP66,AR66),"Valide","Non valide"),"Non valide")</f>
        <v>Non valide</v>
      </c>
      <c r="AU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1796</v>
      </c>
      <c r="AV66" s="280">
        <f>IFERROR(SPARES_MANUF[[#This Row],[CA]]*INDEX('Paramètres listes'!$A$32:$C$34,MATCH(SPARES_MANUF[[#This Row],[Devise vendue]],'Paramètres listes'!$A$32:$A$34,0),MATCH(DASHBOARD!$J$5,'Paramètres listes'!$A$32:$C$32,0)),"0,00")</f>
        <v>1598.44</v>
      </c>
      <c r="AW66" s="259" t="str">
        <f>LEFT(SPARES_MANUF[[#This Row],[LCT]],9)</f>
        <v>Z55154</v>
      </c>
      <c r="AX66" s="205">
        <f>SPARES_MANUF[[#This Row],[Collaborated date]]</f>
        <v>43154</v>
      </c>
      <c r="AY66" s="206">
        <f>IF(AND(SPARES_MANUF[[#This Row],[Dashboard date]]&gt;40179,SPARES_MANUF[[#This Row],[Dashboard date]]&lt;45658),SPARES_MANUF[[#This Row],[Dashboard date]],0)</f>
        <v>43154</v>
      </c>
      <c r="AZ66" s="207">
        <f>IF(OR(SPARES_MANUF[[#This Row],[Client]]="STELIA",SPARES_MANUF[[#This Row],[Priority]]="RTN",SPARES_MANUF[[#This Row],[Priority]]="EXP",SPARES_MANUF[[#This Row],[Priority]]="CRIT"),2,1)</f>
        <v>1</v>
      </c>
      <c r="BA66" s="208">
        <f>IFERROR(VLOOKUP(SPARES_MANUF[[#This Row],[P/N]],Tableau2[[#All],[PN]:[Temps alloués (h)]],16,FALSE),"TBD")</f>
        <v>4.04</v>
      </c>
      <c r="BB66" s="208">
        <f>IFERROR(SUM(SPARES_MANUF[[#This Row],[Temps alloués Unitaire]]*SPARES_MANUF[[#This Row],[Requested Qty]]),"TBD")</f>
        <v>4.04</v>
      </c>
    </row>
    <row r="67" spans="1:54" ht="25.5" hidden="1" customHeight="1" x14ac:dyDescent="0.2">
      <c r="A67" s="335" t="str">
        <f t="shared" si="5"/>
        <v>2757127110</v>
      </c>
      <c r="B67" s="81" t="str">
        <f>IFERROR(VLOOKUP(F67,'Table V'!A:K,11,FALSE),"TBD")</f>
        <v>AIRBUS</v>
      </c>
      <c r="C67" s="81">
        <v>27571271</v>
      </c>
      <c r="D67" s="82" t="s">
        <v>139</v>
      </c>
      <c r="E67" s="83" t="s">
        <v>78</v>
      </c>
      <c r="F67" s="81" t="s">
        <v>631</v>
      </c>
      <c r="G67" s="81">
        <v>1</v>
      </c>
      <c r="H67" s="81">
        <v>0</v>
      </c>
      <c r="I67" s="81" t="str">
        <f>IFERROR(VLOOKUP(F67,'Stock PHS'!A:F,6,FALSE),"")</f>
        <v/>
      </c>
      <c r="J67" s="84" t="str">
        <f>IFERROR(VLOOKUP(F67,'Table V'!A:I,9,FALSE),"P/N INCONNU")</f>
        <v>P/N CONNU</v>
      </c>
      <c r="K67" s="81" t="str">
        <f>IFERROR(VLOOKUP(F67,'Table V'!A:J,10,FALSE),"TBD")</f>
        <v>N/A</v>
      </c>
      <c r="L67" s="81" t="str">
        <f>IFERROR(VLOOKUP(F67,'Table V'!A:C,3,FALSE),"LdF non existante")</f>
        <v>LdF approuvée</v>
      </c>
      <c r="M67" s="85" t="s">
        <v>46</v>
      </c>
      <c r="N67" s="81" t="str">
        <f>IFERROR(VLOOKUP(F67,'Table V'!A:H,8,FALSE),"À définir")</f>
        <v>NON</v>
      </c>
      <c r="O67" s="81" t="str">
        <f>IFERROR(VLOOKUP(F67,'Table V'!A:E,2,FALSE),"")</f>
        <v>JACK</v>
      </c>
      <c r="P67" s="81" t="str">
        <f>IFERROR(CONCATENATE(VLOOKUP(F67,'Table V'!$A$1:$Q$259969,17,FALSE),"-",(RIGHT(C67,4)),"0",D67),"")</f>
        <v>1251319-1271010</v>
      </c>
      <c r="Q67" s="86" t="str">
        <f>IFERROR(VLOOKUP(F67,'Table V'!A:L,12,FALSE),"")</f>
        <v>LAB</v>
      </c>
      <c r="R67" s="81" t="s">
        <v>124</v>
      </c>
      <c r="S67" s="81" t="s">
        <v>153</v>
      </c>
      <c r="T67" s="90">
        <v>43153</v>
      </c>
      <c r="U67" s="88" t="s">
        <v>18</v>
      </c>
      <c r="V67" s="86" t="str">
        <f>IFERROR(VLOOKUP(F67,'Table V'!A:F,6,FALSE),"TBD")</f>
        <v>N/A</v>
      </c>
      <c r="W67" s="81" t="str">
        <f>IFERROR(VLOOKUP(F67,'Table V'!A:G,7,FALSE),"TBD")</f>
        <v>N/A</v>
      </c>
      <c r="X67" s="81" t="str">
        <f>IFERROR(VLOOKUP(A67,[1]Feuil1!$A:$AJ,32,FALSE),"N/A")</f>
        <v>N/A</v>
      </c>
      <c r="Y67" s="86" t="s">
        <v>1893</v>
      </c>
      <c r="Z67" s="89" t="s">
        <v>175</v>
      </c>
      <c r="AA67" s="81" t="s">
        <v>141</v>
      </c>
      <c r="AB67" s="85">
        <v>9296</v>
      </c>
      <c r="AC67" s="85"/>
      <c r="AD67" s="85"/>
      <c r="AE67" s="90">
        <v>43054</v>
      </c>
      <c r="AF67" s="90">
        <v>43159</v>
      </c>
      <c r="AG67" s="90">
        <f t="shared" si="6"/>
        <v>43153</v>
      </c>
      <c r="AH67" s="81" t="s">
        <v>44</v>
      </c>
      <c r="AI67" s="133" t="str">
        <f>IFERROR(VLOOKUP(SPARES_MANUF[[#This Row],[LCT pour mise à la MAD]],[2]MAD!$B$4:$J$500000,2,FALSE),"MAD TBD")</f>
        <v>MAD TBD</v>
      </c>
      <c r="AJ67" s="124" t="str">
        <f>IFERROR(VLOOKUP(SPARES_MANUF[[#This Row],[LCT pour mise à la MAD]],[2]MAD!$B$4:$J$500000,9,FALSE),"")</f>
        <v/>
      </c>
      <c r="AK6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" s="124">
        <f>SPARES_MANUF[[#This Row],[Promised ODD]]</f>
        <v>43159</v>
      </c>
      <c r="AM67" s="122" t="s">
        <v>10</v>
      </c>
      <c r="AN67" s="200">
        <f>IFERROR(VLOOKUP(SPARES_MANUF[[#This Row],[P/N]],'Table V'!A$1:O$7777,13,FALSE),"0,00")</f>
        <v>970</v>
      </c>
      <c r="AO67" s="201">
        <f>IFERROR(VLOOKUP(SPARES_MANUF[[#This Row],[P/N]],'Table V'!A$1:O$7777,14,FALSE),"0,00")</f>
        <v>1796</v>
      </c>
      <c r="AP67" s="202" t="str">
        <f>IFERROR(VLOOKUP(SPARES_MANUF[[#This Row],[P/N]],'Table V'!A$1:O$7777,15,FALSE),"TBD")</f>
        <v>USD</v>
      </c>
      <c r="AQ67" s="203" t="str">
        <f>IFERROR(VLOOKUP(SPARES_MANUF[[#This Row],[CONCAT]],[3]PO_AS!$A$2:$R$2520,16,FALSE),"TBD")</f>
        <v>TBD</v>
      </c>
      <c r="AR67" s="204" t="str">
        <f>IFERROR(VLOOKUP(SPARES_MANUF[[#This Row],[CONCAT]],[3]PO_AS!$A$2:$S$2520,18,FALSE),"TBD")</f>
        <v>TBD</v>
      </c>
      <c r="AS67" s="204" t="str">
        <f t="shared" si="7"/>
        <v>Non valide</v>
      </c>
      <c r="AT67" s="204" t="str">
        <f t="shared" si="8"/>
        <v>Non valide</v>
      </c>
      <c r="AU6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67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67" s="259" t="str">
        <f>LEFT(SPARES_MANUF[[#This Row],[LCT]],9)</f>
        <v>W67726</v>
      </c>
      <c r="AX67" s="205">
        <f>SPARES_MANUF[[#This Row],[Collaborated date]]</f>
        <v>43159</v>
      </c>
      <c r="AY67" s="206">
        <f>IF(AND(SPARES_MANUF[[#This Row],[Dashboard date]]&gt;40179,SPARES_MANUF[[#This Row],[Dashboard date]]&lt;45658),SPARES_MANUF[[#This Row],[Dashboard date]],0)</f>
        <v>43159</v>
      </c>
      <c r="AZ67" s="207">
        <f>IF(OR(SPARES_MANUF[[#This Row],[Client]]="STELIA",SPARES_MANUF[[#This Row],[Priority]]="RTN",SPARES_MANUF[[#This Row],[Priority]]="EXP",SPARES_MANUF[[#This Row],[Priority]]="CRIT"),2,1)</f>
        <v>2</v>
      </c>
      <c r="BA67" s="208">
        <f>IFERROR(VLOOKUP(SPARES_MANUF[[#This Row],[P/N]],Tableau2[[#All],[PN]:[Temps alloués (h)]],16,FALSE),"TBD")</f>
        <v>4.04</v>
      </c>
      <c r="BB67" s="208">
        <f>IFERROR(SUM(SPARES_MANUF[[#This Row],[Temps alloués Unitaire]]*SPARES_MANUF[[#This Row],[Requested Qty]]),"TBD")</f>
        <v>4.04</v>
      </c>
    </row>
    <row r="68" spans="1:54" ht="38.25" hidden="1" customHeight="1" x14ac:dyDescent="0.2">
      <c r="A68" s="335" t="str">
        <f t="shared" si="5"/>
        <v>2757129610</v>
      </c>
      <c r="B68" s="81" t="str">
        <f>IFERROR(VLOOKUP(F68,'Table V'!A:K,11,FALSE),"TBD")</f>
        <v>AIRBUS</v>
      </c>
      <c r="C68" s="81">
        <v>27571296</v>
      </c>
      <c r="D68" s="82" t="s">
        <v>139</v>
      </c>
      <c r="E68" s="83" t="s">
        <v>78</v>
      </c>
      <c r="F68" s="81" t="s">
        <v>631</v>
      </c>
      <c r="G68" s="81">
        <v>1</v>
      </c>
      <c r="H68" s="81">
        <v>0</v>
      </c>
      <c r="I68" s="81"/>
      <c r="J68" s="84" t="str">
        <f>IFERROR(VLOOKUP(F68,'Table V'!A:I,9,FALSE),"P/N INCONNU")</f>
        <v>P/N CONNU</v>
      </c>
      <c r="K68" s="81" t="str">
        <f>IFERROR(VLOOKUP(F68,'Table V'!A:J,10,FALSE),"TBD")</f>
        <v>N/A</v>
      </c>
      <c r="L68" s="81" t="str">
        <f>IFERROR(VLOOKUP(F68,'Table V'!A:C,3,FALSE),"LdF non existante")</f>
        <v>LdF approuvée</v>
      </c>
      <c r="M68" s="85" t="s">
        <v>46</v>
      </c>
      <c r="N68" s="81" t="str">
        <f>IFERROR(VLOOKUP(F68,'Table V'!A:H,8,FALSE),"À définir")</f>
        <v>NON</v>
      </c>
      <c r="O68" s="81" t="str">
        <f>IFERROR(VLOOKUP(F68,'Table V'!A:E,2,FALSE),"")</f>
        <v>JACK</v>
      </c>
      <c r="P68" s="81" t="str">
        <f>IFERROR(CONCATENATE(VLOOKUP(F68,'Table V'!$A$1:$Q$259969,17,FALSE),"-",(RIGHT(C68,4)),"0",D68),"")</f>
        <v>1251319-1296010</v>
      </c>
      <c r="Q68" s="86" t="str">
        <f>IFERROR(VLOOKUP(F68,'Table V'!A:L,12,FALSE),"")</f>
        <v>LAB</v>
      </c>
      <c r="R68" s="81" t="s">
        <v>125</v>
      </c>
      <c r="S68" s="81" t="s">
        <v>164</v>
      </c>
      <c r="T68" s="90">
        <v>43153</v>
      </c>
      <c r="U68" s="88" t="s">
        <v>18</v>
      </c>
      <c r="V68" s="86" t="str">
        <f>IFERROR(VLOOKUP(F68,'Table V'!A:F,6,FALSE),"TBD")</f>
        <v>N/A</v>
      </c>
      <c r="W68" s="81" t="str">
        <f>IFERROR(VLOOKUP(F68,'Table V'!A:G,7,FALSE),"TBD")</f>
        <v>N/A</v>
      </c>
      <c r="X68" s="81" t="str">
        <f>IFERROR(VLOOKUP(A68,[1]Feuil1!$A:$AJ,32,FALSE),"N/A")</f>
        <v>N/A</v>
      </c>
      <c r="Y68" s="131" t="s">
        <v>1893</v>
      </c>
      <c r="Z68" s="89" t="s">
        <v>175</v>
      </c>
      <c r="AA68" s="81" t="s">
        <v>141</v>
      </c>
      <c r="AB68" s="85">
        <v>9296</v>
      </c>
      <c r="AC68" s="85"/>
      <c r="AD68" s="85"/>
      <c r="AE68" s="90">
        <v>43054</v>
      </c>
      <c r="AF68" s="90">
        <v>43159</v>
      </c>
      <c r="AG68" s="90">
        <f t="shared" si="6"/>
        <v>43153</v>
      </c>
      <c r="AH68" s="81" t="s">
        <v>44</v>
      </c>
      <c r="AI68" s="133" t="str">
        <f>IFERROR(VLOOKUP(SPARES_MANUF[[#This Row],[LCT pour mise à la MAD]],[2]MAD!$B$4:$J$500000,2,FALSE),"MAD TBD")</f>
        <v>MAD TBD</v>
      </c>
      <c r="AJ68" s="124" t="str">
        <f>IFERROR(VLOOKUP(SPARES_MANUF[[#This Row],[LCT pour mise à la MAD]],[2]MAD!$B$4:$J$500000,9,FALSE),"")</f>
        <v/>
      </c>
      <c r="AK6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" s="124">
        <f>SPARES_MANUF[[#This Row],[Promised ODD]]</f>
        <v>43159</v>
      </c>
      <c r="AM68" s="122" t="s">
        <v>10</v>
      </c>
      <c r="AN68" s="200">
        <f>IFERROR(VLOOKUP(SPARES_MANUF[[#This Row],[P/N]],'Table V'!A$1:O$7777,13,FALSE),"0,00")</f>
        <v>970</v>
      </c>
      <c r="AO68" s="201">
        <f>IFERROR(VLOOKUP(SPARES_MANUF[[#This Row],[P/N]],'Table V'!A$1:O$7777,14,FALSE),"0,00")</f>
        <v>1796</v>
      </c>
      <c r="AP68" s="202" t="str">
        <f>IFERROR(VLOOKUP(SPARES_MANUF[[#This Row],[P/N]],'Table V'!A$1:O$7777,15,FALSE),"TBD")</f>
        <v>USD</v>
      </c>
      <c r="AQ68" s="203" t="str">
        <f>IFERROR(VLOOKUP(SPARES_MANUF[[#This Row],[CONCAT]],[3]PO_AS!$A$2:$R$2520,16,FALSE),"TBD")</f>
        <v>TBD</v>
      </c>
      <c r="AR68" s="204" t="str">
        <f>IFERROR(VLOOKUP(SPARES_MANUF[[#This Row],[CONCAT]],[3]PO_AS!$A$2:$S$2520,18,FALSE),"TBD")</f>
        <v>TBD</v>
      </c>
      <c r="AS68" s="204" t="str">
        <f t="shared" si="7"/>
        <v>Non valide</v>
      </c>
      <c r="AT68" s="204" t="str">
        <f t="shared" si="8"/>
        <v>Non valide</v>
      </c>
      <c r="AU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68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68" s="259" t="str">
        <f>LEFT(SPARES_MANUF[[#This Row],[LCT]],9)</f>
        <v>W67727</v>
      </c>
      <c r="AX68" s="205">
        <f>SPARES_MANUF[[#This Row],[Collaborated date]]</f>
        <v>43159</v>
      </c>
      <c r="AY68" s="206">
        <f>IF(AND(SPARES_MANUF[[#This Row],[Dashboard date]]&gt;40179,SPARES_MANUF[[#This Row],[Dashboard date]]&lt;45658),SPARES_MANUF[[#This Row],[Dashboard date]],0)</f>
        <v>43159</v>
      </c>
      <c r="AZ68" s="207">
        <f>IF(OR(SPARES_MANUF[[#This Row],[Client]]="STELIA",SPARES_MANUF[[#This Row],[Priority]]="RTN",SPARES_MANUF[[#This Row],[Priority]]="EXP",SPARES_MANUF[[#This Row],[Priority]]="CRIT"),2,1)</f>
        <v>2</v>
      </c>
      <c r="BA68" s="208">
        <f>IFERROR(VLOOKUP(SPARES_MANUF[[#This Row],[P/N]],Tableau2[[#All],[PN]:[Temps alloués (h)]],16,FALSE),"TBD")</f>
        <v>4.04</v>
      </c>
      <c r="BB68" s="208">
        <f>IFERROR(SUM(SPARES_MANUF[[#This Row],[Temps alloués Unitaire]]*SPARES_MANUF[[#This Row],[Requested Qty]]),"TBD")</f>
        <v>4.04</v>
      </c>
    </row>
    <row r="69" spans="1:54" ht="25.5" hidden="1" customHeight="1" x14ac:dyDescent="0.2">
      <c r="A69" s="335" t="str">
        <f t="shared" si="5"/>
        <v>2759524110</v>
      </c>
      <c r="B69" s="81" t="str">
        <f>IFERROR(VLOOKUP(F69,'Table V'!A:K,11,FALSE),"TBD")</f>
        <v>AIRBUS</v>
      </c>
      <c r="C69" s="81">
        <v>27595241</v>
      </c>
      <c r="D69" s="82" t="s">
        <v>139</v>
      </c>
      <c r="E69" s="83" t="s">
        <v>78</v>
      </c>
      <c r="F69" s="81" t="s">
        <v>631</v>
      </c>
      <c r="G69" s="81">
        <v>1</v>
      </c>
      <c r="H69" s="81">
        <v>0</v>
      </c>
      <c r="I69" s="81" t="str">
        <f>IFERROR(VLOOKUP(F69,'Stock PHS'!A:F,6,FALSE),"")</f>
        <v/>
      </c>
      <c r="J69" s="84" t="str">
        <f>IFERROR(VLOOKUP(F69,'Table V'!A:I,9,FALSE),"P/N INCONNU")</f>
        <v>P/N CONNU</v>
      </c>
      <c r="K69" s="81" t="str">
        <f>IFERROR(VLOOKUP(F69,'Table V'!A:J,10,FALSE),"TBD")</f>
        <v>N/A</v>
      </c>
      <c r="L69" s="81" t="str">
        <f>IFERROR(VLOOKUP(F69,'Table V'!A:C,3,FALSE),"LdF non existante")</f>
        <v>LdF approuvée</v>
      </c>
      <c r="M69" s="85" t="s">
        <v>46</v>
      </c>
      <c r="N69" s="81" t="str">
        <f>IFERROR(VLOOKUP(F69,'Table V'!A:H,8,FALSE),"À définir")</f>
        <v>NON</v>
      </c>
      <c r="O69" s="81" t="str">
        <f>IFERROR(VLOOKUP(F69,'Table V'!A:E,2,FALSE),"")</f>
        <v>JACK</v>
      </c>
      <c r="P69" s="81" t="str">
        <f>IFERROR(CONCATENATE(VLOOKUP(F69,'Table V'!$A$1:$Q$259969,17,FALSE),"-",(RIGHT(C69,4)),"0",D69),"")</f>
        <v>1251319-5241010</v>
      </c>
      <c r="Q69" s="86" t="str">
        <f>IFERROR(VLOOKUP(F69,'Table V'!A:L,12,FALSE),"")</f>
        <v>LAB</v>
      </c>
      <c r="R69" s="81" t="s">
        <v>132</v>
      </c>
      <c r="S69" s="81" t="s">
        <v>166</v>
      </c>
      <c r="T69" s="90">
        <v>43153</v>
      </c>
      <c r="U69" s="88" t="s">
        <v>18</v>
      </c>
      <c r="V69" s="86" t="str">
        <f>IFERROR(VLOOKUP(F69,'Table V'!A:F,6,FALSE),"TBD")</f>
        <v>N/A</v>
      </c>
      <c r="W69" s="81" t="str">
        <f>IFERROR(VLOOKUP(F69,'Table V'!A:G,7,FALSE),"TBD")</f>
        <v>N/A</v>
      </c>
      <c r="X69" s="81" t="str">
        <f>IFERROR(VLOOKUP(A69,[1]Feuil1!$A:$AJ,32,FALSE),"N/A")</f>
        <v>N/A</v>
      </c>
      <c r="Y69" s="86" t="s">
        <v>1893</v>
      </c>
      <c r="Z69" s="89" t="s">
        <v>175</v>
      </c>
      <c r="AA69" s="81" t="s">
        <v>141</v>
      </c>
      <c r="AB69" s="85">
        <v>9296</v>
      </c>
      <c r="AC69" s="85"/>
      <c r="AD69" s="85"/>
      <c r="AE69" s="90">
        <v>43075</v>
      </c>
      <c r="AF69" s="90">
        <v>43159</v>
      </c>
      <c r="AG69" s="90">
        <f t="shared" si="6"/>
        <v>43153</v>
      </c>
      <c r="AH69" s="81" t="s">
        <v>44</v>
      </c>
      <c r="AI69" s="133" t="str">
        <f>IFERROR(VLOOKUP(SPARES_MANUF[[#This Row],[LCT pour mise à la MAD]],[2]MAD!$B$4:$J$500000,2,FALSE),"MAD TBD")</f>
        <v>MAD TBD</v>
      </c>
      <c r="AJ69" s="124" t="str">
        <f>IFERROR(VLOOKUP(SPARES_MANUF[[#This Row],[LCT pour mise à la MAD]],[2]MAD!$B$4:$J$500000,9,FALSE),"")</f>
        <v/>
      </c>
      <c r="AK6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" s="124">
        <f>SPARES_MANUF[[#This Row],[Promised ODD]]</f>
        <v>43159</v>
      </c>
      <c r="AM69" s="122" t="s">
        <v>10</v>
      </c>
      <c r="AN69" s="200">
        <f>IFERROR(VLOOKUP(SPARES_MANUF[[#This Row],[P/N]],'Table V'!A$1:O$7777,13,FALSE),"0,00")</f>
        <v>970</v>
      </c>
      <c r="AO69" s="201">
        <f>IFERROR(VLOOKUP(SPARES_MANUF[[#This Row],[P/N]],'Table V'!A$1:O$7777,14,FALSE),"0,00")</f>
        <v>1796</v>
      </c>
      <c r="AP69" s="202" t="str">
        <f>IFERROR(VLOOKUP(SPARES_MANUF[[#This Row],[P/N]],'Table V'!A$1:O$7777,15,FALSE),"TBD")</f>
        <v>USD</v>
      </c>
      <c r="AQ69" s="203" t="str">
        <f>IFERROR(VLOOKUP(SPARES_MANUF[[#This Row],[CONCAT]],[3]PO_AS!$A$2:$R$2520,16,FALSE),"TBD")</f>
        <v>TBD</v>
      </c>
      <c r="AR69" s="204" t="str">
        <f>IFERROR(VLOOKUP(SPARES_MANUF[[#This Row],[CONCAT]],[3]PO_AS!$A$2:$S$2520,18,FALSE),"TBD")</f>
        <v>TBD</v>
      </c>
      <c r="AS69" s="204" t="str">
        <f t="shared" si="7"/>
        <v>Non valide</v>
      </c>
      <c r="AT69" s="204" t="str">
        <f t="shared" si="8"/>
        <v>Non valide</v>
      </c>
      <c r="AU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69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69" s="259" t="str">
        <f>LEFT(SPARES_MANUF[[#This Row],[LCT]],9)</f>
        <v>W70265</v>
      </c>
      <c r="AX69" s="205">
        <f>SPARES_MANUF[[#This Row],[Collaborated date]]</f>
        <v>43159</v>
      </c>
      <c r="AY69" s="206">
        <f>IF(AND(SPARES_MANUF[[#This Row],[Dashboard date]]&gt;40179,SPARES_MANUF[[#This Row],[Dashboard date]]&lt;45658),SPARES_MANUF[[#This Row],[Dashboard date]],0)</f>
        <v>43159</v>
      </c>
      <c r="AZ69" s="207">
        <f>IF(OR(SPARES_MANUF[[#This Row],[Client]]="STELIA",SPARES_MANUF[[#This Row],[Priority]]="RTN",SPARES_MANUF[[#This Row],[Priority]]="EXP",SPARES_MANUF[[#This Row],[Priority]]="CRIT"),2,1)</f>
        <v>2</v>
      </c>
      <c r="BA69" s="208">
        <f>IFERROR(VLOOKUP(SPARES_MANUF[[#This Row],[P/N]],Tableau2[[#All],[PN]:[Temps alloués (h)]],16,FALSE),"TBD")</f>
        <v>4.04</v>
      </c>
      <c r="BB69" s="208">
        <f>IFERROR(SUM(SPARES_MANUF[[#This Row],[Temps alloués Unitaire]]*SPARES_MANUF[[#This Row],[Requested Qty]]),"TBD")</f>
        <v>4.04</v>
      </c>
    </row>
    <row r="70" spans="1:54" ht="38.25" hidden="1" customHeight="1" x14ac:dyDescent="0.2">
      <c r="A70" s="335" t="str">
        <f t="shared" si="5"/>
        <v>2764111810</v>
      </c>
      <c r="B70" s="81" t="str">
        <f>IFERROR(VLOOKUP(F70,'Table V'!A:K,11,FALSE),"TBD")</f>
        <v>AIRBUS</v>
      </c>
      <c r="C70" s="81">
        <v>27641118</v>
      </c>
      <c r="D70" s="82" t="s">
        <v>1029</v>
      </c>
      <c r="E70" s="83" t="s">
        <v>78</v>
      </c>
      <c r="F70" s="81" t="s">
        <v>631</v>
      </c>
      <c r="G70" s="81">
        <v>1</v>
      </c>
      <c r="H70" s="81">
        <v>0</v>
      </c>
      <c r="I70" s="81" t="str">
        <f>IFERROR(VLOOKUP(F70,'Stock PHS'!A:F,6,FALSE),"")</f>
        <v/>
      </c>
      <c r="J70" s="84" t="str">
        <f>IFERROR(VLOOKUP(F70,'Table V'!A:I,9,FALSE),"P/N INCONNU")</f>
        <v>P/N CONNU</v>
      </c>
      <c r="K70" s="81" t="str">
        <f>IFERROR(VLOOKUP(F70,'Table V'!A:J,10,FALSE),"TBD")</f>
        <v>N/A</v>
      </c>
      <c r="L70" s="81" t="str">
        <f>IFERROR(VLOOKUP(F70,'Table V'!A:C,3,FALSE),"LdF non existante")</f>
        <v>LdF approuvée</v>
      </c>
      <c r="M70" s="85" t="s">
        <v>46</v>
      </c>
      <c r="N70" s="81" t="str">
        <f>IFERROR(VLOOKUP(F70,'Table V'!A:H,8,FALSE),"À définir")</f>
        <v>NON</v>
      </c>
      <c r="O70" s="81" t="str">
        <f>IFERROR(VLOOKUP(F70,'Table V'!A:E,2,FALSE),"")</f>
        <v>JACK</v>
      </c>
      <c r="P70" s="81" t="str">
        <f>IFERROR(CONCATENATE(VLOOKUP(F70,'Table V'!$A$1:$Q$259969,17,FALSE),"-",(RIGHT(C70,4)),"0",D70),"")</f>
        <v>1251319-1118000010</v>
      </c>
      <c r="Q70" s="86" t="str">
        <f>IFERROR(VLOOKUP(F70,'Table V'!A:L,12,FALSE),"")</f>
        <v>LAB</v>
      </c>
      <c r="R70" s="81" t="s">
        <v>165</v>
      </c>
      <c r="S70" s="81" t="s">
        <v>168</v>
      </c>
      <c r="T70" s="90">
        <v>43153</v>
      </c>
      <c r="U70" s="88" t="s">
        <v>18</v>
      </c>
      <c r="V70" s="86" t="str">
        <f>IFERROR(VLOOKUP(F70,'Table V'!A:F,6,FALSE),"TBD")</f>
        <v>N/A</v>
      </c>
      <c r="W70" s="81" t="str">
        <f>IFERROR(VLOOKUP(F70,'Table V'!A:G,7,FALSE),"TBD")</f>
        <v>N/A</v>
      </c>
      <c r="X70" s="81" t="str">
        <f>IFERROR(VLOOKUP(A70,[1]Feuil1!$A:$AJ,32,FALSE),"N/A")</f>
        <v>N/A</v>
      </c>
      <c r="Y70" s="131" t="s">
        <v>1937</v>
      </c>
      <c r="Z70" s="89" t="s">
        <v>175</v>
      </c>
      <c r="AA70" s="81" t="s">
        <v>141</v>
      </c>
      <c r="AB70" s="85">
        <v>10565</v>
      </c>
      <c r="AC70" s="85"/>
      <c r="AD70" s="85"/>
      <c r="AE70" s="90">
        <v>43120</v>
      </c>
      <c r="AF70" s="90">
        <v>43159</v>
      </c>
      <c r="AG70" s="90">
        <f t="shared" si="6"/>
        <v>43153</v>
      </c>
      <c r="AH70" s="81" t="s">
        <v>44</v>
      </c>
      <c r="AI70" s="133" t="str">
        <f>IFERROR(VLOOKUP(SPARES_MANUF[[#This Row],[LCT pour mise à la MAD]],[2]MAD!$B$4:$J$500000,2,FALSE),"MAD TBD")</f>
        <v>MAD TBD</v>
      </c>
      <c r="AJ70" s="124" t="str">
        <f>IFERROR(VLOOKUP(SPARES_MANUF[[#This Row],[LCT pour mise à la MAD]],[2]MAD!$B$4:$J$500000,9,FALSE),"")</f>
        <v/>
      </c>
      <c r="AK7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" s="124">
        <f>SPARES_MANUF[[#This Row],[Promised ODD]]</f>
        <v>43159</v>
      </c>
      <c r="AM70" s="122" t="s">
        <v>10</v>
      </c>
      <c r="AN70" s="200">
        <f>IFERROR(VLOOKUP(SPARES_MANUF[[#This Row],[P/N]],'Table V'!A$1:O$7777,13,FALSE),"0,00")</f>
        <v>970</v>
      </c>
      <c r="AO70" s="201">
        <f>IFERROR(VLOOKUP(SPARES_MANUF[[#This Row],[P/N]],'Table V'!A$1:O$7777,14,FALSE),"0,00")</f>
        <v>1796</v>
      </c>
      <c r="AP70" s="202" t="str">
        <f>IFERROR(VLOOKUP(SPARES_MANUF[[#This Row],[P/N]],'Table V'!A$1:O$7777,15,FALSE),"TBD")</f>
        <v>USD</v>
      </c>
      <c r="AQ70" s="203" t="str">
        <f>IFERROR(VLOOKUP(SPARES_MANUF[[#This Row],[CONCAT]],[3]PO_AS!$A$2:$R$2520,16,FALSE),"TBD")</f>
        <v>TBD</v>
      </c>
      <c r="AR70" s="204" t="str">
        <f>IFERROR(VLOOKUP(SPARES_MANUF[[#This Row],[CONCAT]],[3]PO_AS!$A$2:$S$2520,18,FALSE),"TBD")</f>
        <v>TBD</v>
      </c>
      <c r="AS70" s="204" t="str">
        <f t="shared" si="7"/>
        <v>Non valide</v>
      </c>
      <c r="AT70" s="204" t="str">
        <f t="shared" si="8"/>
        <v>Non valide</v>
      </c>
      <c r="AU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70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70" s="259" t="str">
        <f>LEFT(SPARES_MANUF[[#This Row],[LCT]],9)</f>
        <v>Z21294</v>
      </c>
      <c r="AX70" s="205">
        <f>SPARES_MANUF[[#This Row],[Collaborated date]]</f>
        <v>43159</v>
      </c>
      <c r="AY70" s="206">
        <f>IF(AND(SPARES_MANUF[[#This Row],[Dashboard date]]&gt;40179,SPARES_MANUF[[#This Row],[Dashboard date]]&lt;45658),SPARES_MANUF[[#This Row],[Dashboard date]],0)</f>
        <v>43159</v>
      </c>
      <c r="AZ70" s="207">
        <f>IF(OR(SPARES_MANUF[[#This Row],[Client]]="STELIA",SPARES_MANUF[[#This Row],[Priority]]="RTN",SPARES_MANUF[[#This Row],[Priority]]="EXP",SPARES_MANUF[[#This Row],[Priority]]="CRIT"),2,1)</f>
        <v>2</v>
      </c>
      <c r="BA70" s="208">
        <f>IFERROR(VLOOKUP(SPARES_MANUF[[#This Row],[P/N]],Tableau2[[#All],[PN]:[Temps alloués (h)]],16,FALSE),"TBD")</f>
        <v>4.04</v>
      </c>
      <c r="BB70" s="208">
        <f>IFERROR(SUM(SPARES_MANUF[[#This Row],[Temps alloués Unitaire]]*SPARES_MANUF[[#This Row],[Requested Qty]]),"TBD")</f>
        <v>4.04</v>
      </c>
    </row>
    <row r="71" spans="1:54" ht="25.5" hidden="1" customHeight="1" x14ac:dyDescent="0.2">
      <c r="A71" s="335" t="str">
        <f t="shared" si="5"/>
        <v>2750325310</v>
      </c>
      <c r="B71" s="81" t="str">
        <f>IFERROR(VLOOKUP(F71,'Table V'!A:K,11,FALSE),"TBD")</f>
        <v>AIRBUS</v>
      </c>
      <c r="C71" s="81">
        <v>27503253</v>
      </c>
      <c r="D71" s="82" t="s">
        <v>139</v>
      </c>
      <c r="E71" s="83" t="s">
        <v>86</v>
      </c>
      <c r="F71" s="81" t="s">
        <v>631</v>
      </c>
      <c r="G71" s="81">
        <v>2</v>
      </c>
      <c r="H71" s="81">
        <v>0</v>
      </c>
      <c r="I71" s="81" t="str">
        <f>IFERROR(VLOOKUP(F71,'Stock PHS'!A:F,6,FALSE),"")</f>
        <v/>
      </c>
      <c r="J71" s="84" t="str">
        <f>IFERROR(VLOOKUP(F71,'Table V'!A:I,9,FALSE),"P/N INCONNU")</f>
        <v>P/N CONNU</v>
      </c>
      <c r="K71" s="81" t="str">
        <f>IFERROR(VLOOKUP(F71,'Table V'!A:J,10,FALSE),"TBD")</f>
        <v>N/A</v>
      </c>
      <c r="L71" s="81" t="str">
        <f>IFERROR(VLOOKUP(F71,'Table V'!A:C,3,FALSE),"LdF non existante")</f>
        <v>LdF approuvée</v>
      </c>
      <c r="M71" s="85" t="s">
        <v>46</v>
      </c>
      <c r="N71" s="81" t="str">
        <f>IFERROR(VLOOKUP(F71,'Table V'!A:H,8,FALSE),"À définir")</f>
        <v>NON</v>
      </c>
      <c r="O71" s="81" t="str">
        <f>IFERROR(VLOOKUP(F71,'Table V'!A:E,2,FALSE),"")</f>
        <v>JACK</v>
      </c>
      <c r="P71" s="81" t="str">
        <f>IFERROR(CONCATENATE(VLOOKUP(F71,'Table V'!$A$1:$Q$259969,17,FALSE),"-",(RIGHT(C71,4)),"0",D71),"")</f>
        <v>1251319-3253010</v>
      </c>
      <c r="Q71" s="86" t="str">
        <f>IFERROR(VLOOKUP(F71,'Table V'!A:L,12,FALSE),"")</f>
        <v>LAB</v>
      </c>
      <c r="R71" s="81" t="s">
        <v>131</v>
      </c>
      <c r="S71" s="81" t="s">
        <v>169</v>
      </c>
      <c r="T71" s="90">
        <v>43153</v>
      </c>
      <c r="U71" s="88" t="s">
        <v>18</v>
      </c>
      <c r="V71" s="86" t="str">
        <f>IFERROR(VLOOKUP(F71,'Table V'!A:F,6,FALSE),"TBD")</f>
        <v>N/A</v>
      </c>
      <c r="W71" s="81" t="str">
        <f>IFERROR(VLOOKUP(F71,'Table V'!A:G,7,FALSE),"TBD")</f>
        <v>N/A</v>
      </c>
      <c r="X71" s="81" t="str">
        <f>IFERROR(VLOOKUP(A71,[1]Feuil1!$A:$AJ,32,FALSE),"N/A")</f>
        <v>N/A</v>
      </c>
      <c r="Y71" s="131" t="s">
        <v>1893</v>
      </c>
      <c r="Z71" s="89" t="s">
        <v>175</v>
      </c>
      <c r="AA71" s="81" t="s">
        <v>141</v>
      </c>
      <c r="AB71" s="85">
        <v>9296</v>
      </c>
      <c r="AC71" s="85"/>
      <c r="AD71" s="85"/>
      <c r="AE71" s="90">
        <v>43136</v>
      </c>
      <c r="AF71" s="90">
        <v>43159</v>
      </c>
      <c r="AG71" s="90">
        <f t="shared" si="6"/>
        <v>43153</v>
      </c>
      <c r="AH71" s="81" t="s">
        <v>44</v>
      </c>
      <c r="AI71" s="133" t="str">
        <f>IFERROR(VLOOKUP(SPARES_MANUF[[#This Row],[LCT pour mise à la MAD]],[2]MAD!$B$4:$J$500000,2,FALSE),"MAD TBD")</f>
        <v>MAD TBD</v>
      </c>
      <c r="AJ71" s="124" t="str">
        <f>IFERROR(VLOOKUP(SPARES_MANUF[[#This Row],[LCT pour mise à la MAD]],[2]MAD!$B$4:$J$500000,9,FALSE),"")</f>
        <v/>
      </c>
      <c r="AK7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" s="124">
        <f>SPARES_MANUF[[#This Row],[Promised ODD]]</f>
        <v>43159</v>
      </c>
      <c r="AM71" s="122" t="s">
        <v>10</v>
      </c>
      <c r="AN71" s="200">
        <f>IFERROR(VLOOKUP(SPARES_MANUF[[#This Row],[P/N]],'Table V'!A$1:O$7777,13,FALSE),"0,00")</f>
        <v>970</v>
      </c>
      <c r="AO71" s="201">
        <f>IFERROR(VLOOKUP(SPARES_MANUF[[#This Row],[P/N]],'Table V'!A$1:O$7777,14,FALSE),"0,00")</f>
        <v>1796</v>
      </c>
      <c r="AP71" s="202" t="str">
        <f>IFERROR(VLOOKUP(SPARES_MANUF[[#This Row],[P/N]],'Table V'!A$1:O$7777,15,FALSE),"TBD")</f>
        <v>USD</v>
      </c>
      <c r="AQ71" s="203" t="str">
        <f>IFERROR(VLOOKUP(SPARES_MANUF[[#This Row],[CONCAT]],[3]PO_AS!$A$2:$R$2520,16,FALSE),"TBD")</f>
        <v>TBD</v>
      </c>
      <c r="AR71" s="204" t="str">
        <f>IFERROR(VLOOKUP(SPARES_MANUF[[#This Row],[CONCAT]],[3]PO_AS!$A$2:$S$2520,18,FALSE),"TBD")</f>
        <v>TBD</v>
      </c>
      <c r="AS71" s="204" t="str">
        <f t="shared" si="7"/>
        <v>Non valide</v>
      </c>
      <c r="AT71" s="204" t="str">
        <f t="shared" si="8"/>
        <v>Non valide</v>
      </c>
      <c r="AU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1940</v>
      </c>
      <c r="AV71" s="280">
        <f>IFERROR(SPARES_MANUF[[#This Row],[CA]]*INDEX('Paramètres listes'!$A$32:$C$34,MATCH(SPARES_MANUF[[#This Row],[Devise vendue]],'Paramètres listes'!$A$32:$A$34,0),MATCH(DASHBOARD!$J$5,'Paramètres listes'!$A$32:$C$32,0)),"0,00")</f>
        <v>1726.6000000000001</v>
      </c>
      <c r="AW71" s="259" t="str">
        <f>LEFT(SPARES_MANUF[[#This Row],[LCT]],9)</f>
        <v>W70264</v>
      </c>
      <c r="AX71" s="205">
        <f>SPARES_MANUF[[#This Row],[Collaborated date]]</f>
        <v>43159</v>
      </c>
      <c r="AY71" s="206">
        <f>IF(AND(SPARES_MANUF[[#This Row],[Dashboard date]]&gt;40179,SPARES_MANUF[[#This Row],[Dashboard date]]&lt;45658),SPARES_MANUF[[#This Row],[Dashboard date]],0)</f>
        <v>43159</v>
      </c>
      <c r="AZ71" s="207">
        <f>IF(OR(SPARES_MANUF[[#This Row],[Client]]="STELIA",SPARES_MANUF[[#This Row],[Priority]]="RTN",SPARES_MANUF[[#This Row],[Priority]]="EXP",SPARES_MANUF[[#This Row],[Priority]]="CRIT"),2,1)</f>
        <v>2</v>
      </c>
      <c r="BA71" s="208">
        <f>IFERROR(VLOOKUP(SPARES_MANUF[[#This Row],[P/N]],Tableau2[[#All],[PN]:[Temps alloués (h)]],16,FALSE),"TBD")</f>
        <v>4.04</v>
      </c>
      <c r="BB71" s="208">
        <f>IFERROR(SUM(SPARES_MANUF[[#This Row],[Temps alloués Unitaire]]*SPARES_MANUF[[#This Row],[Requested Qty]]),"TBD")</f>
        <v>8.08</v>
      </c>
    </row>
    <row r="72" spans="1:54" ht="25.5" hidden="1" customHeight="1" x14ac:dyDescent="0.2">
      <c r="A72" s="335" t="str">
        <f t="shared" si="5"/>
        <v>2766227710</v>
      </c>
      <c r="B72" s="81" t="str">
        <f>IFERROR(VLOOKUP(F72,'Table V'!A:K,11,FALSE),"TBD")</f>
        <v>AIRBUS</v>
      </c>
      <c r="C72" s="81">
        <v>27662277</v>
      </c>
      <c r="D72" s="82" t="s">
        <v>139</v>
      </c>
      <c r="E72" s="83" t="s">
        <v>78</v>
      </c>
      <c r="F72" s="81" t="s">
        <v>631</v>
      </c>
      <c r="G72" s="81">
        <v>1</v>
      </c>
      <c r="H72" s="81">
        <v>0</v>
      </c>
      <c r="I72" s="81" t="str">
        <f>IFERROR(VLOOKUP(F72,'Stock PHS'!A:F,6,FALSE),"")</f>
        <v/>
      </c>
      <c r="J72" s="84" t="str">
        <f>IFERROR(VLOOKUP(F72,'Table V'!A:I,9,FALSE),"P/N INCONNU")</f>
        <v>P/N CONNU</v>
      </c>
      <c r="K72" s="81" t="str">
        <f>IFERROR(VLOOKUP(F72,'Table V'!A:J,10,FALSE),"TBD")</f>
        <v>N/A</v>
      </c>
      <c r="L72" s="81" t="str">
        <f>IFERROR(VLOOKUP(F72,'Table V'!A:C,3,FALSE),"LdF non existante")</f>
        <v>LdF approuvée</v>
      </c>
      <c r="M72" s="85" t="s">
        <v>46</v>
      </c>
      <c r="N72" s="81" t="str">
        <f>IFERROR(VLOOKUP(F72,'Table V'!A:H,8,FALSE),"À définir")</f>
        <v>NON</v>
      </c>
      <c r="O72" s="81" t="str">
        <f>IFERROR(VLOOKUP(F72,'Table V'!A:E,2,FALSE),"")</f>
        <v>JACK</v>
      </c>
      <c r="P72" s="81" t="str">
        <f>IFERROR(CONCATENATE(VLOOKUP(F72,'Table V'!$A$1:$Q$259969,17,FALSE),"-",(RIGHT(C72,4)),"0",D72),"")</f>
        <v>1251319-2277010</v>
      </c>
      <c r="Q72" s="86" t="str">
        <f>IFERROR(VLOOKUP(F72,'Table V'!A:L,12,FALSE),"")</f>
        <v>LAB</v>
      </c>
      <c r="R72" s="81" t="s">
        <v>189</v>
      </c>
      <c r="S72" s="81" t="s">
        <v>179</v>
      </c>
      <c r="T72" s="90">
        <v>43153</v>
      </c>
      <c r="U72" s="88" t="s">
        <v>18</v>
      </c>
      <c r="V72" s="86" t="str">
        <f>IFERROR(VLOOKUP(F72,'Table V'!A:F,6,FALSE),"TBD")</f>
        <v>N/A</v>
      </c>
      <c r="W72" s="81" t="str">
        <f>IFERROR(VLOOKUP(F72,'Table V'!A:G,7,FALSE),"TBD")</f>
        <v>N/A</v>
      </c>
      <c r="X72" s="81" t="str">
        <f>IFERROR(VLOOKUP(A72,[1]Feuil1!$A:$AJ,32,FALSE),"N/A")</f>
        <v>N/A</v>
      </c>
      <c r="Y72" s="131" t="s">
        <v>1893</v>
      </c>
      <c r="Z72" s="89" t="s">
        <v>188</v>
      </c>
      <c r="AA72" s="81" t="s">
        <v>141</v>
      </c>
      <c r="AB72" s="85">
        <v>11000</v>
      </c>
      <c r="AC72" s="85"/>
      <c r="AD72" s="85"/>
      <c r="AE72" s="90">
        <v>43149</v>
      </c>
      <c r="AF72" s="90">
        <v>43159</v>
      </c>
      <c r="AG72" s="90">
        <f t="shared" si="6"/>
        <v>43153</v>
      </c>
      <c r="AH72" s="81" t="s">
        <v>44</v>
      </c>
      <c r="AI72" s="133" t="str">
        <f>IFERROR(VLOOKUP(SPARES_MANUF[[#This Row],[LCT pour mise à la MAD]],[2]MAD!$B$4:$J$500000,2,FALSE),"MAD TBD")</f>
        <v>MAD TBD</v>
      </c>
      <c r="AJ72" s="124" t="str">
        <f>IFERROR(VLOOKUP(SPARES_MANUF[[#This Row],[LCT pour mise à la MAD]],[2]MAD!$B$4:$J$500000,9,FALSE),"")</f>
        <v/>
      </c>
      <c r="AK7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" s="124">
        <f>SPARES_MANUF[[#This Row],[Promised ODD]]</f>
        <v>43159</v>
      </c>
      <c r="AM72" s="122" t="s">
        <v>10</v>
      </c>
      <c r="AN72" s="200">
        <f>IFERROR(VLOOKUP(SPARES_MANUF[[#This Row],[P/N]],'Table V'!A$1:O$7777,13,FALSE),"0,00")</f>
        <v>970</v>
      </c>
      <c r="AO72" s="201">
        <f>IFERROR(VLOOKUP(SPARES_MANUF[[#This Row],[P/N]],'Table V'!A$1:O$7777,14,FALSE),"0,00")</f>
        <v>1796</v>
      </c>
      <c r="AP72" s="202" t="str">
        <f>IFERROR(VLOOKUP(SPARES_MANUF[[#This Row],[P/N]],'Table V'!A$1:O$7777,15,FALSE),"TBD")</f>
        <v>USD</v>
      </c>
      <c r="AQ72" s="203" t="str">
        <f>IFERROR(VLOOKUP(SPARES_MANUF[[#This Row],[CONCAT]],[3]PO_AS!$A$2:$R$2520,16,FALSE),"TBD")</f>
        <v>TBD</v>
      </c>
      <c r="AR72" s="204" t="str">
        <f>IFERROR(VLOOKUP(SPARES_MANUF[[#This Row],[CONCAT]],[3]PO_AS!$A$2:$S$2520,18,FALSE),"TBD")</f>
        <v>TBD</v>
      </c>
      <c r="AS72" s="204" t="str">
        <f t="shared" si="7"/>
        <v>Non valide</v>
      </c>
      <c r="AT72" s="204" t="str">
        <f t="shared" si="8"/>
        <v>Non valide</v>
      </c>
      <c r="AU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72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72" s="259" t="str">
        <f>LEFT(SPARES_MANUF[[#This Row],[LCT]],9)</f>
        <v>Z37767</v>
      </c>
      <c r="AX72" s="205">
        <f>SPARES_MANUF[[#This Row],[Collaborated date]]</f>
        <v>43159</v>
      </c>
      <c r="AY72" s="206">
        <f>IF(AND(SPARES_MANUF[[#This Row],[Dashboard date]]&gt;40179,SPARES_MANUF[[#This Row],[Dashboard date]]&lt;45658),SPARES_MANUF[[#This Row],[Dashboard date]],0)</f>
        <v>43159</v>
      </c>
      <c r="AZ72" s="207">
        <f>IF(OR(SPARES_MANUF[[#This Row],[Client]]="STELIA",SPARES_MANUF[[#This Row],[Priority]]="RTN",SPARES_MANUF[[#This Row],[Priority]]="EXP",SPARES_MANUF[[#This Row],[Priority]]="CRIT"),2,1)</f>
        <v>2</v>
      </c>
      <c r="BA72" s="208">
        <f>IFERROR(VLOOKUP(SPARES_MANUF[[#This Row],[P/N]],Tableau2[[#All],[PN]:[Temps alloués (h)]],16,FALSE),"TBD")</f>
        <v>4.04</v>
      </c>
      <c r="BB72" s="208">
        <f>IFERROR(SUM(SPARES_MANUF[[#This Row],[Temps alloués Unitaire]]*SPARES_MANUF[[#This Row],[Requested Qty]]),"TBD")</f>
        <v>4.04</v>
      </c>
    </row>
    <row r="73" spans="1:54" ht="38.25" hidden="1" customHeight="1" x14ac:dyDescent="0.2">
      <c r="A73" s="335" t="str">
        <f t="shared" si="5"/>
        <v>2765743610</v>
      </c>
      <c r="B73" s="81" t="str">
        <f>IFERROR(VLOOKUP(F73,'Table V'!A:K,11,FALSE),"TBD")</f>
        <v>AIRBUS</v>
      </c>
      <c r="C73" s="81">
        <v>27657436</v>
      </c>
      <c r="D73" s="82" t="s">
        <v>1029</v>
      </c>
      <c r="E73" s="83" t="s">
        <v>86</v>
      </c>
      <c r="F73" s="81" t="s">
        <v>587</v>
      </c>
      <c r="G73" s="81">
        <v>1</v>
      </c>
      <c r="H73" s="81">
        <v>0</v>
      </c>
      <c r="I73" s="81" t="str">
        <f>IFERROR(VLOOKUP(F73,'Stock PHS'!A:F,6,FALSE),"")</f>
        <v/>
      </c>
      <c r="J73" s="84" t="str">
        <f>IFERROR(VLOOKUP(F73,'Table V'!A:I,9,FALSE),"P/N INCONNU")</f>
        <v>P/N CONNU</v>
      </c>
      <c r="K73" s="81" t="str">
        <f>IFERROR(VLOOKUP(F73,'Table V'!A:J,10,FALSE),"TBD")</f>
        <v>NB04436P</v>
      </c>
      <c r="L73" s="81" t="str">
        <f>IFERROR(VLOOKUP(F73,'Table V'!A:C,3,FALSE),"LdF non existante")</f>
        <v>LdF Non approuvée</v>
      </c>
      <c r="M73" s="85" t="s">
        <v>46</v>
      </c>
      <c r="N73" s="81" t="str">
        <f>IFERROR(VLOOKUP(F73,'Table V'!A:H,8,FALSE),"À définir")</f>
        <v>NON</v>
      </c>
      <c r="O73" s="81">
        <f>IFERROR(VLOOKUP(F73,'Table V'!A:E,2,FALSE),"")</f>
        <v>301</v>
      </c>
      <c r="P73" s="81" t="str">
        <f>IFERROR(CONCATENATE(VLOOKUP(F73,'Table V'!$A$1:$Q$259969,17,FALSE),"-",(RIGHT(C73,4)),"0",D73),"")</f>
        <v>1251019-7436000010</v>
      </c>
      <c r="Q73" s="86" t="str">
        <f>IFERROR(VLOOKUP(F73,'Table V'!A:L,12,FALSE),"")</f>
        <v>LAB</v>
      </c>
      <c r="R73" s="81" t="s">
        <v>1678</v>
      </c>
      <c r="S73" s="81" t="s">
        <v>166</v>
      </c>
      <c r="T73" s="90">
        <v>43158</v>
      </c>
      <c r="U73" s="88" t="s">
        <v>18</v>
      </c>
      <c r="V73" s="86" t="str">
        <f>IFERROR(VLOOKUP(F73,'Table V'!A:F,6,FALSE),"TBD")</f>
        <v>N/A</v>
      </c>
      <c r="W73" s="81" t="str">
        <f>IFERROR(VLOOKUP(F73,'Table V'!A:G,7,FALSE),"TBD")</f>
        <v>N/A</v>
      </c>
      <c r="X73" s="81" t="str">
        <f>IFERROR(VLOOKUP(A73,[1]Feuil1!$A:$AJ,32,FALSE),"N/A")</f>
        <v>N/A</v>
      </c>
      <c r="Y73" s="86" t="s">
        <v>1893</v>
      </c>
      <c r="Z73" s="89" t="s">
        <v>195</v>
      </c>
      <c r="AA73" s="81" t="s">
        <v>141</v>
      </c>
      <c r="AB73" s="85">
        <v>10816</v>
      </c>
      <c r="AC73" s="85"/>
      <c r="AD73" s="85"/>
      <c r="AE73" s="90">
        <v>43164</v>
      </c>
      <c r="AF73" s="90"/>
      <c r="AG73" s="90">
        <f t="shared" si="6"/>
        <v>43158</v>
      </c>
      <c r="AH73" s="81" t="s">
        <v>44</v>
      </c>
      <c r="AI73" s="133" t="str">
        <f>IFERROR(VLOOKUP(SPARES_MANUF[[#This Row],[LCT pour mise à la MAD]],[2]MAD!$B$4:$J$500000,2,FALSE),"MAD TBD")</f>
        <v>MAD TBD</v>
      </c>
      <c r="AJ73" s="124" t="str">
        <f>IFERROR(VLOOKUP(SPARES_MANUF[[#This Row],[LCT pour mise à la MAD]],[2]MAD!$B$4:$J$500000,9,FALSE),"")</f>
        <v/>
      </c>
      <c r="AK7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" s="124">
        <v>43158</v>
      </c>
      <c r="AM73" s="122" t="s">
        <v>10</v>
      </c>
      <c r="AN73" s="200">
        <f>IFERROR(VLOOKUP(SPARES_MANUF[[#This Row],[P/N]],'Table V'!A$1:O$7777,13,FALSE),"0,00")</f>
        <v>1883</v>
      </c>
      <c r="AO73" s="201">
        <f>IFERROR(VLOOKUP(SPARES_MANUF[[#This Row],[P/N]],'Table V'!A$1:O$7777,14,FALSE),"0,00")</f>
        <v>0</v>
      </c>
      <c r="AP73" s="202" t="str">
        <f>IFERROR(VLOOKUP(SPARES_MANUF[[#This Row],[P/N]],'Table V'!A$1:O$7777,15,FALSE),"TBD")</f>
        <v>EUR</v>
      </c>
      <c r="AQ73" s="203" t="str">
        <f>IFERROR(VLOOKUP(SPARES_MANUF[[#This Row],[CONCAT]],[3]PO_AS!$A$2:$R$2520,16,FALSE),"TBD")</f>
        <v>TBD</v>
      </c>
      <c r="AR73" s="204" t="str">
        <f>IFERROR(VLOOKUP(SPARES_MANUF[[#This Row],[CONCAT]],[3]PO_AS!$A$2:$S$2520,18,FALSE),"TBD")</f>
        <v>TBD</v>
      </c>
      <c r="AS73" s="204" t="str">
        <f t="shared" si="7"/>
        <v>Non valide</v>
      </c>
      <c r="AT73" s="204" t="str">
        <f t="shared" si="8"/>
        <v>Non valide</v>
      </c>
      <c r="AU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1883</v>
      </c>
      <c r="AV73" s="280">
        <f>IFERROR(SPARES_MANUF[[#This Row],[CA]]*INDEX('Paramètres listes'!$A$32:$C$34,MATCH(SPARES_MANUF[[#This Row],[Devise vendue]],'Paramètres listes'!$A$32:$A$34,0),MATCH(DASHBOARD!$J$5,'Paramètres listes'!$A$32:$C$32,0)),"0,00")</f>
        <v>1883</v>
      </c>
      <c r="AW73" s="259" t="str">
        <f>LEFT(SPARES_MANUF[[#This Row],[LCT]],9)</f>
        <v>Z34631
Z3</v>
      </c>
      <c r="AX73" s="205">
        <f>SPARES_MANUF[[#This Row],[Collaborated date]]</f>
        <v>43158</v>
      </c>
      <c r="AY73" s="206">
        <f>IF(AND(SPARES_MANUF[[#This Row],[Dashboard date]]&gt;40179,SPARES_MANUF[[#This Row],[Dashboard date]]&lt;45658),SPARES_MANUF[[#This Row],[Dashboard date]],0)</f>
        <v>43158</v>
      </c>
      <c r="AZ73" s="207">
        <f>IF(OR(SPARES_MANUF[[#This Row],[Client]]="STELIA",SPARES_MANUF[[#This Row],[Priority]]="RTN",SPARES_MANUF[[#This Row],[Priority]]="EXP",SPARES_MANUF[[#This Row],[Priority]]="CRIT"),2,1)</f>
        <v>2</v>
      </c>
      <c r="BA73" s="208">
        <f>IFERROR(VLOOKUP(SPARES_MANUF[[#This Row],[P/N]],Tableau2[[#All],[PN]:[Temps alloués (h)]],16,FALSE),"TBD")</f>
        <v>0</v>
      </c>
      <c r="BB73" s="208">
        <f>IFERROR(SUM(SPARES_MANUF[[#This Row],[Temps alloués Unitaire]]*SPARES_MANUF[[#This Row],[Requested Qty]]),"TBD")</f>
        <v>0</v>
      </c>
    </row>
    <row r="74" spans="1:54" ht="38.25" hidden="1" customHeight="1" x14ac:dyDescent="0.2">
      <c r="A74" s="335" t="str">
        <f t="shared" si="5"/>
        <v>2765743710</v>
      </c>
      <c r="B74" s="81" t="str">
        <f>IFERROR(VLOOKUP(F74,'Table V'!A:K,11,FALSE),"TBD")</f>
        <v>AIRBUS</v>
      </c>
      <c r="C74" s="81">
        <v>27657437</v>
      </c>
      <c r="D74" s="82" t="s">
        <v>1029</v>
      </c>
      <c r="E74" s="83" t="s">
        <v>86</v>
      </c>
      <c r="F74" s="81" t="s">
        <v>608</v>
      </c>
      <c r="G74" s="81">
        <v>1</v>
      </c>
      <c r="H74" s="81">
        <v>0</v>
      </c>
      <c r="I74" s="81" t="str">
        <f>IFERROR(VLOOKUP(F74,'Stock PHS'!A:F,6,FALSE),"")</f>
        <v/>
      </c>
      <c r="J74" s="84" t="str">
        <f>IFERROR(VLOOKUP(F74,'Table V'!A:I,9,FALSE),"P/N INCONNU")</f>
        <v>P/N CONNU</v>
      </c>
      <c r="K74" s="81" t="str">
        <f>IFERROR(VLOOKUP(F74,'Table V'!A:J,10,FALSE),"TBD")</f>
        <v>NB04436P</v>
      </c>
      <c r="L74" s="81" t="str">
        <f>IFERROR(VLOOKUP(F74,'Table V'!A:C,3,FALSE),"LdF non existante")</f>
        <v>LdF Non approuvée</v>
      </c>
      <c r="M74" s="85" t="s">
        <v>46</v>
      </c>
      <c r="N74" s="81" t="str">
        <f>IFERROR(VLOOKUP(F74,'Table V'!A:H,8,FALSE),"À définir")</f>
        <v>NON</v>
      </c>
      <c r="O74" s="81">
        <f>IFERROR(VLOOKUP(F74,'Table V'!A:E,2,FALSE),"")</f>
        <v>500</v>
      </c>
      <c r="P74" s="81" t="str">
        <f>IFERROR(CONCATENATE(VLOOKUP(F74,'Table V'!$A$1:$Q$259969,17,FALSE),"-",(RIGHT(C74,4)),"0",D74),"")</f>
        <v>1251019-7437000010</v>
      </c>
      <c r="Q74" s="86" t="str">
        <f>IFERROR(VLOOKUP(F74,'Table V'!A:L,12,FALSE),"")</f>
        <v>LAB</v>
      </c>
      <c r="R74" s="81" t="s">
        <v>1679</v>
      </c>
      <c r="S74" s="81" t="s">
        <v>166</v>
      </c>
      <c r="T74" s="90">
        <v>43158</v>
      </c>
      <c r="U74" s="88" t="s">
        <v>18</v>
      </c>
      <c r="V74" s="86" t="str">
        <f>IFERROR(VLOOKUP(F74,'Table V'!A:F,6,FALSE),"TBD")</f>
        <v>N/A</v>
      </c>
      <c r="W74" s="81" t="str">
        <f>IFERROR(VLOOKUP(F74,'Table V'!A:G,7,FALSE),"TBD")</f>
        <v>N/A</v>
      </c>
      <c r="X74" s="81" t="str">
        <f>IFERROR(VLOOKUP(A74,[1]Feuil1!$A:$AJ,32,FALSE),"N/A")</f>
        <v>N/A</v>
      </c>
      <c r="Y74" s="86" t="s">
        <v>1893</v>
      </c>
      <c r="Z74" s="89" t="s">
        <v>195</v>
      </c>
      <c r="AA74" s="81" t="s">
        <v>141</v>
      </c>
      <c r="AB74" s="85">
        <v>10816</v>
      </c>
      <c r="AC74" s="85"/>
      <c r="AD74" s="85"/>
      <c r="AE74" s="90">
        <v>43164</v>
      </c>
      <c r="AF74" s="90"/>
      <c r="AG74" s="90">
        <f t="shared" si="6"/>
        <v>43158</v>
      </c>
      <c r="AH74" s="81" t="s">
        <v>44</v>
      </c>
      <c r="AI74" s="133" t="str">
        <f>IFERROR(VLOOKUP(SPARES_MANUF[[#This Row],[LCT pour mise à la MAD]],[2]MAD!$B$4:$J$500000,2,FALSE),"MAD TBD")</f>
        <v>MAD TBD</v>
      </c>
      <c r="AJ74" s="124" t="str">
        <f>IFERROR(VLOOKUP(SPARES_MANUF[[#This Row],[LCT pour mise à la MAD]],[2]MAD!$B$4:$J$500000,9,FALSE),"")</f>
        <v/>
      </c>
      <c r="AK7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" s="124">
        <v>43158</v>
      </c>
      <c r="AM74" s="122" t="s">
        <v>10</v>
      </c>
      <c r="AN74" s="200">
        <f>IFERROR(VLOOKUP(SPARES_MANUF[[#This Row],[P/N]],'Table V'!A$1:O$7777,13,FALSE),"0,00")</f>
        <v>1930</v>
      </c>
      <c r="AO74" s="201">
        <f>IFERROR(VLOOKUP(SPARES_MANUF[[#This Row],[P/N]],'Table V'!A$1:O$7777,14,FALSE),"0,00")</f>
        <v>0</v>
      </c>
      <c r="AP74" s="202" t="str">
        <f>IFERROR(VLOOKUP(SPARES_MANUF[[#This Row],[P/N]],'Table V'!A$1:O$7777,15,FALSE),"TBD")</f>
        <v>EUR</v>
      </c>
      <c r="AQ74" s="203" t="str">
        <f>IFERROR(VLOOKUP(SPARES_MANUF[[#This Row],[CONCAT]],[3]PO_AS!$A$2:$R$2520,16,FALSE),"TBD")</f>
        <v>TBD</v>
      </c>
      <c r="AR74" s="204" t="str">
        <f>IFERROR(VLOOKUP(SPARES_MANUF[[#This Row],[CONCAT]],[3]PO_AS!$A$2:$S$2520,18,FALSE),"TBD")</f>
        <v>TBD</v>
      </c>
      <c r="AS74" s="204" t="str">
        <f t="shared" si="7"/>
        <v>Non valide</v>
      </c>
      <c r="AT74" s="204" t="str">
        <f t="shared" si="8"/>
        <v>Non valide</v>
      </c>
      <c r="AU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1930</v>
      </c>
      <c r="AV74" s="280">
        <f>IFERROR(SPARES_MANUF[[#This Row],[CA]]*INDEX('Paramètres listes'!$A$32:$C$34,MATCH(SPARES_MANUF[[#This Row],[Devise vendue]],'Paramètres listes'!$A$32:$A$34,0),MATCH(DASHBOARD!$J$5,'Paramètres listes'!$A$32:$C$32,0)),"0,00")</f>
        <v>1930</v>
      </c>
      <c r="AW74" s="259" t="str">
        <f>LEFT(SPARES_MANUF[[#This Row],[LCT]],9)</f>
        <v>Z34638
Z3</v>
      </c>
      <c r="AX74" s="205">
        <f>SPARES_MANUF[[#This Row],[Collaborated date]]</f>
        <v>43158</v>
      </c>
      <c r="AY74" s="206">
        <f>IF(AND(SPARES_MANUF[[#This Row],[Dashboard date]]&gt;40179,SPARES_MANUF[[#This Row],[Dashboard date]]&lt;45658),SPARES_MANUF[[#This Row],[Dashboard date]],0)</f>
        <v>43158</v>
      </c>
      <c r="AZ74" s="207">
        <f>IF(OR(SPARES_MANUF[[#This Row],[Client]]="STELIA",SPARES_MANUF[[#This Row],[Priority]]="RTN",SPARES_MANUF[[#This Row],[Priority]]="EXP",SPARES_MANUF[[#This Row],[Priority]]="CRIT"),2,1)</f>
        <v>2</v>
      </c>
      <c r="BA74" s="208">
        <f>IFERROR(VLOOKUP(SPARES_MANUF[[#This Row],[P/N]],Tableau2[[#All],[PN]:[Temps alloués (h)]],16,FALSE),"TBD")</f>
        <v>0</v>
      </c>
      <c r="BB74" s="208">
        <f>IFERROR(SUM(SPARES_MANUF[[#This Row],[Temps alloués Unitaire]]*SPARES_MANUF[[#This Row],[Requested Qty]]),"TBD")</f>
        <v>0</v>
      </c>
    </row>
    <row r="75" spans="1:54" ht="25.5" hidden="1" customHeight="1" x14ac:dyDescent="0.2">
      <c r="A75" s="335" t="str">
        <f t="shared" si="5"/>
        <v>2763437310</v>
      </c>
      <c r="B75" s="81" t="str">
        <f>IFERROR(VLOOKUP(F75,'Table V'!A:K,11,FALSE),"TBD")</f>
        <v>AIRBUS</v>
      </c>
      <c r="C75" s="81">
        <v>27634373</v>
      </c>
      <c r="D75" s="82" t="s">
        <v>139</v>
      </c>
      <c r="E75" s="83" t="s">
        <v>3</v>
      </c>
      <c r="F75" s="81" t="s">
        <v>568</v>
      </c>
      <c r="G75" s="81">
        <v>1</v>
      </c>
      <c r="H75" s="81">
        <v>0</v>
      </c>
      <c r="I75" s="81" t="str">
        <f>IFERROR(VLOOKUP(F75,'Stock PHS'!A:F,6,FALSE),"")</f>
        <v/>
      </c>
      <c r="J75" s="84" t="str">
        <f>IFERROR(VLOOKUP(F75,'Table V'!A:I,9,FALSE),"P/N INCONNU")</f>
        <v>P/N CONNU</v>
      </c>
      <c r="K75" s="81" t="str">
        <f>IFERROR(VLOOKUP(F75,'Table V'!A:J,10,FALSE),"TBD")</f>
        <v>NB05045P</v>
      </c>
      <c r="L75" s="81" t="str">
        <f>IFERROR(VLOOKUP(F75,'Table V'!A:C,3,FALSE),"LdF non existante")</f>
        <v>LdF approuvée</v>
      </c>
      <c r="M75" s="85" t="s">
        <v>46</v>
      </c>
      <c r="N75" s="81" t="str">
        <f>IFERROR(VLOOKUP(F75,'Table V'!A:H,8,FALSE),"À définir")</f>
        <v>NON</v>
      </c>
      <c r="O75" s="81">
        <f>IFERROR(VLOOKUP(F75,'Table V'!A:E,2,FALSE),"")</f>
        <v>108</v>
      </c>
      <c r="P75" s="81" t="str">
        <f>IFERROR(CONCATENATE(VLOOKUP(F75,'Table V'!$A$1:$Q$259969,17,FALSE),"-",(RIGHT(C75,4)),"0",D75),"")</f>
        <v>1251019-4373010</v>
      </c>
      <c r="Q75" s="86" t="str">
        <f>IFERROR(VLOOKUP(F75,'Table V'!A:L,12,FALSE),"")</f>
        <v>LAB</v>
      </c>
      <c r="R75" s="81" t="s">
        <v>1680</v>
      </c>
      <c r="S75" s="81" t="s">
        <v>32</v>
      </c>
      <c r="T75" s="90">
        <v>43160</v>
      </c>
      <c r="U75" s="88" t="s">
        <v>18</v>
      </c>
      <c r="V75" s="86">
        <f>IFERROR(VLOOKUP(F75,'Table V'!A:F,6,FALSE),"TBD")</f>
        <v>6963469200</v>
      </c>
      <c r="W75" s="81" t="str">
        <f>IFERROR(VLOOKUP(F75,'Table V'!A:G,7,FALSE),"TBD")</f>
        <v>Qté 1</v>
      </c>
      <c r="X75" s="81" t="str">
        <f>IFERROR(VLOOKUP(A75,[1]Feuil1!$A:$AJ,32,FALSE),"N/A")</f>
        <v>Received</v>
      </c>
      <c r="Y75" s="131" t="s">
        <v>1893</v>
      </c>
      <c r="Z75" s="89" t="s">
        <v>152</v>
      </c>
      <c r="AA75" s="81" t="s">
        <v>12</v>
      </c>
      <c r="AB75" s="85" t="s">
        <v>44</v>
      </c>
      <c r="AC75" s="85"/>
      <c r="AD75" s="85"/>
      <c r="AE75" s="90">
        <v>43108</v>
      </c>
      <c r="AF75" s="90">
        <v>43164</v>
      </c>
      <c r="AG75" s="90">
        <f t="shared" si="6"/>
        <v>43160</v>
      </c>
      <c r="AH75" s="81" t="s">
        <v>44</v>
      </c>
      <c r="AI75" s="133" t="str">
        <f>IFERROR(VLOOKUP(SPARES_MANUF[[#This Row],[LCT pour mise à la MAD]],[2]MAD!$B$4:$J$500000,2,FALSE),"MAD TBD")</f>
        <v>MAD TBD</v>
      </c>
      <c r="AJ75" s="124" t="str">
        <f>IFERROR(VLOOKUP(SPARES_MANUF[[#This Row],[LCT pour mise à la MAD]],[2]MAD!$B$4:$J$500000,9,FALSE),"")</f>
        <v/>
      </c>
      <c r="AK7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" s="124">
        <f>SPARES_MANUF[[#This Row],[Promised ODD]]</f>
        <v>43164</v>
      </c>
      <c r="AM75" s="122" t="s">
        <v>10</v>
      </c>
      <c r="AN75" s="200">
        <f>IFERROR(VLOOKUP(SPARES_MANUF[[#This Row],[P/N]],'Table V'!A$1:O$7777,13,FALSE),"0,00")</f>
        <v>4194</v>
      </c>
      <c r="AO75" s="201">
        <f>IFERROR(VLOOKUP(SPARES_MANUF[[#This Row],[P/N]],'Table V'!A$1:O$7777,14,FALSE),"0,00")</f>
        <v>0</v>
      </c>
      <c r="AP75" s="202" t="str">
        <f>IFERROR(VLOOKUP(SPARES_MANUF[[#This Row],[P/N]],'Table V'!A$1:O$7777,15,FALSE),"TBD")</f>
        <v>USD</v>
      </c>
      <c r="AQ75" s="203" t="str">
        <f>IFERROR(VLOOKUP(SPARES_MANUF[[#This Row],[CONCAT]],[3]PO_AS!$A$2:$R$2520,16,FALSE),"TBD")</f>
        <v>TBD</v>
      </c>
      <c r="AR75" s="204" t="str">
        <f>IFERROR(VLOOKUP(SPARES_MANUF[[#This Row],[CONCAT]],[3]PO_AS!$A$2:$S$2520,18,FALSE),"TBD")</f>
        <v>TBD</v>
      </c>
      <c r="AS75" s="204" t="str">
        <f t="shared" si="7"/>
        <v>Non valide</v>
      </c>
      <c r="AT75" s="204" t="str">
        <f t="shared" si="8"/>
        <v>Non valide</v>
      </c>
      <c r="AU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5" s="259" t="str">
        <f>LEFT(SPARES_MANUF[[#This Row],[LCT]],9)</f>
        <v>Z12612
Z1</v>
      </c>
      <c r="AX75" s="205">
        <f>SPARES_MANUF[[#This Row],[Collaborated date]]</f>
        <v>43164</v>
      </c>
      <c r="AY75" s="206">
        <f>IF(AND(SPARES_MANUF[[#This Row],[Dashboard date]]&gt;40179,SPARES_MANUF[[#This Row],[Dashboard date]]&lt;45658),SPARES_MANUF[[#This Row],[Dashboard date]],0)</f>
        <v>43164</v>
      </c>
      <c r="AZ75" s="207">
        <f>IF(OR(SPARES_MANUF[[#This Row],[Client]]="STELIA",SPARES_MANUF[[#This Row],[Priority]]="RTN",SPARES_MANUF[[#This Row],[Priority]]="EXP",SPARES_MANUF[[#This Row],[Priority]]="CRIT"),2,1)</f>
        <v>1</v>
      </c>
      <c r="BA75" s="208">
        <f>IFERROR(VLOOKUP(SPARES_MANUF[[#This Row],[P/N]],Tableau2[[#All],[PN]:[Temps alloués (h)]],16,FALSE),"TBD")</f>
        <v>0</v>
      </c>
      <c r="BB75" s="208">
        <f>IFERROR(SUM(SPARES_MANUF[[#This Row],[Temps alloués Unitaire]]*SPARES_MANUF[[#This Row],[Requested Qty]]),"TBD")</f>
        <v>0</v>
      </c>
    </row>
    <row r="76" spans="1:54" ht="38.25" hidden="1" customHeight="1" x14ac:dyDescent="0.2">
      <c r="A76" s="335" t="str">
        <f t="shared" si="5"/>
        <v>E8791708L10</v>
      </c>
      <c r="B76" s="81" t="str">
        <f>IFERROR(VLOOKUP(F76,'Table V'!A:K,11,FALSE),"TBD")</f>
        <v>AIRBUS</v>
      </c>
      <c r="C76" s="81" t="s">
        <v>194</v>
      </c>
      <c r="D76" s="82" t="s">
        <v>139</v>
      </c>
      <c r="E76" s="83" t="s">
        <v>3</v>
      </c>
      <c r="F76" s="81" t="s">
        <v>191</v>
      </c>
      <c r="G76" s="81">
        <v>1</v>
      </c>
      <c r="H76" s="81">
        <v>0</v>
      </c>
      <c r="I76" s="81" t="str">
        <f>IFERROR(VLOOKUP(F76,'Stock PHS'!A:F,6,FALSE),"")</f>
        <v/>
      </c>
      <c r="J76" s="84" t="str">
        <f>IFERROR(VLOOKUP(F76,'Table V'!A:I,9,FALSE),"P/N INCONNU")</f>
        <v>P/N CONNU</v>
      </c>
      <c r="K76" s="81" t="str">
        <f>IFERROR(VLOOKUP(F76,'Table V'!A:J,10,FALSE),"TBD")</f>
        <v>MB2030D</v>
      </c>
      <c r="L76" s="81" t="str">
        <f>IFERROR(VLOOKUP(F76,'Table V'!A:C,3,FALSE),"LdF non existante")</f>
        <v>LdF approuvée</v>
      </c>
      <c r="M76" s="85" t="s">
        <v>46</v>
      </c>
      <c r="N76" s="81" t="s">
        <v>46</v>
      </c>
      <c r="O76" s="81">
        <f>IFERROR(VLOOKUP(F76,'Table V'!A:E,2,FALSE),"")</f>
        <v>34</v>
      </c>
      <c r="P76" s="81" t="str">
        <f>IFERROR(CONCATENATE(VLOOKUP(F76,'Table V'!$A$1:$Q$259969,17,FALSE),"-",(RIGHT(C76,4)),"0",D76),"")</f>
        <v>1251019-708L010</v>
      </c>
      <c r="Q76" s="86" t="str">
        <f>IFERROR(VLOOKUP(F76,'Table V'!A:L,12,FALSE),"")</f>
        <v>LAB</v>
      </c>
      <c r="R76" s="81" t="s">
        <v>1681</v>
      </c>
      <c r="S76" s="81" t="s">
        <v>153</v>
      </c>
      <c r="T76" s="90">
        <v>43160</v>
      </c>
      <c r="U76" s="88" t="s">
        <v>18</v>
      </c>
      <c r="V76" s="86" t="str">
        <f>IFERROR(VLOOKUP(F76,'Table V'!A:F,6,FALSE),"TBD")</f>
        <v>6M90079100</v>
      </c>
      <c r="W76" s="81" t="str">
        <f>IFERROR(VLOOKUP(F76,'Table V'!A:G,7,FALSE),"TBD")</f>
        <v>Qté 1</v>
      </c>
      <c r="X76" s="81" t="str">
        <f>IFERROR(VLOOKUP(A76,[1]Feuil1!$A:$AJ,32,FALSE),"N/A")</f>
        <v>Received</v>
      </c>
      <c r="Y76" s="131" t="s">
        <v>1893</v>
      </c>
      <c r="Z76" s="89" t="s">
        <v>209</v>
      </c>
      <c r="AA76" s="81" t="s">
        <v>141</v>
      </c>
      <c r="AB76" s="85" t="s">
        <v>44</v>
      </c>
      <c r="AC76" s="85"/>
      <c r="AD76" s="85"/>
      <c r="AE76" s="90">
        <v>43141</v>
      </c>
      <c r="AF76" s="90">
        <v>43164</v>
      </c>
      <c r="AG76" s="90">
        <f t="shared" si="6"/>
        <v>43160</v>
      </c>
      <c r="AH76" s="81" t="s">
        <v>44</v>
      </c>
      <c r="AI76" s="133" t="str">
        <f>IFERROR(VLOOKUP(SPARES_MANUF[[#This Row],[LCT pour mise à la MAD]],[2]MAD!$B$4:$J$500000,2,FALSE),"MAD TBD")</f>
        <v>MAD TBD</v>
      </c>
      <c r="AJ76" s="124" t="str">
        <f>IFERROR(VLOOKUP(SPARES_MANUF[[#This Row],[LCT pour mise à la MAD]],[2]MAD!$B$4:$J$500000,9,FALSE),"")</f>
        <v/>
      </c>
      <c r="AK7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" s="124">
        <f>SPARES_MANUF[[#This Row],[Promised ODD]]</f>
        <v>43164</v>
      </c>
      <c r="AM76" s="122" t="s">
        <v>10</v>
      </c>
      <c r="AN76" s="200">
        <f>IFERROR(VLOOKUP(SPARES_MANUF[[#This Row],[P/N]],'Table V'!A$1:O$7777,13,FALSE),"0,00")</f>
        <v>968</v>
      </c>
      <c r="AO76" s="201">
        <f>IFERROR(VLOOKUP(SPARES_MANUF[[#This Row],[P/N]],'Table V'!A$1:O$7777,14,FALSE),"0,00")</f>
        <v>0</v>
      </c>
      <c r="AP76" s="202" t="str">
        <f>IFERROR(VLOOKUP(SPARES_MANUF[[#This Row],[P/N]],'Table V'!A$1:O$7777,15,FALSE),"TBD")</f>
        <v>EUR</v>
      </c>
      <c r="AQ76" s="203" t="str">
        <f>IFERROR(VLOOKUP(SPARES_MANUF[[#This Row],[CONCAT]],[3]PO_AS!$A$2:$R$2520,16,FALSE),"TBD")</f>
        <v>TBD</v>
      </c>
      <c r="AR76" s="204" t="str">
        <f>IFERROR(VLOOKUP(SPARES_MANUF[[#This Row],[CONCAT]],[3]PO_AS!$A$2:$S$2520,18,FALSE),"TBD")</f>
        <v>TBD</v>
      </c>
      <c r="AS76" s="204" t="str">
        <f t="shared" si="7"/>
        <v>Non valide</v>
      </c>
      <c r="AT76" s="204" t="str">
        <f t="shared" si="8"/>
        <v>Non valide</v>
      </c>
      <c r="AU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6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6" s="259" t="str">
        <f>LEFT(SPARES_MANUF[[#This Row],[LCT]],9)</f>
        <v>Z51425
Z5</v>
      </c>
      <c r="AX76" s="205">
        <f>SPARES_MANUF[[#This Row],[Collaborated date]]</f>
        <v>43164</v>
      </c>
      <c r="AY76" s="206">
        <f>IF(AND(SPARES_MANUF[[#This Row],[Dashboard date]]&gt;40179,SPARES_MANUF[[#This Row],[Dashboard date]]&lt;45658),SPARES_MANUF[[#This Row],[Dashboard date]],0)</f>
        <v>43164</v>
      </c>
      <c r="AZ76" s="207">
        <f>IF(OR(SPARES_MANUF[[#This Row],[Client]]="STELIA",SPARES_MANUF[[#This Row],[Priority]]="RTN",SPARES_MANUF[[#This Row],[Priority]]="EXP",SPARES_MANUF[[#This Row],[Priority]]="CRIT"),2,1)</f>
        <v>1</v>
      </c>
      <c r="BA76" s="208">
        <f>IFERROR(VLOOKUP(SPARES_MANUF[[#This Row],[P/N]],Tableau2[[#All],[PN]:[Temps alloués (h)]],16,FALSE),"TBD")</f>
        <v>0</v>
      </c>
      <c r="BB76" s="208">
        <f>IFERROR(SUM(SPARES_MANUF[[#This Row],[Temps alloués Unitaire]]*SPARES_MANUF[[#This Row],[Requested Qty]]),"TBD")</f>
        <v>0</v>
      </c>
    </row>
    <row r="77" spans="1:54" ht="25.5" hidden="1" customHeight="1" x14ac:dyDescent="0.2">
      <c r="A77" s="335" t="str">
        <f t="shared" si="5"/>
        <v>E9375445L10</v>
      </c>
      <c r="B77" s="81" t="str">
        <f>IFERROR(VLOOKUP(F77,'Table V'!A:K,11,FALSE),"TBD")</f>
        <v>AIRBUS</v>
      </c>
      <c r="C77" s="81" t="s">
        <v>126</v>
      </c>
      <c r="D77" s="82" t="s">
        <v>139</v>
      </c>
      <c r="E77" s="83" t="s">
        <v>3</v>
      </c>
      <c r="F77" s="81" t="s">
        <v>71</v>
      </c>
      <c r="G77" s="81">
        <v>1</v>
      </c>
      <c r="H77" s="81">
        <v>0</v>
      </c>
      <c r="I77" s="81" t="str">
        <f>IFERROR(VLOOKUP(F77,'Stock PHS'!A:F,6,FALSE),"")</f>
        <v/>
      </c>
      <c r="J77" s="84" t="str">
        <f>IFERROR(VLOOKUP(F77,'Table V'!A:I,9,FALSE),"P/N INCONNU")</f>
        <v>P/N CONNU</v>
      </c>
      <c r="K77" s="81" t="str">
        <f>IFERROR(VLOOKUP(F77,'Table V'!A:J,10,FALSE),"TBD")</f>
        <v>MB0080D</v>
      </c>
      <c r="L77" s="81" t="str">
        <f>IFERROR(VLOOKUP(F77,'Table V'!A:C,3,FALSE),"LdF non existante")</f>
        <v>LdF approuvée</v>
      </c>
      <c r="M77" s="85" t="s">
        <v>46</v>
      </c>
      <c r="N77" s="81" t="s">
        <v>46</v>
      </c>
      <c r="O77" s="81">
        <v>51</v>
      </c>
      <c r="P77" s="81" t="str">
        <f>IFERROR(CONCATENATE(VLOOKUP(F77,'Table V'!$A$1:$Q$259969,17,FALSE),"-",(RIGHT(C77,4)),"0",D77),"")</f>
        <v>1251019-445L010</v>
      </c>
      <c r="Q77" s="86" t="str">
        <f>IFERROR(VLOOKUP(F77,'Table V'!A:L,12,FALSE),"")</f>
        <v>LAB</v>
      </c>
      <c r="R77" s="81" t="s">
        <v>1682</v>
      </c>
      <c r="S77" s="81" t="s">
        <v>153</v>
      </c>
      <c r="T77" s="90">
        <v>43160</v>
      </c>
      <c r="U77" s="88" t="s">
        <v>18</v>
      </c>
      <c r="V77" s="86" t="str">
        <f>IFERROR(VLOOKUP(F77,'Table V'!A:F,6,FALSE),"TBD")</f>
        <v>N/A</v>
      </c>
      <c r="W77" s="81" t="str">
        <f>IFERROR(VLOOKUP(F77,'Table V'!A:G,7,FALSE),"TBD")</f>
        <v>N/A</v>
      </c>
      <c r="X77" s="81" t="str">
        <f>IFERROR(VLOOKUP(A77,[1]Feuil1!$A:$AJ,32,FALSE),"N/A")</f>
        <v>N/A</v>
      </c>
      <c r="Y77" s="131" t="s">
        <v>1893</v>
      </c>
      <c r="Z77" s="89" t="s">
        <v>216</v>
      </c>
      <c r="AA77" s="81" t="s">
        <v>141</v>
      </c>
      <c r="AB77" s="85">
        <v>10740</v>
      </c>
      <c r="AC77" s="85"/>
      <c r="AD77" s="85"/>
      <c r="AE77" s="90">
        <v>43146</v>
      </c>
      <c r="AF77" s="90">
        <v>43164</v>
      </c>
      <c r="AG77" s="90">
        <f t="shared" si="6"/>
        <v>43160</v>
      </c>
      <c r="AH77" s="81" t="s">
        <v>44</v>
      </c>
      <c r="AI77" s="133" t="str">
        <f>IFERROR(VLOOKUP(SPARES_MANUF[[#This Row],[LCT pour mise à la MAD]],[2]MAD!$B$4:$J$500000,2,FALSE),"MAD TBD")</f>
        <v>MAD TBD</v>
      </c>
      <c r="AJ77" s="124" t="str">
        <f>IFERROR(VLOOKUP(SPARES_MANUF[[#This Row],[LCT pour mise à la MAD]],[2]MAD!$B$4:$J$500000,9,FALSE),"")</f>
        <v/>
      </c>
      <c r="AK7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7" s="124">
        <f>SPARES_MANUF[[#This Row],[Promised ODD]]</f>
        <v>43164</v>
      </c>
      <c r="AM77" s="122" t="s">
        <v>10</v>
      </c>
      <c r="AN77" s="200">
        <f>IFERROR(VLOOKUP(SPARES_MANUF[[#This Row],[P/N]],'Table V'!A$1:O$7777,13,FALSE),"0,00")</f>
        <v>2267</v>
      </c>
      <c r="AO77" s="201">
        <f>IFERROR(VLOOKUP(SPARES_MANUF[[#This Row],[P/N]],'Table V'!A$1:O$7777,14,FALSE),"0,00")</f>
        <v>0</v>
      </c>
      <c r="AP77" s="202" t="str">
        <f>IFERROR(VLOOKUP(SPARES_MANUF[[#This Row],[P/N]],'Table V'!A$1:O$7777,15,FALSE),"TBD")</f>
        <v>EUR</v>
      </c>
      <c r="AQ77" s="203" t="str">
        <f>IFERROR(VLOOKUP(SPARES_MANUF[[#This Row],[CONCAT]],[3]PO_AS!$A$2:$R$2520,16,FALSE),"TBD")</f>
        <v>TBD</v>
      </c>
      <c r="AR77" s="204" t="str">
        <f>IFERROR(VLOOKUP(SPARES_MANUF[[#This Row],[CONCAT]],[3]PO_AS!$A$2:$S$2520,18,FALSE),"TBD")</f>
        <v>TBD</v>
      </c>
      <c r="AS77" s="204" t="str">
        <f t="shared" si="7"/>
        <v>Non valide</v>
      </c>
      <c r="AT77" s="204" t="str">
        <f t="shared" si="8"/>
        <v>Non valide</v>
      </c>
      <c r="AU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7" s="259" t="str">
        <f>LEFT(SPARES_MANUF[[#This Row],[LCT]],9)</f>
        <v>Z34702
Z3</v>
      </c>
      <c r="AX77" s="205">
        <f>SPARES_MANUF[[#This Row],[Collaborated date]]</f>
        <v>43164</v>
      </c>
      <c r="AY77" s="206">
        <f>IF(AND(SPARES_MANUF[[#This Row],[Dashboard date]]&gt;40179,SPARES_MANUF[[#This Row],[Dashboard date]]&lt;45658),SPARES_MANUF[[#This Row],[Dashboard date]],0)</f>
        <v>43164</v>
      </c>
      <c r="AZ77" s="207">
        <f>IF(OR(SPARES_MANUF[[#This Row],[Client]]="STELIA",SPARES_MANUF[[#This Row],[Priority]]="RTN",SPARES_MANUF[[#This Row],[Priority]]="EXP",SPARES_MANUF[[#This Row],[Priority]]="CRIT"),2,1)</f>
        <v>1</v>
      </c>
      <c r="BA77" s="208">
        <f>IFERROR(VLOOKUP(SPARES_MANUF[[#This Row],[P/N]],Tableau2[[#All],[PN]:[Temps alloués (h)]],16,FALSE),"TBD")</f>
        <v>0</v>
      </c>
      <c r="BB77" s="208">
        <f>IFERROR(SUM(SPARES_MANUF[[#This Row],[Temps alloués Unitaire]]*SPARES_MANUF[[#This Row],[Requested Qty]]),"TBD")</f>
        <v>0</v>
      </c>
    </row>
    <row r="78" spans="1:54" ht="38.25" hidden="1" customHeight="1" x14ac:dyDescent="0.2">
      <c r="A78" s="335" t="str">
        <f t="shared" si="5"/>
        <v>4900033419</v>
      </c>
      <c r="B78" s="81" t="str">
        <f>IFERROR(VLOOKUP(F78,'Table V'!A:K,11,FALSE),"TBD")</f>
        <v>STELIA</v>
      </c>
      <c r="C78" s="81">
        <v>4900033419</v>
      </c>
      <c r="D78" s="82"/>
      <c r="E78" s="83" t="s">
        <v>3</v>
      </c>
      <c r="F78" s="81" t="s">
        <v>669</v>
      </c>
      <c r="G78" s="81">
        <v>6</v>
      </c>
      <c r="H78" s="81">
        <v>0</v>
      </c>
      <c r="I78" s="81" t="str">
        <f>IFERROR(VLOOKUP(F78,'Stock PHS'!A:F,6,FALSE),"")</f>
        <v/>
      </c>
      <c r="J78" s="84" t="str">
        <f>IFERROR(VLOOKUP(F78,'Table V'!A:I,9,FALSE),"P/N INCONNU")</f>
        <v>P/N CONNU</v>
      </c>
      <c r="K78" s="81" t="str">
        <f>IFERROR(VLOOKUP(F78,'Table V'!A:J,10,FALSE),"TBD")</f>
        <v>TBD</v>
      </c>
      <c r="L78" s="81" t="str">
        <f>IFERROR(VLOOKUP(F78,'Table V'!A:C,3,FALSE),"LdF non existante")</f>
        <v>LdF approuvée</v>
      </c>
      <c r="M78" s="85" t="s">
        <v>46</v>
      </c>
      <c r="N78" s="81" t="str">
        <f>IFERROR(VLOOKUP(F78,'Table V'!A:H,8,FALSE),"À définir")</f>
        <v>OUI</v>
      </c>
      <c r="O78" s="81" t="str">
        <f>IFERROR(VLOOKUP(F78,'Table V'!A:E,2,FALSE),"")</f>
        <v>ENS. EQUIPEMENT 61VU</v>
      </c>
      <c r="P78" s="81" t="str">
        <f>IFERROR(CONCATENATE(VLOOKUP(F78,'Table V'!$A$1:$Q$259969,17,FALSE),"-",(RIGHT(C78,4)),"0",D78),"")</f>
        <v>1251019-34190</v>
      </c>
      <c r="Q78" s="86" t="str">
        <f>IFERROR(VLOOKUP(F78,'Table V'!A:L,12,FALSE),"")</f>
        <v>COL</v>
      </c>
      <c r="R78" s="82" t="s">
        <v>775</v>
      </c>
      <c r="S78" s="81" t="s">
        <v>742</v>
      </c>
      <c r="T78" s="90">
        <v>43164</v>
      </c>
      <c r="U78" s="88" t="s">
        <v>18</v>
      </c>
      <c r="V78" s="86" t="str">
        <f>IFERROR(VLOOKUP(F78,'Table V'!A:F,6,FALSE),"TBD")</f>
        <v>N/A</v>
      </c>
      <c r="W78" s="81" t="str">
        <f>IFERROR(VLOOKUP(F78,'Table V'!A:G,7,FALSE),"TBD")</f>
        <v>N/A</v>
      </c>
      <c r="X78" s="81" t="str">
        <f>IFERROR(VLOOKUP(A78,[1]Feuil1!$A:$AJ,32,FALSE),"N/A")</f>
        <v>N/A</v>
      </c>
      <c r="Y78" s="131" t="s">
        <v>1893</v>
      </c>
      <c r="Z78" s="89"/>
      <c r="AA78" s="81" t="s">
        <v>141</v>
      </c>
      <c r="AB78" s="85">
        <v>7662</v>
      </c>
      <c r="AC78" s="85" t="s">
        <v>729</v>
      </c>
      <c r="AD78" s="85"/>
      <c r="AE78" s="90">
        <v>43088</v>
      </c>
      <c r="AF78" s="90">
        <v>43166</v>
      </c>
      <c r="AG78" s="90">
        <f t="shared" si="6"/>
        <v>43164</v>
      </c>
      <c r="AH78" s="81"/>
      <c r="AI78" s="133" t="str">
        <f>IFERROR(VLOOKUP(SPARES_MANUF[[#This Row],[LCT pour mise à la MAD]],[2]MAD!$B$4:$J$500000,2,FALSE),"MAD TBD")</f>
        <v>MAD TBD</v>
      </c>
      <c r="AJ78" s="124" t="str">
        <f>IFERROR(VLOOKUP(SPARES_MANUF[[#This Row],[LCT pour mise à la MAD]],[2]MAD!$B$4:$J$500000,9,FALSE),"")</f>
        <v/>
      </c>
      <c r="AK7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8" s="124">
        <f>SPARES_MANUF[[#This Row],[Promised ODD]]</f>
        <v>43166</v>
      </c>
      <c r="AM78" s="122" t="s">
        <v>10</v>
      </c>
      <c r="AN78" s="200">
        <f>IFERROR(VLOOKUP(SPARES_MANUF[[#This Row],[P/N]],'Table V'!A$1:O$7777,13,FALSE),"0,00")</f>
        <v>0</v>
      </c>
      <c r="AO78" s="201">
        <f>IFERROR(VLOOKUP(SPARES_MANUF[[#This Row],[P/N]],'Table V'!A$1:O$7777,14,FALSE),"0,00")</f>
        <v>0</v>
      </c>
      <c r="AP78" s="202">
        <f>IFERROR(VLOOKUP(SPARES_MANUF[[#This Row],[P/N]],'Table V'!A$1:O$7777,15,FALSE),"TBD")</f>
        <v>0</v>
      </c>
      <c r="AQ78" s="203" t="str">
        <f>IFERROR(VLOOKUP(SPARES_MANUF[[#This Row],[CONCAT]],[3]PO_AS!$A$2:$R$2520,16,FALSE),"TBD")</f>
        <v>TBD</v>
      </c>
      <c r="AR78" s="204" t="str">
        <f>IFERROR(VLOOKUP(SPARES_MANUF[[#This Row],[CONCAT]],[3]PO_AS!$A$2:$S$2520,18,FALSE),"TBD")</f>
        <v>TBD</v>
      </c>
      <c r="AS78" s="204" t="str">
        <f t="shared" si="7"/>
        <v>Non valide</v>
      </c>
      <c r="AT78" s="204" t="str">
        <f t="shared" si="8"/>
        <v>Non valide</v>
      </c>
      <c r="AU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8" s="259" t="str">
        <f>LEFT(SPARES_MANUF[[#This Row],[LCT]],9)</f>
        <v xml:space="preserve">Z19308 - </v>
      </c>
      <c r="AX78" s="205">
        <f>SPARES_MANUF[[#This Row],[Collaborated date]]</f>
        <v>43166</v>
      </c>
      <c r="AY78" s="206">
        <f>IF(AND(SPARES_MANUF[[#This Row],[Dashboard date]]&gt;40179,SPARES_MANUF[[#This Row],[Dashboard date]]&lt;45658),SPARES_MANUF[[#This Row],[Dashboard date]],0)</f>
        <v>43166</v>
      </c>
      <c r="AZ78" s="207">
        <f>IF(OR(SPARES_MANUF[[#This Row],[Client]]="STELIA",SPARES_MANUF[[#This Row],[Priority]]="RTN",SPARES_MANUF[[#This Row],[Priority]]="EXP",SPARES_MANUF[[#This Row],[Priority]]="CRIT"),2,1)</f>
        <v>2</v>
      </c>
      <c r="BA78" s="208">
        <f>IFERROR(VLOOKUP(SPARES_MANUF[[#This Row],[P/N]],Tableau2[[#All],[PN]:[Temps alloués (h)]],16,FALSE),"TBD")</f>
        <v>0</v>
      </c>
      <c r="BB78" s="208">
        <f>IFERROR(SUM(SPARES_MANUF[[#This Row],[Temps alloués Unitaire]]*SPARES_MANUF[[#This Row],[Requested Qty]]),"TBD")</f>
        <v>0</v>
      </c>
    </row>
    <row r="79" spans="1:54" ht="38.25" hidden="1" customHeight="1" x14ac:dyDescent="0.2">
      <c r="A79" s="335" t="str">
        <f t="shared" si="5"/>
        <v>2769452510</v>
      </c>
      <c r="B79" s="81" t="str">
        <f>IFERROR(VLOOKUP(F79,'Table V'!A:K,11,FALSE),"TBD")</f>
        <v>AIRBUS</v>
      </c>
      <c r="C79" s="81">
        <v>27694525</v>
      </c>
      <c r="D79" s="82" t="s">
        <v>139</v>
      </c>
      <c r="E79" s="83" t="s">
        <v>3</v>
      </c>
      <c r="F79" s="81" t="s">
        <v>507</v>
      </c>
      <c r="G79" s="81">
        <v>5</v>
      </c>
      <c r="H79" s="81">
        <v>0</v>
      </c>
      <c r="I79" s="81" t="str">
        <f>IFERROR(VLOOKUP(F79,'Stock PHS'!A:F,6,FALSE),"")</f>
        <v/>
      </c>
      <c r="J79" s="84" t="str">
        <f>IFERROR(VLOOKUP(F79,'Table V'!A:I,9,FALSE),"P/N INCONNU")</f>
        <v>P/N CONNU</v>
      </c>
      <c r="K79" s="81" t="str">
        <f>IFERROR(VLOOKUP(F79,'Table V'!A:J,10,FALSE),"TBD")</f>
        <v>NB03483P</v>
      </c>
      <c r="L79" s="81" t="str">
        <f>IFERROR(VLOOKUP(F79,'Table V'!A:C,3,FALSE),"LdF non existante")</f>
        <v>LdF approuvée</v>
      </c>
      <c r="M79" s="85" t="s">
        <v>46</v>
      </c>
      <c r="N79" s="81" t="str">
        <f>IFERROR(VLOOKUP(F79,'Table V'!A:H,8,FALSE),"À définir")</f>
        <v>NON</v>
      </c>
      <c r="O79" s="81">
        <f>IFERROR(VLOOKUP(F79,'Table V'!A:E,2,FALSE),"")</f>
        <v>27</v>
      </c>
      <c r="P79" s="81" t="str">
        <f>IFERROR(CONCATENATE(VLOOKUP(F79,'Table V'!$A$1:$Q$259969,17,FALSE),"-",(RIGHT(C79,4)),"0",D79),"")</f>
        <v>1251019-4525010</v>
      </c>
      <c r="Q79" s="86" t="str">
        <f>IFERROR(VLOOKUP(F79,'Table V'!A:L,12,FALSE),"")</f>
        <v>LAB</v>
      </c>
      <c r="R79" s="81" t="s">
        <v>1683</v>
      </c>
      <c r="S79" s="81" t="s">
        <v>154</v>
      </c>
      <c r="T79" s="90">
        <v>43166</v>
      </c>
      <c r="U79" s="88" t="s">
        <v>18</v>
      </c>
      <c r="V79" s="86" t="str">
        <f>IFERROR(VLOOKUP(F79,'Table V'!A:F,6,FALSE),"TBD")</f>
        <v>N/A</v>
      </c>
      <c r="W79" s="81" t="str">
        <f>IFERROR(VLOOKUP(F79,'Table V'!A:G,7,FALSE),"TBD")</f>
        <v>N/A</v>
      </c>
      <c r="X79" s="81" t="str">
        <f>IFERROR(VLOOKUP(A79,[1]Feuil1!$A:$AJ,32,FALSE),"N/A")</f>
        <v>N/A</v>
      </c>
      <c r="Y79" s="131" t="s">
        <v>1893</v>
      </c>
      <c r="Z79" s="89"/>
      <c r="AA79" s="81" t="s">
        <v>141</v>
      </c>
      <c r="AB79" s="85">
        <v>11859</v>
      </c>
      <c r="AC79" s="85"/>
      <c r="AD79" s="85"/>
      <c r="AE79" s="90">
        <v>43157</v>
      </c>
      <c r="AF79" s="90">
        <v>43168</v>
      </c>
      <c r="AG79" s="90">
        <f t="shared" si="6"/>
        <v>43166</v>
      </c>
      <c r="AH79" s="81" t="s">
        <v>44</v>
      </c>
      <c r="AI79" s="133" t="str">
        <f>IFERROR(VLOOKUP(SPARES_MANUF[[#This Row],[LCT pour mise à la MAD]],[2]MAD!$B$4:$J$500000,2,FALSE),"MAD TBD")</f>
        <v>MAD TBD</v>
      </c>
      <c r="AJ79" s="124" t="str">
        <f>IFERROR(VLOOKUP(SPARES_MANUF[[#This Row],[LCT pour mise à la MAD]],[2]MAD!$B$4:$J$500000,9,FALSE),"")</f>
        <v/>
      </c>
      <c r="AK7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9" s="124">
        <f>SPARES_MANUF[[#This Row],[Promised ODD]]</f>
        <v>43168</v>
      </c>
      <c r="AM79" s="122" t="s">
        <v>10</v>
      </c>
      <c r="AN79" s="200">
        <f>IFERROR(VLOOKUP(SPARES_MANUF[[#This Row],[P/N]],'Table V'!A$1:O$7777,13,FALSE),"0,00")</f>
        <v>1466</v>
      </c>
      <c r="AO79" s="201">
        <f>IFERROR(VLOOKUP(SPARES_MANUF[[#This Row],[P/N]],'Table V'!A$1:O$7777,14,FALSE),"0,00")</f>
        <v>2436</v>
      </c>
      <c r="AP79" s="202" t="str">
        <f>IFERROR(VLOOKUP(SPARES_MANUF[[#This Row],[P/N]],'Table V'!A$1:O$7777,15,FALSE),"TBD")</f>
        <v>USD</v>
      </c>
      <c r="AQ79" s="203" t="str">
        <f>IFERROR(VLOOKUP(SPARES_MANUF[[#This Row],[CONCAT]],[3]PO_AS!$A$2:$R$2520,16,FALSE),"TBD")</f>
        <v>TBD</v>
      </c>
      <c r="AR79" s="204" t="str">
        <f>IFERROR(VLOOKUP(SPARES_MANUF[[#This Row],[CONCAT]],[3]PO_AS!$A$2:$S$2520,18,FALSE),"TBD")</f>
        <v>TBD</v>
      </c>
      <c r="AS79" s="204" t="str">
        <f t="shared" si="7"/>
        <v>Non valide</v>
      </c>
      <c r="AT79" s="204" t="str">
        <f t="shared" si="8"/>
        <v>Non valide</v>
      </c>
      <c r="AU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12180</v>
      </c>
      <c r="AV79" s="280">
        <f>IFERROR(SPARES_MANUF[[#This Row],[CA]]*INDEX('Paramètres listes'!$A$32:$C$34,MATCH(SPARES_MANUF[[#This Row],[Devise vendue]],'Paramètres listes'!$A$32:$A$34,0),MATCH(DASHBOARD!$J$5,'Paramètres listes'!$A$32:$C$32,0)),"0,00")</f>
        <v>10840.2</v>
      </c>
      <c r="AW79" s="259" t="str">
        <f>LEFT(SPARES_MANUF[[#This Row],[LCT]],9)</f>
        <v>Z69324
Z6</v>
      </c>
      <c r="AX79" s="205">
        <f>SPARES_MANUF[[#This Row],[Collaborated date]]</f>
        <v>43168</v>
      </c>
      <c r="AY79" s="206">
        <f>IF(AND(SPARES_MANUF[[#This Row],[Dashboard date]]&gt;40179,SPARES_MANUF[[#This Row],[Dashboard date]]&lt;45658),SPARES_MANUF[[#This Row],[Dashboard date]],0)</f>
        <v>43168</v>
      </c>
      <c r="AZ79" s="207">
        <f>IF(OR(SPARES_MANUF[[#This Row],[Client]]="STELIA",SPARES_MANUF[[#This Row],[Priority]]="RTN",SPARES_MANUF[[#This Row],[Priority]]="EXP",SPARES_MANUF[[#This Row],[Priority]]="CRIT"),2,1)</f>
        <v>1</v>
      </c>
      <c r="BA79" s="208">
        <f>IFERROR(VLOOKUP(SPARES_MANUF[[#This Row],[P/N]],Tableau2[[#All],[PN]:[Temps alloués (h)]],16,FALSE),"TBD")</f>
        <v>3.53</v>
      </c>
      <c r="BB79" s="208">
        <f>IFERROR(SUM(SPARES_MANUF[[#This Row],[Temps alloués Unitaire]]*SPARES_MANUF[[#This Row],[Requested Qty]]),"TBD")</f>
        <v>17.649999999999999</v>
      </c>
    </row>
    <row r="80" spans="1:54" ht="38.25" hidden="1" customHeight="1" x14ac:dyDescent="0.2">
      <c r="A80" s="335" t="str">
        <f t="shared" si="5"/>
        <v>630051692510</v>
      </c>
      <c r="B80" s="81" t="str">
        <f>IFERROR(VLOOKUP(F80,'Table V'!A:K,11,FALSE),"TBD")</f>
        <v>STELIA</v>
      </c>
      <c r="C80" s="81">
        <v>6300516925</v>
      </c>
      <c r="D80" s="82" t="s">
        <v>139</v>
      </c>
      <c r="E80" s="83" t="s">
        <v>3</v>
      </c>
      <c r="F80" s="81" t="s">
        <v>628</v>
      </c>
      <c r="G80" s="81">
        <v>1</v>
      </c>
      <c r="H80" s="81">
        <v>0</v>
      </c>
      <c r="I80" s="81" t="str">
        <f>IFERROR(VLOOKUP(F80,'Stock PHS'!A:F,6,FALSE),"")</f>
        <v/>
      </c>
      <c r="J80" s="84" t="str">
        <f>IFERROR(VLOOKUP(F80,'Table V'!A:I,9,FALSE),"P/N INCONNU")</f>
        <v>P/N CONNU</v>
      </c>
      <c r="K80" s="81" t="str">
        <f>IFERROR(VLOOKUP(F80,'Table V'!A:J,10,FALSE),"TBD")</f>
        <v>N/A</v>
      </c>
      <c r="L80" s="81" t="str">
        <f>IFERROR(VLOOKUP(F80,'Table V'!A:C,3,FALSE),"LdF non existante")</f>
        <v>LdF approuvée</v>
      </c>
      <c r="M80" s="85" t="s">
        <v>46</v>
      </c>
      <c r="N80" s="81" t="str">
        <f>IFERROR(VLOOKUP(F80,'Table V'!A:H,8,FALSE),"À définir")</f>
        <v>OUI</v>
      </c>
      <c r="O80" s="81" t="str">
        <f>IFERROR(VLOOKUP(F80,'Table V'!A:E,2,FALSE),"")</f>
        <v>FAISCEAU GENERATION (ATR42)</v>
      </c>
      <c r="P80" s="81" t="str">
        <f>IFERROR(CONCATENATE(VLOOKUP(F80,'Table V'!$A$1:$Q$259969,17,FALSE),"-",(RIGHT(C80,4)),"0",D80),"")</f>
        <v>1251019-6925010</v>
      </c>
      <c r="Q80" s="86" t="str">
        <f>IFERROR(VLOOKUP(F80,'Table V'!A:L,12,FALSE),"")</f>
        <v>LAB</v>
      </c>
      <c r="R80" s="81" t="s">
        <v>1684</v>
      </c>
      <c r="S80" s="81" t="s">
        <v>224</v>
      </c>
      <c r="T80" s="90">
        <v>43166</v>
      </c>
      <c r="U80" s="88" t="s">
        <v>18</v>
      </c>
      <c r="V80" s="86" t="str">
        <f>IFERROR(VLOOKUP(F80,'Table V'!A:F,6,FALSE),"TBD")</f>
        <v>N/A</v>
      </c>
      <c r="W80" s="81" t="str">
        <f>IFERROR(VLOOKUP(F80,'Table V'!A:G,7,FALSE),"TBD")</f>
        <v>N/A</v>
      </c>
      <c r="X80" s="81" t="str">
        <f>IFERROR(VLOOKUP(A80,[1]Feuil1!$A:$AJ,32,FALSE),"N/A")</f>
        <v>N/A</v>
      </c>
      <c r="Y80" s="131" t="s">
        <v>1893</v>
      </c>
      <c r="Z80" s="89"/>
      <c r="AA80" s="81" t="s">
        <v>141</v>
      </c>
      <c r="AB80" s="85">
        <v>11939</v>
      </c>
      <c r="AC80" s="85"/>
      <c r="AD80" s="85"/>
      <c r="AE80" s="90">
        <v>43161</v>
      </c>
      <c r="AF80" s="90">
        <v>43168</v>
      </c>
      <c r="AG80" s="90">
        <f t="shared" si="6"/>
        <v>43166</v>
      </c>
      <c r="AH80" s="81" t="s">
        <v>44</v>
      </c>
      <c r="AI80" s="133" t="str">
        <f>IFERROR(VLOOKUP(SPARES_MANUF[[#This Row],[LCT pour mise à la MAD]],[2]MAD!$B$4:$J$500000,2,FALSE),"MAD TBD")</f>
        <v>MAD TBD</v>
      </c>
      <c r="AJ80" s="124" t="str">
        <f>IFERROR(VLOOKUP(SPARES_MANUF[[#This Row],[LCT pour mise à la MAD]],[2]MAD!$B$4:$J$500000,9,FALSE),"")</f>
        <v/>
      </c>
      <c r="AK8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0" s="124">
        <f>SPARES_MANUF[[#This Row],[Promised ODD]]</f>
        <v>43168</v>
      </c>
      <c r="AM80" s="122" t="s">
        <v>10</v>
      </c>
      <c r="AN80" s="200">
        <f>IFERROR(VLOOKUP(SPARES_MANUF[[#This Row],[P/N]],'Table V'!A$1:O$7777,13,FALSE),"0,00")</f>
        <v>0</v>
      </c>
      <c r="AO80" s="201">
        <f>IFERROR(VLOOKUP(SPARES_MANUF[[#This Row],[P/N]],'Table V'!A$1:O$7777,14,FALSE),"0,00")</f>
        <v>0</v>
      </c>
      <c r="AP80" s="202">
        <f>IFERROR(VLOOKUP(SPARES_MANUF[[#This Row],[P/N]],'Table V'!A$1:O$7777,15,FALSE),"TBD")</f>
        <v>0</v>
      </c>
      <c r="AQ80" s="203" t="str">
        <f>IFERROR(VLOOKUP(SPARES_MANUF[[#This Row],[CONCAT]],[3]PO_AS!$A$2:$R$2520,16,FALSE),"TBD")</f>
        <v>TBD</v>
      </c>
      <c r="AR80" s="204" t="str">
        <f>IFERROR(VLOOKUP(SPARES_MANUF[[#This Row],[CONCAT]],[3]PO_AS!$A$2:$S$2520,18,FALSE),"TBD")</f>
        <v>TBD</v>
      </c>
      <c r="AS80" s="204" t="str">
        <f t="shared" si="7"/>
        <v>Non valide</v>
      </c>
      <c r="AT80" s="204" t="str">
        <f t="shared" si="8"/>
        <v>Non valide</v>
      </c>
      <c r="AU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80" s="259" t="str">
        <f>LEFT(SPARES_MANUF[[#This Row],[LCT]],9)</f>
        <v>Z70052
Z7</v>
      </c>
      <c r="AX80" s="205">
        <f>SPARES_MANUF[[#This Row],[Collaborated date]]</f>
        <v>43168</v>
      </c>
      <c r="AY80" s="206">
        <f>IF(AND(SPARES_MANUF[[#This Row],[Dashboard date]]&gt;40179,SPARES_MANUF[[#This Row],[Dashboard date]]&lt;45658),SPARES_MANUF[[#This Row],[Dashboard date]],0)</f>
        <v>43168</v>
      </c>
      <c r="AZ80" s="207">
        <f>IF(OR(SPARES_MANUF[[#This Row],[Client]]="STELIA",SPARES_MANUF[[#This Row],[Priority]]="RTN",SPARES_MANUF[[#This Row],[Priority]]="EXP",SPARES_MANUF[[#This Row],[Priority]]="CRIT"),2,1)</f>
        <v>2</v>
      </c>
      <c r="BA80" s="208">
        <f>IFERROR(VLOOKUP(SPARES_MANUF[[#This Row],[P/N]],Tableau2[[#All],[PN]:[Temps alloués (h)]],16,FALSE),"TBD")</f>
        <v>0</v>
      </c>
      <c r="BB80" s="208">
        <f>IFERROR(SUM(SPARES_MANUF[[#This Row],[Temps alloués Unitaire]]*SPARES_MANUF[[#This Row],[Requested Qty]]),"TBD")</f>
        <v>0</v>
      </c>
    </row>
    <row r="81" spans="1:54" ht="38.25" hidden="1" customHeight="1" x14ac:dyDescent="0.2">
      <c r="A81" s="335" t="str">
        <f t="shared" si="5"/>
        <v>P231461710</v>
      </c>
      <c r="B81" s="81" t="str">
        <f>IFERROR(VLOOKUP(F81,'Table V'!A:K,11,FALSE),"TBD")</f>
        <v>AIS</v>
      </c>
      <c r="C81" s="81" t="s">
        <v>190</v>
      </c>
      <c r="D81" s="82" t="s">
        <v>139</v>
      </c>
      <c r="E81" s="83" t="s">
        <v>86</v>
      </c>
      <c r="F81" s="81" t="s">
        <v>120</v>
      </c>
      <c r="G81" s="81">
        <v>1</v>
      </c>
      <c r="H81" s="81">
        <v>0</v>
      </c>
      <c r="I81" s="81" t="str">
        <f>IFERROR(VLOOKUP(F81,'Stock PHS'!A:F,6,FALSE),"")</f>
        <v/>
      </c>
      <c r="J81" s="84" t="str">
        <f>IFERROR(VLOOKUP(F81,'Table V'!A:I,9,FALSE),"P/N INCONNU")</f>
        <v>P/N CONNU</v>
      </c>
      <c r="K81" s="81" t="str">
        <f>IFERROR(VLOOKUP(F81,'Table V'!A:J,10,FALSE),"TBD")</f>
        <v>N/A</v>
      </c>
      <c r="L81" s="81" t="str">
        <f>IFERROR(VLOOKUP(F81,'Table V'!A:C,3,FALSE),"LdF non existante")</f>
        <v>LdF approuvée</v>
      </c>
      <c r="M81" s="85" t="s">
        <v>46</v>
      </c>
      <c r="N81" s="81" t="str">
        <f>IFERROR(VLOOKUP(F81,'Table V'!A:H,8,FALSE),"À définir")</f>
        <v>OUI</v>
      </c>
      <c r="O81" s="81">
        <f>IFERROR(VLOOKUP(F81,'Table V'!A:E,2,FALSE),"")</f>
        <v>265</v>
      </c>
      <c r="P81" s="81" t="str">
        <f>IFERROR(CONCATENATE(VLOOKUP(F81,'Table V'!$A$1:$Q$259969,17,FALSE),"-",(RIGHT(C81,4)),"0",D81),"")</f>
        <v>1283219-4617010</v>
      </c>
      <c r="Q81" s="86" t="str">
        <f>IFERROR(VLOOKUP(F81,'Table V'!A:L,12,FALSE),"")</f>
        <v>LAB</v>
      </c>
      <c r="R81" s="81" t="s">
        <v>1685</v>
      </c>
      <c r="S81" s="81" t="s">
        <v>164</v>
      </c>
      <c r="T81" s="90">
        <v>43171</v>
      </c>
      <c r="U81" s="88" t="s">
        <v>18</v>
      </c>
      <c r="V81" s="86" t="str">
        <f>IFERROR(VLOOKUP(F81,'Table V'!A:F,6,FALSE),"TBD")</f>
        <v>H72362730101
ABS1643ACSB007
6V90061801</v>
      </c>
      <c r="W81" s="81" t="str">
        <f>IFERROR(VLOOKUP(F81,'Table V'!A:G,7,FALSE),"TBD")</f>
        <v>Qté 1
Qté 1
Qté 1</v>
      </c>
      <c r="X81" s="81" t="str">
        <f>IFERROR(VLOOKUP(A81,[1]Feuil1!$A:$AJ,32,FALSE),"N/A")</f>
        <v>N/A</v>
      </c>
      <c r="Y81" s="131" t="s">
        <v>1893</v>
      </c>
      <c r="Z81" s="89"/>
      <c r="AA81" s="81" t="s">
        <v>141</v>
      </c>
      <c r="AB81" s="85" t="s">
        <v>44</v>
      </c>
      <c r="AC81" s="85"/>
      <c r="AD81" s="85"/>
      <c r="AE81" s="90">
        <v>43175</v>
      </c>
      <c r="AF81" s="90"/>
      <c r="AG81" s="90">
        <f t="shared" si="6"/>
        <v>43171</v>
      </c>
      <c r="AH81" s="81" t="s">
        <v>44</v>
      </c>
      <c r="AI81" s="133" t="str">
        <f>IFERROR(VLOOKUP(SPARES_MANUF[[#This Row],[LCT pour mise à la MAD]],[2]MAD!$B$4:$J$500000,2,FALSE),"MAD TBD")</f>
        <v>MAD TBD</v>
      </c>
      <c r="AJ81" s="124" t="str">
        <f>IFERROR(VLOOKUP(SPARES_MANUF[[#This Row],[LCT pour mise à la MAD]],[2]MAD!$B$4:$J$500000,9,FALSE),"")</f>
        <v/>
      </c>
      <c r="AK8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1" s="124">
        <v>43171</v>
      </c>
      <c r="AM81" s="122" t="s">
        <v>10</v>
      </c>
      <c r="AN81" s="200">
        <f>IFERROR(VLOOKUP(SPARES_MANUF[[#This Row],[P/N]],'Table V'!A$1:O$7777,13,FALSE),"0,00")</f>
        <v>0</v>
      </c>
      <c r="AO81" s="201">
        <f>IFERROR(VLOOKUP(SPARES_MANUF[[#This Row],[P/N]],'Table V'!A$1:O$7777,14,FALSE),"0,00")</f>
        <v>0</v>
      </c>
      <c r="AP81" s="202">
        <f>IFERROR(VLOOKUP(SPARES_MANUF[[#This Row],[P/N]],'Table V'!A$1:O$7777,15,FALSE),"TBD")</f>
        <v>0</v>
      </c>
      <c r="AQ81" s="203" t="str">
        <f>IFERROR(VLOOKUP(SPARES_MANUF[[#This Row],[CONCAT]],[3]PO_AS!$A$2:$R$2520,16,FALSE),"TBD")</f>
        <v>TBD</v>
      </c>
      <c r="AR81" s="204" t="str">
        <f>IFERROR(VLOOKUP(SPARES_MANUF[[#This Row],[CONCAT]],[3]PO_AS!$A$2:$S$2520,18,FALSE),"TBD")</f>
        <v>TBD</v>
      </c>
      <c r="AS81" s="204" t="str">
        <f t="shared" si="7"/>
        <v>Non valide</v>
      </c>
      <c r="AT81" s="204" t="str">
        <f t="shared" si="8"/>
        <v>Non valide</v>
      </c>
      <c r="AU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81" s="259" t="str">
        <f>LEFT(SPARES_MANUF[[#This Row],[LCT]],9)</f>
        <v>Z53169
Z5</v>
      </c>
      <c r="AX81" s="205">
        <f>SPARES_MANUF[[#This Row],[Collaborated date]]</f>
        <v>43171</v>
      </c>
      <c r="AY81" s="206">
        <f>IF(AND(SPARES_MANUF[[#This Row],[Dashboard date]]&gt;40179,SPARES_MANUF[[#This Row],[Dashboard date]]&lt;45658),SPARES_MANUF[[#This Row],[Dashboard date]],0)</f>
        <v>43171</v>
      </c>
      <c r="AZ81" s="207">
        <f>IF(OR(SPARES_MANUF[[#This Row],[Client]]="STELIA",SPARES_MANUF[[#This Row],[Priority]]="RTN",SPARES_MANUF[[#This Row],[Priority]]="EXP",SPARES_MANUF[[#This Row],[Priority]]="CRIT"),2,1)</f>
        <v>2</v>
      </c>
      <c r="BA81" s="208">
        <f>IFERROR(VLOOKUP(SPARES_MANUF[[#This Row],[P/N]],Tableau2[[#All],[PN]:[Temps alloués (h)]],16,FALSE),"TBD")</f>
        <v>0</v>
      </c>
      <c r="BB81" s="208">
        <f>IFERROR(SUM(SPARES_MANUF[[#This Row],[Temps alloués Unitaire]]*SPARES_MANUF[[#This Row],[Requested Qty]]),"TBD")</f>
        <v>0</v>
      </c>
    </row>
    <row r="82" spans="1:54" ht="38.25" hidden="1" customHeight="1" x14ac:dyDescent="0.2">
      <c r="A82" s="335" t="str">
        <f t="shared" si="5"/>
        <v>2766222410</v>
      </c>
      <c r="B82" s="81" t="str">
        <f>IFERROR(VLOOKUP(F82,'Table V'!A:K,11,FALSE),"TBD")</f>
        <v>AIRBUS</v>
      </c>
      <c r="C82" s="81">
        <v>27662224</v>
      </c>
      <c r="D82" s="82" t="s">
        <v>139</v>
      </c>
      <c r="E82" s="83" t="s">
        <v>86</v>
      </c>
      <c r="F82" s="81" t="s">
        <v>544</v>
      </c>
      <c r="G82" s="81">
        <v>1</v>
      </c>
      <c r="H82" s="81">
        <v>0</v>
      </c>
      <c r="I82" s="81" t="str">
        <f>IFERROR(VLOOKUP(F82,'Stock PHS'!A:F,6,FALSE),"")</f>
        <v/>
      </c>
      <c r="J82" s="84" t="str">
        <f>IFERROR(VLOOKUP(F82,'Table V'!A:I,9,FALSE),"P/N INCONNU")</f>
        <v>P/N CONNU</v>
      </c>
      <c r="K82" s="81" t="str">
        <f>IFERROR(VLOOKUP(F82,'Table V'!A:J,10,FALSE),"TBD")</f>
        <v>N/A</v>
      </c>
      <c r="L82" s="81" t="str">
        <f>IFERROR(VLOOKUP(F82,'Table V'!A:C,3,FALSE),"LdF non existante")</f>
        <v>LdF approuvée</v>
      </c>
      <c r="M82" s="85" t="s">
        <v>46</v>
      </c>
      <c r="N82" s="81" t="str">
        <f>IFERROR(VLOOKUP(F82,'Table V'!A:H,8,FALSE),"À définir")</f>
        <v>NON</v>
      </c>
      <c r="O82" s="81">
        <v>56</v>
      </c>
      <c r="P82" s="81" t="str">
        <f>IFERROR(CONCATENATE(VLOOKUP(F82,'Table V'!$A$1:$Q$259969,17,FALSE),"-",(RIGHT(C82,4)),"0",D82),"")</f>
        <v>1251019-2224010</v>
      </c>
      <c r="Q82" s="86" t="str">
        <f>IFERROR(VLOOKUP(F82,'Table V'!A:L,12,FALSE),"")</f>
        <v>LAB</v>
      </c>
      <c r="R82" s="81" t="s">
        <v>1686</v>
      </c>
      <c r="S82" s="81" t="s">
        <v>153</v>
      </c>
      <c r="T82" s="90">
        <v>43172</v>
      </c>
      <c r="U82" s="88" t="s">
        <v>18</v>
      </c>
      <c r="V82" s="86" t="str">
        <f>IFERROR(VLOOKUP(F82,'Table V'!A:F,6,FALSE),"TBD")</f>
        <v>N/A</v>
      </c>
      <c r="W82" s="81" t="str">
        <f>IFERROR(VLOOKUP(F82,'Table V'!A:G,7,FALSE),"TBD")</f>
        <v>N/A</v>
      </c>
      <c r="X82" s="81" t="str">
        <f>IFERROR(VLOOKUP(A82,[1]Feuil1!$A:$AJ,32,FALSE),"N/A")</f>
        <v>N/A</v>
      </c>
      <c r="Y82" s="131" t="s">
        <v>1893</v>
      </c>
      <c r="Z82" s="89" t="s">
        <v>196</v>
      </c>
      <c r="AA82" s="81" t="s">
        <v>141</v>
      </c>
      <c r="AB82" s="85">
        <v>10985</v>
      </c>
      <c r="AC82" s="85"/>
      <c r="AD82" s="85"/>
      <c r="AE82" s="90">
        <v>43142</v>
      </c>
      <c r="AF82" s="90">
        <v>43178</v>
      </c>
      <c r="AG82" s="90">
        <f t="shared" si="6"/>
        <v>43172</v>
      </c>
      <c r="AH82" s="81" t="s">
        <v>44</v>
      </c>
      <c r="AI82" s="133" t="str">
        <f>IFERROR(VLOOKUP(SPARES_MANUF[[#This Row],[LCT pour mise à la MAD]],[2]MAD!$B$4:$J$500000,2,FALSE),"MAD TBD")</f>
        <v>MAD TBD</v>
      </c>
      <c r="AJ82" s="124" t="str">
        <f>IFERROR(VLOOKUP(SPARES_MANUF[[#This Row],[LCT pour mise à la MAD]],[2]MAD!$B$4:$J$500000,9,FALSE),"")</f>
        <v/>
      </c>
      <c r="AK8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2" s="124">
        <f>SPARES_MANUF[[#This Row],[Promised ODD]]</f>
        <v>43178</v>
      </c>
      <c r="AM82" s="122" t="s">
        <v>10</v>
      </c>
      <c r="AN82" s="200">
        <f>IFERROR(VLOOKUP(SPARES_MANUF[[#This Row],[P/N]],'Table V'!A$1:O$7777,13,FALSE),"0,00")</f>
        <v>1980.33</v>
      </c>
      <c r="AO82" s="201">
        <f>IFERROR(VLOOKUP(SPARES_MANUF[[#This Row],[P/N]],'Table V'!A$1:O$7777,14,FALSE),"0,00")</f>
        <v>0</v>
      </c>
      <c r="AP82" s="202" t="str">
        <f>IFERROR(VLOOKUP(SPARES_MANUF[[#This Row],[P/N]],'Table V'!A$1:O$7777,15,FALSE),"TBD")</f>
        <v>EUR</v>
      </c>
      <c r="AQ82" s="203" t="str">
        <f>IFERROR(VLOOKUP(SPARES_MANUF[[#This Row],[CONCAT]],[3]PO_AS!$A$2:$R$2520,16,FALSE),"TBD")</f>
        <v>TBD</v>
      </c>
      <c r="AR82" s="204" t="str">
        <f>IFERROR(VLOOKUP(SPARES_MANUF[[#This Row],[CONCAT]],[3]PO_AS!$A$2:$S$2520,18,FALSE),"TBD")</f>
        <v>TBD</v>
      </c>
      <c r="AS82" s="204" t="str">
        <f t="shared" si="7"/>
        <v>Non valide</v>
      </c>
      <c r="AT82" s="204" t="str">
        <f t="shared" si="8"/>
        <v>Non valide</v>
      </c>
      <c r="AU8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1980.33</v>
      </c>
      <c r="AV82" s="280">
        <f>IFERROR(SPARES_MANUF[[#This Row],[CA]]*INDEX('Paramètres listes'!$A$32:$C$34,MATCH(SPARES_MANUF[[#This Row],[Devise vendue]],'Paramètres listes'!$A$32:$A$34,0),MATCH(DASHBOARD!$J$5,'Paramètres listes'!$A$32:$C$32,0)),"0,00")</f>
        <v>1980.33</v>
      </c>
      <c r="AW82" s="259" t="str">
        <f>LEFT(SPARES_MANUF[[#This Row],[LCT]],9)</f>
        <v>Z51578
Z5</v>
      </c>
      <c r="AX82" s="205">
        <f>SPARES_MANUF[[#This Row],[Collaborated date]]</f>
        <v>43178</v>
      </c>
      <c r="AY82" s="206">
        <f>IF(AND(SPARES_MANUF[[#This Row],[Dashboard date]]&gt;40179,SPARES_MANUF[[#This Row],[Dashboard date]]&lt;45658),SPARES_MANUF[[#This Row],[Dashboard date]],0)</f>
        <v>43178</v>
      </c>
      <c r="AZ82" s="207">
        <f>IF(OR(SPARES_MANUF[[#This Row],[Client]]="STELIA",SPARES_MANUF[[#This Row],[Priority]]="RTN",SPARES_MANUF[[#This Row],[Priority]]="EXP",SPARES_MANUF[[#This Row],[Priority]]="CRIT"),2,1)</f>
        <v>2</v>
      </c>
      <c r="BA82" s="208">
        <f>IFERROR(VLOOKUP(SPARES_MANUF[[#This Row],[P/N]],Tableau2[[#All],[PN]:[Temps alloués (h)]],16,FALSE),"TBD")</f>
        <v>0</v>
      </c>
      <c r="BB82" s="208">
        <f>IFERROR(SUM(SPARES_MANUF[[#This Row],[Temps alloués Unitaire]]*SPARES_MANUF[[#This Row],[Requested Qty]]),"TBD")</f>
        <v>0</v>
      </c>
    </row>
    <row r="83" spans="1:54" ht="38.25" hidden="1" customHeight="1" x14ac:dyDescent="0.2">
      <c r="A83" s="335" t="str">
        <f t="shared" si="5"/>
        <v>27706053</v>
      </c>
      <c r="B83" s="81" t="str">
        <f>IFERROR(VLOOKUP(F83,'Table V'!A:K,11,FALSE),"TBD")</f>
        <v>AIRBUS</v>
      </c>
      <c r="C83" s="81">
        <v>27706053</v>
      </c>
      <c r="D83" s="82"/>
      <c r="E83" s="83" t="s">
        <v>3</v>
      </c>
      <c r="F83" s="81" t="s">
        <v>650</v>
      </c>
      <c r="G83" s="81">
        <v>25</v>
      </c>
      <c r="H83" s="81">
        <v>0</v>
      </c>
      <c r="I83" s="81" t="str">
        <f>IFERROR(VLOOKUP(F83,'Stock PHS'!A:F,6,FALSE),"")</f>
        <v/>
      </c>
      <c r="J83" s="84" t="str">
        <f>IFERROR(VLOOKUP(F83,'Table V'!A:I,9,FALSE),"P/N INCONNU")</f>
        <v>P/N CONNU</v>
      </c>
      <c r="K83" s="81" t="str">
        <f>IFERROR(VLOOKUP(F83,'Table V'!A:J,10,FALSE),"TBD")</f>
        <v>N/A</v>
      </c>
      <c r="L83" s="81" t="str">
        <f>IFERROR(VLOOKUP(F83,'Table V'!A:C,3,FALSE),"LdF non existante")</f>
        <v>LdF approuvée</v>
      </c>
      <c r="M83" s="85" t="s">
        <v>46</v>
      </c>
      <c r="N83" s="81" t="str">
        <f>IFERROR(VLOOKUP(F83,'Table V'!A:H,8,FALSE),"À définir")</f>
        <v>NON</v>
      </c>
      <c r="O83" s="81" t="str">
        <f>IFERROR(VLOOKUP(F83,'Table V'!A:E,2,FALSE),"")</f>
        <v>PROTECTION CAP</v>
      </c>
      <c r="P83" s="81" t="str">
        <f>IFERROR(CONCATENATE(VLOOKUP(F83,'Table V'!$A$1:$Q$259969,17,FALSE),"-",(RIGHT(C83,4)),"0",D83),"")</f>
        <v>1251019-60530</v>
      </c>
      <c r="Q83" s="86" t="str">
        <f>IFERROR(VLOOKUP(F83,'Table V'!A:L,12,FALSE),"")</f>
        <v>COL</v>
      </c>
      <c r="R83" s="82" t="s">
        <v>776</v>
      </c>
      <c r="S83" s="81" t="s">
        <v>743</v>
      </c>
      <c r="T83" s="90">
        <v>43172</v>
      </c>
      <c r="U83" s="88" t="s">
        <v>18</v>
      </c>
      <c r="V83" s="86" t="str">
        <f>IFERROR(VLOOKUP(F83,'Table V'!A:F,6,FALSE),"TBD")</f>
        <v>N/A</v>
      </c>
      <c r="W83" s="81" t="str">
        <f>IFERROR(VLOOKUP(F83,'Table V'!A:G,7,FALSE),"TBD")</f>
        <v>N/A</v>
      </c>
      <c r="X83" s="81" t="str">
        <f>IFERROR(VLOOKUP(A83,[1]Feuil1!$A:$AJ,32,FALSE),"N/A")</f>
        <v>N/A</v>
      </c>
      <c r="Y83" s="131" t="s">
        <v>1893</v>
      </c>
      <c r="Z83" s="89" t="s">
        <v>806</v>
      </c>
      <c r="AA83" s="81" t="s">
        <v>141</v>
      </c>
      <c r="AB83" s="85">
        <v>12052</v>
      </c>
      <c r="AC83" s="85"/>
      <c r="AD83" s="85"/>
      <c r="AE83" s="90">
        <v>43171</v>
      </c>
      <c r="AF83" s="90">
        <v>43174</v>
      </c>
      <c r="AG83" s="90">
        <f t="shared" si="6"/>
        <v>43172</v>
      </c>
      <c r="AH83" s="81"/>
      <c r="AI83" s="133" t="str">
        <f>IFERROR(VLOOKUP(SPARES_MANUF[[#This Row],[LCT pour mise à la MAD]],[2]MAD!$B$4:$J$500000,2,FALSE),"MAD TBD")</f>
        <v>MAD TBD</v>
      </c>
      <c r="AJ83" s="124" t="str">
        <f>IFERROR(VLOOKUP(SPARES_MANUF[[#This Row],[LCT pour mise à la MAD]],[2]MAD!$B$4:$J$500000,9,FALSE),"")</f>
        <v/>
      </c>
      <c r="AK8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3" s="124">
        <f>SPARES_MANUF[[#This Row],[Promised ODD]]</f>
        <v>43174</v>
      </c>
      <c r="AM83" s="122" t="s">
        <v>10</v>
      </c>
      <c r="AN83" s="200">
        <f>IFERROR(VLOOKUP(SPARES_MANUF[[#This Row],[P/N]],'Table V'!A$1:O$7777,13,FALSE),"0,00")</f>
        <v>134</v>
      </c>
      <c r="AO83" s="201">
        <f>IFERROR(VLOOKUP(SPARES_MANUF[[#This Row],[P/N]],'Table V'!A$1:O$7777,14,FALSE),"0,00")</f>
        <v>0</v>
      </c>
      <c r="AP83" s="202" t="str">
        <f>IFERROR(VLOOKUP(SPARES_MANUF[[#This Row],[P/N]],'Table V'!A$1:O$7777,15,FALSE),"TBD")</f>
        <v>EUR</v>
      </c>
      <c r="AQ83" s="203" t="str">
        <f>IFERROR(VLOOKUP(SPARES_MANUF[[#This Row],[CONCAT]],[3]PO_AS!$A$2:$R$2520,16,FALSE),"TBD")</f>
        <v>TBD</v>
      </c>
      <c r="AR83" s="204" t="str">
        <f>IFERROR(VLOOKUP(SPARES_MANUF[[#This Row],[CONCAT]],[3]PO_AS!$A$2:$S$2520,18,FALSE),"TBD")</f>
        <v>TBD</v>
      </c>
      <c r="AS83" s="204" t="str">
        <f t="shared" si="7"/>
        <v>Non valide</v>
      </c>
      <c r="AT83" s="204" t="str">
        <f t="shared" si="8"/>
        <v>Non valide</v>
      </c>
      <c r="AU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83" s="259" t="str">
        <f>LEFT(SPARES_MANUF[[#This Row],[LCT]],9)</f>
        <v>Z73332</v>
      </c>
      <c r="AX83" s="205">
        <f>SPARES_MANUF[[#This Row],[Collaborated date]]</f>
        <v>43174</v>
      </c>
      <c r="AY83" s="206">
        <f>IF(AND(SPARES_MANUF[[#This Row],[Dashboard date]]&gt;40179,SPARES_MANUF[[#This Row],[Dashboard date]]&lt;45658),SPARES_MANUF[[#This Row],[Dashboard date]],0)</f>
        <v>43174</v>
      </c>
      <c r="AZ83" s="207">
        <f>IF(OR(SPARES_MANUF[[#This Row],[Client]]="STELIA",SPARES_MANUF[[#This Row],[Priority]]="RTN",SPARES_MANUF[[#This Row],[Priority]]="EXP",SPARES_MANUF[[#This Row],[Priority]]="CRIT"),2,1)</f>
        <v>1</v>
      </c>
      <c r="BA83" s="208">
        <f>IFERROR(VLOOKUP(SPARES_MANUF[[#This Row],[P/N]],Tableau2[[#All],[PN]:[Temps alloués (h)]],16,FALSE),"TBD")</f>
        <v>0.65</v>
      </c>
      <c r="BB83" s="208">
        <f>IFERROR(SUM(SPARES_MANUF[[#This Row],[Temps alloués Unitaire]]*SPARES_MANUF[[#This Row],[Requested Qty]]),"TBD")</f>
        <v>16.25</v>
      </c>
    </row>
    <row r="84" spans="1:54" ht="38.25" hidden="1" customHeight="1" x14ac:dyDescent="0.2">
      <c r="A84" s="335" t="str">
        <f t="shared" si="5"/>
        <v>PRE_APPRO_FFK10</v>
      </c>
      <c r="B84" s="81" t="str">
        <f>IFERROR(VLOOKUP(F84,'Table V'!A:K,11,FALSE),"TBD")</f>
        <v>STELIA</v>
      </c>
      <c r="C84" s="81" t="s">
        <v>228</v>
      </c>
      <c r="D84" s="82" t="s">
        <v>139</v>
      </c>
      <c r="E84" s="83" t="s">
        <v>3</v>
      </c>
      <c r="F84" s="81" t="s">
        <v>622</v>
      </c>
      <c r="G84" s="81">
        <v>1</v>
      </c>
      <c r="H84" s="81">
        <v>0</v>
      </c>
      <c r="I84" s="81" t="str">
        <f>IFERROR(VLOOKUP(F84,'Stock PHS'!A:F,6,FALSE),"")</f>
        <v/>
      </c>
      <c r="J84" s="84" t="str">
        <f>IFERROR(VLOOKUP(F84,'Table V'!A:I,9,FALSE),"P/N INCONNU")</f>
        <v>P/N CONNU</v>
      </c>
      <c r="K84" s="81" t="str">
        <f>IFERROR(VLOOKUP(F84,'Table V'!A:J,10,FALSE),"TBD")</f>
        <v>N/A</v>
      </c>
      <c r="L84" s="81" t="str">
        <f>IFERROR(VLOOKUP(F84,'Table V'!A:C,3,FALSE),"LdF non existante")</f>
        <v>LdF approuvée</v>
      </c>
      <c r="M84" s="85" t="s">
        <v>46</v>
      </c>
      <c r="N84" s="81" t="str">
        <f>IFERROR(VLOOKUP(F84,'Table V'!A:H,8,FALSE),"À définir")</f>
        <v>OUI</v>
      </c>
      <c r="O84" s="81" t="str">
        <f>IFERROR(VLOOKUP(F84,'Table V'!A:E,2,FALSE),"")</f>
        <v>CÂBLE</v>
      </c>
      <c r="P84" s="81" t="str">
        <f>IFERROR(CONCATENATE(VLOOKUP(F84,'Table V'!$A$1:$Q$259969,17,FALSE),"-",(RIGHT(C84,4)),"0",D84),"")</f>
        <v>1251019-_FFK010</v>
      </c>
      <c r="Q84" s="86" t="str">
        <f>IFERROR(VLOOKUP(F84,'Table V'!A:L,12,FALSE),"")</f>
        <v>LAB</v>
      </c>
      <c r="R84" s="81" t="s">
        <v>229</v>
      </c>
      <c r="S84" s="81" t="s">
        <v>44</v>
      </c>
      <c r="T84" s="90">
        <v>43172</v>
      </c>
      <c r="U84" s="88" t="s">
        <v>18</v>
      </c>
      <c r="V84" s="86" t="str">
        <f>IFERROR(VLOOKUP(F84,'Table V'!A:F,6,FALSE),"TBD")</f>
        <v>N/A</v>
      </c>
      <c r="W84" s="81" t="str">
        <f>IFERROR(VLOOKUP(F84,'Table V'!A:G,7,FALSE),"TBD")</f>
        <v>N/A</v>
      </c>
      <c r="X84" s="81" t="str">
        <f>IFERROR(VLOOKUP(A84,[1]Feuil1!$A:$AJ,32,FALSE),"N/A")</f>
        <v>N/A</v>
      </c>
      <c r="Y84" s="86" t="s">
        <v>1893</v>
      </c>
      <c r="Z84" s="89" t="s">
        <v>232</v>
      </c>
      <c r="AA84" s="81" t="s">
        <v>231</v>
      </c>
      <c r="AB84" s="85" t="s">
        <v>44</v>
      </c>
      <c r="AC84" s="85"/>
      <c r="AD84" s="85"/>
      <c r="AE84" s="90">
        <v>43174</v>
      </c>
      <c r="AF84" s="90"/>
      <c r="AG84" s="90">
        <f t="shared" si="6"/>
        <v>43172</v>
      </c>
      <c r="AH84" s="81" t="s">
        <v>44</v>
      </c>
      <c r="AI84" s="133" t="str">
        <f>IFERROR(VLOOKUP(SPARES_MANUF[[#This Row],[LCT pour mise à la MAD]],[2]MAD!$B$4:$J$500000,2,FALSE),"MAD TBD")</f>
        <v>MAD TBD</v>
      </c>
      <c r="AJ84" s="124" t="str">
        <f>IFERROR(VLOOKUP(SPARES_MANUF[[#This Row],[LCT pour mise à la MAD]],[2]MAD!$B$4:$J$500000,9,FALSE),"")</f>
        <v/>
      </c>
      <c r="AK8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4" s="124">
        <v>43172</v>
      </c>
      <c r="AM84" s="122" t="s">
        <v>10</v>
      </c>
      <c r="AN84" s="200">
        <f>IFERROR(VLOOKUP(SPARES_MANUF[[#This Row],[P/N]],'Table V'!A$1:O$7777,13,FALSE),"0,00")</f>
        <v>245</v>
      </c>
      <c r="AO84" s="201">
        <f>IFERROR(VLOOKUP(SPARES_MANUF[[#This Row],[P/N]],'Table V'!A$1:O$7777,14,FALSE),"0,00")</f>
        <v>0</v>
      </c>
      <c r="AP84" s="202" t="str">
        <f>IFERROR(VLOOKUP(SPARES_MANUF[[#This Row],[P/N]],'Table V'!A$1:O$7777,15,FALSE),"TBD")</f>
        <v>EUR</v>
      </c>
      <c r="AQ84" s="203" t="str">
        <f>IFERROR(VLOOKUP(SPARES_MANUF[[#This Row],[CONCAT]],[3]PO_AS!$A$2:$R$2520,16,FALSE),"TBD")</f>
        <v>TBD</v>
      </c>
      <c r="AR84" s="204" t="str">
        <f>IFERROR(VLOOKUP(SPARES_MANUF[[#This Row],[CONCAT]],[3]PO_AS!$A$2:$S$2520,18,FALSE),"TBD")</f>
        <v>TBD</v>
      </c>
      <c r="AS84" s="204" t="str">
        <f t="shared" si="7"/>
        <v>Non valide</v>
      </c>
      <c r="AT84" s="204" t="str">
        <f t="shared" si="8"/>
        <v>Non valide</v>
      </c>
      <c r="AU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4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84" s="259" t="str">
        <f>LEFT(SPARES_MANUF[[#This Row],[LCT]],9)</f>
        <v>Z72578
Z7</v>
      </c>
      <c r="AX84" s="205">
        <f>SPARES_MANUF[[#This Row],[Collaborated date]]</f>
        <v>43172</v>
      </c>
      <c r="AY84" s="206">
        <f>IF(AND(SPARES_MANUF[[#This Row],[Dashboard date]]&gt;40179,SPARES_MANUF[[#This Row],[Dashboard date]]&lt;45658),SPARES_MANUF[[#This Row],[Dashboard date]],0)</f>
        <v>43172</v>
      </c>
      <c r="AZ84" s="207">
        <f>IF(OR(SPARES_MANUF[[#This Row],[Client]]="STELIA",SPARES_MANUF[[#This Row],[Priority]]="RTN",SPARES_MANUF[[#This Row],[Priority]]="EXP",SPARES_MANUF[[#This Row],[Priority]]="CRIT"),2,1)</f>
        <v>2</v>
      </c>
      <c r="BA84" s="208">
        <f>IFERROR(VLOOKUP(SPARES_MANUF[[#This Row],[P/N]],Tableau2[[#All],[PN]:[Temps alloués (h)]],16,FALSE),"TBD")</f>
        <v>1.26</v>
      </c>
      <c r="BB84" s="208">
        <f>IFERROR(SUM(SPARES_MANUF[[#This Row],[Temps alloués Unitaire]]*SPARES_MANUF[[#This Row],[Requested Qty]]),"TBD")</f>
        <v>1.26</v>
      </c>
    </row>
    <row r="85" spans="1:54" ht="38.25" hidden="1" customHeight="1" x14ac:dyDescent="0.2">
      <c r="A85" s="335" t="str">
        <f t="shared" si="5"/>
        <v>27691055</v>
      </c>
      <c r="B85" s="81" t="str">
        <f>IFERROR(VLOOKUP(F85,'Table V'!A:K,11,FALSE),"TBD")</f>
        <v>AIRBUS</v>
      </c>
      <c r="C85" s="81">
        <v>27691055</v>
      </c>
      <c r="D85" s="82"/>
      <c r="E85" s="83" t="s">
        <v>3</v>
      </c>
      <c r="F85" s="81" t="s">
        <v>660</v>
      </c>
      <c r="G85" s="81">
        <v>1</v>
      </c>
      <c r="H85" s="81">
        <v>0</v>
      </c>
      <c r="I85" s="81" t="str">
        <f>IFERROR(VLOOKUP(F85,'Stock PHS'!A:F,6,FALSE),"")</f>
        <v/>
      </c>
      <c r="J85" s="84" t="str">
        <f>IFERROR(VLOOKUP(F85,'Table V'!A:I,9,FALSE),"P/N INCONNU")</f>
        <v>P/N CONNU</v>
      </c>
      <c r="K85" s="81" t="str">
        <f>IFERROR(VLOOKUP(F85,'Table V'!A:J,10,FALSE),"TBD")</f>
        <v>TBD</v>
      </c>
      <c r="L85" s="81" t="str">
        <f>IFERROR(VLOOKUP(F85,'Table V'!A:C,3,FALSE),"LdF non existante")</f>
        <v>LdF approuvée</v>
      </c>
      <c r="M85" s="85" t="s">
        <v>46</v>
      </c>
      <c r="N85" s="81" t="str">
        <f>IFERROR(VLOOKUP(F85,'Table V'!A:H,8,FALSE),"À définir")</f>
        <v>NON</v>
      </c>
      <c r="O85" s="81" t="str">
        <f>IFERROR(VLOOKUP(F85,'Table V'!A:E,2,FALSE),"")</f>
        <v>HARNESS ASSY CABLE</v>
      </c>
      <c r="P85" s="81" t="str">
        <f>IFERROR(CONCATENATE(VLOOKUP(F85,'Table V'!$A$1:$Q$259969,17,FALSE),"-",(RIGHT(C85,4)),"0",D85),"")</f>
        <v>1251019-10550</v>
      </c>
      <c r="Q85" s="86" t="str">
        <f>IFERROR(VLOOKUP(F85,'Table V'!A:L,12,FALSE),"")</f>
        <v>COL</v>
      </c>
      <c r="R85" s="82"/>
      <c r="S85" s="81"/>
      <c r="T85" s="90">
        <v>43173</v>
      </c>
      <c r="U85" s="88" t="s">
        <v>18</v>
      </c>
      <c r="V85" s="86" t="str">
        <f>IFERROR(VLOOKUP(F85,'Table V'!A:F,6,FALSE),"TBD")</f>
        <v>N/A</v>
      </c>
      <c r="W85" s="81" t="str">
        <f>IFERROR(VLOOKUP(F85,'Table V'!A:G,7,FALSE),"TBD")</f>
        <v>N/A</v>
      </c>
      <c r="X85" s="81" t="str">
        <f>IFERROR(VLOOKUP(A85,[1]Feuil1!$A:$AJ,32,FALSE),"N/A")</f>
        <v>N/A</v>
      </c>
      <c r="Y85" s="86" t="s">
        <v>1893</v>
      </c>
      <c r="Z85" s="89" t="s">
        <v>807</v>
      </c>
      <c r="AA85" s="81" t="s">
        <v>141</v>
      </c>
      <c r="AB85" s="85"/>
      <c r="AC85" s="85"/>
      <c r="AD85" s="85"/>
      <c r="AE85" s="90">
        <v>43175</v>
      </c>
      <c r="AF85" s="90"/>
      <c r="AG85" s="90">
        <f t="shared" si="6"/>
        <v>43173</v>
      </c>
      <c r="AH85" s="81"/>
      <c r="AI85" s="133" t="str">
        <f>IFERROR(VLOOKUP(SPARES_MANUF[[#This Row],[LCT pour mise à la MAD]],[2]MAD!$B$4:$J$500000,2,FALSE),"MAD TBD")</f>
        <v>MAD TBD</v>
      </c>
      <c r="AJ85" s="124" t="str">
        <f>IFERROR(VLOOKUP(SPARES_MANUF[[#This Row],[LCT pour mise à la MAD]],[2]MAD!$B$4:$J$500000,9,FALSE),"")</f>
        <v/>
      </c>
      <c r="AK8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5" s="124">
        <v>43173</v>
      </c>
      <c r="AM85" s="122" t="s">
        <v>10</v>
      </c>
      <c r="AN85" s="200">
        <f>IFERROR(VLOOKUP(SPARES_MANUF[[#This Row],[P/N]],'Table V'!A$1:O$7777,13,FALSE),"0,00")</f>
        <v>470</v>
      </c>
      <c r="AO85" s="201">
        <f>IFERROR(VLOOKUP(SPARES_MANUF[[#This Row],[P/N]],'Table V'!A$1:O$7777,14,FALSE),"0,00")</f>
        <v>0</v>
      </c>
      <c r="AP85" s="202" t="str">
        <f>IFERROR(VLOOKUP(SPARES_MANUF[[#This Row],[P/N]],'Table V'!A$1:O$7777,15,FALSE),"TBD")</f>
        <v>EUR</v>
      </c>
      <c r="AQ85" s="203" t="str">
        <f>IFERROR(VLOOKUP(SPARES_MANUF[[#This Row],[CONCAT]],[3]PO_AS!$A$2:$R$2520,16,FALSE),"TBD")</f>
        <v>TBD</v>
      </c>
      <c r="AR85" s="204" t="str">
        <f>IFERROR(VLOOKUP(SPARES_MANUF[[#This Row],[CONCAT]],[3]PO_AS!$A$2:$S$2520,18,FALSE),"TBD")</f>
        <v>TBD</v>
      </c>
      <c r="AS85" s="204" t="str">
        <f t="shared" si="7"/>
        <v>Non valide</v>
      </c>
      <c r="AT85" s="204" t="str">
        <f t="shared" si="8"/>
        <v>Non valide</v>
      </c>
      <c r="AU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5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85" s="259" t="str">
        <f>LEFT(SPARES_MANUF[[#This Row],[LCT]],9)</f>
        <v/>
      </c>
      <c r="AX85" s="205">
        <f>SPARES_MANUF[[#This Row],[Collaborated date]]</f>
        <v>43173</v>
      </c>
      <c r="AY85" s="206">
        <f>IF(AND(SPARES_MANUF[[#This Row],[Dashboard date]]&gt;40179,SPARES_MANUF[[#This Row],[Dashboard date]]&lt;45658),SPARES_MANUF[[#This Row],[Dashboard date]],0)</f>
        <v>43173</v>
      </c>
      <c r="AZ85" s="207">
        <f>IF(OR(SPARES_MANUF[[#This Row],[Client]]="STELIA",SPARES_MANUF[[#This Row],[Priority]]="RTN",SPARES_MANUF[[#This Row],[Priority]]="EXP",SPARES_MANUF[[#This Row],[Priority]]="CRIT"),2,1)</f>
        <v>1</v>
      </c>
      <c r="BA85" s="208">
        <f>IFERROR(VLOOKUP(SPARES_MANUF[[#This Row],[P/N]],Tableau2[[#All],[PN]:[Temps alloués (h)]],16,FALSE),"TBD")</f>
        <v>0</v>
      </c>
      <c r="BB85" s="208">
        <f>IFERROR(SUM(SPARES_MANUF[[#This Row],[Temps alloués Unitaire]]*SPARES_MANUF[[#This Row],[Requested Qty]]),"TBD")</f>
        <v>0</v>
      </c>
    </row>
    <row r="86" spans="1:54" ht="38.25" hidden="1" customHeight="1" x14ac:dyDescent="0.2">
      <c r="A86" s="335" t="str">
        <f t="shared" si="5"/>
        <v>2762579810</v>
      </c>
      <c r="B86" s="81" t="str">
        <f>IFERROR(VLOOKUP(F86,'Table V'!A:K,11,FALSE),"TBD")</f>
        <v>AIRBUS</v>
      </c>
      <c r="C86" s="81">
        <v>27625798</v>
      </c>
      <c r="D86" s="82" t="s">
        <v>139</v>
      </c>
      <c r="E86" s="83" t="s">
        <v>3</v>
      </c>
      <c r="F86" s="81" t="s">
        <v>606</v>
      </c>
      <c r="G86" s="81">
        <v>1</v>
      </c>
      <c r="H86" s="81">
        <v>0</v>
      </c>
      <c r="I86" s="81" t="str">
        <f>IFERROR(VLOOKUP(F86,'Stock PHS'!A:F,6,FALSE),"")</f>
        <v/>
      </c>
      <c r="J86" s="84" t="str">
        <f>IFERROR(VLOOKUP(F86,'Table V'!A:I,9,FALSE),"P/N INCONNU")</f>
        <v>P/N CONNU</v>
      </c>
      <c r="K86" s="81" t="str">
        <f>IFERROR(VLOOKUP(F86,'Table V'!A:J,10,FALSE),"TBD")</f>
        <v>RR9463C</v>
      </c>
      <c r="L86" s="81" t="str">
        <f>IFERROR(VLOOKUP(F86,'Table V'!A:C,3,FALSE),"LdF non existante")</f>
        <v>LdF approuvée</v>
      </c>
      <c r="M86" s="85" t="s">
        <v>46</v>
      </c>
      <c r="N86" s="81" t="str">
        <f>IFERROR(VLOOKUP(F86,'Table V'!A:H,8,FALSE),"À définir")</f>
        <v>NON</v>
      </c>
      <c r="O86" s="81">
        <f>IFERROR(VLOOKUP(F86,'Table V'!A:E,2,FALSE),"")</f>
        <v>463</v>
      </c>
      <c r="P86" s="81" t="str">
        <f>IFERROR(CONCATENATE(VLOOKUP(F86,'Table V'!$A$1:$Q$259969,17,FALSE),"-",(RIGHT(C86,4)),"0",D86),"")</f>
        <v>1251319-5798010</v>
      </c>
      <c r="Q86" s="86" t="str">
        <f>IFERROR(VLOOKUP(F86,'Table V'!A:L,12,FALSE),"")</f>
        <v>LAB</v>
      </c>
      <c r="R86" s="81" t="s">
        <v>1687</v>
      </c>
      <c r="S86" s="81" t="s">
        <v>164</v>
      </c>
      <c r="T86" s="90">
        <v>43173</v>
      </c>
      <c r="U86" s="88" t="s">
        <v>18</v>
      </c>
      <c r="V86" s="86" t="str">
        <f>IFERROR(VLOOKUP(F86,'Table V'!A:F,6,FALSE),"TBD")</f>
        <v>N/A</v>
      </c>
      <c r="W86" s="81" t="str">
        <f>IFERROR(VLOOKUP(F86,'Table V'!A:G,7,FALSE),"TBD")</f>
        <v>N/A</v>
      </c>
      <c r="X86" s="81" t="str">
        <f>IFERROR(VLOOKUP(A86,[1]Feuil1!$A:$AJ,32,FALSE),"N/A")</f>
        <v>N/A</v>
      </c>
      <c r="Y86" s="86" t="s">
        <v>1937</v>
      </c>
      <c r="Z86" s="89" t="s">
        <v>218</v>
      </c>
      <c r="AA86" s="81" t="s">
        <v>141</v>
      </c>
      <c r="AB86" s="85">
        <v>10145</v>
      </c>
      <c r="AC86" s="85"/>
      <c r="AD86" s="85"/>
      <c r="AE86" s="90">
        <v>43076</v>
      </c>
      <c r="AF86" s="90">
        <v>43175</v>
      </c>
      <c r="AG86" s="90">
        <f t="shared" si="6"/>
        <v>43173</v>
      </c>
      <c r="AH86" s="81" t="s">
        <v>44</v>
      </c>
      <c r="AI86" s="133" t="str">
        <f>IFERROR(VLOOKUP(SPARES_MANUF[[#This Row],[LCT pour mise à la MAD]],[2]MAD!$B$4:$J$500000,2,FALSE),"MAD TBD")</f>
        <v>MAD TBD</v>
      </c>
      <c r="AJ86" s="124" t="str">
        <f>IFERROR(VLOOKUP(SPARES_MANUF[[#This Row],[LCT pour mise à la MAD]],[2]MAD!$B$4:$J$500000,9,FALSE),"")</f>
        <v/>
      </c>
      <c r="AK8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6" s="124">
        <f>SPARES_MANUF[[#This Row],[Promised ODD]]</f>
        <v>43175</v>
      </c>
      <c r="AM86" s="122" t="s">
        <v>10</v>
      </c>
      <c r="AN86" s="200">
        <f>IFERROR(VLOOKUP(SPARES_MANUF[[#This Row],[P/N]],'Table V'!A$1:O$7777,13,FALSE),"0,00")</f>
        <v>6229</v>
      </c>
      <c r="AO86" s="201">
        <f>IFERROR(VLOOKUP(SPARES_MANUF[[#This Row],[P/N]],'Table V'!A$1:O$7777,14,FALSE),"0,00")</f>
        <v>0</v>
      </c>
      <c r="AP86" s="202" t="str">
        <f>IFERROR(VLOOKUP(SPARES_MANUF[[#This Row],[P/N]],'Table V'!A$1:O$7777,15,FALSE),"TBD")</f>
        <v>EUR</v>
      </c>
      <c r="AQ86" s="203" t="str">
        <f>IFERROR(VLOOKUP(SPARES_MANUF[[#This Row],[CONCAT]],[3]PO_AS!$A$2:$R$2520,16,FALSE),"TBD")</f>
        <v>TBD</v>
      </c>
      <c r="AR86" s="204" t="str">
        <f>IFERROR(VLOOKUP(SPARES_MANUF[[#This Row],[CONCAT]],[3]PO_AS!$A$2:$S$2520,18,FALSE),"TBD")</f>
        <v>TBD</v>
      </c>
      <c r="AS86" s="204" t="str">
        <f t="shared" si="7"/>
        <v>Non valide</v>
      </c>
      <c r="AT86" s="204" t="str">
        <f t="shared" si="8"/>
        <v>Non valide</v>
      </c>
      <c r="AU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6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86" s="259" t="str">
        <f>LEFT(SPARES_MANUF[[#This Row],[LCT]],9)</f>
        <v>Z34724
Z3</v>
      </c>
      <c r="AX86" s="205">
        <f>SPARES_MANUF[[#This Row],[Collaborated date]]</f>
        <v>43175</v>
      </c>
      <c r="AY86" s="206">
        <f>IF(AND(SPARES_MANUF[[#This Row],[Dashboard date]]&gt;40179,SPARES_MANUF[[#This Row],[Dashboard date]]&lt;45658),SPARES_MANUF[[#This Row],[Dashboard date]],0)</f>
        <v>43175</v>
      </c>
      <c r="AZ86" s="207">
        <f>IF(OR(SPARES_MANUF[[#This Row],[Client]]="STELIA",SPARES_MANUF[[#This Row],[Priority]]="RTN",SPARES_MANUF[[#This Row],[Priority]]="EXP",SPARES_MANUF[[#This Row],[Priority]]="CRIT"),2,1)</f>
        <v>1</v>
      </c>
      <c r="BA86" s="208">
        <f>IFERROR(VLOOKUP(SPARES_MANUF[[#This Row],[P/N]],Tableau2[[#All],[PN]:[Temps alloués (h)]],16,FALSE),"TBD")</f>
        <v>0</v>
      </c>
      <c r="BB86" s="208">
        <f>IFERROR(SUM(SPARES_MANUF[[#This Row],[Temps alloués Unitaire]]*SPARES_MANUF[[#This Row],[Requested Qty]]),"TBD")</f>
        <v>0</v>
      </c>
    </row>
    <row r="87" spans="1:54" ht="38.25" hidden="1" customHeight="1" x14ac:dyDescent="0.2">
      <c r="A87" s="335" t="str">
        <f t="shared" si="5"/>
        <v>2762579610</v>
      </c>
      <c r="B87" s="81" t="str">
        <f>IFERROR(VLOOKUP(F87,'Table V'!A:K,11,FALSE),"TBD")</f>
        <v>AIRBUS</v>
      </c>
      <c r="C87" s="81">
        <v>27625796</v>
      </c>
      <c r="D87" s="82" t="s">
        <v>139</v>
      </c>
      <c r="E87" s="83" t="s">
        <v>3</v>
      </c>
      <c r="F87" s="81" t="s">
        <v>606</v>
      </c>
      <c r="G87" s="81">
        <v>1</v>
      </c>
      <c r="H87" s="81">
        <v>0</v>
      </c>
      <c r="I87" s="81" t="str">
        <f>IFERROR(VLOOKUP(F87,'Stock PHS'!A:F,6,FALSE),"")</f>
        <v/>
      </c>
      <c r="J87" s="84" t="str">
        <f>IFERROR(VLOOKUP(F87,'Table V'!A:I,9,FALSE),"P/N INCONNU")</f>
        <v>P/N CONNU</v>
      </c>
      <c r="K87" s="81" t="str">
        <f>IFERROR(VLOOKUP(F87,'Table V'!A:J,10,FALSE),"TBD")</f>
        <v>RR9463C</v>
      </c>
      <c r="L87" s="81" t="str">
        <f>IFERROR(VLOOKUP(F87,'Table V'!A:C,3,FALSE),"LdF non existante")</f>
        <v>LdF approuvée</v>
      </c>
      <c r="M87" s="85" t="s">
        <v>9</v>
      </c>
      <c r="N87" s="81" t="str">
        <f>IFERROR(VLOOKUP(F87,'Table V'!A:H,8,FALSE),"À définir")</f>
        <v>NON</v>
      </c>
      <c r="O87" s="81">
        <f>IFERROR(VLOOKUP(F87,'Table V'!A:E,2,FALSE),"")</f>
        <v>463</v>
      </c>
      <c r="P87" s="81" t="str">
        <f>IFERROR(CONCATENATE(VLOOKUP(F87,'Table V'!$A$1:$Q$259969,17,FALSE),"-",(RIGHT(C87,4)),"0",D87),"")</f>
        <v>1251319-5796010</v>
      </c>
      <c r="Q87" s="86" t="str">
        <f>IFERROR(VLOOKUP(F87,'Table V'!A:L,12,FALSE),"")</f>
        <v>LAB</v>
      </c>
      <c r="R87" s="81" t="s">
        <v>1688</v>
      </c>
      <c r="S87" s="81" t="s">
        <v>153</v>
      </c>
      <c r="T87" s="90">
        <v>43173</v>
      </c>
      <c r="U87" s="88" t="s">
        <v>18</v>
      </c>
      <c r="V87" s="86" t="str">
        <f>IFERROR(VLOOKUP(F87,'Table V'!A:F,6,FALSE),"TBD")</f>
        <v>N/A</v>
      </c>
      <c r="W87" s="81" t="str">
        <f>IFERROR(VLOOKUP(F87,'Table V'!A:G,7,FALSE),"TBD")</f>
        <v>N/A</v>
      </c>
      <c r="X87" s="81" t="str">
        <f>IFERROR(VLOOKUP(A87,[1]Feuil1!$A:$AJ,32,FALSE),"N/A")</f>
        <v>N/A</v>
      </c>
      <c r="Y87" s="86" t="s">
        <v>1893</v>
      </c>
      <c r="Z87" s="89" t="s">
        <v>218</v>
      </c>
      <c r="AA87" s="81" t="s">
        <v>141</v>
      </c>
      <c r="AB87" s="85">
        <v>10145</v>
      </c>
      <c r="AC87" s="85"/>
      <c r="AD87" s="85"/>
      <c r="AE87" s="90">
        <v>43076</v>
      </c>
      <c r="AF87" s="90">
        <v>43175</v>
      </c>
      <c r="AG87" s="90">
        <f t="shared" si="6"/>
        <v>43173</v>
      </c>
      <c r="AH87" s="81" t="s">
        <v>44</v>
      </c>
      <c r="AI87" s="133" t="str">
        <f>IFERROR(VLOOKUP(SPARES_MANUF[[#This Row],[LCT pour mise à la MAD]],[2]MAD!$B$4:$J$500000,2,FALSE),"MAD TBD")</f>
        <v>MAD TBD</v>
      </c>
      <c r="AJ87" s="124" t="str">
        <f>IFERROR(VLOOKUP(SPARES_MANUF[[#This Row],[LCT pour mise à la MAD]],[2]MAD!$B$4:$J$500000,9,FALSE),"")</f>
        <v/>
      </c>
      <c r="AK8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7" s="124">
        <f>SPARES_MANUF[[#This Row],[Promised ODD]]</f>
        <v>43175</v>
      </c>
      <c r="AM87" s="122" t="s">
        <v>10</v>
      </c>
      <c r="AN87" s="200">
        <f>IFERROR(VLOOKUP(SPARES_MANUF[[#This Row],[P/N]],'Table V'!A$1:O$7777,13,FALSE),"0,00")</f>
        <v>6229</v>
      </c>
      <c r="AO87" s="201">
        <f>IFERROR(VLOOKUP(SPARES_MANUF[[#This Row],[P/N]],'Table V'!A$1:O$7777,14,FALSE),"0,00")</f>
        <v>0</v>
      </c>
      <c r="AP87" s="202" t="str">
        <f>IFERROR(VLOOKUP(SPARES_MANUF[[#This Row],[P/N]],'Table V'!A$1:O$7777,15,FALSE),"TBD")</f>
        <v>EUR</v>
      </c>
      <c r="AQ87" s="203" t="str">
        <f>IFERROR(VLOOKUP(SPARES_MANUF[[#This Row],[CONCAT]],[3]PO_AS!$A$2:$R$2520,16,FALSE),"TBD")</f>
        <v>TBD</v>
      </c>
      <c r="AR87" s="204" t="str">
        <f>IFERROR(VLOOKUP(SPARES_MANUF[[#This Row],[CONCAT]],[3]PO_AS!$A$2:$S$2520,18,FALSE),"TBD")</f>
        <v>TBD</v>
      </c>
      <c r="AS87" s="204" t="str">
        <f t="shared" si="7"/>
        <v>Non valide</v>
      </c>
      <c r="AT87" s="204" t="str">
        <f t="shared" si="8"/>
        <v>Non valide</v>
      </c>
      <c r="AU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87" s="259" t="str">
        <f>LEFT(SPARES_MANUF[[#This Row],[LCT]],9)</f>
        <v>Z34727
Z3</v>
      </c>
      <c r="AX87" s="205">
        <f>SPARES_MANUF[[#This Row],[Collaborated date]]</f>
        <v>43175</v>
      </c>
      <c r="AY87" s="206">
        <f>IF(AND(SPARES_MANUF[[#This Row],[Dashboard date]]&gt;40179,SPARES_MANUF[[#This Row],[Dashboard date]]&lt;45658),SPARES_MANUF[[#This Row],[Dashboard date]],0)</f>
        <v>43175</v>
      </c>
      <c r="AZ87" s="207">
        <f>IF(OR(SPARES_MANUF[[#This Row],[Client]]="STELIA",SPARES_MANUF[[#This Row],[Priority]]="RTN",SPARES_MANUF[[#This Row],[Priority]]="EXP",SPARES_MANUF[[#This Row],[Priority]]="CRIT"),2,1)</f>
        <v>1</v>
      </c>
      <c r="BA87" s="208">
        <f>IFERROR(VLOOKUP(SPARES_MANUF[[#This Row],[P/N]],Tableau2[[#All],[PN]:[Temps alloués (h)]],16,FALSE),"TBD")</f>
        <v>0</v>
      </c>
      <c r="BB87" s="208">
        <f>IFERROR(SUM(SPARES_MANUF[[#This Row],[Temps alloués Unitaire]]*SPARES_MANUF[[#This Row],[Requested Qty]]),"TBD")</f>
        <v>0</v>
      </c>
    </row>
    <row r="88" spans="1:54" ht="25.5" hidden="1" customHeight="1" x14ac:dyDescent="0.2">
      <c r="A88" s="335" t="str">
        <f t="shared" si="5"/>
        <v>6300464998</v>
      </c>
      <c r="B88" s="81" t="str">
        <f>IFERROR(VLOOKUP(F88,'Table V'!A:K,11,FALSE),"TBD")</f>
        <v>STELIA</v>
      </c>
      <c r="C88" s="81">
        <v>6300464998</v>
      </c>
      <c r="D88" s="82"/>
      <c r="E88" s="83" t="s">
        <v>78</v>
      </c>
      <c r="F88" s="81" t="s">
        <v>663</v>
      </c>
      <c r="G88" s="81">
        <v>6</v>
      </c>
      <c r="H88" s="81">
        <v>0</v>
      </c>
      <c r="I88" s="81" t="str">
        <f>IFERROR(VLOOKUP(F88,'Stock PHS'!A:F,6,FALSE),"")</f>
        <v/>
      </c>
      <c r="J88" s="84" t="str">
        <f>IFERROR(VLOOKUP(F88,'Table V'!A:I,9,FALSE),"P/N INCONNU")</f>
        <v>P/N CONNU</v>
      </c>
      <c r="K88" s="81" t="str">
        <f>IFERROR(VLOOKUP(F88,'Table V'!A:J,10,FALSE),"TBD")</f>
        <v>TBD</v>
      </c>
      <c r="L88" s="81" t="str">
        <f>IFERROR(VLOOKUP(F88,'Table V'!A:C,3,FALSE),"LdF non existante")</f>
        <v>LdF approuvée</v>
      </c>
      <c r="M88" s="85" t="s">
        <v>46</v>
      </c>
      <c r="N88" s="81" t="str">
        <f>IFERROR(VLOOKUP(F88,'Table V'!A:H,8,FALSE),"À définir")</f>
        <v>OUI</v>
      </c>
      <c r="O88" s="81" t="str">
        <f>IFERROR(VLOOKUP(F88,'Table V'!A:E,2,FALSE),"")</f>
        <v>CABLE COAXIAL</v>
      </c>
      <c r="P88" s="81" t="str">
        <f>IFERROR(CONCATENATE(VLOOKUP(F88,'Table V'!$A$1:$Q$259969,17,FALSE),"-",(RIGHT(C88,4)),"0",D88),"")</f>
        <v>1251019-49980</v>
      </c>
      <c r="Q88" s="86" t="str">
        <f>IFERROR(VLOOKUP(F88,'Table V'!A:L,12,FALSE),"")</f>
        <v>COL</v>
      </c>
      <c r="R88" s="82" t="s">
        <v>777</v>
      </c>
      <c r="S88" s="81" t="s">
        <v>744</v>
      </c>
      <c r="T88" s="90">
        <v>43173</v>
      </c>
      <c r="U88" s="88" t="s">
        <v>18</v>
      </c>
      <c r="V88" s="86" t="str">
        <f>IFERROR(VLOOKUP(F88,'Table V'!A:F,6,FALSE),"TBD")</f>
        <v>N/A</v>
      </c>
      <c r="W88" s="81" t="str">
        <f>IFERROR(VLOOKUP(F88,'Table V'!A:G,7,FALSE),"TBD")</f>
        <v>N/A</v>
      </c>
      <c r="X88" s="81" t="str">
        <f>IFERROR(VLOOKUP(A88,[1]Feuil1!$A:$AJ,32,FALSE),"N/A")</f>
        <v>N/A</v>
      </c>
      <c r="Y88" s="86" t="s">
        <v>1893</v>
      </c>
      <c r="Z88" s="89"/>
      <c r="AA88" s="81" t="s">
        <v>141</v>
      </c>
      <c r="AB88" s="85">
        <v>11343</v>
      </c>
      <c r="AC88" s="85" t="s">
        <v>44</v>
      </c>
      <c r="AD88" s="85"/>
      <c r="AE88" s="90">
        <v>43164</v>
      </c>
      <c r="AF88" s="90">
        <v>43179</v>
      </c>
      <c r="AG88" s="90">
        <f t="shared" si="6"/>
        <v>43173</v>
      </c>
      <c r="AH88" s="81"/>
      <c r="AI88" s="133" t="str">
        <f>IFERROR(VLOOKUP(SPARES_MANUF[[#This Row],[LCT pour mise à la MAD]],[2]MAD!$B$4:$J$500000,2,FALSE),"MAD TBD")</f>
        <v>MAD TBD</v>
      </c>
      <c r="AJ88" s="124" t="str">
        <f>IFERROR(VLOOKUP(SPARES_MANUF[[#This Row],[LCT pour mise à la MAD]],[2]MAD!$B$4:$J$500000,9,FALSE),"")</f>
        <v/>
      </c>
      <c r="AK8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8" s="124">
        <f>SPARES_MANUF[[#This Row],[Promised ODD]]</f>
        <v>43179</v>
      </c>
      <c r="AM88" s="122" t="s">
        <v>10</v>
      </c>
      <c r="AN88" s="200">
        <f>IFERROR(VLOOKUP(SPARES_MANUF[[#This Row],[P/N]],'Table V'!A$1:O$7777,13,FALSE),"0,00")</f>
        <v>234.12</v>
      </c>
      <c r="AO88" s="201">
        <f>IFERROR(VLOOKUP(SPARES_MANUF[[#This Row],[P/N]],'Table V'!A$1:O$7777,14,FALSE),"0,00")</f>
        <v>234.12</v>
      </c>
      <c r="AP88" s="202" t="str">
        <f>IFERROR(VLOOKUP(SPARES_MANUF[[#This Row],[P/N]],'Table V'!A$1:O$7777,15,FALSE),"TBD")</f>
        <v>EUR</v>
      </c>
      <c r="AQ88" s="203" t="str">
        <f>IFERROR(VLOOKUP(SPARES_MANUF[[#This Row],[CONCAT]],[3]PO_AS!$A$2:$R$2520,16,FALSE),"TBD")</f>
        <v>TBD</v>
      </c>
      <c r="AR88" s="204" t="str">
        <f>IFERROR(VLOOKUP(SPARES_MANUF[[#This Row],[CONCAT]],[3]PO_AS!$A$2:$S$2520,18,FALSE),"TBD")</f>
        <v>TBD</v>
      </c>
      <c r="AS88" s="204" t="str">
        <f t="shared" si="7"/>
        <v>Non valide</v>
      </c>
      <c r="AT88" s="204" t="str">
        <f t="shared" si="8"/>
        <v>Non valide</v>
      </c>
      <c r="AU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1404.72</v>
      </c>
      <c r="AV88" s="280">
        <f>IFERROR(SPARES_MANUF[[#This Row],[CA]]*INDEX('Paramètres listes'!$A$32:$C$34,MATCH(SPARES_MANUF[[#This Row],[Devise vendue]],'Paramètres listes'!$A$32:$A$34,0),MATCH(DASHBOARD!$J$5,'Paramètres listes'!$A$32:$C$32,0)),"0,00")</f>
        <v>1404.72</v>
      </c>
      <c r="AW88" s="259" t="str">
        <f>LEFT(SPARES_MANUF[[#This Row],[LCT]],9)</f>
        <v xml:space="preserve">Z53151 - </v>
      </c>
      <c r="AX88" s="205">
        <f>SPARES_MANUF[[#This Row],[Collaborated date]]</f>
        <v>43179</v>
      </c>
      <c r="AY88" s="206">
        <f>IF(AND(SPARES_MANUF[[#This Row],[Dashboard date]]&gt;40179,SPARES_MANUF[[#This Row],[Dashboard date]]&lt;45658),SPARES_MANUF[[#This Row],[Dashboard date]],0)</f>
        <v>43179</v>
      </c>
      <c r="AZ88" s="207">
        <f>IF(OR(SPARES_MANUF[[#This Row],[Client]]="STELIA",SPARES_MANUF[[#This Row],[Priority]]="RTN",SPARES_MANUF[[#This Row],[Priority]]="EXP",SPARES_MANUF[[#This Row],[Priority]]="CRIT"),2,1)</f>
        <v>2</v>
      </c>
      <c r="BA88" s="208">
        <f>IFERROR(VLOOKUP(SPARES_MANUF[[#This Row],[P/N]],Tableau2[[#All],[PN]:[Temps alloués (h)]],16,FALSE),"TBD")</f>
        <v>1.53</v>
      </c>
      <c r="BB88" s="208">
        <f>IFERROR(SUM(SPARES_MANUF[[#This Row],[Temps alloués Unitaire]]*SPARES_MANUF[[#This Row],[Requested Qty]]),"TBD")</f>
        <v>9.18</v>
      </c>
    </row>
    <row r="89" spans="1:54" ht="38.25" hidden="1" customHeight="1" x14ac:dyDescent="0.2">
      <c r="A89" s="335" t="str">
        <f t="shared" si="5"/>
        <v>4900033419</v>
      </c>
      <c r="B89" s="81" t="str">
        <f>IFERROR(VLOOKUP(F89,'Table V'!A:K,11,FALSE),"TBD")</f>
        <v>STELIA</v>
      </c>
      <c r="C89" s="81">
        <v>4900033419</v>
      </c>
      <c r="D89" s="82"/>
      <c r="E89" s="83" t="s">
        <v>3</v>
      </c>
      <c r="F89" s="81" t="s">
        <v>669</v>
      </c>
      <c r="G89" s="81">
        <v>2</v>
      </c>
      <c r="H89" s="81">
        <v>0</v>
      </c>
      <c r="I89" s="81" t="str">
        <f>IFERROR(VLOOKUP(F89,'Stock PHS'!A:F,6,FALSE),"")</f>
        <v/>
      </c>
      <c r="J89" s="84" t="str">
        <f>IFERROR(VLOOKUP(F89,'Table V'!A:I,9,FALSE),"P/N INCONNU")</f>
        <v>P/N CONNU</v>
      </c>
      <c r="K89" s="81" t="str">
        <f>IFERROR(VLOOKUP(F89,'Table V'!A:J,10,FALSE),"TBD")</f>
        <v>TBD</v>
      </c>
      <c r="L89" s="81" t="str">
        <f>IFERROR(VLOOKUP(F89,'Table V'!A:C,3,FALSE),"LdF non existante")</f>
        <v>LdF approuvée</v>
      </c>
      <c r="M89" s="85" t="s">
        <v>46</v>
      </c>
      <c r="N89" s="81" t="str">
        <f>IFERROR(VLOOKUP(F89,'Table V'!A:H,8,FALSE),"À définir")</f>
        <v>OUI</v>
      </c>
      <c r="O89" s="81" t="str">
        <f>IFERROR(VLOOKUP(F89,'Table V'!A:E,2,FALSE),"")</f>
        <v>ENS. EQUIPEMENT 61VU</v>
      </c>
      <c r="P89" s="81" t="str">
        <f>IFERROR(CONCATENATE(VLOOKUP(F89,'Table V'!$A$1:$Q$259969,17,FALSE),"-",(RIGHT(C89,4)),"0",D89),"")</f>
        <v>1251019-34190</v>
      </c>
      <c r="Q89" s="86" t="str">
        <f>IFERROR(VLOOKUP(F89,'Table V'!A:L,12,FALSE),"")</f>
        <v>COL</v>
      </c>
      <c r="R89" s="82" t="s">
        <v>778</v>
      </c>
      <c r="S89" s="81" t="s">
        <v>745</v>
      </c>
      <c r="T89" s="90">
        <v>43174</v>
      </c>
      <c r="U89" s="88" t="s">
        <v>18</v>
      </c>
      <c r="V89" s="86" t="str">
        <f>IFERROR(VLOOKUP(F89,'Table V'!A:F,6,FALSE),"TBD")</f>
        <v>N/A</v>
      </c>
      <c r="W89" s="81" t="str">
        <f>IFERROR(VLOOKUP(F89,'Table V'!A:G,7,FALSE),"TBD")</f>
        <v>N/A</v>
      </c>
      <c r="X89" s="81" t="str">
        <f>IFERROR(VLOOKUP(A89,[1]Feuil1!$A:$AJ,32,FALSE),"N/A")</f>
        <v>N/A</v>
      </c>
      <c r="Y89" s="86" t="s">
        <v>1893</v>
      </c>
      <c r="Z89" s="89" t="s">
        <v>808</v>
      </c>
      <c r="AA89" s="81" t="s">
        <v>141</v>
      </c>
      <c r="AB89" s="85">
        <v>7662</v>
      </c>
      <c r="AC89" s="85" t="s">
        <v>729</v>
      </c>
      <c r="AD89" s="85"/>
      <c r="AE89" s="90">
        <v>43088</v>
      </c>
      <c r="AF89" s="90">
        <v>43178</v>
      </c>
      <c r="AG89" s="90">
        <f t="shared" si="6"/>
        <v>43174</v>
      </c>
      <c r="AH89" s="81"/>
      <c r="AI89" s="133" t="str">
        <f>IFERROR(VLOOKUP(SPARES_MANUF[[#This Row],[LCT pour mise à la MAD]],[2]MAD!$B$4:$J$500000,2,FALSE),"MAD TBD")</f>
        <v>MAD TBD</v>
      </c>
      <c r="AJ89" s="124" t="str">
        <f>IFERROR(VLOOKUP(SPARES_MANUF[[#This Row],[LCT pour mise à la MAD]],[2]MAD!$B$4:$J$500000,9,FALSE),"")</f>
        <v/>
      </c>
      <c r="AK8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89" s="124">
        <f>SPARES_MANUF[[#This Row],[Promised ODD]]</f>
        <v>43178</v>
      </c>
      <c r="AM89" s="122" t="s">
        <v>10</v>
      </c>
      <c r="AN89" s="200">
        <f>IFERROR(VLOOKUP(SPARES_MANUF[[#This Row],[P/N]],'Table V'!A$1:O$7777,13,FALSE),"0,00")</f>
        <v>0</v>
      </c>
      <c r="AO89" s="201">
        <f>IFERROR(VLOOKUP(SPARES_MANUF[[#This Row],[P/N]],'Table V'!A$1:O$7777,14,FALSE),"0,00")</f>
        <v>0</v>
      </c>
      <c r="AP89" s="202">
        <f>IFERROR(VLOOKUP(SPARES_MANUF[[#This Row],[P/N]],'Table V'!A$1:O$7777,15,FALSE),"TBD")</f>
        <v>0</v>
      </c>
      <c r="AQ89" s="203" t="str">
        <f>IFERROR(VLOOKUP(SPARES_MANUF[[#This Row],[CONCAT]],[3]PO_AS!$A$2:$R$2520,16,FALSE),"TBD")</f>
        <v>TBD</v>
      </c>
      <c r="AR89" s="204" t="str">
        <f>IFERROR(VLOOKUP(SPARES_MANUF[[#This Row],[CONCAT]],[3]PO_AS!$A$2:$S$2520,18,FALSE),"TBD")</f>
        <v>TBD</v>
      </c>
      <c r="AS89" s="204" t="str">
        <f t="shared" si="7"/>
        <v>Non valide</v>
      </c>
      <c r="AT89" s="204" t="str">
        <f t="shared" si="8"/>
        <v>Non valide</v>
      </c>
      <c r="AU8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8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89" s="259" t="str">
        <f>LEFT(SPARES_MANUF[[#This Row],[LCT]],9)</f>
        <v>Z65949-Z6</v>
      </c>
      <c r="AX89" s="205">
        <f>SPARES_MANUF[[#This Row],[Collaborated date]]</f>
        <v>43178</v>
      </c>
      <c r="AY89" s="206">
        <f>IF(AND(SPARES_MANUF[[#This Row],[Dashboard date]]&gt;40179,SPARES_MANUF[[#This Row],[Dashboard date]]&lt;45658),SPARES_MANUF[[#This Row],[Dashboard date]],0)</f>
        <v>43178</v>
      </c>
      <c r="AZ89" s="207">
        <f>IF(OR(SPARES_MANUF[[#This Row],[Client]]="STELIA",SPARES_MANUF[[#This Row],[Priority]]="RTN",SPARES_MANUF[[#This Row],[Priority]]="EXP",SPARES_MANUF[[#This Row],[Priority]]="CRIT"),2,1)</f>
        <v>2</v>
      </c>
      <c r="BA89" s="208">
        <f>IFERROR(VLOOKUP(SPARES_MANUF[[#This Row],[P/N]],Tableau2[[#All],[PN]:[Temps alloués (h)]],16,FALSE),"TBD")</f>
        <v>0</v>
      </c>
      <c r="BB89" s="208">
        <f>IFERROR(SUM(SPARES_MANUF[[#This Row],[Temps alloués Unitaire]]*SPARES_MANUF[[#This Row],[Requested Qty]]),"TBD")</f>
        <v>0</v>
      </c>
    </row>
    <row r="90" spans="1:54" ht="38.25" hidden="1" customHeight="1" x14ac:dyDescent="0.2">
      <c r="A90" s="335" t="str">
        <f t="shared" si="5"/>
        <v>2754157410</v>
      </c>
      <c r="B90" s="81" t="str">
        <f>IFERROR(VLOOKUP(F90,'Table V'!A:K,11,FALSE),"TBD")</f>
        <v>AIRBUS</v>
      </c>
      <c r="C90" s="81">
        <v>27541574</v>
      </c>
      <c r="D90" s="82" t="s">
        <v>139</v>
      </c>
      <c r="E90" s="83" t="s">
        <v>86</v>
      </c>
      <c r="F90" s="81" t="s">
        <v>589</v>
      </c>
      <c r="G90" s="81">
        <v>1</v>
      </c>
      <c r="H90" s="81">
        <v>0</v>
      </c>
      <c r="I90" s="81" t="str">
        <f>IFERROR(VLOOKUP(F90,'Stock PHS'!A:F,6,FALSE),"")</f>
        <v/>
      </c>
      <c r="J90" s="84" t="str">
        <f>IFERROR(VLOOKUP(F90,'Table V'!A:I,9,FALSE),"P/N INCONNU")</f>
        <v>P/N CONNU</v>
      </c>
      <c r="K90" s="81" t="str">
        <f>IFERROR(VLOOKUP(F90,'Table V'!A:J,10,FALSE),"TBD")</f>
        <v>N/A</v>
      </c>
      <c r="L90" s="81" t="str">
        <f>IFERROR(VLOOKUP(F90,'Table V'!A:C,3,FALSE),"LdF non existante")</f>
        <v>LdF approuvée</v>
      </c>
      <c r="M90" s="85" t="s">
        <v>46</v>
      </c>
      <c r="N90" s="81" t="str">
        <f>IFERROR(VLOOKUP(F90,'Table V'!A:H,8,FALSE),"À définir")</f>
        <v>NON</v>
      </c>
      <c r="O90" s="81">
        <f>IFERROR(VLOOKUP(F90,'Table V'!A:E,2,FALSE),"")</f>
        <v>403</v>
      </c>
      <c r="P90" s="81" t="str">
        <f>IFERROR(CONCATENATE(VLOOKUP(F90,'Table V'!$A$1:$Q$259969,17,FALSE),"-",(RIGHT(C90,4)),"0",D90),"")</f>
        <v>1251019-1574010</v>
      </c>
      <c r="Q90" s="86" t="str">
        <f>IFERROR(VLOOKUP(F90,'Table V'!A:L,12,FALSE),"")</f>
        <v>LAB</v>
      </c>
      <c r="R90" s="81" t="s">
        <v>1689</v>
      </c>
      <c r="S90" s="81" t="s">
        <v>166</v>
      </c>
      <c r="T90" s="90">
        <v>43178</v>
      </c>
      <c r="U90" s="88" t="s">
        <v>18</v>
      </c>
      <c r="V90" s="86" t="str">
        <f>IFERROR(VLOOKUP(F90,'Table V'!A:F,6,FALSE),"TBD")</f>
        <v>N/A</v>
      </c>
      <c r="W90" s="81" t="str">
        <f>IFERROR(VLOOKUP(F90,'Table V'!A:G,7,FALSE),"TBD")</f>
        <v>N/A</v>
      </c>
      <c r="X90" s="81" t="str">
        <f>IFERROR(VLOOKUP(A90,[1]Feuil1!$A:$AJ,32,FALSE),"N/A")</f>
        <v>N/A</v>
      </c>
      <c r="Y90" s="86" t="s">
        <v>1893</v>
      </c>
      <c r="Z90" s="89" t="s">
        <v>176</v>
      </c>
      <c r="AA90" s="81" t="s">
        <v>141</v>
      </c>
      <c r="AB90" s="85">
        <v>8066</v>
      </c>
      <c r="AC90" s="85"/>
      <c r="AD90" s="85"/>
      <c r="AE90" s="90">
        <v>43056</v>
      </c>
      <c r="AF90" s="90">
        <v>43182</v>
      </c>
      <c r="AG90" s="90">
        <f t="shared" si="6"/>
        <v>43178</v>
      </c>
      <c r="AH90" s="81" t="s">
        <v>44</v>
      </c>
      <c r="AI90" s="133" t="str">
        <f>IFERROR(VLOOKUP(SPARES_MANUF[[#This Row],[LCT pour mise à la MAD]],[2]MAD!$B$4:$J$500000,2,FALSE),"MAD TBD")</f>
        <v>MAD TBD</v>
      </c>
      <c r="AJ90" s="124" t="str">
        <f>IFERROR(VLOOKUP(SPARES_MANUF[[#This Row],[LCT pour mise à la MAD]],[2]MAD!$B$4:$J$500000,9,FALSE),"")</f>
        <v/>
      </c>
      <c r="AK9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0" s="124">
        <f>SPARES_MANUF[[#This Row],[Promised ODD]]</f>
        <v>43182</v>
      </c>
      <c r="AM90" s="122" t="s">
        <v>10</v>
      </c>
      <c r="AN90" s="200">
        <f>IFERROR(VLOOKUP(SPARES_MANUF[[#This Row],[P/N]],'Table V'!A$1:O$7777,13,FALSE),"0,00")</f>
        <v>1065</v>
      </c>
      <c r="AO90" s="201">
        <f>IFERROR(VLOOKUP(SPARES_MANUF[[#This Row],[P/N]],'Table V'!A$1:O$7777,14,FALSE),"0,00")</f>
        <v>0</v>
      </c>
      <c r="AP90" s="202" t="str">
        <f>IFERROR(VLOOKUP(SPARES_MANUF[[#This Row],[P/N]],'Table V'!A$1:O$7777,15,FALSE),"TBD")</f>
        <v>USD</v>
      </c>
      <c r="AQ90" s="203" t="str">
        <f>IFERROR(VLOOKUP(SPARES_MANUF[[#This Row],[CONCAT]],[3]PO_AS!$A$2:$R$2520,16,FALSE),"TBD")</f>
        <v>TBD</v>
      </c>
      <c r="AR90" s="204" t="str">
        <f>IFERROR(VLOOKUP(SPARES_MANUF[[#This Row],[CONCAT]],[3]PO_AS!$A$2:$S$2520,18,FALSE),"TBD")</f>
        <v>TBD</v>
      </c>
      <c r="AS90" s="204" t="str">
        <f t="shared" si="7"/>
        <v>Non valide</v>
      </c>
      <c r="AT90" s="204" t="str">
        <f t="shared" si="8"/>
        <v>Non valide</v>
      </c>
      <c r="AU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1065</v>
      </c>
      <c r="AV90" s="280">
        <f>IFERROR(SPARES_MANUF[[#This Row],[CA]]*INDEX('Paramètres listes'!$A$32:$C$34,MATCH(SPARES_MANUF[[#This Row],[Devise vendue]],'Paramètres listes'!$A$32:$A$34,0),MATCH(DASHBOARD!$J$5,'Paramètres listes'!$A$32:$C$32,0)),"0,00")</f>
        <v>947.85</v>
      </c>
      <c r="AW90" s="259" t="str">
        <f>LEFT(SPARES_MANUF[[#This Row],[LCT]],9)</f>
        <v>W21623
W2</v>
      </c>
      <c r="AX90" s="205">
        <f>SPARES_MANUF[[#This Row],[Collaborated date]]</f>
        <v>43182</v>
      </c>
      <c r="AY90" s="206">
        <f>IF(AND(SPARES_MANUF[[#This Row],[Dashboard date]]&gt;40179,SPARES_MANUF[[#This Row],[Dashboard date]]&lt;45658),SPARES_MANUF[[#This Row],[Dashboard date]],0)</f>
        <v>43182</v>
      </c>
      <c r="AZ90" s="207">
        <f>IF(OR(SPARES_MANUF[[#This Row],[Client]]="STELIA",SPARES_MANUF[[#This Row],[Priority]]="RTN",SPARES_MANUF[[#This Row],[Priority]]="EXP",SPARES_MANUF[[#This Row],[Priority]]="CRIT"),2,1)</f>
        <v>2</v>
      </c>
      <c r="BA90" s="208">
        <f>IFERROR(VLOOKUP(SPARES_MANUF[[#This Row],[P/N]],Tableau2[[#All],[PN]:[Temps alloués (h)]],16,FALSE),"TBD")</f>
        <v>0</v>
      </c>
      <c r="BB90" s="208">
        <f>IFERROR(SUM(SPARES_MANUF[[#This Row],[Temps alloués Unitaire]]*SPARES_MANUF[[#This Row],[Requested Qty]]),"TBD")</f>
        <v>0</v>
      </c>
    </row>
    <row r="91" spans="1:54" ht="38.25" hidden="1" customHeight="1" x14ac:dyDescent="0.2">
      <c r="A91" s="335" t="str">
        <f t="shared" si="5"/>
        <v>2757401710</v>
      </c>
      <c r="B91" s="81" t="str">
        <f>IFERROR(VLOOKUP(F91,'Table V'!A:K,11,FALSE),"TBD")</f>
        <v>AIRBUS</v>
      </c>
      <c r="C91" s="81">
        <v>27574017</v>
      </c>
      <c r="D91" s="82" t="s">
        <v>139</v>
      </c>
      <c r="E91" s="83" t="s">
        <v>86</v>
      </c>
      <c r="F91" s="81" t="s">
        <v>589</v>
      </c>
      <c r="G91" s="81">
        <v>1</v>
      </c>
      <c r="H91" s="81">
        <v>0</v>
      </c>
      <c r="I91" s="81" t="str">
        <f>IFERROR(VLOOKUP(F91,'Stock PHS'!A:F,6,FALSE),"")</f>
        <v/>
      </c>
      <c r="J91" s="84" t="str">
        <f>IFERROR(VLOOKUP(F91,'Table V'!A:I,9,FALSE),"P/N INCONNU")</f>
        <v>P/N CONNU</v>
      </c>
      <c r="K91" s="81" t="str">
        <f>IFERROR(VLOOKUP(F91,'Table V'!A:J,10,FALSE),"TBD")</f>
        <v>N/A</v>
      </c>
      <c r="L91" s="81" t="str">
        <f>IFERROR(VLOOKUP(F91,'Table V'!A:C,3,FALSE),"LdF non existante")</f>
        <v>LdF approuvée</v>
      </c>
      <c r="M91" s="85" t="s">
        <v>46</v>
      </c>
      <c r="N91" s="81" t="str">
        <f>IFERROR(VLOOKUP(F91,'Table V'!A:H,8,FALSE),"À définir")</f>
        <v>NON</v>
      </c>
      <c r="O91" s="81">
        <f>IFERROR(VLOOKUP(F91,'Table V'!A:E,2,FALSE),"")</f>
        <v>403</v>
      </c>
      <c r="P91" s="81" t="str">
        <f>IFERROR(CONCATENATE(VLOOKUP(F91,'Table V'!$A$1:$Q$259969,17,FALSE),"-",(RIGHT(C91,4)),"0",D91),"")</f>
        <v>1251019-4017010</v>
      </c>
      <c r="Q91" s="86" t="str">
        <f>IFERROR(VLOOKUP(F91,'Table V'!A:L,12,FALSE),"")</f>
        <v>LAB</v>
      </c>
      <c r="R91" s="81" t="s">
        <v>1690</v>
      </c>
      <c r="S91" s="81" t="s">
        <v>167</v>
      </c>
      <c r="T91" s="90">
        <v>43178</v>
      </c>
      <c r="U91" s="88" t="s">
        <v>18</v>
      </c>
      <c r="V91" s="86" t="str">
        <f>IFERROR(VLOOKUP(F91,'Table V'!A:F,6,FALSE),"TBD")</f>
        <v>N/A</v>
      </c>
      <c r="W91" s="81" t="str">
        <f>IFERROR(VLOOKUP(F91,'Table V'!A:G,7,FALSE),"TBD")</f>
        <v>N/A</v>
      </c>
      <c r="X91" s="81" t="str">
        <f>IFERROR(VLOOKUP(A91,[1]Feuil1!$A:$AJ,32,FALSE),"N/A")</f>
        <v>N/A</v>
      </c>
      <c r="Y91" s="86" t="s">
        <v>1893</v>
      </c>
      <c r="Z91" s="89" t="s">
        <v>176</v>
      </c>
      <c r="AA91" s="81" t="s">
        <v>141</v>
      </c>
      <c r="AB91" s="85">
        <v>8066</v>
      </c>
      <c r="AC91" s="85"/>
      <c r="AD91" s="85"/>
      <c r="AE91" s="90">
        <v>43070</v>
      </c>
      <c r="AF91" s="90">
        <v>43182</v>
      </c>
      <c r="AG91" s="90">
        <f t="shared" si="6"/>
        <v>43178</v>
      </c>
      <c r="AH91" s="81" t="s">
        <v>44</v>
      </c>
      <c r="AI91" s="133" t="str">
        <f>IFERROR(VLOOKUP(SPARES_MANUF[[#This Row],[LCT pour mise à la MAD]],[2]MAD!$B$4:$J$500000,2,FALSE),"MAD TBD")</f>
        <v>MAD TBD</v>
      </c>
      <c r="AJ91" s="124" t="str">
        <f>IFERROR(VLOOKUP(SPARES_MANUF[[#This Row],[LCT pour mise à la MAD]],[2]MAD!$B$4:$J$500000,9,FALSE),"")</f>
        <v/>
      </c>
      <c r="AK9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1" s="124">
        <f>SPARES_MANUF[[#This Row],[Promised ODD]]</f>
        <v>43182</v>
      </c>
      <c r="AM91" s="122" t="s">
        <v>10</v>
      </c>
      <c r="AN91" s="200">
        <f>IFERROR(VLOOKUP(SPARES_MANUF[[#This Row],[P/N]],'Table V'!A$1:O$7777,13,FALSE),"0,00")</f>
        <v>1065</v>
      </c>
      <c r="AO91" s="201">
        <f>IFERROR(VLOOKUP(SPARES_MANUF[[#This Row],[P/N]],'Table V'!A$1:O$7777,14,FALSE),"0,00")</f>
        <v>0</v>
      </c>
      <c r="AP91" s="202" t="str">
        <f>IFERROR(VLOOKUP(SPARES_MANUF[[#This Row],[P/N]],'Table V'!A$1:O$7777,15,FALSE),"TBD")</f>
        <v>USD</v>
      </c>
      <c r="AQ91" s="203" t="str">
        <f>IFERROR(VLOOKUP(SPARES_MANUF[[#This Row],[CONCAT]],[3]PO_AS!$A$2:$R$2520,16,FALSE),"TBD")</f>
        <v>TBD</v>
      </c>
      <c r="AR91" s="204" t="str">
        <f>IFERROR(VLOOKUP(SPARES_MANUF[[#This Row],[CONCAT]],[3]PO_AS!$A$2:$S$2520,18,FALSE),"TBD")</f>
        <v>TBD</v>
      </c>
      <c r="AS91" s="204" t="str">
        <f t="shared" si="7"/>
        <v>Non valide</v>
      </c>
      <c r="AT91" s="204" t="str">
        <f t="shared" si="8"/>
        <v>Non valide</v>
      </c>
      <c r="AU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1065</v>
      </c>
      <c r="AV91" s="280">
        <f>IFERROR(SPARES_MANUF[[#This Row],[CA]]*INDEX('Paramètres listes'!$A$32:$C$34,MATCH(SPARES_MANUF[[#This Row],[Devise vendue]],'Paramètres listes'!$A$32:$A$34,0),MATCH(DASHBOARD!$J$5,'Paramètres listes'!$A$32:$C$32,0)),"0,00")</f>
        <v>947.85</v>
      </c>
      <c r="AW91" s="259" t="str">
        <f>LEFT(SPARES_MANUF[[#This Row],[LCT]],9)</f>
        <v>W67963
W6</v>
      </c>
      <c r="AX91" s="205">
        <f>SPARES_MANUF[[#This Row],[Collaborated date]]</f>
        <v>43182</v>
      </c>
      <c r="AY91" s="206">
        <f>IF(AND(SPARES_MANUF[[#This Row],[Dashboard date]]&gt;40179,SPARES_MANUF[[#This Row],[Dashboard date]]&lt;45658),SPARES_MANUF[[#This Row],[Dashboard date]],0)</f>
        <v>43182</v>
      </c>
      <c r="AZ91" s="207">
        <f>IF(OR(SPARES_MANUF[[#This Row],[Client]]="STELIA",SPARES_MANUF[[#This Row],[Priority]]="RTN",SPARES_MANUF[[#This Row],[Priority]]="EXP",SPARES_MANUF[[#This Row],[Priority]]="CRIT"),2,1)</f>
        <v>2</v>
      </c>
      <c r="BA91" s="208">
        <f>IFERROR(VLOOKUP(SPARES_MANUF[[#This Row],[P/N]],Tableau2[[#All],[PN]:[Temps alloués (h)]],16,FALSE),"TBD")</f>
        <v>0</v>
      </c>
      <c r="BB91" s="208">
        <f>IFERROR(SUM(SPARES_MANUF[[#This Row],[Temps alloués Unitaire]]*SPARES_MANUF[[#This Row],[Requested Qty]]),"TBD")</f>
        <v>0</v>
      </c>
    </row>
    <row r="92" spans="1:54" ht="38.25" hidden="1" customHeight="1" x14ac:dyDescent="0.2">
      <c r="A92" s="335" t="str">
        <f t="shared" si="5"/>
        <v>2762183310</v>
      </c>
      <c r="B92" s="81" t="str">
        <f>IFERROR(VLOOKUP(F92,'Table V'!A:K,11,FALSE),"TBD")</f>
        <v>AIRBUS</v>
      </c>
      <c r="C92" s="81">
        <v>27621833</v>
      </c>
      <c r="D92" s="82" t="s">
        <v>139</v>
      </c>
      <c r="E92" s="83" t="s">
        <v>3</v>
      </c>
      <c r="F92" s="81" t="s">
        <v>533</v>
      </c>
      <c r="G92" s="81">
        <v>1</v>
      </c>
      <c r="H92" s="81">
        <v>0</v>
      </c>
      <c r="I92" s="81" t="str">
        <f>IFERROR(VLOOKUP(F92,'Stock PHS'!A:F,6,FALSE),"")</f>
        <v/>
      </c>
      <c r="J92" s="84" t="str">
        <f>IFERROR(VLOOKUP(F92,'Table V'!A:I,9,FALSE),"P/N INCONNU")</f>
        <v>P/N CONNU</v>
      </c>
      <c r="K92" s="81" t="str">
        <f>IFERROR(VLOOKUP(F92,'Table V'!A:J,10,FALSE),"TBD")</f>
        <v>NB05635P</v>
      </c>
      <c r="L92" s="81" t="str">
        <f>IFERROR(VLOOKUP(F92,'Table V'!A:C,3,FALSE),"LdF non existante")</f>
        <v>LdF approuvée</v>
      </c>
      <c r="M92" s="85" t="s">
        <v>46</v>
      </c>
      <c r="N92" s="81" t="str">
        <f>IFERROR(VLOOKUP(F92,'Table V'!A:H,8,FALSE),"À définir")</f>
        <v>NON</v>
      </c>
      <c r="O92" s="81">
        <f>IFERROR(VLOOKUP(F92,'Table V'!A:E,2,FALSE),"")</f>
        <v>41</v>
      </c>
      <c r="P92" s="81" t="str">
        <f>IFERROR(CONCATENATE(VLOOKUP(F92,'Table V'!$A$1:$Q$259969,17,FALSE),"-",(RIGHT(C92,4)),"0",D92),"")</f>
        <v>1251019-1833010</v>
      </c>
      <c r="Q92" s="86" t="str">
        <f>IFERROR(VLOOKUP(F92,'Table V'!A:L,12,FALSE),"")</f>
        <v>LAB</v>
      </c>
      <c r="R92" s="81" t="s">
        <v>1691</v>
      </c>
      <c r="S92" s="81" t="s">
        <v>153</v>
      </c>
      <c r="T92" s="90">
        <v>43180</v>
      </c>
      <c r="U92" s="88" t="s">
        <v>18</v>
      </c>
      <c r="V92" s="86">
        <f>IFERROR(VLOOKUP(F92,'Table V'!A:F,6,FALSE),"TBD")</f>
        <v>6939600700</v>
      </c>
      <c r="W92" s="81" t="str">
        <f>IFERROR(VLOOKUP(F92,'Table V'!A:G,7,FALSE),"TBD")</f>
        <v>Qté 3</v>
      </c>
      <c r="X92" s="81" t="str">
        <f>IFERROR(VLOOKUP(A92,[1]Feuil1!$A:$AJ,32,FALSE),"N/A")</f>
        <v>Received</v>
      </c>
      <c r="Y92" s="86" t="s">
        <v>1893</v>
      </c>
      <c r="Z92" s="89"/>
      <c r="AA92" s="81" t="s">
        <v>141</v>
      </c>
      <c r="AB92" s="85">
        <v>10052</v>
      </c>
      <c r="AC92" s="85"/>
      <c r="AD92" s="85"/>
      <c r="AE92" s="90">
        <v>43080</v>
      </c>
      <c r="AF92" s="90">
        <v>43182</v>
      </c>
      <c r="AG92" s="90">
        <f t="shared" si="6"/>
        <v>43180</v>
      </c>
      <c r="AH92" s="81" t="s">
        <v>44</v>
      </c>
      <c r="AI92" s="133" t="str">
        <f>IFERROR(VLOOKUP(SPARES_MANUF[[#This Row],[LCT pour mise à la MAD]],[2]MAD!$B$4:$J$500000,2,FALSE),"MAD TBD")</f>
        <v>MAD TBD</v>
      </c>
      <c r="AJ92" s="124" t="str">
        <f>IFERROR(VLOOKUP(SPARES_MANUF[[#This Row],[LCT pour mise à la MAD]],[2]MAD!$B$4:$J$500000,9,FALSE),"")</f>
        <v/>
      </c>
      <c r="AK9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2" s="124">
        <f>SPARES_MANUF[[#This Row],[Promised ODD]]</f>
        <v>43182</v>
      </c>
      <c r="AM92" s="122" t="s">
        <v>10</v>
      </c>
      <c r="AN92" s="200">
        <f>IFERROR(VLOOKUP(SPARES_MANUF[[#This Row],[P/N]],'Table V'!A$1:O$7777,13,FALSE),"0,00")</f>
        <v>1997</v>
      </c>
      <c r="AO92" s="201">
        <f>IFERROR(VLOOKUP(SPARES_MANUF[[#This Row],[P/N]],'Table V'!A$1:O$7777,14,FALSE),"0,00")</f>
        <v>0</v>
      </c>
      <c r="AP92" s="202" t="str">
        <f>IFERROR(VLOOKUP(SPARES_MANUF[[#This Row],[P/N]],'Table V'!A$1:O$7777,15,FALSE),"TBD")</f>
        <v>EUR</v>
      </c>
      <c r="AQ92" s="203" t="str">
        <f>IFERROR(VLOOKUP(SPARES_MANUF[[#This Row],[CONCAT]],[3]PO_AS!$A$2:$R$2520,16,FALSE),"TBD")</f>
        <v>TBD</v>
      </c>
      <c r="AR92" s="204" t="str">
        <f>IFERROR(VLOOKUP(SPARES_MANUF[[#This Row],[CONCAT]],[3]PO_AS!$A$2:$S$2520,18,FALSE),"TBD")</f>
        <v>TBD</v>
      </c>
      <c r="AS92" s="204" t="str">
        <f t="shared" si="7"/>
        <v>Non valide</v>
      </c>
      <c r="AT92" s="204" t="str">
        <f t="shared" si="8"/>
        <v>Non valide</v>
      </c>
      <c r="AU9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92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92" s="259" t="str">
        <f>LEFT(SPARES_MANUF[[#This Row],[LCT]],9)</f>
        <v>Z11268
Z1</v>
      </c>
      <c r="AX92" s="205">
        <f>SPARES_MANUF[[#This Row],[Collaborated date]]</f>
        <v>43182</v>
      </c>
      <c r="AY92" s="206">
        <f>IF(AND(SPARES_MANUF[[#This Row],[Dashboard date]]&gt;40179,SPARES_MANUF[[#This Row],[Dashboard date]]&lt;45658),SPARES_MANUF[[#This Row],[Dashboard date]],0)</f>
        <v>43182</v>
      </c>
      <c r="AZ92" s="207">
        <f>IF(OR(SPARES_MANUF[[#This Row],[Client]]="STELIA",SPARES_MANUF[[#This Row],[Priority]]="RTN",SPARES_MANUF[[#This Row],[Priority]]="EXP",SPARES_MANUF[[#This Row],[Priority]]="CRIT"),2,1)</f>
        <v>1</v>
      </c>
      <c r="BA92" s="208">
        <f>IFERROR(VLOOKUP(SPARES_MANUF[[#This Row],[P/N]],Tableau2[[#All],[PN]:[Temps alloués (h)]],16,FALSE),"TBD")</f>
        <v>0</v>
      </c>
      <c r="BB92" s="208">
        <f>IFERROR(SUM(SPARES_MANUF[[#This Row],[Temps alloués Unitaire]]*SPARES_MANUF[[#This Row],[Requested Qty]]),"TBD")</f>
        <v>0</v>
      </c>
    </row>
    <row r="93" spans="1:54" ht="38.25" hidden="1" customHeight="1" x14ac:dyDescent="0.2">
      <c r="A93" s="335" t="str">
        <f t="shared" si="5"/>
        <v>2769452610</v>
      </c>
      <c r="B93" s="81" t="str">
        <f>IFERROR(VLOOKUP(F93,'Table V'!A:K,11,FALSE),"TBD")</f>
        <v>AIRBUS</v>
      </c>
      <c r="C93" s="81">
        <v>27694526</v>
      </c>
      <c r="D93" s="82" t="s">
        <v>139</v>
      </c>
      <c r="E93" s="83" t="s">
        <v>3</v>
      </c>
      <c r="F93" s="81" t="s">
        <v>507</v>
      </c>
      <c r="G93" s="81">
        <v>11</v>
      </c>
      <c r="H93" s="81">
        <v>0</v>
      </c>
      <c r="I93" s="81" t="str">
        <f>IFERROR(VLOOKUP(F93,'Stock PHS'!A:F,6,FALSE),"")</f>
        <v/>
      </c>
      <c r="J93" s="84" t="str">
        <f>IFERROR(VLOOKUP(F93,'Table V'!A:I,9,FALSE),"P/N INCONNU")</f>
        <v>P/N CONNU</v>
      </c>
      <c r="K93" s="81" t="str">
        <f>IFERROR(VLOOKUP(F93,'Table V'!A:J,10,FALSE),"TBD")</f>
        <v>NB03483P</v>
      </c>
      <c r="L93" s="81" t="str">
        <f>IFERROR(VLOOKUP(F93,'Table V'!A:C,3,FALSE),"LdF non existante")</f>
        <v>LdF approuvée</v>
      </c>
      <c r="M93" s="85" t="s">
        <v>46</v>
      </c>
      <c r="N93" s="81" t="str">
        <f>IFERROR(VLOOKUP(F93,'Table V'!A:H,8,FALSE),"À définir")</f>
        <v>NON</v>
      </c>
      <c r="O93" s="81">
        <f>IFERROR(VLOOKUP(F93,'Table V'!A:E,2,FALSE),"")</f>
        <v>27</v>
      </c>
      <c r="P93" s="81" t="str">
        <f>IFERROR(CONCATENATE(VLOOKUP(F93,'Table V'!$A$1:$Q$259969,17,FALSE),"-",(RIGHT(C93,4)),"0",D93),"")</f>
        <v>1251019-4526010</v>
      </c>
      <c r="Q93" s="86" t="str">
        <f>IFERROR(VLOOKUP(F93,'Table V'!A:L,12,FALSE),"")</f>
        <v>LAB</v>
      </c>
      <c r="R93" s="81" t="s">
        <v>1692</v>
      </c>
      <c r="S93" s="81" t="s">
        <v>222</v>
      </c>
      <c r="T93" s="90">
        <v>43180</v>
      </c>
      <c r="U93" s="88" t="s">
        <v>18</v>
      </c>
      <c r="V93" s="86" t="str">
        <f>IFERROR(VLOOKUP(F93,'Table V'!A:F,6,FALSE),"TBD")</f>
        <v>N/A</v>
      </c>
      <c r="W93" s="81" t="str">
        <f>IFERROR(VLOOKUP(F93,'Table V'!A:G,7,FALSE),"TBD")</f>
        <v>N/A</v>
      </c>
      <c r="X93" s="81" t="str">
        <f>IFERROR(VLOOKUP(A93,[1]Feuil1!$A:$AJ,32,FALSE),"N/A")</f>
        <v>N/A</v>
      </c>
      <c r="Y93" s="86" t="s">
        <v>1937</v>
      </c>
      <c r="Z93" s="89" t="s">
        <v>246</v>
      </c>
      <c r="AA93" s="81" t="s">
        <v>141</v>
      </c>
      <c r="AB93" s="85">
        <v>11859</v>
      </c>
      <c r="AC93" s="85"/>
      <c r="AD93" s="85"/>
      <c r="AE93" s="90">
        <v>43175</v>
      </c>
      <c r="AF93" s="90">
        <v>43182</v>
      </c>
      <c r="AG93" s="90">
        <f t="shared" si="6"/>
        <v>43180</v>
      </c>
      <c r="AH93" s="81" t="s">
        <v>10</v>
      </c>
      <c r="AI93" s="133" t="str">
        <f>IFERROR(VLOOKUP(SPARES_MANUF[[#This Row],[LCT pour mise à la MAD]],[2]MAD!$B$4:$J$500000,2,FALSE),"MAD TBD")</f>
        <v>MAD TBD</v>
      </c>
      <c r="AJ93" s="124" t="str">
        <f>IFERROR(VLOOKUP(SPARES_MANUF[[#This Row],[LCT pour mise à la MAD]],[2]MAD!$B$4:$J$500000,9,FALSE),"")</f>
        <v/>
      </c>
      <c r="AK9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3" s="124">
        <f>SPARES_MANUF[[#This Row],[Promised ODD]]</f>
        <v>43182</v>
      </c>
      <c r="AM93" s="122" t="s">
        <v>10</v>
      </c>
      <c r="AN93" s="200">
        <f>IFERROR(VLOOKUP(SPARES_MANUF[[#This Row],[P/N]],'Table V'!A$1:O$7777,13,FALSE),"0,00")</f>
        <v>1466</v>
      </c>
      <c r="AO93" s="201">
        <f>IFERROR(VLOOKUP(SPARES_MANUF[[#This Row],[P/N]],'Table V'!A$1:O$7777,14,FALSE),"0,00")</f>
        <v>2436</v>
      </c>
      <c r="AP93" s="202" t="str">
        <f>IFERROR(VLOOKUP(SPARES_MANUF[[#This Row],[P/N]],'Table V'!A$1:O$7777,15,FALSE),"TBD")</f>
        <v>USD</v>
      </c>
      <c r="AQ93" s="203" t="str">
        <f>IFERROR(VLOOKUP(SPARES_MANUF[[#This Row],[CONCAT]],[3]PO_AS!$A$2:$R$2520,16,FALSE),"TBD")</f>
        <v>TBD</v>
      </c>
      <c r="AR93" s="204" t="str">
        <f>IFERROR(VLOOKUP(SPARES_MANUF[[#This Row],[CONCAT]],[3]PO_AS!$A$2:$S$2520,18,FALSE),"TBD")</f>
        <v>TBD</v>
      </c>
      <c r="AS93" s="204" t="str">
        <f t="shared" si="7"/>
        <v>Non valide</v>
      </c>
      <c r="AT93" s="204" t="str">
        <f t="shared" si="8"/>
        <v>Non valide</v>
      </c>
      <c r="AU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26796</v>
      </c>
      <c r="AV93" s="280">
        <f>IFERROR(SPARES_MANUF[[#This Row],[CA]]*INDEX('Paramètres listes'!$A$32:$C$34,MATCH(SPARES_MANUF[[#This Row],[Devise vendue]],'Paramètres listes'!$A$32:$A$34,0),MATCH(DASHBOARD!$J$5,'Paramètres listes'!$A$32:$C$32,0)),"0,00")</f>
        <v>23848.44</v>
      </c>
      <c r="AW93" s="259" t="str">
        <f>LEFT(SPARES_MANUF[[#This Row],[LCT]],9)</f>
        <v>Z70007
Z7</v>
      </c>
      <c r="AX93" s="205">
        <f>SPARES_MANUF[[#This Row],[Collaborated date]]</f>
        <v>43182</v>
      </c>
      <c r="AY93" s="206">
        <f>IF(AND(SPARES_MANUF[[#This Row],[Dashboard date]]&gt;40179,SPARES_MANUF[[#This Row],[Dashboard date]]&lt;45658),SPARES_MANUF[[#This Row],[Dashboard date]],0)</f>
        <v>43182</v>
      </c>
      <c r="AZ93" s="207">
        <f>IF(OR(SPARES_MANUF[[#This Row],[Client]]="STELIA",SPARES_MANUF[[#This Row],[Priority]]="RTN",SPARES_MANUF[[#This Row],[Priority]]="EXP",SPARES_MANUF[[#This Row],[Priority]]="CRIT"),2,1)</f>
        <v>1</v>
      </c>
      <c r="BA93" s="208">
        <f>IFERROR(VLOOKUP(SPARES_MANUF[[#This Row],[P/N]],Tableau2[[#All],[PN]:[Temps alloués (h)]],16,FALSE),"TBD")</f>
        <v>3.53</v>
      </c>
      <c r="BB93" s="208">
        <f>IFERROR(SUM(SPARES_MANUF[[#This Row],[Temps alloués Unitaire]]*SPARES_MANUF[[#This Row],[Requested Qty]]),"TBD")</f>
        <v>38.83</v>
      </c>
    </row>
    <row r="94" spans="1:54" ht="12.75" hidden="1" customHeight="1" x14ac:dyDescent="0.2">
      <c r="A94" s="335" t="str">
        <f t="shared" si="5"/>
        <v>CDE-CCP77710</v>
      </c>
      <c r="B94" s="81" t="str">
        <f>IFERROR(VLOOKUP(F94,'Table V'!A:K,11,FALSE),"TBD")</f>
        <v>LATECOERE</v>
      </c>
      <c r="C94" s="81" t="s">
        <v>127</v>
      </c>
      <c r="D94" s="82" t="s">
        <v>139</v>
      </c>
      <c r="E94" s="83" t="s">
        <v>86</v>
      </c>
      <c r="F94" s="81" t="s">
        <v>1476</v>
      </c>
      <c r="G94" s="81">
        <v>3</v>
      </c>
      <c r="H94" s="81">
        <v>0</v>
      </c>
      <c r="I94" s="81" t="str">
        <f>IFERROR(VLOOKUP(F94,'Stock PHS'!A:F,6,FALSE),"")</f>
        <v/>
      </c>
      <c r="J94" s="84" t="str">
        <f>IFERROR(VLOOKUP(F94,'Table V'!A:I,9,FALSE),"P/N INCONNU")</f>
        <v>P/N CONNU</v>
      </c>
      <c r="K94" s="81" t="str">
        <f>IFERROR(VLOOKUP(F94,'Table V'!A:J,10,FALSE),"TBD")</f>
        <v>N/A</v>
      </c>
      <c r="L94" s="81" t="str">
        <f>IFERROR(VLOOKUP(F94,'Table V'!A:C,3,FALSE),"LdF non existante")</f>
        <v>LdF approuvée</v>
      </c>
      <c r="M94" s="85" t="s">
        <v>46</v>
      </c>
      <c r="N94" s="81" t="str">
        <f>IFERROR(VLOOKUP(F94,'Table V'!A:H,8,FALSE),"À définir")</f>
        <v>N/A</v>
      </c>
      <c r="O94" s="81" t="str">
        <f>IFERROR(VLOOKUP(F94,'Table V'!A:E,2,FALSE),"")</f>
        <v>FDCP-L1</v>
      </c>
      <c r="P94" s="81" t="str">
        <f>IFERROR(CONCATENATE(VLOOKUP(F94,'Table V'!$A$1:$Q$259969,17,FALSE),"-",(RIGHT(C94,4)),"0",D94),"")</f>
        <v>1251619-P777010</v>
      </c>
      <c r="Q94" s="86" t="str">
        <f>IFERROR(VLOOKUP(F94,'Table V'!A:L,12,FALSE),"")</f>
        <v>COL</v>
      </c>
      <c r="R94" s="82" t="s">
        <v>225</v>
      </c>
      <c r="S94" s="81" t="s">
        <v>226</v>
      </c>
      <c r="T94" s="90">
        <v>43182</v>
      </c>
      <c r="U94" s="88" t="s">
        <v>18</v>
      </c>
      <c r="V94" s="86" t="str">
        <f>IFERROR(VLOOKUP(F94,'Table V'!A:F,6,FALSE),"TBD")</f>
        <v>N/A</v>
      </c>
      <c r="W94" s="81" t="str">
        <f>IFERROR(VLOOKUP(F94,'Table V'!A:G,7,FALSE),"TBD")</f>
        <v>N/A</v>
      </c>
      <c r="X94" s="81" t="str">
        <f>IFERROR(VLOOKUP(A94,[1]Feuil1!$A:$AJ,32,FALSE),"N/A")</f>
        <v>N/A</v>
      </c>
      <c r="Y94" s="86" t="s">
        <v>1893</v>
      </c>
      <c r="Z94" s="89" t="s">
        <v>245</v>
      </c>
      <c r="AA94" s="81" t="s">
        <v>141</v>
      </c>
      <c r="AB94" s="85">
        <v>6867</v>
      </c>
      <c r="AC94" s="85"/>
      <c r="AD94" s="85"/>
      <c r="AE94" s="90">
        <v>43168</v>
      </c>
      <c r="AF94" s="90">
        <v>43188</v>
      </c>
      <c r="AG94" s="90">
        <f t="shared" si="6"/>
        <v>43182</v>
      </c>
      <c r="AH94" s="81" t="s">
        <v>44</v>
      </c>
      <c r="AI94" s="133" t="str">
        <f>IFERROR(VLOOKUP(SPARES_MANUF[[#This Row],[LCT pour mise à la MAD]],[2]MAD!$B$4:$J$500000,2,FALSE),"MAD TBD")</f>
        <v>MAD TBD</v>
      </c>
      <c r="AJ94" s="124" t="str">
        <f>IFERROR(VLOOKUP(SPARES_MANUF[[#This Row],[LCT pour mise à la MAD]],[2]MAD!$B$4:$J$500000,9,FALSE),"")</f>
        <v/>
      </c>
      <c r="AK9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4" s="124">
        <f>SPARES_MANUF[[#This Row],[Promised ODD]]</f>
        <v>43188</v>
      </c>
      <c r="AM94" s="122" t="s">
        <v>10</v>
      </c>
      <c r="AN94" s="200">
        <f>IFERROR(VLOOKUP(SPARES_MANUF[[#This Row],[P/N]],'Table V'!A$1:O$7777,13,FALSE),"0,00")</f>
        <v>1239</v>
      </c>
      <c r="AO94" s="201" t="str">
        <f>IFERROR(VLOOKUP(SPARES_MANUF[[#This Row],[P/N]],'Table V'!A$1:O$7777,14,FALSE),"0,00")</f>
        <v>N/A</v>
      </c>
      <c r="AP94" s="202" t="str">
        <f>IFERROR(VLOOKUP(SPARES_MANUF[[#This Row],[P/N]],'Table V'!A$1:O$7777,15,FALSE),"TBD")</f>
        <v>EUR</v>
      </c>
      <c r="AQ94" s="201" t="str">
        <f>IFERROR(VLOOKUP(SPARES_MANUF[[#This Row],[CONCAT]],[3]PO_AS!$A$2:$R$2520,16,FALSE),"TBD")</f>
        <v>TBD</v>
      </c>
      <c r="AR94" s="204" t="str">
        <f>IFERROR(VLOOKUP(SPARES_MANUF[[#This Row],[CONCAT]],[3]PO_AS!$A$2:$S$2520,18,FALSE),"TBD")</f>
        <v>TBD</v>
      </c>
      <c r="AS94" s="204" t="str">
        <f t="shared" si="7"/>
        <v>Non valide</v>
      </c>
      <c r="AT94" s="204" t="str">
        <f t="shared" si="8"/>
        <v>Non valide</v>
      </c>
      <c r="AU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3717</v>
      </c>
      <c r="AV94" s="280">
        <f>IFERROR(SPARES_MANUF[[#This Row],[CA]]*INDEX('Paramètres listes'!$A$32:$C$34,MATCH(SPARES_MANUF[[#This Row],[Devise vendue]],'Paramètres listes'!$A$32:$A$34,0),MATCH(DASHBOARD!$J$5,'Paramètres listes'!$A$32:$C$32,0)),"0,00")</f>
        <v>3717</v>
      </c>
      <c r="AW94" s="259" t="str">
        <f>LEFT(SPARES_MANUF[[#This Row],[LCT]],9)</f>
        <v>Z71818</v>
      </c>
      <c r="AX94" s="205">
        <f>SPARES_MANUF[[#This Row],[Collaborated date]]</f>
        <v>43188</v>
      </c>
      <c r="AY94" s="206">
        <f>IF(AND(SPARES_MANUF[[#This Row],[Dashboard date]]&gt;40179,SPARES_MANUF[[#This Row],[Dashboard date]]&lt;45658),SPARES_MANUF[[#This Row],[Dashboard date]],0)</f>
        <v>43188</v>
      </c>
      <c r="AZ94" s="207">
        <f>IF(OR(SPARES_MANUF[[#This Row],[Client]]="STELIA",SPARES_MANUF[[#This Row],[Priority]]="RTN",SPARES_MANUF[[#This Row],[Priority]]="EXP",SPARES_MANUF[[#This Row],[Priority]]="CRIT"),2,1)</f>
        <v>2</v>
      </c>
      <c r="BA94" s="208">
        <f>IFERROR(VLOOKUP(SPARES_MANUF[[#This Row],[P/N]],Tableau2[[#All],[PN]:[Temps alloués (h)]],16,FALSE),"TBD")</f>
        <v>2.14</v>
      </c>
      <c r="BB94" s="208">
        <f>IFERROR(SUM(SPARES_MANUF[[#This Row],[Temps alloués Unitaire]]*SPARES_MANUF[[#This Row],[Requested Qty]]),"TBD")</f>
        <v>6.42</v>
      </c>
    </row>
    <row r="95" spans="1:54" ht="51" hidden="1" customHeight="1" x14ac:dyDescent="0.2">
      <c r="A95" s="335" t="str">
        <f t="shared" si="5"/>
        <v>2761893910</v>
      </c>
      <c r="B95" s="81" t="str">
        <f>IFERROR(VLOOKUP(F95,'Table V'!A:K,11,FALSE),"TBD")</f>
        <v>AIRBUS</v>
      </c>
      <c r="C95" s="81">
        <v>27618939</v>
      </c>
      <c r="D95" s="82" t="s">
        <v>139</v>
      </c>
      <c r="E95" s="83" t="s">
        <v>86</v>
      </c>
      <c r="F95" s="81" t="s">
        <v>533</v>
      </c>
      <c r="G95" s="81">
        <v>1</v>
      </c>
      <c r="H95" s="81">
        <v>0</v>
      </c>
      <c r="I95" s="81" t="str">
        <f>IFERROR(VLOOKUP(F95,'Stock PHS'!A:F,6,FALSE),"")</f>
        <v/>
      </c>
      <c r="J95" s="84" t="str">
        <f>IFERROR(VLOOKUP(F95,'Table V'!A:I,9,FALSE),"P/N INCONNU")</f>
        <v>P/N CONNU</v>
      </c>
      <c r="K95" s="81" t="str">
        <f>IFERROR(VLOOKUP(F95,'Table V'!A:J,10,FALSE),"TBD")</f>
        <v>NB05635P</v>
      </c>
      <c r="L95" s="81" t="str">
        <f>IFERROR(VLOOKUP(F95,'Table V'!A:C,3,FALSE),"LdF non existante")</f>
        <v>LdF approuvée</v>
      </c>
      <c r="M95" s="85" t="s">
        <v>46</v>
      </c>
      <c r="N95" s="81" t="str">
        <f>IFERROR(VLOOKUP(F95,'Table V'!A:H,8,FALSE),"À définir")</f>
        <v>NON</v>
      </c>
      <c r="O95" s="81">
        <f>IFERROR(VLOOKUP(F95,'Table V'!A:E,2,FALSE),"")</f>
        <v>41</v>
      </c>
      <c r="P95" s="81" t="str">
        <f>IFERROR(CONCATENATE(VLOOKUP(F95,'Table V'!$A$1:$Q$259969,17,FALSE),"-",(RIGHT(C95,4)),"0",D95),"")</f>
        <v>1251019-8939010</v>
      </c>
      <c r="Q95" s="86" t="str">
        <f>IFERROR(VLOOKUP(F95,'Table V'!A:L,12,FALSE),"")</f>
        <v>LAB</v>
      </c>
      <c r="R95" s="81" t="s">
        <v>1693</v>
      </c>
      <c r="S95" s="81" t="s">
        <v>164</v>
      </c>
      <c r="T95" s="90">
        <v>43185</v>
      </c>
      <c r="U95" s="88" t="s">
        <v>18</v>
      </c>
      <c r="V95" s="86">
        <f>IFERROR(VLOOKUP(F95,'Table V'!A:F,6,FALSE),"TBD")</f>
        <v>6939600700</v>
      </c>
      <c r="W95" s="81" t="str">
        <f>IFERROR(VLOOKUP(F95,'Table V'!A:G,7,FALSE),"TBD")</f>
        <v>Qté 3</v>
      </c>
      <c r="X95" s="81" t="str">
        <f>IFERROR(VLOOKUP(A95,[1]Feuil1!$A:$AJ,32,FALSE),"N/A")</f>
        <v>Partial receipt</v>
      </c>
      <c r="Y95" s="131" t="s">
        <v>1893</v>
      </c>
      <c r="Z95" s="89"/>
      <c r="AA95" s="81" t="s">
        <v>141</v>
      </c>
      <c r="AB95" s="85">
        <v>10052</v>
      </c>
      <c r="AC95" s="85"/>
      <c r="AD95" s="85"/>
      <c r="AE95" s="90">
        <v>43080</v>
      </c>
      <c r="AF95" s="90">
        <v>43189</v>
      </c>
      <c r="AG95" s="90">
        <f t="shared" si="6"/>
        <v>43185</v>
      </c>
      <c r="AH95" s="81" t="s">
        <v>44</v>
      </c>
      <c r="AI95" s="133" t="str">
        <f>IFERROR(VLOOKUP(SPARES_MANUF[[#This Row],[LCT pour mise à la MAD]],[2]MAD!$B$4:$J$500000,2,FALSE),"MAD TBD")</f>
        <v>MAD TBD</v>
      </c>
      <c r="AJ95" s="124" t="str">
        <f>IFERROR(VLOOKUP(SPARES_MANUF[[#This Row],[LCT pour mise à la MAD]],[2]MAD!$B$4:$J$500000,9,FALSE),"")</f>
        <v/>
      </c>
      <c r="AK9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5" s="124">
        <f>SPARES_MANUF[[#This Row],[Promised ODD]]</f>
        <v>43189</v>
      </c>
      <c r="AM95" s="122" t="s">
        <v>10</v>
      </c>
      <c r="AN95" s="200">
        <f>IFERROR(VLOOKUP(SPARES_MANUF[[#This Row],[P/N]],'Table V'!A$1:O$7777,13,FALSE),"0,00")</f>
        <v>1997</v>
      </c>
      <c r="AO95" s="201">
        <f>IFERROR(VLOOKUP(SPARES_MANUF[[#This Row],[P/N]],'Table V'!A$1:O$7777,14,FALSE),"0,00")</f>
        <v>0</v>
      </c>
      <c r="AP95" s="202" t="str">
        <f>IFERROR(VLOOKUP(SPARES_MANUF[[#This Row],[P/N]],'Table V'!A$1:O$7777,15,FALSE),"TBD")</f>
        <v>EUR</v>
      </c>
      <c r="AQ95" s="203" t="str">
        <f>IFERROR(VLOOKUP(SPARES_MANUF[[#This Row],[CONCAT]],[3]PO_AS!$A$2:$R$2520,16,FALSE),"TBD")</f>
        <v>TBD</v>
      </c>
      <c r="AR95" s="204" t="str">
        <f>IFERROR(VLOOKUP(SPARES_MANUF[[#This Row],[CONCAT]],[3]PO_AS!$A$2:$S$2520,18,FALSE),"TBD")</f>
        <v>TBD</v>
      </c>
      <c r="AS95" s="204" t="str">
        <f t="shared" si="7"/>
        <v>Non valide</v>
      </c>
      <c r="AT95" s="204" t="str">
        <f t="shared" si="8"/>
        <v>Non valide</v>
      </c>
      <c r="AU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1997</v>
      </c>
      <c r="AV95" s="280">
        <f>IFERROR(SPARES_MANUF[[#This Row],[CA]]*INDEX('Paramètres listes'!$A$32:$C$34,MATCH(SPARES_MANUF[[#This Row],[Devise vendue]],'Paramètres listes'!$A$32:$A$34,0),MATCH(DASHBOARD!$J$5,'Paramètres listes'!$A$32:$C$32,0)),"0,00")</f>
        <v>1997</v>
      </c>
      <c r="AW95" s="259" t="str">
        <f>LEFT(SPARES_MANUF[[#This Row],[LCT]],9)</f>
        <v>W96675
W9</v>
      </c>
      <c r="AX95" s="205">
        <f>SPARES_MANUF[[#This Row],[Collaborated date]]</f>
        <v>43189</v>
      </c>
      <c r="AY95" s="206">
        <f>IF(AND(SPARES_MANUF[[#This Row],[Dashboard date]]&gt;40179,SPARES_MANUF[[#This Row],[Dashboard date]]&lt;45658),SPARES_MANUF[[#This Row],[Dashboard date]],0)</f>
        <v>43189</v>
      </c>
      <c r="AZ95" s="207">
        <f>IF(OR(SPARES_MANUF[[#This Row],[Client]]="STELIA",SPARES_MANUF[[#This Row],[Priority]]="RTN",SPARES_MANUF[[#This Row],[Priority]]="EXP",SPARES_MANUF[[#This Row],[Priority]]="CRIT"),2,1)</f>
        <v>2</v>
      </c>
      <c r="BA95" s="208">
        <f>IFERROR(VLOOKUP(SPARES_MANUF[[#This Row],[P/N]],Tableau2[[#All],[PN]:[Temps alloués (h)]],16,FALSE),"TBD")</f>
        <v>0</v>
      </c>
      <c r="BB95" s="208">
        <f>IFERROR(SUM(SPARES_MANUF[[#This Row],[Temps alloués Unitaire]]*SPARES_MANUF[[#This Row],[Requested Qty]]),"TBD")</f>
        <v>0</v>
      </c>
    </row>
    <row r="96" spans="1:54" ht="38.25" hidden="1" customHeight="1" x14ac:dyDescent="0.2">
      <c r="A96" s="335" t="str">
        <f t="shared" si="5"/>
        <v>2759972310</v>
      </c>
      <c r="B96" s="81" t="str">
        <f>IFERROR(VLOOKUP(F96,'Table V'!A:K,11,FALSE),"TBD")</f>
        <v>AIRBUS</v>
      </c>
      <c r="C96" s="81">
        <v>27599723</v>
      </c>
      <c r="D96" s="82" t="s">
        <v>139</v>
      </c>
      <c r="E96" s="83" t="s">
        <v>86</v>
      </c>
      <c r="F96" s="81" t="s">
        <v>595</v>
      </c>
      <c r="G96" s="81">
        <v>1</v>
      </c>
      <c r="H96" s="81">
        <v>0</v>
      </c>
      <c r="I96" s="81" t="str">
        <f>IFERROR(VLOOKUP(F96,'Stock PHS'!A:F,6,FALSE),"")</f>
        <v/>
      </c>
      <c r="J96" s="84" t="str">
        <f>IFERROR(VLOOKUP(F96,'Table V'!A:I,9,FALSE),"P/N INCONNU")</f>
        <v>P/N CONNU</v>
      </c>
      <c r="K96" s="81" t="str">
        <f>IFERROR(VLOOKUP(F96,'Table V'!A:J,10,FALSE),"TBD")</f>
        <v>RR0827Z</v>
      </c>
      <c r="L96" s="81" t="str">
        <f>IFERROR(VLOOKUP(F96,'Table V'!A:C,3,FALSE),"LdF non existante")</f>
        <v>LdF approuvée</v>
      </c>
      <c r="M96" s="85" t="s">
        <v>9</v>
      </c>
      <c r="N96" s="81" t="str">
        <f>IFERROR(VLOOKUP(F96,'Table V'!A:H,8,FALSE),"À définir")</f>
        <v>NON</v>
      </c>
      <c r="O96" s="81">
        <f>IFERROR(VLOOKUP(F96,'Table V'!A:E,2,FALSE),"")</f>
        <v>423</v>
      </c>
      <c r="P96" s="81" t="str">
        <f>IFERROR(CONCATENATE(VLOOKUP(F96,'Table V'!$A$1:$Q$259969,17,FALSE),"-",(RIGHT(C96,4)),"0",D96),"")</f>
        <v>1251319-9723010</v>
      </c>
      <c r="Q96" s="86" t="str">
        <f>IFERROR(VLOOKUP(F96,'Table V'!A:L,12,FALSE),"")</f>
        <v>LAB</v>
      </c>
      <c r="R96" s="82" t="s">
        <v>1694</v>
      </c>
      <c r="S96" s="81" t="s">
        <v>153</v>
      </c>
      <c r="T96" s="90">
        <v>43185</v>
      </c>
      <c r="U96" s="88" t="s">
        <v>18</v>
      </c>
      <c r="V96" s="86">
        <f>IFERROR(VLOOKUP(F96,'Table V'!A:F,6,FALSE),"TBD")</f>
        <v>6574926600</v>
      </c>
      <c r="W96" s="81" t="str">
        <f>IFERROR(VLOOKUP(F96,'Table V'!A:G,7,FALSE),"TBD")</f>
        <v>Qté 1</v>
      </c>
      <c r="X96" s="81" t="str">
        <f>IFERROR(VLOOKUP(A96,[1]Feuil1!$A:$AJ,32,FALSE),"N/A")</f>
        <v>Received</v>
      </c>
      <c r="Y96" s="86" t="s">
        <v>1893</v>
      </c>
      <c r="Z96" s="89" t="s">
        <v>221</v>
      </c>
      <c r="AA96" s="81" t="s">
        <v>141</v>
      </c>
      <c r="AB96" s="85" t="s">
        <v>220</v>
      </c>
      <c r="AC96" s="85"/>
      <c r="AD96" s="85"/>
      <c r="AE96" s="90">
        <v>43138</v>
      </c>
      <c r="AF96" s="90">
        <v>43189</v>
      </c>
      <c r="AG96" s="90">
        <f t="shared" si="6"/>
        <v>43185</v>
      </c>
      <c r="AH96" s="81" t="s">
        <v>44</v>
      </c>
      <c r="AI96" s="133" t="str">
        <f>IFERROR(VLOOKUP(SPARES_MANUF[[#This Row],[LCT pour mise à la MAD]],[2]MAD!$B$4:$J$500000,2,FALSE),"MAD TBD")</f>
        <v>MAD TBD</v>
      </c>
      <c r="AJ96" s="124" t="str">
        <f>IFERROR(VLOOKUP(SPARES_MANUF[[#This Row],[LCT pour mise à la MAD]],[2]MAD!$B$4:$J$500000,9,FALSE),"")</f>
        <v/>
      </c>
      <c r="AK9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6" s="124">
        <f>SPARES_MANUF[[#This Row],[Promised ODD]]</f>
        <v>43189</v>
      </c>
      <c r="AM96" s="122" t="s">
        <v>10</v>
      </c>
      <c r="AN96" s="200">
        <f>IFERROR(VLOOKUP(SPARES_MANUF[[#This Row],[P/N]],'Table V'!A$1:O$7777,13,FALSE),"0,00")</f>
        <v>6165</v>
      </c>
      <c r="AO96" s="201">
        <f>IFERROR(VLOOKUP(SPARES_MANUF[[#This Row],[P/N]],'Table V'!A$1:O$7777,14,FALSE),"0,00")</f>
        <v>0</v>
      </c>
      <c r="AP96" s="202" t="str">
        <f>IFERROR(VLOOKUP(SPARES_MANUF[[#This Row],[P/N]],'Table V'!A$1:O$7777,15,FALSE),"TBD")</f>
        <v>EUR</v>
      </c>
      <c r="AQ96" s="203" t="str">
        <f>IFERROR(VLOOKUP(SPARES_MANUF[[#This Row],[CONCAT]],[3]PO_AS!$A$2:$R$2520,16,FALSE),"TBD")</f>
        <v>TBD</v>
      </c>
      <c r="AR96" s="204" t="str">
        <f>IFERROR(VLOOKUP(SPARES_MANUF[[#This Row],[CONCAT]],[3]PO_AS!$A$2:$S$2520,18,FALSE),"TBD")</f>
        <v>TBD</v>
      </c>
      <c r="AS96" s="204" t="str">
        <f t="shared" si="7"/>
        <v>Non valide</v>
      </c>
      <c r="AT96" s="204" t="str">
        <f t="shared" si="8"/>
        <v>Non valide</v>
      </c>
      <c r="AU9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6165</v>
      </c>
      <c r="AV96" s="280">
        <f>IFERROR(SPARES_MANUF[[#This Row],[CA]]*INDEX('Paramètres listes'!$A$32:$C$34,MATCH(SPARES_MANUF[[#This Row],[Devise vendue]],'Paramètres listes'!$A$32:$A$34,0),MATCH(DASHBOARD!$J$5,'Paramètres listes'!$A$32:$C$32,0)),"0,00")</f>
        <v>6165</v>
      </c>
      <c r="AW96" s="259" t="str">
        <f>LEFT(SPARES_MANUF[[#This Row],[LCT]],9)</f>
        <v>W85356
W8</v>
      </c>
      <c r="AX96" s="205">
        <f>SPARES_MANUF[[#This Row],[Collaborated date]]</f>
        <v>43189</v>
      </c>
      <c r="AY96" s="206">
        <f>IF(AND(SPARES_MANUF[[#This Row],[Dashboard date]]&gt;40179,SPARES_MANUF[[#This Row],[Dashboard date]]&lt;45658),SPARES_MANUF[[#This Row],[Dashboard date]],0)</f>
        <v>43189</v>
      </c>
      <c r="AZ96" s="207">
        <f>IF(OR(SPARES_MANUF[[#This Row],[Client]]="STELIA",SPARES_MANUF[[#This Row],[Priority]]="RTN",SPARES_MANUF[[#This Row],[Priority]]="EXP",SPARES_MANUF[[#This Row],[Priority]]="CRIT"),2,1)</f>
        <v>2</v>
      </c>
      <c r="BA96" s="208">
        <f>IFERROR(VLOOKUP(SPARES_MANUF[[#This Row],[P/N]],Tableau2[[#All],[PN]:[Temps alloués (h)]],16,FALSE),"TBD")</f>
        <v>0</v>
      </c>
      <c r="BB96" s="208">
        <f>IFERROR(SUM(SPARES_MANUF[[#This Row],[Temps alloués Unitaire]]*SPARES_MANUF[[#This Row],[Requested Qty]]),"TBD")</f>
        <v>0</v>
      </c>
    </row>
    <row r="97" spans="1:54" ht="12.75" hidden="1" customHeight="1" x14ac:dyDescent="0.2">
      <c r="A97" s="335" t="str">
        <f t="shared" si="5"/>
        <v>2771546610</v>
      </c>
      <c r="B97" s="81" t="str">
        <f>IFERROR(VLOOKUP(F97,'Table V'!A:K,11,FALSE),"TBD")</f>
        <v>AIRBUS</v>
      </c>
      <c r="C97" s="81">
        <v>27715466</v>
      </c>
      <c r="D97" s="82" t="s">
        <v>139</v>
      </c>
      <c r="E97" s="83" t="s">
        <v>3</v>
      </c>
      <c r="F97" s="81" t="s">
        <v>183</v>
      </c>
      <c r="G97" s="81">
        <v>1</v>
      </c>
      <c r="H97" s="81">
        <v>0</v>
      </c>
      <c r="I97" s="81" t="str">
        <f>IFERROR(VLOOKUP(F97,'Stock PHS'!A:F,6,FALSE),"")</f>
        <v/>
      </c>
      <c r="J97" s="84" t="str">
        <f>IFERROR(VLOOKUP(F97,'Table V'!A:I,9,FALSE),"P/N INCONNU")</f>
        <v>P/N CONNU</v>
      </c>
      <c r="K97" s="81" t="str">
        <f>IFERROR(VLOOKUP(F97,'Table V'!A:J,10,FALSE),"TBD")</f>
        <v>VB0251D</v>
      </c>
      <c r="L97" s="81" t="str">
        <f>IFERROR(VLOOKUP(F97,'Table V'!A:C,3,FALSE),"LdF non existante")</f>
        <v>LdF approuvée</v>
      </c>
      <c r="M97" s="85" t="s">
        <v>46</v>
      </c>
      <c r="N97" s="81" t="str">
        <f>IFERROR(VLOOKUP(F97,'Table V'!A:H,8,FALSE),"À définir")</f>
        <v>NON</v>
      </c>
      <c r="O97" s="81">
        <f>IFERROR(VLOOKUP(F97,'Table V'!A:E,2,FALSE),"")</f>
        <v>613</v>
      </c>
      <c r="P97" s="81" t="str">
        <f>IFERROR(CONCATENATE(VLOOKUP(F97,'Table V'!$A$1:$Q$259969,17,FALSE),"-",(RIGHT(C97,4)),"0",D97),"")</f>
        <v>1251019-5466010</v>
      </c>
      <c r="Q97" s="86" t="str">
        <f>IFERROR(VLOOKUP(F97,'Table V'!A:L,12,FALSE),"")</f>
        <v>LAB</v>
      </c>
      <c r="R97" s="81" t="s">
        <v>1695</v>
      </c>
      <c r="S97" s="81" t="s">
        <v>153</v>
      </c>
      <c r="T97" s="90">
        <v>43185</v>
      </c>
      <c r="U97" s="88" t="s">
        <v>18</v>
      </c>
      <c r="V97" s="86" t="str">
        <f>IFERROR(VLOOKUP(F97,'Table V'!A:F,6,FALSE),"TBD")</f>
        <v>N/A</v>
      </c>
      <c r="W97" s="81" t="str">
        <f>IFERROR(VLOOKUP(F97,'Table V'!A:G,7,FALSE),"TBD")</f>
        <v>N/A</v>
      </c>
      <c r="X97" s="81" t="str">
        <f>IFERROR(VLOOKUP(A97,[1]Feuil1!$A:$AJ,32,FALSE),"N/A")</f>
        <v>N/A</v>
      </c>
      <c r="Y97" s="86" t="s">
        <v>1893</v>
      </c>
      <c r="Z97" s="89"/>
      <c r="AA97" s="81" t="s">
        <v>141</v>
      </c>
      <c r="AB97" s="85">
        <v>12257</v>
      </c>
      <c r="AC97" s="85"/>
      <c r="AD97" s="85"/>
      <c r="AE97" s="90">
        <v>43178</v>
      </c>
      <c r="AF97" s="90">
        <v>43187</v>
      </c>
      <c r="AG97" s="90">
        <f t="shared" si="6"/>
        <v>43185</v>
      </c>
      <c r="AH97" s="81" t="s">
        <v>44</v>
      </c>
      <c r="AI97" s="133" t="str">
        <f>IFERROR(VLOOKUP(SPARES_MANUF[[#This Row],[LCT pour mise à la MAD]],[2]MAD!$B$4:$J$500000,2,FALSE),"MAD TBD")</f>
        <v>MAD TBD</v>
      </c>
      <c r="AJ97" s="124" t="str">
        <f>IFERROR(VLOOKUP(SPARES_MANUF[[#This Row],[LCT pour mise à la MAD]],[2]MAD!$B$4:$J$500000,9,FALSE),"")</f>
        <v/>
      </c>
      <c r="AK9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7" s="124">
        <f>SPARES_MANUF[[#This Row],[Promised ODD]]</f>
        <v>43187</v>
      </c>
      <c r="AM97" s="122" t="s">
        <v>10</v>
      </c>
      <c r="AN97" s="200">
        <f>IFERROR(VLOOKUP(SPARES_MANUF[[#This Row],[P/N]],'Table V'!A$1:O$7777,13,FALSE),"0,00")</f>
        <v>1614</v>
      </c>
      <c r="AO97" s="201">
        <f>IFERROR(VLOOKUP(SPARES_MANUF[[#This Row],[P/N]],'Table V'!A$1:O$7777,14,FALSE),"0,00")</f>
        <v>0</v>
      </c>
      <c r="AP97" s="202" t="str">
        <f>IFERROR(VLOOKUP(SPARES_MANUF[[#This Row],[P/N]],'Table V'!A$1:O$7777,15,FALSE),"TBD")</f>
        <v>USD</v>
      </c>
      <c r="AQ97" s="203" t="str">
        <f>IFERROR(VLOOKUP(SPARES_MANUF[[#This Row],[CONCAT]],[3]PO_AS!$A$2:$R$2520,16,FALSE),"TBD")</f>
        <v>TBD</v>
      </c>
      <c r="AR97" s="204" t="str">
        <f>IFERROR(VLOOKUP(SPARES_MANUF[[#This Row],[CONCAT]],[3]PO_AS!$A$2:$S$2520,18,FALSE),"TBD")</f>
        <v>TBD</v>
      </c>
      <c r="AS97" s="204" t="str">
        <f t="shared" si="7"/>
        <v>Non valide</v>
      </c>
      <c r="AT97" s="204" t="str">
        <f t="shared" si="8"/>
        <v>Non valide</v>
      </c>
      <c r="AU9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9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97" s="259" t="str">
        <f>LEFT(SPARES_MANUF[[#This Row],[LCT]],9)</f>
        <v>Z87825
Z8</v>
      </c>
      <c r="AX97" s="205">
        <f>SPARES_MANUF[[#This Row],[Collaborated date]]</f>
        <v>43187</v>
      </c>
      <c r="AY97" s="206">
        <f>IF(AND(SPARES_MANUF[[#This Row],[Dashboard date]]&gt;40179,SPARES_MANUF[[#This Row],[Dashboard date]]&lt;45658),SPARES_MANUF[[#This Row],[Dashboard date]],0)</f>
        <v>43187</v>
      </c>
      <c r="AZ97" s="207">
        <f>IF(OR(SPARES_MANUF[[#This Row],[Client]]="STELIA",SPARES_MANUF[[#This Row],[Priority]]="RTN",SPARES_MANUF[[#This Row],[Priority]]="EXP",SPARES_MANUF[[#This Row],[Priority]]="CRIT"),2,1)</f>
        <v>1</v>
      </c>
      <c r="BA97" s="208">
        <f>IFERROR(VLOOKUP(SPARES_MANUF[[#This Row],[P/N]],Tableau2[[#All],[PN]:[Temps alloués (h)]],16,FALSE),"TBD")</f>
        <v>0</v>
      </c>
      <c r="BB97" s="208">
        <f>IFERROR(SUM(SPARES_MANUF[[#This Row],[Temps alloués Unitaire]]*SPARES_MANUF[[#This Row],[Requested Qty]]),"TBD")</f>
        <v>0</v>
      </c>
    </row>
    <row r="98" spans="1:54" ht="12.75" hidden="1" customHeight="1" x14ac:dyDescent="0.2">
      <c r="A98" s="335" t="str">
        <f t="shared" ref="A98:A129" si="9">C98&amp;(RIGHT(D98,2))</f>
        <v>PRE_APPRO_FFK10</v>
      </c>
      <c r="B98" s="81" t="str">
        <f>IFERROR(VLOOKUP(F98,'Table V'!A:K,11,FALSE),"TBD")</f>
        <v>STELIA</v>
      </c>
      <c r="C98" s="81" t="s">
        <v>228</v>
      </c>
      <c r="D98" s="82" t="s">
        <v>139</v>
      </c>
      <c r="E98" s="83" t="s">
        <v>86</v>
      </c>
      <c r="F98" s="81" t="s">
        <v>622</v>
      </c>
      <c r="G98" s="81">
        <v>5</v>
      </c>
      <c r="H98" s="81">
        <v>0</v>
      </c>
      <c r="I98" s="81" t="str">
        <f>IFERROR(VLOOKUP(F98,'Stock PHS'!A:F,6,FALSE),"")</f>
        <v/>
      </c>
      <c r="J98" s="84" t="str">
        <f>IFERROR(VLOOKUP(F98,'Table V'!A:I,9,FALSE),"P/N INCONNU")</f>
        <v>P/N CONNU</v>
      </c>
      <c r="K98" s="81" t="str">
        <f>IFERROR(VLOOKUP(F98,'Table V'!A:J,10,FALSE),"TBD")</f>
        <v>N/A</v>
      </c>
      <c r="L98" s="81" t="str">
        <f>IFERROR(VLOOKUP(F98,'Table V'!A:C,3,FALSE),"LdF non existante")</f>
        <v>LdF approuvée</v>
      </c>
      <c r="M98" s="85" t="s">
        <v>46</v>
      </c>
      <c r="N98" s="81" t="str">
        <f>IFERROR(VLOOKUP(F98,'Table V'!A:H,8,FALSE),"À définir")</f>
        <v>OUI</v>
      </c>
      <c r="O98" s="81" t="str">
        <f>IFERROR(VLOOKUP(F98,'Table V'!A:E,2,FALSE),"")</f>
        <v>CÂBLE</v>
      </c>
      <c r="P98" s="81" t="str">
        <f>IFERROR(CONCATENATE(VLOOKUP(F98,'Table V'!$A$1:$Q$259969,17,FALSE),"-",(RIGHT(C98,4)),"0",D98),"")</f>
        <v>1251019-_FFK010</v>
      </c>
      <c r="Q98" s="86" t="str">
        <f>IFERROR(VLOOKUP(F98,'Table V'!A:L,12,FALSE),"")</f>
        <v>LAB</v>
      </c>
      <c r="R98" s="81" t="s">
        <v>230</v>
      </c>
      <c r="S98" s="81" t="s">
        <v>44</v>
      </c>
      <c r="T98" s="90">
        <v>43185</v>
      </c>
      <c r="U98" s="88" t="s">
        <v>18</v>
      </c>
      <c r="V98" s="86" t="str">
        <f>IFERROR(VLOOKUP(F98,'Table V'!A:F,6,FALSE),"TBD")</f>
        <v>N/A</v>
      </c>
      <c r="W98" s="81" t="str">
        <f>IFERROR(VLOOKUP(F98,'Table V'!A:G,7,FALSE),"TBD")</f>
        <v>N/A</v>
      </c>
      <c r="X98" s="81" t="str">
        <f>IFERROR(VLOOKUP(A98,[1]Feuil1!$A:$AJ,32,FALSE),"N/A")</f>
        <v>N/A</v>
      </c>
      <c r="Y98" s="86" t="s">
        <v>1893</v>
      </c>
      <c r="Z98" s="89" t="s">
        <v>232</v>
      </c>
      <c r="AA98" s="81" t="s">
        <v>231</v>
      </c>
      <c r="AB98" s="85" t="s">
        <v>44</v>
      </c>
      <c r="AC98" s="85"/>
      <c r="AD98" s="85"/>
      <c r="AE98" s="90">
        <v>43189</v>
      </c>
      <c r="AF98" s="90"/>
      <c r="AG98" s="90">
        <f t="shared" si="6"/>
        <v>43185</v>
      </c>
      <c r="AH98" s="81" t="s">
        <v>44</v>
      </c>
      <c r="AI98" s="133" t="str">
        <f>IFERROR(VLOOKUP(SPARES_MANUF[[#This Row],[LCT pour mise à la MAD]],[2]MAD!$B$4:$J$500000,2,FALSE),"MAD TBD")</f>
        <v>MAD TBD</v>
      </c>
      <c r="AJ98" s="124" t="str">
        <f>IFERROR(VLOOKUP(SPARES_MANUF[[#This Row],[LCT pour mise à la MAD]],[2]MAD!$B$4:$J$500000,9,FALSE),"")</f>
        <v/>
      </c>
      <c r="AK9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8" s="124">
        <v>43185</v>
      </c>
      <c r="AM98" s="122" t="s">
        <v>10</v>
      </c>
      <c r="AN98" s="200">
        <f>IFERROR(VLOOKUP(SPARES_MANUF[[#This Row],[P/N]],'Table V'!A$1:O$7777,13,FALSE),"0,00")</f>
        <v>245</v>
      </c>
      <c r="AO98" s="201">
        <f>IFERROR(VLOOKUP(SPARES_MANUF[[#This Row],[P/N]],'Table V'!A$1:O$7777,14,FALSE),"0,00")</f>
        <v>0</v>
      </c>
      <c r="AP98" s="202" t="str">
        <f>IFERROR(VLOOKUP(SPARES_MANUF[[#This Row],[P/N]],'Table V'!A$1:O$7777,15,FALSE),"TBD")</f>
        <v>EUR</v>
      </c>
      <c r="AQ98" s="203" t="str">
        <f>IFERROR(VLOOKUP(SPARES_MANUF[[#This Row],[CONCAT]],[3]PO_AS!$A$2:$R$2520,16,FALSE),"TBD")</f>
        <v>TBD</v>
      </c>
      <c r="AR98" s="204" t="str">
        <f>IFERROR(VLOOKUP(SPARES_MANUF[[#This Row],[CONCAT]],[3]PO_AS!$A$2:$S$2520,18,FALSE),"TBD")</f>
        <v>TBD</v>
      </c>
      <c r="AS98" s="204" t="str">
        <f t="shared" si="7"/>
        <v>Non valide</v>
      </c>
      <c r="AT98" s="204" t="str">
        <f t="shared" si="8"/>
        <v>Non valide</v>
      </c>
      <c r="AU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1225</v>
      </c>
      <c r="AV98" s="280">
        <f>IFERROR(SPARES_MANUF[[#This Row],[CA]]*INDEX('Paramètres listes'!$A$32:$C$34,MATCH(SPARES_MANUF[[#This Row],[Devise vendue]],'Paramètres listes'!$A$32:$A$34,0),MATCH(DASHBOARD!$J$5,'Paramètres listes'!$A$32:$C$32,0)),"0,00")</f>
        <v>1225</v>
      </c>
      <c r="AW98" s="259" t="str">
        <f>LEFT(SPARES_MANUF[[#This Row],[LCT]],9)</f>
        <v>Z72580 
Z</v>
      </c>
      <c r="AX98" s="205">
        <f>SPARES_MANUF[[#This Row],[Collaborated date]]</f>
        <v>43185</v>
      </c>
      <c r="AY98" s="206">
        <f>IF(AND(SPARES_MANUF[[#This Row],[Dashboard date]]&gt;40179,SPARES_MANUF[[#This Row],[Dashboard date]]&lt;45658),SPARES_MANUF[[#This Row],[Dashboard date]],0)</f>
        <v>43185</v>
      </c>
      <c r="AZ98" s="207">
        <f>IF(OR(SPARES_MANUF[[#This Row],[Client]]="STELIA",SPARES_MANUF[[#This Row],[Priority]]="RTN",SPARES_MANUF[[#This Row],[Priority]]="EXP",SPARES_MANUF[[#This Row],[Priority]]="CRIT"),2,1)</f>
        <v>2</v>
      </c>
      <c r="BA98" s="208">
        <f>IFERROR(VLOOKUP(SPARES_MANUF[[#This Row],[P/N]],Tableau2[[#All],[PN]:[Temps alloués (h)]],16,FALSE),"TBD")</f>
        <v>1.26</v>
      </c>
      <c r="BB98" s="208">
        <f>IFERROR(SUM(SPARES_MANUF[[#This Row],[Temps alloués Unitaire]]*SPARES_MANUF[[#This Row],[Requested Qty]]),"TBD")</f>
        <v>6.3</v>
      </c>
    </row>
    <row r="99" spans="1:54" ht="38.25" hidden="1" customHeight="1" x14ac:dyDescent="0.2">
      <c r="A99" s="335" t="str">
        <f t="shared" si="9"/>
        <v>2757789810</v>
      </c>
      <c r="B99" s="81" t="str">
        <f>IFERROR(VLOOKUP(F99,'Table V'!A:K,11,FALSE),"TBD")</f>
        <v>AIRBUS</v>
      </c>
      <c r="C99" s="81">
        <v>27577898</v>
      </c>
      <c r="D99" s="82" t="s">
        <v>139</v>
      </c>
      <c r="E99" s="83" t="s">
        <v>3</v>
      </c>
      <c r="F99" s="81" t="s">
        <v>580</v>
      </c>
      <c r="G99" s="81">
        <v>1</v>
      </c>
      <c r="H99" s="81">
        <v>0</v>
      </c>
      <c r="I99" s="81" t="str">
        <f>IFERROR(VLOOKUP(F99,'Stock PHS'!A:F,6,FALSE),"")</f>
        <v>STOCK PHS Qté 1</v>
      </c>
      <c r="J99" s="84" t="str">
        <f>IFERROR(VLOOKUP(F99,'Table V'!A:I,9,FALSE),"P/N INCONNU")</f>
        <v>P/N CONNU</v>
      </c>
      <c r="K99" s="81" t="str">
        <f>IFERROR(VLOOKUP(F99,'Table V'!A:J,10,FALSE),"TBD")</f>
        <v>NR1624P</v>
      </c>
      <c r="L99" s="81" t="str">
        <f>IFERROR(VLOOKUP(F99,'Table V'!A:C,3,FALSE),"LdF non existante")</f>
        <v>LdF approuvée</v>
      </c>
      <c r="M99" s="85" t="s">
        <v>46</v>
      </c>
      <c r="N99" s="81" t="str">
        <f>IFERROR(VLOOKUP(F99,'Table V'!A:H,8,FALSE),"À définir")</f>
        <v>NON</v>
      </c>
      <c r="O99" s="81">
        <f>IFERROR(VLOOKUP(F99,'Table V'!A:E,2,FALSE),"")</f>
        <v>119</v>
      </c>
      <c r="P99" s="81" t="str">
        <f>IFERROR(CONCATENATE(VLOOKUP(F99,'Table V'!$A$1:$Q$259969,17,FALSE),"-",(RIGHT(C99,4)),"0",D99),"")</f>
        <v>1251019-7898010</v>
      </c>
      <c r="Q99" s="86" t="str">
        <f>IFERROR(VLOOKUP(F99,'Table V'!A:L,12,FALSE),"")</f>
        <v>LAB</v>
      </c>
      <c r="R99" s="81" t="s">
        <v>1696</v>
      </c>
      <c r="S99" s="81" t="s">
        <v>54</v>
      </c>
      <c r="T99" s="90">
        <v>43187</v>
      </c>
      <c r="U99" s="88" t="s">
        <v>18</v>
      </c>
      <c r="V99" s="86">
        <f>IFERROR(VLOOKUP(F99,'Table V'!A:F,6,FALSE),"TBD")</f>
        <v>6963382700</v>
      </c>
      <c r="W99" s="81" t="str">
        <f>IFERROR(VLOOKUP(F99,'Table V'!A:G,7,FALSE),"TBD")</f>
        <v>Qté 1</v>
      </c>
      <c r="X99" s="81" t="str">
        <f>IFERROR(VLOOKUP(A99,[1]Feuil1!$A:$AJ,32,FALSE),"N/A")</f>
        <v>N/A</v>
      </c>
      <c r="Y99" s="131" t="s">
        <v>1937</v>
      </c>
      <c r="Z99" s="89" t="s">
        <v>172</v>
      </c>
      <c r="AA99" s="81" t="s">
        <v>141</v>
      </c>
      <c r="AB99" s="85" t="s">
        <v>44</v>
      </c>
      <c r="AC99" s="85"/>
      <c r="AD99" s="85"/>
      <c r="AE99" s="90">
        <v>43038</v>
      </c>
      <c r="AF99" s="90">
        <v>43189</v>
      </c>
      <c r="AG99" s="90">
        <f t="shared" si="6"/>
        <v>43187</v>
      </c>
      <c r="AH99" s="81" t="s">
        <v>44</v>
      </c>
      <c r="AI99" s="133" t="str">
        <f>IFERROR(VLOOKUP(SPARES_MANUF[[#This Row],[LCT pour mise à la MAD]],[2]MAD!$B$4:$J$500000,2,FALSE),"MAD TBD")</f>
        <v>MAD TBD</v>
      </c>
      <c r="AJ99" s="124" t="str">
        <f>IFERROR(VLOOKUP(SPARES_MANUF[[#This Row],[LCT pour mise à la MAD]],[2]MAD!$B$4:$J$500000,9,FALSE),"")</f>
        <v/>
      </c>
      <c r="AK9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99" s="124">
        <f>SPARES_MANUF[[#This Row],[Promised ODD]]</f>
        <v>43189</v>
      </c>
      <c r="AM99" s="122" t="s">
        <v>10</v>
      </c>
      <c r="AN99" s="200">
        <f>IFERROR(VLOOKUP(SPARES_MANUF[[#This Row],[P/N]],'Table V'!A$1:O$7777,13,FALSE),"0,00")</f>
        <v>1173</v>
      </c>
      <c r="AO99" s="201">
        <f>IFERROR(VLOOKUP(SPARES_MANUF[[#This Row],[P/N]],'Table V'!A$1:O$7777,14,FALSE),"0,00")</f>
        <v>0</v>
      </c>
      <c r="AP99" s="202" t="str">
        <f>IFERROR(VLOOKUP(SPARES_MANUF[[#This Row],[P/N]],'Table V'!A$1:O$7777,15,FALSE),"TBD")</f>
        <v>USD</v>
      </c>
      <c r="AQ99" s="203" t="str">
        <f>IFERROR(VLOOKUP(SPARES_MANUF[[#This Row],[CONCAT]],[3]PO_AS!$A$2:$R$2520,16,FALSE),"TBD")</f>
        <v>TBD</v>
      </c>
      <c r="AR99" s="204" t="str">
        <f>IFERROR(VLOOKUP(SPARES_MANUF[[#This Row],[CONCAT]],[3]PO_AS!$A$2:$S$2520,18,FALSE),"TBD")</f>
        <v>TBD</v>
      </c>
      <c r="AS99" s="204" t="str">
        <f t="shared" si="7"/>
        <v>Non valide</v>
      </c>
      <c r="AT99" s="204" t="str">
        <f t="shared" si="8"/>
        <v>Non valide</v>
      </c>
      <c r="AU9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99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99" s="259" t="str">
        <f>LEFT(SPARES_MANUF[[#This Row],[LCT]],9)</f>
        <v>W59611
W5</v>
      </c>
      <c r="AX99" s="205">
        <f>SPARES_MANUF[[#This Row],[Collaborated date]]</f>
        <v>43189</v>
      </c>
      <c r="AY99" s="206">
        <f>IF(AND(SPARES_MANUF[[#This Row],[Dashboard date]]&gt;40179,SPARES_MANUF[[#This Row],[Dashboard date]]&lt;45658),SPARES_MANUF[[#This Row],[Dashboard date]],0)</f>
        <v>43189</v>
      </c>
      <c r="AZ99" s="207">
        <f>IF(OR(SPARES_MANUF[[#This Row],[Client]]="STELIA",SPARES_MANUF[[#This Row],[Priority]]="RTN",SPARES_MANUF[[#This Row],[Priority]]="EXP",SPARES_MANUF[[#This Row],[Priority]]="CRIT"),2,1)</f>
        <v>1</v>
      </c>
      <c r="BA99" s="208">
        <f>IFERROR(VLOOKUP(SPARES_MANUF[[#This Row],[P/N]],Tableau2[[#All],[PN]:[Temps alloués (h)]],16,FALSE),"TBD")</f>
        <v>2.35</v>
      </c>
      <c r="BB99" s="208">
        <f>IFERROR(SUM(SPARES_MANUF[[#This Row],[Temps alloués Unitaire]]*SPARES_MANUF[[#This Row],[Requested Qty]]),"TBD")</f>
        <v>2.35</v>
      </c>
    </row>
    <row r="100" spans="1:54" ht="25.5" hidden="1" customHeight="1" x14ac:dyDescent="0.2">
      <c r="A100" s="335" t="str">
        <f t="shared" si="9"/>
        <v>2770997710</v>
      </c>
      <c r="B100" s="81" t="str">
        <f>IFERROR(VLOOKUP(F100,'Table V'!A:K,11,FALSE),"TBD")</f>
        <v>AIRBUS</v>
      </c>
      <c r="C100" s="81">
        <v>27709977</v>
      </c>
      <c r="D100" s="82" t="s">
        <v>139</v>
      </c>
      <c r="E100" s="83" t="s">
        <v>11</v>
      </c>
      <c r="F100" s="81" t="s">
        <v>508</v>
      </c>
      <c r="G100" s="81">
        <v>11</v>
      </c>
      <c r="H100" s="81">
        <v>0</v>
      </c>
      <c r="I100" s="81" t="str">
        <f>IFERROR(VLOOKUP(F100,'Stock PHS'!A:F,6,FALSE),"")</f>
        <v/>
      </c>
      <c r="J100" s="84" t="str">
        <f>IFERROR(VLOOKUP(F100,'Table V'!A:I,9,FALSE),"P/N INCONNU")</f>
        <v>P/N CONNU</v>
      </c>
      <c r="K100" s="81" t="str">
        <f>IFERROR(VLOOKUP(F100,'Table V'!A:J,10,FALSE),"TBD")</f>
        <v>NB03010P</v>
      </c>
      <c r="L100" s="81" t="str">
        <f>IFERROR(VLOOKUP(F100,'Table V'!A:C,3,FALSE),"LdF non existante")</f>
        <v>LdF approuvée</v>
      </c>
      <c r="M100" s="85" t="s">
        <v>46</v>
      </c>
      <c r="N100" s="81" t="str">
        <f>IFERROR(VLOOKUP(F100,'Table V'!A:H,8,FALSE),"À définir")</f>
        <v>NON</v>
      </c>
      <c r="O100" s="81">
        <f>IFERROR(VLOOKUP(F100,'Table V'!A:E,2,FALSE),"")</f>
        <v>27</v>
      </c>
      <c r="P100" s="81" t="str">
        <f>IFERROR(CONCATENATE(VLOOKUP(F100,'Table V'!$A$1:$Q$259969,17,FALSE),"-",(RIGHT(C100,4)),"0",D100),"")</f>
        <v>1251019-9977010</v>
      </c>
      <c r="Q100" s="86" t="str">
        <f>IFERROR(VLOOKUP(F100,'Table V'!A:L,12,FALSE),"")</f>
        <v>LAB</v>
      </c>
      <c r="R100" s="81" t="s">
        <v>1697</v>
      </c>
      <c r="S100" s="81" t="s">
        <v>237</v>
      </c>
      <c r="T100" s="90">
        <v>43187</v>
      </c>
      <c r="U100" s="88" t="s">
        <v>18</v>
      </c>
      <c r="V100" s="86" t="str">
        <f>IFERROR(VLOOKUP(F100,'Table V'!A:F,6,FALSE),"TBD")</f>
        <v>N/A</v>
      </c>
      <c r="W100" s="81" t="str">
        <f>IFERROR(VLOOKUP(F100,'Table V'!A:G,7,FALSE),"TBD")</f>
        <v>N/A</v>
      </c>
      <c r="X100" s="81" t="str">
        <f>IFERROR(VLOOKUP(A100,[1]Feuil1!$A:$AJ,32,FALSE),"N/A")</f>
        <v>N/A</v>
      </c>
      <c r="Y100" s="86" t="s">
        <v>1893</v>
      </c>
      <c r="Z100" s="89" t="s">
        <v>198</v>
      </c>
      <c r="AA100" s="81" t="s">
        <v>141</v>
      </c>
      <c r="AB100" s="85">
        <v>11859</v>
      </c>
      <c r="AC100" s="85"/>
      <c r="AD100" s="85"/>
      <c r="AE100" s="90">
        <v>43175</v>
      </c>
      <c r="AF100" s="90">
        <v>43189</v>
      </c>
      <c r="AG100" s="90">
        <f t="shared" si="6"/>
        <v>43187</v>
      </c>
      <c r="AH100" s="81" t="s">
        <v>44</v>
      </c>
      <c r="AI100" s="133" t="str">
        <f>IFERROR(VLOOKUP(SPARES_MANUF[[#This Row],[LCT pour mise à la MAD]],[2]MAD!$B$4:$J$500000,2,FALSE),"MAD TBD")</f>
        <v>MAD TBD</v>
      </c>
      <c r="AJ100" s="124" t="str">
        <f>IFERROR(VLOOKUP(SPARES_MANUF[[#This Row],[LCT pour mise à la MAD]],[2]MAD!$B$4:$J$500000,9,FALSE),"")</f>
        <v/>
      </c>
      <c r="AK10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0" s="124">
        <f>SPARES_MANUF[[#This Row],[Promised ODD]]</f>
        <v>43189</v>
      </c>
      <c r="AM100" s="122" t="s">
        <v>10</v>
      </c>
      <c r="AN100" s="200">
        <f>IFERROR(VLOOKUP(SPARES_MANUF[[#This Row],[P/N]],'Table V'!A$1:O$7777,13,FALSE),"0,00")</f>
        <v>1000</v>
      </c>
      <c r="AO100" s="201">
        <f>IFERROR(VLOOKUP(SPARES_MANUF[[#This Row],[P/N]],'Table V'!A$1:O$7777,14,FALSE),"0,00")</f>
        <v>0</v>
      </c>
      <c r="AP100" s="202" t="str">
        <f>IFERROR(VLOOKUP(SPARES_MANUF[[#This Row],[P/N]],'Table V'!A$1:O$7777,15,FALSE),"TBD")</f>
        <v>EUR</v>
      </c>
      <c r="AQ100" s="203" t="str">
        <f>IFERROR(VLOOKUP(SPARES_MANUF[[#This Row],[CONCAT]],[3]PO_AS!$A$2:$R$2520,16,FALSE),"TBD")</f>
        <v>TBD</v>
      </c>
      <c r="AR100" s="204" t="str">
        <f>IFERROR(VLOOKUP(SPARES_MANUF[[#This Row],[CONCAT]],[3]PO_AS!$A$2:$S$2520,18,FALSE),"TBD")</f>
        <v>TBD</v>
      </c>
      <c r="AS100" s="204" t="str">
        <f t="shared" si="7"/>
        <v>Non valide</v>
      </c>
      <c r="AT100" s="204" t="str">
        <f t="shared" si="8"/>
        <v>Non valide</v>
      </c>
      <c r="AU1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00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00" s="259" t="str">
        <f>LEFT(SPARES_MANUF[[#This Row],[LCT]],9)</f>
        <v>Z83772
Z8</v>
      </c>
      <c r="AX100" s="205">
        <f>SPARES_MANUF[[#This Row],[Collaborated date]]</f>
        <v>43189</v>
      </c>
      <c r="AY100" s="206">
        <f>IF(AND(SPARES_MANUF[[#This Row],[Dashboard date]]&gt;40179,SPARES_MANUF[[#This Row],[Dashboard date]]&lt;45658),SPARES_MANUF[[#This Row],[Dashboard date]],0)</f>
        <v>43189</v>
      </c>
      <c r="AZ100" s="207">
        <f>IF(OR(SPARES_MANUF[[#This Row],[Client]]="STELIA",SPARES_MANUF[[#This Row],[Priority]]="RTN",SPARES_MANUF[[#This Row],[Priority]]="EXP",SPARES_MANUF[[#This Row],[Priority]]="CRIT"),2,1)</f>
        <v>2</v>
      </c>
      <c r="BA100" s="208">
        <f>IFERROR(VLOOKUP(SPARES_MANUF[[#This Row],[P/N]],Tableau2[[#All],[PN]:[Temps alloués (h)]],16,FALSE),"TBD")</f>
        <v>0</v>
      </c>
      <c r="BB100" s="208">
        <f>IFERROR(SUM(SPARES_MANUF[[#This Row],[Temps alloués Unitaire]]*SPARES_MANUF[[#This Row],[Requested Qty]]),"TBD")</f>
        <v>0</v>
      </c>
    </row>
    <row r="101" spans="1:54" ht="38.25" hidden="1" customHeight="1" x14ac:dyDescent="0.2">
      <c r="A101" s="335" t="str">
        <f t="shared" si="9"/>
        <v>2752903910</v>
      </c>
      <c r="B101" s="81" t="str">
        <f>IFERROR(VLOOKUP(F101,'Table V'!A:K,11,FALSE),"TBD")</f>
        <v>AIRBUS</v>
      </c>
      <c r="C101" s="81">
        <v>27529039</v>
      </c>
      <c r="D101" s="82" t="s">
        <v>139</v>
      </c>
      <c r="E101" s="83" t="s">
        <v>86</v>
      </c>
      <c r="F101" s="81" t="s">
        <v>465</v>
      </c>
      <c r="G101" s="81">
        <v>1</v>
      </c>
      <c r="H101" s="81">
        <v>0</v>
      </c>
      <c r="I101" s="81" t="str">
        <f>IFERROR(VLOOKUP(F101,'Stock PHS'!A:F,6,FALSE),"")</f>
        <v/>
      </c>
      <c r="J101" s="84" t="str">
        <f>IFERROR(VLOOKUP(F101,'Table V'!A:I,9,FALSE),"P/N INCONNU")</f>
        <v>P/N CONNU</v>
      </c>
      <c r="K101" s="81" t="str">
        <f>IFERROR(VLOOKUP(F101,'Table V'!A:J,10,FALSE),"TBD")</f>
        <v>NR1727P</v>
      </c>
      <c r="L101" s="81" t="str">
        <f>IFERROR(VLOOKUP(F101,'Table V'!A:C,3,FALSE),"LdF non existante")</f>
        <v>LdF approuvée</v>
      </c>
      <c r="M101" s="85" t="s">
        <v>46</v>
      </c>
      <c r="N101" s="81" t="str">
        <f>IFERROR(VLOOKUP(F101,'Table V'!A:H,8,FALSE),"À définir")</f>
        <v>NON</v>
      </c>
      <c r="O101" s="81">
        <f>IFERROR(VLOOKUP(F101,'Table V'!A:E,2,FALSE),"")</f>
        <v>22</v>
      </c>
      <c r="P101" s="81" t="str">
        <f>IFERROR(CONCATENATE(VLOOKUP(F101,'Table V'!$A$1:$Q$259969,17,FALSE),"-",(RIGHT(C101,4)),"0",D101),"")</f>
        <v>1251019-9039010</v>
      </c>
      <c r="Q101" s="86" t="str">
        <f>IFERROR(VLOOKUP(F101,'Table V'!A:L,12,FALSE),"")</f>
        <v>LAB</v>
      </c>
      <c r="R101" s="81" t="s">
        <v>1698</v>
      </c>
      <c r="S101" s="81" t="s">
        <v>153</v>
      </c>
      <c r="T101" s="90">
        <v>43189</v>
      </c>
      <c r="U101" s="88" t="s">
        <v>18</v>
      </c>
      <c r="V101" s="86" t="str">
        <f>IFERROR(VLOOKUP(F101,'Table V'!A:F,6,FALSE),"TBD")</f>
        <v>6939600100</v>
      </c>
      <c r="W101" s="81" t="str">
        <f>IFERROR(VLOOKUP(F101,'Table V'!A:G,7,FALSE),"TBD")</f>
        <v>Qté 1</v>
      </c>
      <c r="X101" s="81" t="str">
        <f>IFERROR(VLOOKUP(A101,[1]Feuil1!$A:$AJ,32,FALSE),"N/A")</f>
        <v>Received</v>
      </c>
      <c r="Y101" s="86" t="s">
        <v>1893</v>
      </c>
      <c r="Z101" s="89" t="s">
        <v>235</v>
      </c>
      <c r="AA101" s="81" t="s">
        <v>141</v>
      </c>
      <c r="AB101" s="85">
        <v>7940</v>
      </c>
      <c r="AC101" s="85"/>
      <c r="AD101" s="85"/>
      <c r="AE101" s="90">
        <v>43000</v>
      </c>
      <c r="AF101" s="90">
        <v>43195</v>
      </c>
      <c r="AG101" s="90">
        <f t="shared" si="6"/>
        <v>43189</v>
      </c>
      <c r="AH101" s="81" t="s">
        <v>44</v>
      </c>
      <c r="AI101" s="133" t="str">
        <f>IFERROR(VLOOKUP(SPARES_MANUF[[#This Row],[LCT pour mise à la MAD]],[2]MAD!$B$4:$J$500000,2,FALSE),"MAD TBD")</f>
        <v>MAD TBD</v>
      </c>
      <c r="AJ101" s="124" t="str">
        <f>IFERROR(VLOOKUP(SPARES_MANUF[[#This Row],[LCT pour mise à la MAD]],[2]MAD!$B$4:$J$500000,9,FALSE),"")</f>
        <v/>
      </c>
      <c r="AK10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1" s="124">
        <f>SPARES_MANUF[[#This Row],[Promised ODD]]</f>
        <v>43195</v>
      </c>
      <c r="AM101" s="122" t="s">
        <v>10</v>
      </c>
      <c r="AN101" s="200">
        <f>IFERROR(VLOOKUP(SPARES_MANUF[[#This Row],[P/N]],'Table V'!A$1:O$7777,13,FALSE),"0,00")</f>
        <v>4814</v>
      </c>
      <c r="AO101" s="201">
        <f>IFERROR(VLOOKUP(SPARES_MANUF[[#This Row],[P/N]],'Table V'!A$1:O$7777,14,FALSE),"0,00")</f>
        <v>6738</v>
      </c>
      <c r="AP101" s="202" t="str">
        <f>IFERROR(VLOOKUP(SPARES_MANUF[[#This Row],[P/N]],'Table V'!A$1:O$7777,15,FALSE),"TBD")</f>
        <v>USD</v>
      </c>
      <c r="AQ101" s="203" t="str">
        <f>IFERROR(VLOOKUP(SPARES_MANUF[[#This Row],[CONCAT]],[3]PO_AS!$A$2:$R$2520,16,FALSE),"TBD")</f>
        <v>TBD</v>
      </c>
      <c r="AR101" s="204" t="str">
        <f>IFERROR(VLOOKUP(SPARES_MANUF[[#This Row],[CONCAT]],[3]PO_AS!$A$2:$S$2520,18,FALSE),"TBD")</f>
        <v>TBD</v>
      </c>
      <c r="AS101" s="204" t="str">
        <f t="shared" si="7"/>
        <v>Non valide</v>
      </c>
      <c r="AT101" s="204" t="str">
        <f t="shared" si="8"/>
        <v>Non valide</v>
      </c>
      <c r="AU1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4814</v>
      </c>
      <c r="AV101" s="280">
        <f>IFERROR(SPARES_MANUF[[#This Row],[CA]]*INDEX('Paramètres listes'!$A$32:$C$34,MATCH(SPARES_MANUF[[#This Row],[Devise vendue]],'Paramètres listes'!$A$32:$A$34,0),MATCH(DASHBOARD!$J$5,'Paramètres listes'!$A$32:$C$32,0)),"0,00")</f>
        <v>4284.46</v>
      </c>
      <c r="AW101" s="259" t="str">
        <f>LEFT(SPARES_MANUF[[#This Row],[LCT]],9)</f>
        <v>W16027
W1</v>
      </c>
      <c r="AX101" s="205">
        <f>SPARES_MANUF[[#This Row],[Collaborated date]]</f>
        <v>43195</v>
      </c>
      <c r="AY101" s="206">
        <f>IF(AND(SPARES_MANUF[[#This Row],[Dashboard date]]&gt;40179,SPARES_MANUF[[#This Row],[Dashboard date]]&lt;45658),SPARES_MANUF[[#This Row],[Dashboard date]],0)</f>
        <v>43195</v>
      </c>
      <c r="AZ101" s="207">
        <f>IF(OR(SPARES_MANUF[[#This Row],[Client]]="STELIA",SPARES_MANUF[[#This Row],[Priority]]="RTN",SPARES_MANUF[[#This Row],[Priority]]="EXP",SPARES_MANUF[[#This Row],[Priority]]="CRIT"),2,1)</f>
        <v>2</v>
      </c>
      <c r="BA101" s="208">
        <f>IFERROR(VLOOKUP(SPARES_MANUF[[#This Row],[P/N]],Tableau2[[#All],[PN]:[Temps alloués (h)]],16,FALSE),"TBD")</f>
        <v>9.6999999999999993</v>
      </c>
      <c r="BB101" s="208">
        <f>IFERROR(SUM(SPARES_MANUF[[#This Row],[Temps alloués Unitaire]]*SPARES_MANUF[[#This Row],[Requested Qty]]),"TBD")</f>
        <v>9.6999999999999993</v>
      </c>
    </row>
    <row r="102" spans="1:54" ht="38.25" hidden="1" customHeight="1" x14ac:dyDescent="0.2">
      <c r="A102" s="335" t="str">
        <f t="shared" si="9"/>
        <v>490003478307</v>
      </c>
      <c r="B102" s="81" t="str">
        <f>IFERROR(VLOOKUP(F102,'Table V'!A:K,11,FALSE),"TBD")</f>
        <v>STELIA</v>
      </c>
      <c r="C102" s="81">
        <v>4900034783</v>
      </c>
      <c r="D102" s="82" t="s">
        <v>212</v>
      </c>
      <c r="E102" s="83" t="s">
        <v>78</v>
      </c>
      <c r="F102" s="81" t="s">
        <v>509</v>
      </c>
      <c r="G102" s="81">
        <v>1</v>
      </c>
      <c r="H102" s="81">
        <v>0</v>
      </c>
      <c r="I102" s="81" t="str">
        <f>IFERROR(VLOOKUP(F102,'Stock PHS'!A:F,6,FALSE),"")</f>
        <v/>
      </c>
      <c r="J102" s="84" t="str">
        <f>IFERROR(VLOOKUP(F102,'Table V'!A:I,9,FALSE),"P/N INCONNU")</f>
        <v>P/N CONNU</v>
      </c>
      <c r="K102" s="81" t="str">
        <f>IFERROR(VLOOKUP(F102,'Table V'!A:J,10,FALSE),"TBD")</f>
        <v>N/A</v>
      </c>
      <c r="L102" s="81" t="str">
        <f>IFERROR(VLOOKUP(F102,'Table V'!A:C,3,FALSE),"LdF non existante")</f>
        <v>LdF approuvée</v>
      </c>
      <c r="M102" s="85" t="s">
        <v>46</v>
      </c>
      <c r="N102" s="81" t="str">
        <f>IFERROR(VLOOKUP(F102,'Table V'!A:H,8,FALSE),"À définir")</f>
        <v>NON</v>
      </c>
      <c r="O102" s="81">
        <f>IFERROR(VLOOKUP(F102,'Table V'!A:E,2,FALSE),"")</f>
        <v>27</v>
      </c>
      <c r="P102" s="81" t="str">
        <f>IFERROR(CONCATENATE(VLOOKUP(F102,'Table V'!$A$1:$Q$259969,17,FALSE),"-",(RIGHT(C102,4)),"0",D102),"")</f>
        <v>1251019-47830007</v>
      </c>
      <c r="Q102" s="86" t="str">
        <f>IFERROR(VLOOKUP(F102,'Table V'!A:L,12,FALSE),"")</f>
        <v>LAB</v>
      </c>
      <c r="R102" s="82"/>
      <c r="S102" s="81" t="s">
        <v>153</v>
      </c>
      <c r="T102" s="90">
        <v>43193</v>
      </c>
      <c r="U102" s="88" t="s">
        <v>18</v>
      </c>
      <c r="V102" s="86" t="str">
        <f>IFERROR(VLOOKUP(F102,'Table V'!A:F,6,FALSE),"TBD")</f>
        <v>6839605200</v>
      </c>
      <c r="W102" s="81" t="str">
        <f>IFERROR(VLOOKUP(F102,'Table V'!A:G,7,FALSE),"TBD")</f>
        <v>Qté 1</v>
      </c>
      <c r="X102" s="81" t="str">
        <f>IFERROR(VLOOKUP(A102,[1]Feuil1!$A:$AJ,32,FALSE),"N/A")</f>
        <v>N/A</v>
      </c>
      <c r="Y102" s="86" t="s">
        <v>1893</v>
      </c>
      <c r="Z102" s="89" t="s">
        <v>250</v>
      </c>
      <c r="AA102" s="81" t="s">
        <v>141</v>
      </c>
      <c r="AB102" s="85">
        <v>12224</v>
      </c>
      <c r="AC102" s="85"/>
      <c r="AD102" s="85"/>
      <c r="AE102" s="90">
        <v>43199</v>
      </c>
      <c r="AF102" s="90"/>
      <c r="AG102" s="90">
        <f t="shared" si="6"/>
        <v>43193</v>
      </c>
      <c r="AH102" s="81" t="s">
        <v>44</v>
      </c>
      <c r="AI102" s="133" t="str">
        <f>IFERROR(VLOOKUP(SPARES_MANUF[[#This Row],[LCT pour mise à la MAD]],[2]MAD!$B$4:$J$500000,2,FALSE),"MAD TBD")</f>
        <v>MAD TBD</v>
      </c>
      <c r="AJ102" s="124" t="str">
        <f>IFERROR(VLOOKUP(SPARES_MANUF[[#This Row],[LCT pour mise à la MAD]],[2]MAD!$B$4:$J$500000,9,FALSE),"")</f>
        <v/>
      </c>
      <c r="AK10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2" s="124">
        <v>43193</v>
      </c>
      <c r="AM102" s="122" t="s">
        <v>10</v>
      </c>
      <c r="AN102" s="200">
        <f>IFERROR(VLOOKUP(SPARES_MANUF[[#This Row],[P/N]],'Table V'!A$1:O$7777,13,FALSE),"0,00")</f>
        <v>0</v>
      </c>
      <c r="AO102" s="201">
        <f>IFERROR(VLOOKUP(SPARES_MANUF[[#This Row],[P/N]],'Table V'!A$1:O$7777,14,FALSE),"0,00")</f>
        <v>0</v>
      </c>
      <c r="AP102" s="202">
        <f>IFERROR(VLOOKUP(SPARES_MANUF[[#This Row],[P/N]],'Table V'!A$1:O$7777,15,FALSE),"TBD")</f>
        <v>0</v>
      </c>
      <c r="AQ102" s="203" t="str">
        <f>IFERROR(VLOOKUP(SPARES_MANUF[[#This Row],[CONCAT]],[3]PO_AS!$A$2:$R$2520,16,FALSE),"TBD")</f>
        <v>TBD</v>
      </c>
      <c r="AR102" s="204" t="str">
        <f>IFERROR(VLOOKUP(SPARES_MANUF[[#This Row],[CONCAT]],[3]PO_AS!$A$2:$S$2520,18,FALSE),"TBD")</f>
        <v>TBD</v>
      </c>
      <c r="AS102" s="204" t="str">
        <f t="shared" si="7"/>
        <v>Non valide</v>
      </c>
      <c r="AT102" s="204" t="str">
        <f t="shared" si="8"/>
        <v>Non valide</v>
      </c>
      <c r="AU1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0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02" s="259" t="str">
        <f>LEFT(SPARES_MANUF[[#This Row],[LCT]],9)</f>
        <v/>
      </c>
      <c r="AX102" s="205">
        <f>SPARES_MANUF[[#This Row],[Collaborated date]]</f>
        <v>43193</v>
      </c>
      <c r="AY102" s="206">
        <f>IF(AND(SPARES_MANUF[[#This Row],[Dashboard date]]&gt;40179,SPARES_MANUF[[#This Row],[Dashboard date]]&lt;45658),SPARES_MANUF[[#This Row],[Dashboard date]],0)</f>
        <v>43193</v>
      </c>
      <c r="AZ102" s="207">
        <f>IF(OR(SPARES_MANUF[[#This Row],[Client]]="STELIA",SPARES_MANUF[[#This Row],[Priority]]="RTN",SPARES_MANUF[[#This Row],[Priority]]="EXP",SPARES_MANUF[[#This Row],[Priority]]="CRIT"),2,1)</f>
        <v>2</v>
      </c>
      <c r="BA102" s="208">
        <f>IFERROR(VLOOKUP(SPARES_MANUF[[#This Row],[P/N]],Tableau2[[#All],[PN]:[Temps alloués (h)]],16,FALSE),"TBD")</f>
        <v>0</v>
      </c>
      <c r="BB102" s="208">
        <f>IFERROR(SUM(SPARES_MANUF[[#This Row],[Temps alloués Unitaire]]*SPARES_MANUF[[#This Row],[Requested Qty]]),"TBD")</f>
        <v>0</v>
      </c>
    </row>
    <row r="103" spans="1:54" ht="38.25" hidden="1" customHeight="1" x14ac:dyDescent="0.2">
      <c r="A103" s="335" t="str">
        <f t="shared" si="9"/>
        <v>6300408909</v>
      </c>
      <c r="B103" s="81" t="str">
        <f>IFERROR(VLOOKUP(F103,'Table V'!A:K,11,FALSE),"TBD")</f>
        <v>STELIA</v>
      </c>
      <c r="C103" s="81">
        <v>6300408909</v>
      </c>
      <c r="D103" s="82"/>
      <c r="E103" s="83" t="s">
        <v>78</v>
      </c>
      <c r="F103" s="81" t="s">
        <v>663</v>
      </c>
      <c r="G103" s="81">
        <v>5</v>
      </c>
      <c r="H103" s="81">
        <v>0</v>
      </c>
      <c r="I103" s="81" t="str">
        <f>IFERROR(VLOOKUP(F103,'Stock PHS'!A:F,6,FALSE),"")</f>
        <v/>
      </c>
      <c r="J103" s="84" t="str">
        <f>IFERROR(VLOOKUP(F103,'Table V'!A:I,9,FALSE),"P/N INCONNU")</f>
        <v>P/N CONNU</v>
      </c>
      <c r="K103" s="81" t="str">
        <f>IFERROR(VLOOKUP(F103,'Table V'!A:J,10,FALSE),"TBD")</f>
        <v>TBD</v>
      </c>
      <c r="L103" s="81" t="str">
        <f>IFERROR(VLOOKUP(F103,'Table V'!A:C,3,FALSE),"LdF non existante")</f>
        <v>LdF approuvée</v>
      </c>
      <c r="M103" s="85" t="s">
        <v>46</v>
      </c>
      <c r="N103" s="81" t="str">
        <f>IFERROR(VLOOKUP(F103,'Table V'!A:H,8,FALSE),"À définir")</f>
        <v>OUI</v>
      </c>
      <c r="O103" s="81" t="str">
        <f>IFERROR(VLOOKUP(F103,'Table V'!A:E,2,FALSE),"")</f>
        <v>CABLE COAXIAL</v>
      </c>
      <c r="P103" s="81" t="str">
        <f>IFERROR(CONCATENATE(VLOOKUP(F103,'Table V'!$A$1:$Q$259969,17,FALSE),"-",(RIGHT(C103,4)),"0",D103),"")</f>
        <v>1251019-89090</v>
      </c>
      <c r="Q103" s="86" t="str">
        <f>IFERROR(VLOOKUP(F103,'Table V'!A:L,12,FALSE),"")</f>
        <v>COL</v>
      </c>
      <c r="R103" s="82" t="s">
        <v>779</v>
      </c>
      <c r="S103" s="81" t="s">
        <v>746</v>
      </c>
      <c r="T103" s="90">
        <v>43194</v>
      </c>
      <c r="U103" s="88" t="s">
        <v>18</v>
      </c>
      <c r="V103" s="86" t="str">
        <f>IFERROR(VLOOKUP(F103,'Table V'!A:F,6,FALSE),"TBD")</f>
        <v>N/A</v>
      </c>
      <c r="W103" s="81" t="str">
        <f>IFERROR(VLOOKUP(F103,'Table V'!A:G,7,FALSE),"TBD")</f>
        <v>N/A</v>
      </c>
      <c r="X103" s="81" t="str">
        <f>IFERROR(VLOOKUP(A103,[1]Feuil1!$A:$AJ,32,FALSE),"N/A")</f>
        <v>N/A</v>
      </c>
      <c r="Y103" s="86" t="s">
        <v>1893</v>
      </c>
      <c r="Z103" s="89" t="s">
        <v>58</v>
      </c>
      <c r="AA103" s="81" t="s">
        <v>141</v>
      </c>
      <c r="AB103" s="85">
        <v>10711</v>
      </c>
      <c r="AC103" s="85" t="s">
        <v>730</v>
      </c>
      <c r="AD103" s="85"/>
      <c r="AE103" s="90">
        <v>43200</v>
      </c>
      <c r="AF103" s="90"/>
      <c r="AG103" s="90">
        <f t="shared" si="6"/>
        <v>43194</v>
      </c>
      <c r="AH103" s="81"/>
      <c r="AI103" s="133" t="str">
        <f>IFERROR(VLOOKUP(SPARES_MANUF[[#This Row],[LCT pour mise à la MAD]],[2]MAD!$B$4:$J$500000,2,FALSE),"MAD TBD")</f>
        <v>MAD TBD</v>
      </c>
      <c r="AJ103" s="124" t="str">
        <f>IFERROR(VLOOKUP(SPARES_MANUF[[#This Row],[LCT pour mise à la MAD]],[2]MAD!$B$4:$J$500000,9,FALSE),"")</f>
        <v/>
      </c>
      <c r="AK10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3" s="124">
        <v>43194</v>
      </c>
      <c r="AM103" s="122" t="s">
        <v>10</v>
      </c>
      <c r="AN103" s="200">
        <f>IFERROR(VLOOKUP(SPARES_MANUF[[#This Row],[P/N]],'Table V'!A$1:O$7777,13,FALSE),"0,00")</f>
        <v>234.12</v>
      </c>
      <c r="AO103" s="201">
        <f>IFERROR(VLOOKUP(SPARES_MANUF[[#This Row],[P/N]],'Table V'!A$1:O$7777,14,FALSE),"0,00")</f>
        <v>234.12</v>
      </c>
      <c r="AP103" s="202" t="str">
        <f>IFERROR(VLOOKUP(SPARES_MANUF[[#This Row],[P/N]],'Table V'!A$1:O$7777,15,FALSE),"TBD")</f>
        <v>EUR</v>
      </c>
      <c r="AQ103" s="203" t="str">
        <f>IFERROR(VLOOKUP(SPARES_MANUF[[#This Row],[CONCAT]],[3]PO_AS!$A$2:$R$2520,16,FALSE),"TBD")</f>
        <v>TBD</v>
      </c>
      <c r="AR103" s="204" t="str">
        <f>IFERROR(VLOOKUP(SPARES_MANUF[[#This Row],[CONCAT]],[3]PO_AS!$A$2:$S$2520,18,FALSE),"TBD")</f>
        <v>TBD</v>
      </c>
      <c r="AS103" s="204" t="str">
        <f t="shared" si="7"/>
        <v>Non valide</v>
      </c>
      <c r="AT103" s="204" t="str">
        <f t="shared" si="8"/>
        <v>Non valide</v>
      </c>
      <c r="AU1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1170.5999999999999</v>
      </c>
      <c r="AV103" s="280">
        <f>IFERROR(SPARES_MANUF[[#This Row],[CA]]*INDEX('Paramètres listes'!$A$32:$C$34,MATCH(SPARES_MANUF[[#This Row],[Devise vendue]],'Paramètres listes'!$A$32:$A$34,0),MATCH(DASHBOARD!$J$5,'Paramètres listes'!$A$32:$C$32,0)),"0,00")</f>
        <v>1170.5999999999999</v>
      </c>
      <c r="AW103" s="259" t="str">
        <f>LEFT(SPARES_MANUF[[#This Row],[LCT]],9)</f>
        <v xml:space="preserve">Z35553 - </v>
      </c>
      <c r="AX103" s="205">
        <f>SPARES_MANUF[[#This Row],[Collaborated date]]</f>
        <v>43194</v>
      </c>
      <c r="AY103" s="206">
        <f>IF(AND(SPARES_MANUF[[#This Row],[Dashboard date]]&gt;40179,SPARES_MANUF[[#This Row],[Dashboard date]]&lt;45658),SPARES_MANUF[[#This Row],[Dashboard date]],0)</f>
        <v>43194</v>
      </c>
      <c r="AZ103" s="207">
        <f>IF(OR(SPARES_MANUF[[#This Row],[Client]]="STELIA",SPARES_MANUF[[#This Row],[Priority]]="RTN",SPARES_MANUF[[#This Row],[Priority]]="EXP",SPARES_MANUF[[#This Row],[Priority]]="CRIT"),2,1)</f>
        <v>2</v>
      </c>
      <c r="BA103" s="208">
        <f>IFERROR(VLOOKUP(SPARES_MANUF[[#This Row],[P/N]],Tableau2[[#All],[PN]:[Temps alloués (h)]],16,FALSE),"TBD")</f>
        <v>1.53</v>
      </c>
      <c r="BB103" s="208">
        <f>IFERROR(SUM(SPARES_MANUF[[#This Row],[Temps alloués Unitaire]]*SPARES_MANUF[[#This Row],[Requested Qty]]),"TBD")</f>
        <v>7.65</v>
      </c>
    </row>
    <row r="104" spans="1:54" ht="38.25" hidden="1" customHeight="1" x14ac:dyDescent="0.2">
      <c r="A104" s="335" t="str">
        <f t="shared" si="9"/>
        <v>4900033419</v>
      </c>
      <c r="B104" s="81" t="str">
        <f>IFERROR(VLOOKUP(F104,'Table V'!A:K,11,FALSE),"TBD")</f>
        <v>STELIA</v>
      </c>
      <c r="C104" s="81">
        <v>4900033419</v>
      </c>
      <c r="D104" s="82"/>
      <c r="E104" s="83" t="s">
        <v>3</v>
      </c>
      <c r="F104" s="81" t="s">
        <v>669</v>
      </c>
      <c r="G104" s="81">
        <v>4</v>
      </c>
      <c r="H104" s="81">
        <v>0</v>
      </c>
      <c r="I104" s="81" t="str">
        <f>IFERROR(VLOOKUP(F104,'Stock PHS'!A:F,6,FALSE),"")</f>
        <v/>
      </c>
      <c r="J104" s="84" t="str">
        <f>IFERROR(VLOOKUP(F104,'Table V'!A:I,9,FALSE),"P/N INCONNU")</f>
        <v>P/N CONNU</v>
      </c>
      <c r="K104" s="81" t="str">
        <f>IFERROR(VLOOKUP(F104,'Table V'!A:J,10,FALSE),"TBD")</f>
        <v>TBD</v>
      </c>
      <c r="L104" s="81" t="str">
        <f>IFERROR(VLOOKUP(F104,'Table V'!A:C,3,FALSE),"LdF non existante")</f>
        <v>LdF approuvée</v>
      </c>
      <c r="M104" s="85" t="s">
        <v>46</v>
      </c>
      <c r="N104" s="81" t="str">
        <f>IFERROR(VLOOKUP(F104,'Table V'!A:H,8,FALSE),"À définir")</f>
        <v>OUI</v>
      </c>
      <c r="O104" s="81" t="str">
        <f>IFERROR(VLOOKUP(F104,'Table V'!A:E,2,FALSE),"")</f>
        <v>ENS. EQUIPEMENT 61VU</v>
      </c>
      <c r="P104" s="81" t="str">
        <f>IFERROR(CONCATENATE(VLOOKUP(F104,'Table V'!$A$1:$Q$259969,17,FALSE),"-",(RIGHT(C104,4)),"0",D104),"")</f>
        <v>1251019-34190</v>
      </c>
      <c r="Q104" s="86" t="str">
        <f>IFERROR(VLOOKUP(F104,'Table V'!A:L,12,FALSE),"")</f>
        <v>COL</v>
      </c>
      <c r="R104" s="82" t="s">
        <v>782</v>
      </c>
      <c r="S104" s="81" t="s">
        <v>749</v>
      </c>
      <c r="T104" s="90">
        <v>43199</v>
      </c>
      <c r="U104" s="88" t="s">
        <v>18</v>
      </c>
      <c r="V104" s="86" t="str">
        <f>IFERROR(VLOOKUP(F104,'Table V'!A:F,6,FALSE),"TBD")</f>
        <v>N/A</v>
      </c>
      <c r="W104" s="81" t="str">
        <f>IFERROR(VLOOKUP(F104,'Table V'!A:G,7,FALSE),"TBD")</f>
        <v>N/A</v>
      </c>
      <c r="X104" s="81" t="str">
        <f>IFERROR(VLOOKUP(A104,[1]Feuil1!$A:$AJ,32,FALSE),"N/A")</f>
        <v>N/A</v>
      </c>
      <c r="Y104" s="86" t="s">
        <v>1893</v>
      </c>
      <c r="Z104" s="89" t="s">
        <v>809</v>
      </c>
      <c r="AA104" s="81" t="s">
        <v>141</v>
      </c>
      <c r="AB104" s="85">
        <v>7662</v>
      </c>
      <c r="AC104" s="85" t="s">
        <v>729</v>
      </c>
      <c r="AD104" s="85"/>
      <c r="AE104" s="90">
        <v>43088</v>
      </c>
      <c r="AF104" s="90">
        <v>43201</v>
      </c>
      <c r="AG104" s="90">
        <f t="shared" si="6"/>
        <v>43199</v>
      </c>
      <c r="AH104" s="81"/>
      <c r="AI104" s="133" t="str">
        <f>IFERROR(VLOOKUP(SPARES_MANUF[[#This Row],[LCT pour mise à la MAD]],[2]MAD!$B$4:$J$500000,2,FALSE),"MAD TBD")</f>
        <v>MAD TBD</v>
      </c>
      <c r="AJ104" s="124" t="str">
        <f>IFERROR(VLOOKUP(SPARES_MANUF[[#This Row],[LCT pour mise à la MAD]],[2]MAD!$B$4:$J$500000,9,FALSE),"")</f>
        <v/>
      </c>
      <c r="AK10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4" s="124">
        <f>SPARES_MANUF[[#This Row],[Promised ODD]]</f>
        <v>43201</v>
      </c>
      <c r="AM104" s="122" t="s">
        <v>10</v>
      </c>
      <c r="AN104" s="200">
        <f>IFERROR(VLOOKUP(SPARES_MANUF[[#This Row],[P/N]],'Table V'!A$1:O$7777,13,FALSE),"0,00")</f>
        <v>0</v>
      </c>
      <c r="AO104" s="201">
        <f>IFERROR(VLOOKUP(SPARES_MANUF[[#This Row],[P/N]],'Table V'!A$1:O$7777,14,FALSE),"0,00")</f>
        <v>0</v>
      </c>
      <c r="AP104" s="202">
        <f>IFERROR(VLOOKUP(SPARES_MANUF[[#This Row],[P/N]],'Table V'!A$1:O$7777,15,FALSE),"TBD")</f>
        <v>0</v>
      </c>
      <c r="AQ104" s="203" t="str">
        <f>IFERROR(VLOOKUP(SPARES_MANUF[[#This Row],[CONCAT]],[3]PO_AS!$A$2:$R$2520,16,FALSE),"TBD")</f>
        <v>TBD</v>
      </c>
      <c r="AR104" s="204" t="str">
        <f>IFERROR(VLOOKUP(SPARES_MANUF[[#This Row],[CONCAT]],[3]PO_AS!$A$2:$S$2520,18,FALSE),"TBD")</f>
        <v>TBD</v>
      </c>
      <c r="AS104" s="204" t="str">
        <f t="shared" si="7"/>
        <v>Non valide</v>
      </c>
      <c r="AT104" s="204" t="str">
        <f t="shared" si="8"/>
        <v>Non valide</v>
      </c>
      <c r="AU10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0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04" s="259" t="str">
        <f>LEFT(SPARES_MANUF[[#This Row],[LCT]],9)</f>
        <v xml:space="preserve">Z84463 - </v>
      </c>
      <c r="AX104" s="205">
        <f>SPARES_MANUF[[#This Row],[Collaborated date]]</f>
        <v>43201</v>
      </c>
      <c r="AY104" s="206">
        <f>IF(AND(SPARES_MANUF[[#This Row],[Dashboard date]]&gt;40179,SPARES_MANUF[[#This Row],[Dashboard date]]&lt;45658),SPARES_MANUF[[#This Row],[Dashboard date]],0)</f>
        <v>43201</v>
      </c>
      <c r="AZ104" s="207">
        <f>IF(OR(SPARES_MANUF[[#This Row],[Client]]="STELIA",SPARES_MANUF[[#This Row],[Priority]]="RTN",SPARES_MANUF[[#This Row],[Priority]]="EXP",SPARES_MANUF[[#This Row],[Priority]]="CRIT"),2,1)</f>
        <v>2</v>
      </c>
      <c r="BA104" s="208">
        <f>IFERROR(VLOOKUP(SPARES_MANUF[[#This Row],[P/N]],Tableau2[[#All],[PN]:[Temps alloués (h)]],16,FALSE),"TBD")</f>
        <v>0</v>
      </c>
      <c r="BB104" s="208">
        <f>IFERROR(SUM(SPARES_MANUF[[#This Row],[Temps alloués Unitaire]]*SPARES_MANUF[[#This Row],[Requested Qty]]),"TBD")</f>
        <v>0</v>
      </c>
    </row>
    <row r="105" spans="1:54" ht="51" hidden="1" customHeight="1" x14ac:dyDescent="0.2">
      <c r="A105" s="335" t="str">
        <f t="shared" si="9"/>
        <v>6300357201</v>
      </c>
      <c r="B105" s="81" t="str">
        <f>IFERROR(VLOOKUP(F105,'Table V'!A:K,11,FALSE),"TBD")</f>
        <v>STELIA</v>
      </c>
      <c r="C105" s="81">
        <v>6300357201</v>
      </c>
      <c r="D105" s="82"/>
      <c r="E105" s="83" t="s">
        <v>78</v>
      </c>
      <c r="F105" s="81" t="s">
        <v>664</v>
      </c>
      <c r="G105" s="81">
        <v>6</v>
      </c>
      <c r="H105" s="81">
        <v>0</v>
      </c>
      <c r="I105" s="81" t="str">
        <f>IFERROR(VLOOKUP(F105,'Stock PHS'!A:F,6,FALSE),"")</f>
        <v/>
      </c>
      <c r="J105" s="84" t="str">
        <f>IFERROR(VLOOKUP(F105,'Table V'!A:I,9,FALSE),"P/N INCONNU")</f>
        <v>P/N CONNU</v>
      </c>
      <c r="K105" s="81" t="str">
        <f>IFERROR(VLOOKUP(F105,'Table V'!A:J,10,FALSE),"TBD")</f>
        <v>N/A</v>
      </c>
      <c r="L105" s="81" t="str">
        <f>IFERROR(VLOOKUP(F105,'Table V'!A:C,3,FALSE),"LdF non existante")</f>
        <v>LdF approuvée</v>
      </c>
      <c r="M105" s="85" t="s">
        <v>46</v>
      </c>
      <c r="N105" s="81" t="str">
        <f>IFERROR(VLOOKUP(F105,'Table V'!A:H,8,FALSE),"À définir")</f>
        <v>OUI</v>
      </c>
      <c r="O105" s="81" t="str">
        <f>IFERROR(VLOOKUP(F105,'Table V'!A:E,2,FALSE),"")</f>
        <v>CABLE COAXIAL</v>
      </c>
      <c r="P105" s="81" t="str">
        <f>IFERROR(CONCATENATE(VLOOKUP(F105,'Table V'!$A$1:$Q$259969,17,FALSE),"-",(RIGHT(C105,4)),"0",D105),"")</f>
        <v>1251019-72010</v>
      </c>
      <c r="Q105" s="86" t="str">
        <f>IFERROR(VLOOKUP(F105,'Table V'!A:L,12,FALSE),"")</f>
        <v>COL</v>
      </c>
      <c r="R105" s="82" t="s">
        <v>780</v>
      </c>
      <c r="S105" s="81" t="s">
        <v>747</v>
      </c>
      <c r="T105" s="90">
        <v>43199</v>
      </c>
      <c r="U105" s="88" t="s">
        <v>18</v>
      </c>
      <c r="V105" s="86" t="str">
        <f>IFERROR(VLOOKUP(F105,'Table V'!A:F,6,FALSE),"TBD")</f>
        <v>N/A</v>
      </c>
      <c r="W105" s="81" t="str">
        <f>IFERROR(VLOOKUP(F105,'Table V'!A:G,7,FALSE),"TBD")</f>
        <v>N/A</v>
      </c>
      <c r="X105" s="81" t="str">
        <f>IFERROR(VLOOKUP(A105,[1]Feuil1!$A:$AJ,32,FALSE),"N/A")</f>
        <v>N/A</v>
      </c>
      <c r="Y105" s="86" t="s">
        <v>1893</v>
      </c>
      <c r="Z105" s="89" t="s">
        <v>58</v>
      </c>
      <c r="AA105" s="81" t="s">
        <v>141</v>
      </c>
      <c r="AB105" s="85">
        <v>10159</v>
      </c>
      <c r="AC105" s="85" t="s">
        <v>731</v>
      </c>
      <c r="AD105" s="85"/>
      <c r="AE105" s="90">
        <v>43108</v>
      </c>
      <c r="AF105" s="90">
        <v>43203</v>
      </c>
      <c r="AG105" s="90">
        <f t="shared" si="6"/>
        <v>43199</v>
      </c>
      <c r="AH105" s="81"/>
      <c r="AI105" s="133" t="str">
        <f>IFERROR(VLOOKUP(SPARES_MANUF[[#This Row],[LCT pour mise à la MAD]],[2]MAD!$B$4:$J$500000,2,FALSE),"MAD TBD")</f>
        <v>MAD TBD</v>
      </c>
      <c r="AJ105" s="124" t="str">
        <f>IFERROR(VLOOKUP(SPARES_MANUF[[#This Row],[LCT pour mise à la MAD]],[2]MAD!$B$4:$J$500000,9,FALSE),"")</f>
        <v/>
      </c>
      <c r="AK10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5" s="124">
        <f>SPARES_MANUF[[#This Row],[Promised ODD]]</f>
        <v>43203</v>
      </c>
      <c r="AM105" s="122" t="s">
        <v>10</v>
      </c>
      <c r="AN105" s="200">
        <f>IFERROR(VLOOKUP(SPARES_MANUF[[#This Row],[P/N]],'Table V'!A$1:O$7777,13,FALSE),"0,00")</f>
        <v>213.45</v>
      </c>
      <c r="AO105" s="201">
        <f>IFERROR(VLOOKUP(SPARES_MANUF[[#This Row],[P/N]],'Table V'!A$1:O$7777,14,FALSE),"0,00")</f>
        <v>0</v>
      </c>
      <c r="AP105" s="202" t="str">
        <f>IFERROR(VLOOKUP(SPARES_MANUF[[#This Row],[P/N]],'Table V'!A$1:O$7777,15,FALSE),"TBD")</f>
        <v>EUR</v>
      </c>
      <c r="AQ105" s="203" t="str">
        <f>IFERROR(VLOOKUP(SPARES_MANUF[[#This Row],[CONCAT]],[3]PO_AS!$A$2:$R$2520,16,FALSE),"TBD")</f>
        <v>TBD</v>
      </c>
      <c r="AR105" s="204" t="str">
        <f>IFERROR(VLOOKUP(SPARES_MANUF[[#This Row],[CONCAT]],[3]PO_AS!$A$2:$S$2520,18,FALSE),"TBD")</f>
        <v>TBD</v>
      </c>
      <c r="AS105" s="204" t="str">
        <f t="shared" si="7"/>
        <v>Non valide</v>
      </c>
      <c r="AT105" s="204" t="str">
        <f t="shared" si="8"/>
        <v>Non valide</v>
      </c>
      <c r="AU10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1280.6999999999998</v>
      </c>
      <c r="AV105" s="280">
        <f>IFERROR(SPARES_MANUF[[#This Row],[CA]]*INDEX('Paramètres listes'!$A$32:$C$34,MATCH(SPARES_MANUF[[#This Row],[Devise vendue]],'Paramètres listes'!$A$32:$A$34,0),MATCH(DASHBOARD!$J$5,'Paramètres listes'!$A$32:$C$32,0)),"0,00")</f>
        <v>1280.6999999999998</v>
      </c>
      <c r="AW105" s="259" t="str">
        <f>LEFT(SPARES_MANUF[[#This Row],[LCT]],9)</f>
        <v xml:space="preserve">W97353 - </v>
      </c>
      <c r="AX105" s="205">
        <f>SPARES_MANUF[[#This Row],[Collaborated date]]</f>
        <v>43203</v>
      </c>
      <c r="AY105" s="206">
        <f>IF(AND(SPARES_MANUF[[#This Row],[Dashboard date]]&gt;40179,SPARES_MANUF[[#This Row],[Dashboard date]]&lt;45658),SPARES_MANUF[[#This Row],[Dashboard date]],0)</f>
        <v>43203</v>
      </c>
      <c r="AZ105" s="207">
        <f>IF(OR(SPARES_MANUF[[#This Row],[Client]]="STELIA",SPARES_MANUF[[#This Row],[Priority]]="RTN",SPARES_MANUF[[#This Row],[Priority]]="EXP",SPARES_MANUF[[#This Row],[Priority]]="CRIT"),2,1)</f>
        <v>2</v>
      </c>
      <c r="BA105" s="208">
        <f>IFERROR(VLOOKUP(SPARES_MANUF[[#This Row],[P/N]],Tableau2[[#All],[PN]:[Temps alloués (h)]],16,FALSE),"TBD")</f>
        <v>1.45</v>
      </c>
      <c r="BB105" s="208">
        <f>IFERROR(SUM(SPARES_MANUF[[#This Row],[Temps alloués Unitaire]]*SPARES_MANUF[[#This Row],[Requested Qty]]),"TBD")</f>
        <v>8.6999999999999993</v>
      </c>
    </row>
    <row r="106" spans="1:54" ht="51" hidden="1" customHeight="1" x14ac:dyDescent="0.2">
      <c r="A106" s="335" t="str">
        <f t="shared" si="9"/>
        <v>2764780606</v>
      </c>
      <c r="B106" s="81" t="str">
        <f>IFERROR(VLOOKUP(F106,'Table V'!A:K,11,FALSE),"TBD")</f>
        <v>AIRBUS</v>
      </c>
      <c r="C106" s="81">
        <v>27647806</v>
      </c>
      <c r="D106" s="82" t="s">
        <v>211</v>
      </c>
      <c r="E106" s="83" t="s">
        <v>86</v>
      </c>
      <c r="F106" s="81" t="s">
        <v>465</v>
      </c>
      <c r="G106" s="81">
        <v>1</v>
      </c>
      <c r="H106" s="81">
        <v>0</v>
      </c>
      <c r="I106" s="81" t="str">
        <f>IFERROR(VLOOKUP(F106,'Stock PHS'!A:F,6,FALSE),"")</f>
        <v/>
      </c>
      <c r="J106" s="84" t="str">
        <f>IFERROR(VLOOKUP(F106,'Table V'!A:I,9,FALSE),"P/N INCONNU")</f>
        <v>P/N CONNU</v>
      </c>
      <c r="K106" s="81" t="str">
        <f>IFERROR(VLOOKUP(F106,'Table V'!A:J,10,FALSE),"TBD")</f>
        <v>NR1727P</v>
      </c>
      <c r="L106" s="81" t="str">
        <f>IFERROR(VLOOKUP(F106,'Table V'!A:C,3,FALSE),"LdF non existante")</f>
        <v>LdF approuvée</v>
      </c>
      <c r="M106" s="85" t="s">
        <v>46</v>
      </c>
      <c r="N106" s="81" t="str">
        <f>IFERROR(VLOOKUP(F106,'Table V'!A:H,8,FALSE),"À définir")</f>
        <v>NON</v>
      </c>
      <c r="O106" s="81">
        <f>IFERROR(VLOOKUP(F106,'Table V'!A:E,2,FALSE),"")</f>
        <v>22</v>
      </c>
      <c r="P106" s="81" t="str">
        <f>IFERROR(CONCATENATE(VLOOKUP(F106,'Table V'!$A$1:$Q$259969,17,FALSE),"-",(RIGHT(C106,4)),"0",D106),"")</f>
        <v>1251019-78060006</v>
      </c>
      <c r="Q106" s="86" t="str">
        <f>IFERROR(VLOOKUP(F106,'Table V'!A:L,12,FALSE),"")</f>
        <v>LAB</v>
      </c>
      <c r="R106" s="81" t="s">
        <v>1699</v>
      </c>
      <c r="S106" s="81" t="s">
        <v>164</v>
      </c>
      <c r="T106" s="90">
        <v>43199</v>
      </c>
      <c r="U106" s="88" t="s">
        <v>18</v>
      </c>
      <c r="V106" s="86" t="str">
        <f>IFERROR(VLOOKUP(F106,'Table V'!A:F,6,FALSE),"TBD")</f>
        <v>6939600100</v>
      </c>
      <c r="W106" s="81" t="str">
        <f>IFERROR(VLOOKUP(F106,'Table V'!A:G,7,FALSE),"TBD")</f>
        <v>Qté 1</v>
      </c>
      <c r="X106" s="81" t="str">
        <f>IFERROR(VLOOKUP(A106,[1]Feuil1!$A:$AJ,32,FALSE),"N/A")</f>
        <v>N/A</v>
      </c>
      <c r="Y106" s="86" t="s">
        <v>1893</v>
      </c>
      <c r="Z106" s="89" t="s">
        <v>252</v>
      </c>
      <c r="AA106" s="81" t="s">
        <v>141</v>
      </c>
      <c r="AB106" s="85">
        <v>10579</v>
      </c>
      <c r="AC106" s="85"/>
      <c r="AD106" s="85"/>
      <c r="AE106" s="90">
        <v>43126</v>
      </c>
      <c r="AF106" s="90">
        <v>43203</v>
      </c>
      <c r="AG106" s="90">
        <f t="shared" si="6"/>
        <v>43199</v>
      </c>
      <c r="AH106" s="81" t="s">
        <v>44</v>
      </c>
      <c r="AI106" s="133" t="str">
        <f>IFERROR(VLOOKUP(SPARES_MANUF[[#This Row],[LCT pour mise à la MAD]],[2]MAD!$B$4:$J$500000,2,FALSE),"MAD TBD")</f>
        <v>MAD TBD</v>
      </c>
      <c r="AJ106" s="124" t="str">
        <f>IFERROR(VLOOKUP(SPARES_MANUF[[#This Row],[LCT pour mise à la MAD]],[2]MAD!$B$4:$J$500000,9,FALSE),"")</f>
        <v/>
      </c>
      <c r="AK10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6" s="124">
        <f>SPARES_MANUF[[#This Row],[Promised ODD]]</f>
        <v>43203</v>
      </c>
      <c r="AM106" s="122" t="s">
        <v>10</v>
      </c>
      <c r="AN106" s="200">
        <f>IFERROR(VLOOKUP(SPARES_MANUF[[#This Row],[P/N]],'Table V'!A$1:O$7777,13,FALSE),"0,00")</f>
        <v>4814</v>
      </c>
      <c r="AO106" s="201">
        <f>IFERROR(VLOOKUP(SPARES_MANUF[[#This Row],[P/N]],'Table V'!A$1:O$7777,14,FALSE),"0,00")</f>
        <v>6738</v>
      </c>
      <c r="AP106" s="202" t="str">
        <f>IFERROR(VLOOKUP(SPARES_MANUF[[#This Row],[P/N]],'Table V'!A$1:O$7777,15,FALSE),"TBD")</f>
        <v>USD</v>
      </c>
      <c r="AQ106" s="203" t="str">
        <f>IFERROR(VLOOKUP(SPARES_MANUF[[#This Row],[CONCAT]],[3]PO_AS!$A$2:$R$2520,16,FALSE),"TBD")</f>
        <v>TBD</v>
      </c>
      <c r="AR106" s="204" t="str">
        <f>IFERROR(VLOOKUP(SPARES_MANUF[[#This Row],[CONCAT]],[3]PO_AS!$A$2:$S$2520,18,FALSE),"TBD")</f>
        <v>TBD</v>
      </c>
      <c r="AS106" s="204" t="str">
        <f t="shared" si="7"/>
        <v>Non valide</v>
      </c>
      <c r="AT106" s="204" t="str">
        <f t="shared" si="8"/>
        <v>Non valide</v>
      </c>
      <c r="AU1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4814</v>
      </c>
      <c r="AV106" s="280">
        <f>IFERROR(SPARES_MANUF[[#This Row],[CA]]*INDEX('Paramètres listes'!$A$32:$C$34,MATCH(SPARES_MANUF[[#This Row],[Devise vendue]],'Paramètres listes'!$A$32:$A$34,0),MATCH(DASHBOARD!$J$5,'Paramètres listes'!$A$32:$C$32,0)),"0,00")</f>
        <v>4284.46</v>
      </c>
      <c r="AW106" s="259" t="str">
        <f>LEFT(SPARES_MANUF[[#This Row],[LCT]],9)</f>
        <v>Z34689
Z3</v>
      </c>
      <c r="AX106" s="205">
        <f>SPARES_MANUF[[#This Row],[Collaborated date]]</f>
        <v>43203</v>
      </c>
      <c r="AY106" s="206">
        <f>IF(AND(SPARES_MANUF[[#This Row],[Dashboard date]]&gt;40179,SPARES_MANUF[[#This Row],[Dashboard date]]&lt;45658),SPARES_MANUF[[#This Row],[Dashboard date]],0)</f>
        <v>43203</v>
      </c>
      <c r="AZ106" s="207">
        <f>IF(OR(SPARES_MANUF[[#This Row],[Client]]="STELIA",SPARES_MANUF[[#This Row],[Priority]]="RTN",SPARES_MANUF[[#This Row],[Priority]]="EXP",SPARES_MANUF[[#This Row],[Priority]]="CRIT"),2,1)</f>
        <v>2</v>
      </c>
      <c r="BA106" s="208">
        <f>IFERROR(VLOOKUP(SPARES_MANUF[[#This Row],[P/N]],Tableau2[[#All],[PN]:[Temps alloués (h)]],16,FALSE),"TBD")</f>
        <v>9.6999999999999993</v>
      </c>
      <c r="BB106" s="208">
        <f>IFERROR(SUM(SPARES_MANUF[[#This Row],[Temps alloués Unitaire]]*SPARES_MANUF[[#This Row],[Requested Qty]]),"TBD")</f>
        <v>9.6999999999999993</v>
      </c>
    </row>
    <row r="107" spans="1:54" ht="51" hidden="1" customHeight="1" x14ac:dyDescent="0.2">
      <c r="A107" s="335" t="str">
        <f t="shared" si="9"/>
        <v>6300406059</v>
      </c>
      <c r="B107" s="81" t="str">
        <f>IFERROR(VLOOKUP(F107,'Table V'!A:K,11,FALSE),"TBD")</f>
        <v>STELIA</v>
      </c>
      <c r="C107" s="81">
        <v>6300406059</v>
      </c>
      <c r="D107" s="82"/>
      <c r="E107" s="83" t="s">
        <v>78</v>
      </c>
      <c r="F107" s="81" t="s">
        <v>664</v>
      </c>
      <c r="G107" s="81">
        <v>7</v>
      </c>
      <c r="H107" s="81">
        <v>0</v>
      </c>
      <c r="I107" s="81" t="str">
        <f>IFERROR(VLOOKUP(F107,'Stock PHS'!A:F,6,FALSE),"")</f>
        <v/>
      </c>
      <c r="J107" s="84" t="str">
        <f>IFERROR(VLOOKUP(F107,'Table V'!A:I,9,FALSE),"P/N INCONNU")</f>
        <v>P/N CONNU</v>
      </c>
      <c r="K107" s="81" t="str">
        <f>IFERROR(VLOOKUP(F107,'Table V'!A:J,10,FALSE),"TBD")</f>
        <v>N/A</v>
      </c>
      <c r="L107" s="81" t="str">
        <f>IFERROR(VLOOKUP(F107,'Table V'!A:C,3,FALSE),"LdF non existante")</f>
        <v>LdF approuvée</v>
      </c>
      <c r="M107" s="85" t="s">
        <v>46</v>
      </c>
      <c r="N107" s="81" t="str">
        <f>IFERROR(VLOOKUP(F107,'Table V'!A:H,8,FALSE),"À définir")</f>
        <v>OUI</v>
      </c>
      <c r="O107" s="81" t="str">
        <f>IFERROR(VLOOKUP(F107,'Table V'!A:E,2,FALSE),"")</f>
        <v>CABLE COAXIAL</v>
      </c>
      <c r="P107" s="81" t="str">
        <f>IFERROR(CONCATENATE(VLOOKUP(F107,'Table V'!$A$1:$Q$259969,17,FALSE),"-",(RIGHT(C107,4)),"0",D107),"")</f>
        <v>1251019-60590</v>
      </c>
      <c r="Q107" s="86" t="str">
        <f>IFERROR(VLOOKUP(F107,'Table V'!A:L,12,FALSE),"")</f>
        <v>COL</v>
      </c>
      <c r="R107" s="82" t="s">
        <v>781</v>
      </c>
      <c r="S107" s="81" t="s">
        <v>748</v>
      </c>
      <c r="T107" s="90">
        <v>43199</v>
      </c>
      <c r="U107" s="88" t="s">
        <v>18</v>
      </c>
      <c r="V107" s="86" t="str">
        <f>IFERROR(VLOOKUP(F107,'Table V'!A:F,6,FALSE),"TBD")</f>
        <v>N/A</v>
      </c>
      <c r="W107" s="81" t="str">
        <f>IFERROR(VLOOKUP(F107,'Table V'!A:G,7,FALSE),"TBD")</f>
        <v>N/A</v>
      </c>
      <c r="X107" s="81" t="str">
        <f>IFERROR(VLOOKUP(A107,[1]Feuil1!$A:$AJ,32,FALSE),"N/A")</f>
        <v>N/A</v>
      </c>
      <c r="Y107" s="86" t="s">
        <v>1893</v>
      </c>
      <c r="Z107" s="89" t="s">
        <v>58</v>
      </c>
      <c r="AA107" s="81" t="s">
        <v>141</v>
      </c>
      <c r="AB107" s="85">
        <v>10711</v>
      </c>
      <c r="AC107" s="85" t="s">
        <v>730</v>
      </c>
      <c r="AD107" s="85"/>
      <c r="AE107" s="90">
        <v>43199</v>
      </c>
      <c r="AF107" s="90">
        <v>43203</v>
      </c>
      <c r="AG107" s="90">
        <f t="shared" si="6"/>
        <v>43199</v>
      </c>
      <c r="AH107" s="81"/>
      <c r="AI107" s="133" t="str">
        <f>IFERROR(VLOOKUP(SPARES_MANUF[[#This Row],[LCT pour mise à la MAD]],[2]MAD!$B$4:$J$500000,2,FALSE),"MAD TBD")</f>
        <v>MAD TBD</v>
      </c>
      <c r="AJ107" s="124" t="str">
        <f>IFERROR(VLOOKUP(SPARES_MANUF[[#This Row],[LCT pour mise à la MAD]],[2]MAD!$B$4:$J$500000,9,FALSE),"")</f>
        <v/>
      </c>
      <c r="AK10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7" s="124">
        <f>SPARES_MANUF[[#This Row],[Promised ODD]]</f>
        <v>43203</v>
      </c>
      <c r="AM107" s="122" t="s">
        <v>10</v>
      </c>
      <c r="AN107" s="200">
        <f>IFERROR(VLOOKUP(SPARES_MANUF[[#This Row],[P/N]],'Table V'!A$1:O$7777,13,FALSE),"0,00")</f>
        <v>213.45</v>
      </c>
      <c r="AO107" s="201">
        <f>IFERROR(VLOOKUP(SPARES_MANUF[[#This Row],[P/N]],'Table V'!A$1:O$7777,14,FALSE),"0,00")</f>
        <v>0</v>
      </c>
      <c r="AP107" s="202" t="str">
        <f>IFERROR(VLOOKUP(SPARES_MANUF[[#This Row],[P/N]],'Table V'!A$1:O$7777,15,FALSE),"TBD")</f>
        <v>EUR</v>
      </c>
      <c r="AQ107" s="203" t="str">
        <f>IFERROR(VLOOKUP(SPARES_MANUF[[#This Row],[CONCAT]],[3]PO_AS!$A$2:$R$2520,16,FALSE),"TBD")</f>
        <v>TBD</v>
      </c>
      <c r="AR107" s="204" t="str">
        <f>IFERROR(VLOOKUP(SPARES_MANUF[[#This Row],[CONCAT]],[3]PO_AS!$A$2:$S$2520,18,FALSE),"TBD")</f>
        <v>TBD</v>
      </c>
      <c r="AS107" s="204" t="str">
        <f t="shared" si="7"/>
        <v>Non valide</v>
      </c>
      <c r="AT107" s="204" t="str">
        <f t="shared" si="8"/>
        <v>Non valide</v>
      </c>
      <c r="AU1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1494.1499999999999</v>
      </c>
      <c r="AV107" s="280">
        <f>IFERROR(SPARES_MANUF[[#This Row],[CA]]*INDEX('Paramètres listes'!$A$32:$C$34,MATCH(SPARES_MANUF[[#This Row],[Devise vendue]],'Paramètres listes'!$A$32:$A$34,0),MATCH(DASHBOARD!$J$5,'Paramètres listes'!$A$32:$C$32,0)),"0,00")</f>
        <v>1494.1499999999999</v>
      </c>
      <c r="AW107" s="259" t="str">
        <f>LEFT(SPARES_MANUF[[#This Row],[LCT]],9)</f>
        <v xml:space="preserve">Z35551 - </v>
      </c>
      <c r="AX107" s="205">
        <f>SPARES_MANUF[[#This Row],[Collaborated date]]</f>
        <v>43203</v>
      </c>
      <c r="AY107" s="206">
        <f>IF(AND(SPARES_MANUF[[#This Row],[Dashboard date]]&gt;40179,SPARES_MANUF[[#This Row],[Dashboard date]]&lt;45658),SPARES_MANUF[[#This Row],[Dashboard date]],0)</f>
        <v>43203</v>
      </c>
      <c r="AZ107" s="207">
        <f>IF(OR(SPARES_MANUF[[#This Row],[Client]]="STELIA",SPARES_MANUF[[#This Row],[Priority]]="RTN",SPARES_MANUF[[#This Row],[Priority]]="EXP",SPARES_MANUF[[#This Row],[Priority]]="CRIT"),2,1)</f>
        <v>2</v>
      </c>
      <c r="BA107" s="208">
        <f>IFERROR(VLOOKUP(SPARES_MANUF[[#This Row],[P/N]],Tableau2[[#All],[PN]:[Temps alloués (h)]],16,FALSE),"TBD")</f>
        <v>1.45</v>
      </c>
      <c r="BB107" s="208">
        <f>IFERROR(SUM(SPARES_MANUF[[#This Row],[Temps alloués Unitaire]]*SPARES_MANUF[[#This Row],[Requested Qty]]),"TBD")</f>
        <v>10.15</v>
      </c>
    </row>
    <row r="108" spans="1:54" ht="51" hidden="1" customHeight="1" x14ac:dyDescent="0.2">
      <c r="A108" s="335" t="str">
        <f t="shared" si="9"/>
        <v>P231461710</v>
      </c>
      <c r="B108" s="81" t="str">
        <f>IFERROR(VLOOKUP(F108,'Table V'!A:K,11,FALSE),"TBD")</f>
        <v>AIS</v>
      </c>
      <c r="C108" s="81" t="s">
        <v>190</v>
      </c>
      <c r="D108" s="82" t="s">
        <v>139</v>
      </c>
      <c r="E108" s="83" t="s">
        <v>86</v>
      </c>
      <c r="F108" s="81" t="s">
        <v>120</v>
      </c>
      <c r="G108" s="81">
        <v>1</v>
      </c>
      <c r="H108" s="81">
        <v>0</v>
      </c>
      <c r="I108" s="81" t="str">
        <f>IFERROR(VLOOKUP(F108,'Stock PHS'!A:F,6,FALSE),"")</f>
        <v/>
      </c>
      <c r="J108" s="84" t="str">
        <f>IFERROR(VLOOKUP(F108,'Table V'!A:I,9,FALSE),"P/N INCONNU")</f>
        <v>P/N CONNU</v>
      </c>
      <c r="K108" s="81" t="str">
        <f>IFERROR(VLOOKUP(F108,'Table V'!A:J,10,FALSE),"TBD")</f>
        <v>N/A</v>
      </c>
      <c r="L108" s="81" t="str">
        <f>IFERROR(VLOOKUP(F108,'Table V'!A:C,3,FALSE),"LdF non existante")</f>
        <v>LdF approuvée</v>
      </c>
      <c r="M108" s="85" t="s">
        <v>46</v>
      </c>
      <c r="N108" s="81" t="str">
        <f>IFERROR(VLOOKUP(F108,'Table V'!A:H,8,FALSE),"À définir")</f>
        <v>OUI</v>
      </c>
      <c r="O108" s="81">
        <f>IFERROR(VLOOKUP(F108,'Table V'!A:E,2,FALSE),"")</f>
        <v>265</v>
      </c>
      <c r="P108" s="81" t="str">
        <f>IFERROR(CONCATENATE(VLOOKUP(F108,'Table V'!$A$1:$Q$259969,17,FALSE),"-",(RIGHT(C108,4)),"0",D108),"")</f>
        <v>1283219-4617010</v>
      </c>
      <c r="Q108" s="86" t="str">
        <f>IFERROR(VLOOKUP(F108,'Table V'!A:L,12,FALSE),"")</f>
        <v>LAB</v>
      </c>
      <c r="R108" s="82" t="s">
        <v>1700</v>
      </c>
      <c r="S108" s="81" t="s">
        <v>166</v>
      </c>
      <c r="T108" s="90">
        <v>43199</v>
      </c>
      <c r="U108" s="88" t="s">
        <v>18</v>
      </c>
      <c r="V108" s="86" t="str">
        <f>IFERROR(VLOOKUP(F108,'Table V'!A:F,6,FALSE),"TBD")</f>
        <v>H72362730101
ABS1643ACSB007
6V90061801</v>
      </c>
      <c r="W108" s="81" t="str">
        <f>IFERROR(VLOOKUP(F108,'Table V'!A:G,7,FALSE),"TBD")</f>
        <v>Qté 1
Qté 1
Qté 1</v>
      </c>
      <c r="X108" s="81" t="str">
        <f>IFERROR(VLOOKUP(A108,[1]Feuil1!$A:$AJ,32,FALSE),"N/A")</f>
        <v>N/A</v>
      </c>
      <c r="Y108" s="86" t="s">
        <v>1893</v>
      </c>
      <c r="Z108" s="89"/>
      <c r="AA108" s="81" t="s">
        <v>141</v>
      </c>
      <c r="AB108" s="85" t="s">
        <v>44</v>
      </c>
      <c r="AC108" s="85"/>
      <c r="AD108" s="85"/>
      <c r="AE108" s="90">
        <v>43203</v>
      </c>
      <c r="AF108" s="90"/>
      <c r="AG108" s="90">
        <f t="shared" si="6"/>
        <v>43199</v>
      </c>
      <c r="AH108" s="81" t="s">
        <v>44</v>
      </c>
      <c r="AI108" s="133" t="str">
        <f>IFERROR(VLOOKUP(SPARES_MANUF[[#This Row],[LCT pour mise à la MAD]],[2]MAD!$B$4:$J$500000,2,FALSE),"MAD TBD")</f>
        <v>MAD TBD</v>
      </c>
      <c r="AJ108" s="124" t="str">
        <f>IFERROR(VLOOKUP(SPARES_MANUF[[#This Row],[LCT pour mise à la MAD]],[2]MAD!$B$4:$J$500000,9,FALSE),"")</f>
        <v/>
      </c>
      <c r="AK10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8" s="124">
        <v>43199</v>
      </c>
      <c r="AM108" s="122" t="s">
        <v>10</v>
      </c>
      <c r="AN108" s="200">
        <f>IFERROR(VLOOKUP(SPARES_MANUF[[#This Row],[P/N]],'Table V'!A$1:O$7777,13,FALSE),"0,00")</f>
        <v>0</v>
      </c>
      <c r="AO108" s="201">
        <f>IFERROR(VLOOKUP(SPARES_MANUF[[#This Row],[P/N]],'Table V'!A$1:O$7777,14,FALSE),"0,00")</f>
        <v>0</v>
      </c>
      <c r="AP108" s="202">
        <f>IFERROR(VLOOKUP(SPARES_MANUF[[#This Row],[P/N]],'Table V'!A$1:O$7777,15,FALSE),"TBD")</f>
        <v>0</v>
      </c>
      <c r="AQ108" s="203" t="str">
        <f>IFERROR(VLOOKUP(SPARES_MANUF[[#This Row],[CONCAT]],[3]PO_AS!$A$2:$R$2520,16,FALSE),"TBD")</f>
        <v>TBD</v>
      </c>
      <c r="AR108" s="204" t="str">
        <f>IFERROR(VLOOKUP(SPARES_MANUF[[#This Row],[CONCAT]],[3]PO_AS!$A$2:$S$2520,18,FALSE),"TBD")</f>
        <v>TBD</v>
      </c>
      <c r="AS108" s="204" t="str">
        <f t="shared" si="7"/>
        <v>Non valide</v>
      </c>
      <c r="AT108" s="204" t="str">
        <f t="shared" si="8"/>
        <v>Non valide</v>
      </c>
      <c r="AU1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0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08" s="259" t="str">
        <f>LEFT(SPARES_MANUF[[#This Row],[LCT]],9)</f>
        <v>Z53172
Z5</v>
      </c>
      <c r="AX108" s="205">
        <f>SPARES_MANUF[[#This Row],[Collaborated date]]</f>
        <v>43199</v>
      </c>
      <c r="AY108" s="206">
        <f>IF(AND(SPARES_MANUF[[#This Row],[Dashboard date]]&gt;40179,SPARES_MANUF[[#This Row],[Dashboard date]]&lt;45658),SPARES_MANUF[[#This Row],[Dashboard date]],0)</f>
        <v>43199</v>
      </c>
      <c r="AZ108" s="207">
        <f>IF(OR(SPARES_MANUF[[#This Row],[Client]]="STELIA",SPARES_MANUF[[#This Row],[Priority]]="RTN",SPARES_MANUF[[#This Row],[Priority]]="EXP",SPARES_MANUF[[#This Row],[Priority]]="CRIT"),2,1)</f>
        <v>2</v>
      </c>
      <c r="BA108" s="208">
        <f>IFERROR(VLOOKUP(SPARES_MANUF[[#This Row],[P/N]],Tableau2[[#All],[PN]:[Temps alloués (h)]],16,FALSE),"TBD")</f>
        <v>0</v>
      </c>
      <c r="BB108" s="208">
        <f>IFERROR(SUM(SPARES_MANUF[[#This Row],[Temps alloués Unitaire]]*SPARES_MANUF[[#This Row],[Requested Qty]]),"TBD")</f>
        <v>0</v>
      </c>
    </row>
    <row r="109" spans="1:54" ht="51" hidden="1" customHeight="1" x14ac:dyDescent="0.2">
      <c r="A109" s="335" t="str">
        <f t="shared" si="9"/>
        <v>6300561161</v>
      </c>
      <c r="B109" s="81" t="str">
        <f>IFERROR(VLOOKUP(F109,'Table V'!A:K,11,FALSE),"TBD")</f>
        <v>STELIA</v>
      </c>
      <c r="C109" s="81">
        <v>6300561161</v>
      </c>
      <c r="D109" s="82"/>
      <c r="E109" s="83" t="s">
        <v>11</v>
      </c>
      <c r="F109" s="81" t="s">
        <v>672</v>
      </c>
      <c r="G109" s="81">
        <v>2</v>
      </c>
      <c r="H109" s="81">
        <v>0</v>
      </c>
      <c r="I109" s="81" t="str">
        <f>IFERROR(VLOOKUP(F109,'Stock PHS'!A:F,6,FALSE),"")</f>
        <v/>
      </c>
      <c r="J109" s="84" t="str">
        <f>IFERROR(VLOOKUP(F109,'Table V'!A:I,9,FALSE),"P/N INCONNU")</f>
        <v>P/N CONNU</v>
      </c>
      <c r="K109" s="81" t="str">
        <f>IFERROR(VLOOKUP(F109,'Table V'!A:J,10,FALSE),"TBD")</f>
        <v>TBD</v>
      </c>
      <c r="L109" s="81" t="str">
        <f>IFERROR(VLOOKUP(F109,'Table V'!A:C,3,FALSE),"LdF non existante")</f>
        <v>LdF approuvée</v>
      </c>
      <c r="M109" s="85" t="s">
        <v>46</v>
      </c>
      <c r="N109" s="81" t="str">
        <f>IFERROR(VLOOKUP(F109,'Table V'!A:H,8,FALSE),"À définir")</f>
        <v>OUI</v>
      </c>
      <c r="O109" s="81" t="str">
        <f>IFERROR(VLOOKUP(F109,'Table V'!A:E,2,FALSE),"")</f>
        <v>PANEL ASSY 61VU</v>
      </c>
      <c r="P109" s="81" t="str">
        <f>IFERROR(CONCATENATE(VLOOKUP(F109,'Table V'!$A$1:$Q$259969,17,FALSE),"-",(RIGHT(C109,4)),"0",D109),"")</f>
        <v>1251019-11610</v>
      </c>
      <c r="Q109" s="86" t="str">
        <f>IFERROR(VLOOKUP(F109,'Table V'!A:L,12,FALSE),"")</f>
        <v>COL</v>
      </c>
      <c r="R109" s="82" t="s">
        <v>783</v>
      </c>
      <c r="S109" s="81" t="s">
        <v>356</v>
      </c>
      <c r="T109" s="90">
        <v>43201</v>
      </c>
      <c r="U109" s="88" t="s">
        <v>18</v>
      </c>
      <c r="V109" s="86" t="str">
        <f>IFERROR(VLOOKUP(F109,'Table V'!A:F,6,FALSE),"TBD")</f>
        <v>N/A</v>
      </c>
      <c r="W109" s="81" t="str">
        <f>IFERROR(VLOOKUP(F109,'Table V'!A:G,7,FALSE),"TBD")</f>
        <v>N/A</v>
      </c>
      <c r="X109" s="81" t="str">
        <f>IFERROR(VLOOKUP(A109,[1]Feuil1!$A:$AJ,32,FALSE),"N/A")</f>
        <v>N/A</v>
      </c>
      <c r="Y109" s="86" t="s">
        <v>1893</v>
      </c>
      <c r="Z109" s="89" t="s">
        <v>810</v>
      </c>
      <c r="AA109" s="81" t="s">
        <v>141</v>
      </c>
      <c r="AB109" s="85">
        <v>12556</v>
      </c>
      <c r="AC109" s="85"/>
      <c r="AD109" s="85"/>
      <c r="AE109" s="90">
        <v>43187</v>
      </c>
      <c r="AF109" s="90">
        <v>43203</v>
      </c>
      <c r="AG109" s="90">
        <f t="shared" si="6"/>
        <v>43201</v>
      </c>
      <c r="AH109" s="81"/>
      <c r="AI109" s="133" t="str">
        <f>IFERROR(VLOOKUP(SPARES_MANUF[[#This Row],[LCT pour mise à la MAD]],[2]MAD!$B$4:$J$500000,2,FALSE),"MAD TBD")</f>
        <v>MAD TBD</v>
      </c>
      <c r="AJ109" s="124" t="str">
        <f>IFERROR(VLOOKUP(SPARES_MANUF[[#This Row],[LCT pour mise à la MAD]],[2]MAD!$B$4:$J$500000,9,FALSE),"")</f>
        <v/>
      </c>
      <c r="AK10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09" s="124">
        <f>SPARES_MANUF[[#This Row],[Promised ODD]]</f>
        <v>43203</v>
      </c>
      <c r="AM109" s="122" t="s">
        <v>10</v>
      </c>
      <c r="AN109" s="200">
        <f>IFERROR(VLOOKUP(SPARES_MANUF[[#This Row],[P/N]],'Table V'!A$1:O$7777,13,FALSE),"0,00")</f>
        <v>0</v>
      </c>
      <c r="AO109" s="201">
        <f>IFERROR(VLOOKUP(SPARES_MANUF[[#This Row],[P/N]],'Table V'!A$1:O$7777,14,FALSE),"0,00")</f>
        <v>0</v>
      </c>
      <c r="AP109" s="202">
        <f>IFERROR(VLOOKUP(SPARES_MANUF[[#This Row],[P/N]],'Table V'!A$1:O$7777,15,FALSE),"TBD")</f>
        <v>0</v>
      </c>
      <c r="AQ109" s="203" t="str">
        <f>IFERROR(VLOOKUP(SPARES_MANUF[[#This Row],[CONCAT]],[3]PO_AS!$A$2:$R$2520,16,FALSE),"TBD")</f>
        <v>TBD</v>
      </c>
      <c r="AR109" s="204" t="str">
        <f>IFERROR(VLOOKUP(SPARES_MANUF[[#This Row],[CONCAT]],[3]PO_AS!$A$2:$S$2520,18,FALSE),"TBD")</f>
        <v>TBD</v>
      </c>
      <c r="AS109" s="204" t="str">
        <f t="shared" si="7"/>
        <v>Non valide</v>
      </c>
      <c r="AT109" s="204" t="str">
        <f t="shared" si="8"/>
        <v>Non valide</v>
      </c>
      <c r="AU1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0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09" s="259" t="str">
        <f>LEFT(SPARES_MANUF[[#This Row],[LCT]],9)</f>
        <v xml:space="preserve">Z95497 - </v>
      </c>
      <c r="AX109" s="205">
        <f>SPARES_MANUF[[#This Row],[Collaborated date]]</f>
        <v>43203</v>
      </c>
      <c r="AY109" s="206">
        <f>IF(AND(SPARES_MANUF[[#This Row],[Dashboard date]]&gt;40179,SPARES_MANUF[[#This Row],[Dashboard date]]&lt;45658),SPARES_MANUF[[#This Row],[Dashboard date]],0)</f>
        <v>43203</v>
      </c>
      <c r="AZ109" s="207">
        <f>IF(OR(SPARES_MANUF[[#This Row],[Client]]="STELIA",SPARES_MANUF[[#This Row],[Priority]]="RTN",SPARES_MANUF[[#This Row],[Priority]]="EXP",SPARES_MANUF[[#This Row],[Priority]]="CRIT"),2,1)</f>
        <v>2</v>
      </c>
      <c r="BA109" s="208">
        <f>IFERROR(VLOOKUP(SPARES_MANUF[[#This Row],[P/N]],Tableau2[[#All],[PN]:[Temps alloués (h)]],16,FALSE),"TBD")</f>
        <v>0</v>
      </c>
      <c r="BB109" s="208">
        <f>IFERROR(SUM(SPARES_MANUF[[#This Row],[Temps alloués Unitaire]]*SPARES_MANUF[[#This Row],[Requested Qty]]),"TBD")</f>
        <v>0</v>
      </c>
    </row>
    <row r="110" spans="1:54" ht="51" hidden="1" customHeight="1" x14ac:dyDescent="0.2">
      <c r="A110" s="335" t="str">
        <f t="shared" si="9"/>
        <v>2769318810</v>
      </c>
      <c r="B110" s="81" t="str">
        <f>IFERROR(VLOOKUP(F110,'Table V'!A:K,11,FALSE),"TBD")</f>
        <v>AIRBUS</v>
      </c>
      <c r="C110" s="81">
        <v>27693188</v>
      </c>
      <c r="D110" s="82" t="s">
        <v>139</v>
      </c>
      <c r="E110" s="83" t="s">
        <v>86</v>
      </c>
      <c r="F110" s="81" t="s">
        <v>588</v>
      </c>
      <c r="G110" s="81">
        <v>3</v>
      </c>
      <c r="H110" s="81">
        <v>0</v>
      </c>
      <c r="I110" s="81" t="str">
        <f>IFERROR(VLOOKUP(F110,'Stock PHS'!A:F,6,FALSE),"")</f>
        <v/>
      </c>
      <c r="J110" s="84" t="str">
        <f>IFERROR(VLOOKUP(F110,'Table V'!A:I,9,FALSE),"P/N INCONNU")</f>
        <v>P/N CONNU</v>
      </c>
      <c r="K110" s="81" t="str">
        <f>IFERROR(VLOOKUP(F110,'Table V'!A:J,10,FALSE),"TBD")</f>
        <v>NB04436P</v>
      </c>
      <c r="L110" s="81" t="str">
        <f>IFERROR(VLOOKUP(F110,'Table V'!A:C,3,FALSE),"LdF non existante")</f>
        <v>LdF approuvée</v>
      </c>
      <c r="M110" s="85" t="s">
        <v>46</v>
      </c>
      <c r="N110" s="81" t="str">
        <f>IFERROR(VLOOKUP(F110,'Table V'!A:H,8,FALSE),"À définir")</f>
        <v>NON</v>
      </c>
      <c r="O110" s="81">
        <f>IFERROR(VLOOKUP(F110,'Table V'!A:E,2,FALSE),"")</f>
        <v>301</v>
      </c>
      <c r="P110" s="81" t="str">
        <f>IFERROR(CONCATENATE(VLOOKUP(F110,'Table V'!$A$1:$Q$259969,17,FALSE),"-",(RIGHT(C110,4)),"0",D110),"")</f>
        <v>1251019-3188010</v>
      </c>
      <c r="Q110" s="86" t="str">
        <f>IFERROR(VLOOKUP(F110,'Table V'!A:L,12,FALSE),"")</f>
        <v>LAB</v>
      </c>
      <c r="R110" s="82" t="s">
        <v>1701</v>
      </c>
      <c r="S110" s="81" t="s">
        <v>219</v>
      </c>
      <c r="T110" s="90">
        <v>43202</v>
      </c>
      <c r="U110" s="88" t="s">
        <v>18</v>
      </c>
      <c r="V110" s="86" t="str">
        <f>IFERROR(VLOOKUP(F110,'Table V'!A:F,6,FALSE),"TBD")</f>
        <v>N/A</v>
      </c>
      <c r="W110" s="81" t="str">
        <f>IFERROR(VLOOKUP(F110,'Table V'!A:G,7,FALSE),"TBD")</f>
        <v>N/A</v>
      </c>
      <c r="X110" s="81" t="str">
        <f>IFERROR(VLOOKUP(A110,[1]Feuil1!$A:$AJ,32,FALSE),"N/A")</f>
        <v>N/A</v>
      </c>
      <c r="Y110" s="86" t="s">
        <v>1893</v>
      </c>
      <c r="Z110" s="89" t="s">
        <v>247</v>
      </c>
      <c r="AA110" s="81" t="s">
        <v>141</v>
      </c>
      <c r="AB110" s="85">
        <v>10816</v>
      </c>
      <c r="AC110" s="85"/>
      <c r="AD110" s="85"/>
      <c r="AE110" s="90">
        <v>43178</v>
      </c>
      <c r="AF110" s="90">
        <v>43208</v>
      </c>
      <c r="AG110" s="90">
        <f t="shared" si="6"/>
        <v>43202</v>
      </c>
      <c r="AH110" s="81" t="s">
        <v>44</v>
      </c>
      <c r="AI110" s="133" t="str">
        <f>IFERROR(VLOOKUP(SPARES_MANUF[[#This Row],[LCT pour mise à la MAD]],[2]MAD!$B$4:$J$500000,2,FALSE),"MAD TBD")</f>
        <v>MAD TBD</v>
      </c>
      <c r="AJ110" s="124" t="str">
        <f>IFERROR(VLOOKUP(SPARES_MANUF[[#This Row],[LCT pour mise à la MAD]],[2]MAD!$B$4:$J$500000,9,FALSE),"")</f>
        <v/>
      </c>
      <c r="AK11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0" s="124">
        <f>SPARES_MANUF[[#This Row],[Promised ODD]]</f>
        <v>43208</v>
      </c>
      <c r="AM110" s="122" t="s">
        <v>10</v>
      </c>
      <c r="AN110" s="200">
        <f>IFERROR(VLOOKUP(SPARES_MANUF[[#This Row],[P/N]],'Table V'!A$1:O$7777,13,FALSE),"0,00")</f>
        <v>1898</v>
      </c>
      <c r="AO110" s="201">
        <f>IFERROR(VLOOKUP(SPARES_MANUF[[#This Row],[P/N]],'Table V'!A$1:O$7777,14,FALSE),"0,00")</f>
        <v>0</v>
      </c>
      <c r="AP110" s="202" t="str">
        <f>IFERROR(VLOOKUP(SPARES_MANUF[[#This Row],[P/N]],'Table V'!A$1:O$7777,15,FALSE),"TBD")</f>
        <v>EUR</v>
      </c>
      <c r="AQ110" s="203" t="str">
        <f>IFERROR(VLOOKUP(SPARES_MANUF[[#This Row],[CONCAT]],[3]PO_AS!$A$2:$R$2520,16,FALSE),"TBD")</f>
        <v>TBD</v>
      </c>
      <c r="AR110" s="204" t="str">
        <f>IFERROR(VLOOKUP(SPARES_MANUF[[#This Row],[CONCAT]],[3]PO_AS!$A$2:$S$2520,18,FALSE),"TBD")</f>
        <v>TBD</v>
      </c>
      <c r="AS110" s="204" t="str">
        <f t="shared" si="7"/>
        <v>Non valide</v>
      </c>
      <c r="AT110" s="204" t="str">
        <f t="shared" si="8"/>
        <v>Non valide</v>
      </c>
      <c r="AU1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5694</v>
      </c>
      <c r="AV110" s="280">
        <f>IFERROR(SPARES_MANUF[[#This Row],[CA]]*INDEX('Paramètres listes'!$A$32:$C$34,MATCH(SPARES_MANUF[[#This Row],[Devise vendue]],'Paramètres listes'!$A$32:$A$34,0),MATCH(DASHBOARD!$J$5,'Paramètres listes'!$A$32:$C$32,0)),"0,00")</f>
        <v>5694</v>
      </c>
      <c r="AW110" s="259" t="str">
        <f>LEFT(SPARES_MANUF[[#This Row],[LCT]],9)</f>
        <v>Z69599
Z6</v>
      </c>
      <c r="AX110" s="205">
        <f>SPARES_MANUF[[#This Row],[Collaborated date]]</f>
        <v>43208</v>
      </c>
      <c r="AY110" s="206">
        <f>IF(AND(SPARES_MANUF[[#This Row],[Dashboard date]]&gt;40179,SPARES_MANUF[[#This Row],[Dashboard date]]&lt;45658),SPARES_MANUF[[#This Row],[Dashboard date]],0)</f>
        <v>43208</v>
      </c>
      <c r="AZ110" s="207">
        <f>IF(OR(SPARES_MANUF[[#This Row],[Client]]="STELIA",SPARES_MANUF[[#This Row],[Priority]]="RTN",SPARES_MANUF[[#This Row],[Priority]]="EXP",SPARES_MANUF[[#This Row],[Priority]]="CRIT"),2,1)</f>
        <v>2</v>
      </c>
      <c r="BA110" s="208">
        <f>IFERROR(VLOOKUP(SPARES_MANUF[[#This Row],[P/N]],Tableau2[[#All],[PN]:[Temps alloués (h)]],16,FALSE),"TBD")</f>
        <v>0</v>
      </c>
      <c r="BB110" s="208">
        <f>IFERROR(SUM(SPARES_MANUF[[#This Row],[Temps alloués Unitaire]]*SPARES_MANUF[[#This Row],[Requested Qty]]),"TBD")</f>
        <v>0</v>
      </c>
    </row>
    <row r="111" spans="1:54" ht="38.25" hidden="1" customHeight="1" x14ac:dyDescent="0.2">
      <c r="A111" s="335" t="str">
        <f t="shared" si="9"/>
        <v>2769319520</v>
      </c>
      <c r="B111" s="81" t="str">
        <f>IFERROR(VLOOKUP(F111,'Table V'!A:K,11,FALSE),"TBD")</f>
        <v>AIRBUS</v>
      </c>
      <c r="C111" s="81">
        <v>27693195</v>
      </c>
      <c r="D111" s="82" t="s">
        <v>723</v>
      </c>
      <c r="E111" s="83" t="s">
        <v>86</v>
      </c>
      <c r="F111" s="81" t="s">
        <v>609</v>
      </c>
      <c r="G111" s="81">
        <v>3</v>
      </c>
      <c r="H111" s="81">
        <v>0</v>
      </c>
      <c r="I111" s="81" t="str">
        <f>IFERROR(VLOOKUP(F111,'Stock PHS'!A:F,6,FALSE),"")</f>
        <v/>
      </c>
      <c r="J111" s="84" t="str">
        <f>IFERROR(VLOOKUP(F111,'Table V'!A:I,9,FALSE),"P/N INCONNU")</f>
        <v>P/N CONNU</v>
      </c>
      <c r="K111" s="81" t="str">
        <f>IFERROR(VLOOKUP(F111,'Table V'!A:J,10,FALSE),"TBD")</f>
        <v>NB04436P</v>
      </c>
      <c r="L111" s="81" t="str">
        <f>IFERROR(VLOOKUP(F111,'Table V'!A:C,3,FALSE),"LdF non existante")</f>
        <v>LdF approuvée</v>
      </c>
      <c r="M111" s="85" t="s">
        <v>46</v>
      </c>
      <c r="N111" s="81" t="str">
        <f>IFERROR(VLOOKUP(F111,'Table V'!A:H,8,FALSE),"À définir")</f>
        <v>NON</v>
      </c>
      <c r="O111" s="81">
        <f>IFERROR(VLOOKUP(F111,'Table V'!A:E,2,FALSE),"")</f>
        <v>500</v>
      </c>
      <c r="P111" s="81" t="str">
        <f>IFERROR(CONCATENATE(VLOOKUP(F111,'Table V'!$A$1:$Q$259969,17,FALSE),"-",(RIGHT(C111,4)),"0",D111),"")</f>
        <v>1251019-3195020</v>
      </c>
      <c r="Q111" s="86" t="str">
        <f>IFERROR(VLOOKUP(F111,'Table V'!A:L,12,FALSE),"")</f>
        <v>LAB</v>
      </c>
      <c r="R111" s="82" t="s">
        <v>1702</v>
      </c>
      <c r="S111" s="81" t="s">
        <v>219</v>
      </c>
      <c r="T111" s="90">
        <v>43202</v>
      </c>
      <c r="U111" s="88" t="s">
        <v>18</v>
      </c>
      <c r="V111" s="86" t="str">
        <f>IFERROR(VLOOKUP(F111,'Table V'!A:F,6,FALSE),"TBD")</f>
        <v>N/A</v>
      </c>
      <c r="W111" s="81" t="str">
        <f>IFERROR(VLOOKUP(F111,'Table V'!A:G,7,FALSE),"TBD")</f>
        <v>N/A</v>
      </c>
      <c r="X111" s="81" t="str">
        <f>IFERROR(VLOOKUP(A111,[1]Feuil1!$A:$AJ,32,FALSE),"N/A")</f>
        <v>N/A</v>
      </c>
      <c r="Y111" s="86" t="s">
        <v>1893</v>
      </c>
      <c r="Z111" s="89" t="s">
        <v>251</v>
      </c>
      <c r="AA111" s="81" t="s">
        <v>141</v>
      </c>
      <c r="AB111" s="85">
        <v>10816</v>
      </c>
      <c r="AC111" s="85"/>
      <c r="AD111" s="85"/>
      <c r="AE111" s="90">
        <v>43178</v>
      </c>
      <c r="AF111" s="90">
        <v>43208</v>
      </c>
      <c r="AG111" s="90">
        <f t="shared" si="6"/>
        <v>43202</v>
      </c>
      <c r="AH111" s="81" t="s">
        <v>44</v>
      </c>
      <c r="AI111" s="133" t="str">
        <f>IFERROR(VLOOKUP(SPARES_MANUF[[#This Row],[LCT pour mise à la MAD]],[2]MAD!$B$4:$J$500000,2,FALSE),"MAD TBD")</f>
        <v>MAD TBD</v>
      </c>
      <c r="AJ111" s="124" t="str">
        <f>IFERROR(VLOOKUP(SPARES_MANUF[[#This Row],[LCT pour mise à la MAD]],[2]MAD!$B$4:$J$500000,9,FALSE),"")</f>
        <v/>
      </c>
      <c r="AK1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1" s="124">
        <f>SPARES_MANUF[[#This Row],[Promised ODD]]</f>
        <v>43208</v>
      </c>
      <c r="AM111" s="122" t="s">
        <v>10</v>
      </c>
      <c r="AN111" s="200">
        <f>IFERROR(VLOOKUP(SPARES_MANUF[[#This Row],[P/N]],'Table V'!A$1:O$7777,13,FALSE),"0,00")</f>
        <v>2463</v>
      </c>
      <c r="AO111" s="201">
        <f>IFERROR(VLOOKUP(SPARES_MANUF[[#This Row],[P/N]],'Table V'!A$1:O$7777,14,FALSE),"0,00")</f>
        <v>0</v>
      </c>
      <c r="AP111" s="202" t="str">
        <f>IFERROR(VLOOKUP(SPARES_MANUF[[#This Row],[P/N]],'Table V'!A$1:O$7777,15,FALSE),"TBD")</f>
        <v>USD</v>
      </c>
      <c r="AQ111" s="203" t="str">
        <f>IFERROR(VLOOKUP(SPARES_MANUF[[#This Row],[CONCAT]],[3]PO_AS!$A$2:$R$2520,16,FALSE),"TBD")</f>
        <v>TBD</v>
      </c>
      <c r="AR111" s="204" t="str">
        <f>IFERROR(VLOOKUP(SPARES_MANUF[[#This Row],[CONCAT]],[3]PO_AS!$A$2:$S$2520,18,FALSE),"TBD")</f>
        <v>TBD</v>
      </c>
      <c r="AS111" s="204" t="str">
        <f t="shared" si="7"/>
        <v>Non valide</v>
      </c>
      <c r="AT111" s="204" t="str">
        <f t="shared" si="8"/>
        <v>Non valide</v>
      </c>
      <c r="AU1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7389</v>
      </c>
      <c r="AV111" s="280">
        <f>IFERROR(SPARES_MANUF[[#This Row],[CA]]*INDEX('Paramètres listes'!$A$32:$C$34,MATCH(SPARES_MANUF[[#This Row],[Devise vendue]],'Paramètres listes'!$A$32:$A$34,0),MATCH(DASHBOARD!$J$5,'Paramètres listes'!$A$32:$C$32,0)),"0,00")</f>
        <v>6576.21</v>
      </c>
      <c r="AW111" s="259" t="str">
        <f>LEFT(SPARES_MANUF[[#This Row],[LCT]],9)</f>
        <v>Z69602
Z6</v>
      </c>
      <c r="AX111" s="205">
        <f>SPARES_MANUF[[#This Row],[Collaborated date]]</f>
        <v>43208</v>
      </c>
      <c r="AY111" s="206">
        <f>IF(AND(SPARES_MANUF[[#This Row],[Dashboard date]]&gt;40179,SPARES_MANUF[[#This Row],[Dashboard date]]&lt;45658),SPARES_MANUF[[#This Row],[Dashboard date]],0)</f>
        <v>43208</v>
      </c>
      <c r="AZ111" s="207">
        <f>IF(OR(SPARES_MANUF[[#This Row],[Client]]="STELIA",SPARES_MANUF[[#This Row],[Priority]]="RTN",SPARES_MANUF[[#This Row],[Priority]]="EXP",SPARES_MANUF[[#This Row],[Priority]]="CRIT"),2,1)</f>
        <v>2</v>
      </c>
      <c r="BA111" s="208">
        <f>IFERROR(VLOOKUP(SPARES_MANUF[[#This Row],[P/N]],Tableau2[[#All],[PN]:[Temps alloués (h)]],16,FALSE),"TBD")</f>
        <v>0</v>
      </c>
      <c r="BB111" s="208">
        <f>IFERROR(SUM(SPARES_MANUF[[#This Row],[Temps alloués Unitaire]]*SPARES_MANUF[[#This Row],[Requested Qty]]),"TBD")</f>
        <v>0</v>
      </c>
    </row>
    <row r="112" spans="1:54" ht="38.25" hidden="1" customHeight="1" x14ac:dyDescent="0.2">
      <c r="A112" s="335" t="str">
        <f t="shared" si="9"/>
        <v>2770997720</v>
      </c>
      <c r="B112" s="81" t="str">
        <f>IFERROR(VLOOKUP(F112,'Table V'!A:K,11,FALSE),"TBD")</f>
        <v>AIRBUS</v>
      </c>
      <c r="C112" s="81">
        <v>27709977</v>
      </c>
      <c r="D112" s="82" t="s">
        <v>723</v>
      </c>
      <c r="E112" s="83" t="s">
        <v>11</v>
      </c>
      <c r="F112" s="81" t="s">
        <v>508</v>
      </c>
      <c r="G112" s="81">
        <v>11</v>
      </c>
      <c r="H112" s="81">
        <v>0</v>
      </c>
      <c r="I112" s="81" t="str">
        <f>IFERROR(VLOOKUP(F112,'Stock PHS'!A:F,6,FALSE),"")</f>
        <v/>
      </c>
      <c r="J112" s="84" t="str">
        <f>IFERROR(VLOOKUP(F112,'Table V'!A:I,9,FALSE),"P/N INCONNU")</f>
        <v>P/N CONNU</v>
      </c>
      <c r="K112" s="81" t="str">
        <f>IFERROR(VLOOKUP(F112,'Table V'!A:J,10,FALSE),"TBD")</f>
        <v>NB03010P</v>
      </c>
      <c r="L112" s="81" t="str">
        <f>IFERROR(VLOOKUP(F112,'Table V'!A:C,3,FALSE),"LdF non existante")</f>
        <v>LdF approuvée</v>
      </c>
      <c r="M112" s="85" t="s">
        <v>46</v>
      </c>
      <c r="N112" s="81" t="str">
        <f>IFERROR(VLOOKUP(F112,'Table V'!A:H,8,FALSE),"À définir")</f>
        <v>NON</v>
      </c>
      <c r="O112" s="81">
        <f>IFERROR(VLOOKUP(F112,'Table V'!A:E,2,FALSE),"")</f>
        <v>27</v>
      </c>
      <c r="P112" s="81" t="str">
        <f>IFERROR(CONCATENATE(VLOOKUP(F112,'Table V'!$A$1:$Q$259969,17,FALSE),"-",(RIGHT(C112,4)),"0",D112),"")</f>
        <v>1251019-9977020</v>
      </c>
      <c r="Q112" s="86" t="str">
        <f>IFERROR(VLOOKUP(F112,'Table V'!A:L,12,FALSE),"")</f>
        <v>LAB</v>
      </c>
      <c r="R112" s="81" t="s">
        <v>1703</v>
      </c>
      <c r="S112" s="81" t="s">
        <v>238</v>
      </c>
      <c r="T112" s="90">
        <v>43203</v>
      </c>
      <c r="U112" s="88" t="s">
        <v>18</v>
      </c>
      <c r="V112" s="86" t="str">
        <f>IFERROR(VLOOKUP(F112,'Table V'!A:F,6,FALSE),"TBD")</f>
        <v>N/A</v>
      </c>
      <c r="W112" s="81" t="str">
        <f>IFERROR(VLOOKUP(F112,'Table V'!A:G,7,FALSE),"TBD")</f>
        <v>N/A</v>
      </c>
      <c r="X112" s="81" t="str">
        <f>IFERROR(VLOOKUP(A112,[1]Feuil1!$A:$AJ,32,FALSE),"N/A")</f>
        <v>N/A</v>
      </c>
      <c r="Y112" s="86" t="s">
        <v>1893</v>
      </c>
      <c r="Z112" s="89" t="s">
        <v>198</v>
      </c>
      <c r="AA112" s="81" t="s">
        <v>141</v>
      </c>
      <c r="AB112" s="85">
        <v>11859</v>
      </c>
      <c r="AC112" s="85"/>
      <c r="AD112" s="85"/>
      <c r="AE112" s="90">
        <v>43175</v>
      </c>
      <c r="AF112" s="90">
        <v>43207</v>
      </c>
      <c r="AG112" s="90">
        <f t="shared" si="6"/>
        <v>43203</v>
      </c>
      <c r="AH112" s="81" t="s">
        <v>44</v>
      </c>
      <c r="AI112" s="133" t="str">
        <f>IFERROR(VLOOKUP(SPARES_MANUF[[#This Row],[LCT pour mise à la MAD]],[2]MAD!$B$4:$J$500000,2,FALSE),"MAD TBD")</f>
        <v>MAD TBD</v>
      </c>
      <c r="AJ112" s="124" t="str">
        <f>IFERROR(VLOOKUP(SPARES_MANUF[[#This Row],[LCT pour mise à la MAD]],[2]MAD!$B$4:$J$500000,9,FALSE),"")</f>
        <v/>
      </c>
      <c r="AK1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2" s="124">
        <f>SPARES_MANUF[[#This Row],[Promised ODD]]</f>
        <v>43207</v>
      </c>
      <c r="AM112" s="122" t="s">
        <v>10</v>
      </c>
      <c r="AN112" s="200">
        <f>IFERROR(VLOOKUP(SPARES_MANUF[[#This Row],[P/N]],'Table V'!A$1:O$7777,13,FALSE),"0,00")</f>
        <v>1000</v>
      </c>
      <c r="AO112" s="201">
        <f>IFERROR(VLOOKUP(SPARES_MANUF[[#This Row],[P/N]],'Table V'!A$1:O$7777,14,FALSE),"0,00")</f>
        <v>0</v>
      </c>
      <c r="AP112" s="202" t="str">
        <f>IFERROR(VLOOKUP(SPARES_MANUF[[#This Row],[P/N]],'Table V'!A$1:O$7777,15,FALSE),"TBD")</f>
        <v>EUR</v>
      </c>
      <c r="AQ112" s="203" t="str">
        <f>IFERROR(VLOOKUP(SPARES_MANUF[[#This Row],[CONCAT]],[3]PO_AS!$A$2:$R$2520,16,FALSE),"TBD")</f>
        <v>TBD</v>
      </c>
      <c r="AR112" s="204" t="str">
        <f>IFERROR(VLOOKUP(SPARES_MANUF[[#This Row],[CONCAT]],[3]PO_AS!$A$2:$S$2520,18,FALSE),"TBD")</f>
        <v>TBD</v>
      </c>
      <c r="AS112" s="204" t="str">
        <f t="shared" si="7"/>
        <v>Non valide</v>
      </c>
      <c r="AT112" s="204" t="str">
        <f t="shared" si="8"/>
        <v>Non valide</v>
      </c>
      <c r="AU1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12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12" s="259" t="str">
        <f>LEFT(SPARES_MANUF[[#This Row],[LCT]],9)</f>
        <v>Z83775
Z8</v>
      </c>
      <c r="AX112" s="205">
        <f>SPARES_MANUF[[#This Row],[Collaborated date]]</f>
        <v>43207</v>
      </c>
      <c r="AY112" s="206">
        <f>IF(AND(SPARES_MANUF[[#This Row],[Dashboard date]]&gt;40179,SPARES_MANUF[[#This Row],[Dashboard date]]&lt;45658),SPARES_MANUF[[#This Row],[Dashboard date]],0)</f>
        <v>43207</v>
      </c>
      <c r="AZ112" s="207">
        <f>IF(OR(SPARES_MANUF[[#This Row],[Client]]="STELIA",SPARES_MANUF[[#This Row],[Priority]]="RTN",SPARES_MANUF[[#This Row],[Priority]]="EXP",SPARES_MANUF[[#This Row],[Priority]]="CRIT"),2,1)</f>
        <v>2</v>
      </c>
      <c r="BA112" s="208">
        <f>IFERROR(VLOOKUP(SPARES_MANUF[[#This Row],[P/N]],Tableau2[[#All],[PN]:[Temps alloués (h)]],16,FALSE),"TBD")</f>
        <v>0</v>
      </c>
      <c r="BB112" s="208">
        <f>IFERROR(SUM(SPARES_MANUF[[#This Row],[Temps alloués Unitaire]]*SPARES_MANUF[[#This Row],[Requested Qty]]),"TBD")</f>
        <v>0</v>
      </c>
    </row>
    <row r="113" spans="1:54" ht="38.25" hidden="1" customHeight="1" x14ac:dyDescent="0.2">
      <c r="A113" s="335" t="str">
        <f t="shared" si="9"/>
        <v>450030916810</v>
      </c>
      <c r="B113" s="81" t="str">
        <f>IFERROR(VLOOKUP(F113,'Table V'!A:K,11,FALSE),"TBD")</f>
        <v>LATECOERE</v>
      </c>
      <c r="C113" s="81">
        <v>4500309168</v>
      </c>
      <c r="D113" s="82" t="s">
        <v>139</v>
      </c>
      <c r="E113" s="83" t="s">
        <v>86</v>
      </c>
      <c r="F113" s="81" t="s">
        <v>33</v>
      </c>
      <c r="G113" s="81">
        <v>5</v>
      </c>
      <c r="H113" s="81">
        <v>0</v>
      </c>
      <c r="I113" s="81" t="str">
        <f>IFERROR(VLOOKUP(F113,'Stock PHS'!A:F,6,FALSE),"")</f>
        <v/>
      </c>
      <c r="J113" s="84" t="str">
        <f>IFERROR(VLOOKUP(F113,'Table V'!A:I,9,FALSE),"P/N INCONNU")</f>
        <v>P/N CONNU</v>
      </c>
      <c r="K113" s="81" t="str">
        <f>IFERROR(VLOOKUP(F113,'Table V'!A:J,10,FALSE),"TBD")</f>
        <v>N/A</v>
      </c>
      <c r="L113" s="81" t="str">
        <f>IFERROR(VLOOKUP(F113,'Table V'!A:C,3,FALSE),"LdF non existante")</f>
        <v>LdF approuvée</v>
      </c>
      <c r="M113" s="85" t="s">
        <v>46</v>
      </c>
      <c r="N113" s="81" t="str">
        <f>IFERROR(VLOOKUP(F113,'Table V'!A:H,8,FALSE),"À définir")</f>
        <v>OUI</v>
      </c>
      <c r="O113" s="81">
        <f>IFERROR(VLOOKUP(F113,'Table V'!A:E,2,FALSE),"")</f>
        <v>9000</v>
      </c>
      <c r="P113" s="81" t="str">
        <f>IFERROR(CONCATENATE(VLOOKUP(F113,'Table V'!$A$1:$Q$259969,17,FALSE),"-",(RIGHT(C113,4)),"0",D113),"")</f>
        <v>1251619-9168010</v>
      </c>
      <c r="Q113" s="86" t="str">
        <f>IFERROR(VLOOKUP(F113,'Table V'!A:L,12,FALSE),"")</f>
        <v>COL</v>
      </c>
      <c r="R113" s="82" t="s">
        <v>1704</v>
      </c>
      <c r="S113" s="81" t="s">
        <v>154</v>
      </c>
      <c r="T113" s="90">
        <v>43206</v>
      </c>
      <c r="U113" s="88" t="s">
        <v>18</v>
      </c>
      <c r="V113" s="86" t="str">
        <f>IFERROR(VLOOKUP(F113,'Table V'!A:F,6,FALSE),"TBD")</f>
        <v>N/A</v>
      </c>
      <c r="W113" s="81" t="str">
        <f>IFERROR(VLOOKUP(F113,'Table V'!A:G,7,FALSE),"TBD")</f>
        <v>N/A</v>
      </c>
      <c r="X113" s="81" t="str">
        <f>IFERROR(VLOOKUP(A113,[1]Feuil1!$A:$AJ,32,FALSE),"N/A")</f>
        <v>N/A</v>
      </c>
      <c r="Y113" s="86" t="s">
        <v>1893</v>
      </c>
      <c r="Z113" s="89" t="s">
        <v>227</v>
      </c>
      <c r="AA113" s="81" t="s">
        <v>141</v>
      </c>
      <c r="AB113" s="85">
        <v>8532</v>
      </c>
      <c r="AC113" s="85"/>
      <c r="AD113" s="85"/>
      <c r="AE113" s="90">
        <v>43131</v>
      </c>
      <c r="AF113" s="90">
        <v>43210</v>
      </c>
      <c r="AG113" s="90">
        <f t="shared" si="6"/>
        <v>43206</v>
      </c>
      <c r="AH113" s="81" t="s">
        <v>44</v>
      </c>
      <c r="AI113" s="133" t="str">
        <f>IFERROR(VLOOKUP(SPARES_MANUF[[#This Row],[LCT pour mise à la MAD]],[2]MAD!$B$4:$J$500000,2,FALSE),"MAD TBD")</f>
        <v>MAD TBD</v>
      </c>
      <c r="AJ113" s="124" t="str">
        <f>IFERROR(VLOOKUP(SPARES_MANUF[[#This Row],[LCT pour mise à la MAD]],[2]MAD!$B$4:$J$500000,9,FALSE),"")</f>
        <v/>
      </c>
      <c r="AK1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3" s="124">
        <f>SPARES_MANUF[[#This Row],[Promised ODD]]</f>
        <v>43210</v>
      </c>
      <c r="AM113" s="122" t="s">
        <v>10</v>
      </c>
      <c r="AN113" s="200">
        <f>IFERROR(VLOOKUP(SPARES_MANUF[[#This Row],[P/N]],'Table V'!A$1:O$7777,13,FALSE),"0,00")</f>
        <v>1550</v>
      </c>
      <c r="AO113" s="201">
        <f>IFERROR(VLOOKUP(SPARES_MANUF[[#This Row],[P/N]],'Table V'!A$1:O$7777,14,FALSE),"0,00")</f>
        <v>0</v>
      </c>
      <c r="AP113" s="202" t="str">
        <f>IFERROR(VLOOKUP(SPARES_MANUF[[#This Row],[P/N]],'Table V'!A$1:O$7777,15,FALSE),"TBD")</f>
        <v>EUR</v>
      </c>
      <c r="AQ113" s="203" t="str">
        <f>IFERROR(VLOOKUP(SPARES_MANUF[[#This Row],[CONCAT]],[3]PO_AS!$A$2:$R$2520,16,FALSE),"TBD")</f>
        <v>TBD</v>
      </c>
      <c r="AR113" s="204" t="str">
        <f>IFERROR(VLOOKUP(SPARES_MANUF[[#This Row],[CONCAT]],[3]PO_AS!$A$2:$S$2520,18,FALSE),"TBD")</f>
        <v>TBD</v>
      </c>
      <c r="AS113" s="204" t="str">
        <f t="shared" si="7"/>
        <v>Non valide</v>
      </c>
      <c r="AT113" s="204" t="str">
        <f t="shared" si="8"/>
        <v>Non valide</v>
      </c>
      <c r="AU1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7750</v>
      </c>
      <c r="AV113" s="280">
        <f>IFERROR(SPARES_MANUF[[#This Row],[CA]]*INDEX('Paramètres listes'!$A$32:$C$34,MATCH(SPARES_MANUF[[#This Row],[Devise vendue]],'Paramètres listes'!$A$32:$A$34,0),MATCH(DASHBOARD!$J$5,'Paramètres listes'!$A$32:$C$32,0)),"0,00")</f>
        <v>7750</v>
      </c>
      <c r="AW113" s="259" t="str">
        <f>LEFT(SPARES_MANUF[[#This Row],[LCT]],9)</f>
        <v>Z21533
Z2</v>
      </c>
      <c r="AX113" s="205">
        <f>SPARES_MANUF[[#This Row],[Collaborated date]]</f>
        <v>43210</v>
      </c>
      <c r="AY113" s="206">
        <f>IF(AND(SPARES_MANUF[[#This Row],[Dashboard date]]&gt;40179,SPARES_MANUF[[#This Row],[Dashboard date]]&lt;45658),SPARES_MANUF[[#This Row],[Dashboard date]],0)</f>
        <v>43210</v>
      </c>
      <c r="AZ113" s="207">
        <f>IF(OR(SPARES_MANUF[[#This Row],[Client]]="STELIA",SPARES_MANUF[[#This Row],[Priority]]="RTN",SPARES_MANUF[[#This Row],[Priority]]="EXP",SPARES_MANUF[[#This Row],[Priority]]="CRIT"),2,1)</f>
        <v>2</v>
      </c>
      <c r="BA113" s="208">
        <f>IFERROR(VLOOKUP(SPARES_MANUF[[#This Row],[P/N]],Tableau2[[#All],[PN]:[Temps alloués (h)]],16,FALSE),"TBD")</f>
        <v>4.3499999999999996</v>
      </c>
      <c r="BB113" s="208">
        <f>IFERROR(SUM(SPARES_MANUF[[#This Row],[Temps alloués Unitaire]]*SPARES_MANUF[[#This Row],[Requested Qty]]),"TBD")</f>
        <v>21.75</v>
      </c>
    </row>
    <row r="114" spans="1:54" ht="38.25" hidden="1" customHeight="1" x14ac:dyDescent="0.2">
      <c r="A114" s="335" t="str">
        <f t="shared" si="9"/>
        <v>2768732308</v>
      </c>
      <c r="B114" s="81" t="str">
        <f>IFERROR(VLOOKUP(F114,'Table V'!A:K,11,FALSE),"TBD")</f>
        <v>AIRBUS</v>
      </c>
      <c r="C114" s="81">
        <v>27687323</v>
      </c>
      <c r="D114" s="82" t="s">
        <v>213</v>
      </c>
      <c r="E114" s="83" t="s">
        <v>86</v>
      </c>
      <c r="F114" s="81" t="s">
        <v>631</v>
      </c>
      <c r="G114" s="81">
        <v>3</v>
      </c>
      <c r="H114" s="81">
        <v>0</v>
      </c>
      <c r="I114" s="81" t="str">
        <f>IFERROR(VLOOKUP(F114,'Stock PHS'!A:F,6,FALSE),"")</f>
        <v/>
      </c>
      <c r="J114" s="84" t="str">
        <f>IFERROR(VLOOKUP(F114,'Table V'!A:I,9,FALSE),"P/N INCONNU")</f>
        <v>P/N CONNU</v>
      </c>
      <c r="K114" s="81" t="str">
        <f>IFERROR(VLOOKUP(F114,'Table V'!A:J,10,FALSE),"TBD")</f>
        <v>N/A</v>
      </c>
      <c r="L114" s="81" t="str">
        <f>IFERROR(VLOOKUP(F114,'Table V'!A:C,3,FALSE),"LdF non existante")</f>
        <v>LdF approuvée</v>
      </c>
      <c r="M114" s="85" t="s">
        <v>46</v>
      </c>
      <c r="N114" s="81" t="str">
        <f>IFERROR(VLOOKUP(F114,'Table V'!A:H,8,FALSE),"À définir")</f>
        <v>NON</v>
      </c>
      <c r="O114" s="81" t="str">
        <f>IFERROR(VLOOKUP(F114,'Table V'!A:E,2,FALSE),"")</f>
        <v>JACK</v>
      </c>
      <c r="P114" s="81" t="str">
        <f>IFERROR(CONCATENATE(VLOOKUP(F114,'Table V'!$A$1:$Q$259969,17,FALSE),"-",(RIGHT(C114,4)),"0",D114),"")</f>
        <v>1251319-73230008</v>
      </c>
      <c r="Q114" s="86" t="str">
        <f>IFERROR(VLOOKUP(F114,'Table V'!A:L,12,FALSE),"")</f>
        <v>LAB</v>
      </c>
      <c r="R114" s="82" t="s">
        <v>233</v>
      </c>
      <c r="S114" s="81" t="s">
        <v>210</v>
      </c>
      <c r="T114" s="90">
        <v>43206</v>
      </c>
      <c r="U114" s="88" t="s">
        <v>18</v>
      </c>
      <c r="V114" s="86" t="str">
        <f>IFERROR(VLOOKUP(F114,'Table V'!A:F,6,FALSE),"TBD")</f>
        <v>N/A</v>
      </c>
      <c r="W114" s="81" t="str">
        <f>IFERROR(VLOOKUP(F114,'Table V'!A:G,7,FALSE),"TBD")</f>
        <v>N/A</v>
      </c>
      <c r="X114" s="81" t="str">
        <f>IFERROR(VLOOKUP(A114,[1]Feuil1!$A:$AJ,32,FALSE),"N/A")</f>
        <v>N/A</v>
      </c>
      <c r="Y114" s="86" t="s">
        <v>1893</v>
      </c>
      <c r="Z114" s="89" t="s">
        <v>234</v>
      </c>
      <c r="AA114" s="81" t="s">
        <v>141</v>
      </c>
      <c r="AB114" s="85">
        <v>11481</v>
      </c>
      <c r="AC114" s="85"/>
      <c r="AD114" s="85"/>
      <c r="AE114" s="90">
        <v>43171</v>
      </c>
      <c r="AF114" s="90">
        <v>43210</v>
      </c>
      <c r="AG114" s="90">
        <f t="shared" si="6"/>
        <v>43206</v>
      </c>
      <c r="AH114" s="81" t="s">
        <v>44</v>
      </c>
      <c r="AI114" s="133" t="str">
        <f>IFERROR(VLOOKUP(SPARES_MANUF[[#This Row],[LCT pour mise à la MAD]],[2]MAD!$B$4:$J$500000,2,FALSE),"MAD TBD")</f>
        <v>MAD TBD</v>
      </c>
      <c r="AJ114" s="124" t="str">
        <f>IFERROR(VLOOKUP(SPARES_MANUF[[#This Row],[LCT pour mise à la MAD]],[2]MAD!$B$4:$J$500000,9,FALSE),"")</f>
        <v/>
      </c>
      <c r="AK1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4" s="124">
        <f>SPARES_MANUF[[#This Row],[Promised ODD]]</f>
        <v>43210</v>
      </c>
      <c r="AM114" s="122" t="s">
        <v>10</v>
      </c>
      <c r="AN114" s="200">
        <f>IFERROR(VLOOKUP(SPARES_MANUF[[#This Row],[P/N]],'Table V'!A$1:O$7777,13,FALSE),"0,00")</f>
        <v>970</v>
      </c>
      <c r="AO114" s="201">
        <f>IFERROR(VLOOKUP(SPARES_MANUF[[#This Row],[P/N]],'Table V'!A$1:O$7777,14,FALSE),"0,00")</f>
        <v>1796</v>
      </c>
      <c r="AP114" s="202" t="str">
        <f>IFERROR(VLOOKUP(SPARES_MANUF[[#This Row],[P/N]],'Table V'!A$1:O$7777,15,FALSE),"TBD")</f>
        <v>USD</v>
      </c>
      <c r="AQ114" s="203" t="str">
        <f>IFERROR(VLOOKUP(SPARES_MANUF[[#This Row],[CONCAT]],[3]PO_AS!$A$2:$R$2520,16,FALSE),"TBD")</f>
        <v>TBD</v>
      </c>
      <c r="AR114" s="204" t="str">
        <f>IFERROR(VLOOKUP(SPARES_MANUF[[#This Row],[CONCAT]],[3]PO_AS!$A$2:$S$2520,18,FALSE),"TBD")</f>
        <v>TBD</v>
      </c>
      <c r="AS114" s="204" t="str">
        <f t="shared" si="7"/>
        <v>Non valide</v>
      </c>
      <c r="AT114" s="204" t="str">
        <f t="shared" si="8"/>
        <v>Non valide</v>
      </c>
      <c r="AU1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2910</v>
      </c>
      <c r="AV114" s="280">
        <f>IFERROR(SPARES_MANUF[[#This Row],[CA]]*INDEX('Paramètres listes'!$A$32:$C$34,MATCH(SPARES_MANUF[[#This Row],[Devise vendue]],'Paramètres listes'!$A$32:$A$34,0),MATCH(DASHBOARD!$J$5,'Paramètres listes'!$A$32:$C$32,0)),"0,00")</f>
        <v>2589.9</v>
      </c>
      <c r="AW114" s="259" t="str">
        <f>LEFT(SPARES_MANUF[[#This Row],[LCT]],9)</f>
        <v>Z72588</v>
      </c>
      <c r="AX114" s="205">
        <f>SPARES_MANUF[[#This Row],[Collaborated date]]</f>
        <v>43210</v>
      </c>
      <c r="AY114" s="206">
        <f>IF(AND(SPARES_MANUF[[#This Row],[Dashboard date]]&gt;40179,SPARES_MANUF[[#This Row],[Dashboard date]]&lt;45658),SPARES_MANUF[[#This Row],[Dashboard date]],0)</f>
        <v>43210</v>
      </c>
      <c r="AZ114" s="207">
        <f>IF(OR(SPARES_MANUF[[#This Row],[Client]]="STELIA",SPARES_MANUF[[#This Row],[Priority]]="RTN",SPARES_MANUF[[#This Row],[Priority]]="EXP",SPARES_MANUF[[#This Row],[Priority]]="CRIT"),2,1)</f>
        <v>2</v>
      </c>
      <c r="BA114" s="208">
        <f>IFERROR(VLOOKUP(SPARES_MANUF[[#This Row],[P/N]],Tableau2[[#All],[PN]:[Temps alloués (h)]],16,FALSE),"TBD")</f>
        <v>4.04</v>
      </c>
      <c r="BB114" s="208">
        <f>IFERROR(SUM(SPARES_MANUF[[#This Row],[Temps alloués Unitaire]]*SPARES_MANUF[[#This Row],[Requested Qty]]),"TBD")</f>
        <v>12.120000000000001</v>
      </c>
    </row>
    <row r="115" spans="1:54" ht="38.25" hidden="1" customHeight="1" x14ac:dyDescent="0.2">
      <c r="A115" s="335" t="str">
        <f t="shared" si="9"/>
        <v>2770997709</v>
      </c>
      <c r="B115" s="81" t="str">
        <f>IFERROR(VLOOKUP(F115,'Table V'!A:K,11,FALSE),"TBD")</f>
        <v>AIRBUS</v>
      </c>
      <c r="C115" s="81">
        <v>27709977</v>
      </c>
      <c r="D115" s="82" t="s">
        <v>214</v>
      </c>
      <c r="E115" s="83" t="s">
        <v>11</v>
      </c>
      <c r="F115" s="81" t="s">
        <v>508</v>
      </c>
      <c r="G115" s="81">
        <v>11</v>
      </c>
      <c r="H115" s="81">
        <v>0</v>
      </c>
      <c r="I115" s="81" t="str">
        <f>IFERROR(VLOOKUP(F115,'Stock PHS'!A:F,6,FALSE),"")</f>
        <v/>
      </c>
      <c r="J115" s="84" t="str">
        <f>IFERROR(VLOOKUP(F115,'Table V'!A:I,9,FALSE),"P/N INCONNU")</f>
        <v>P/N CONNU</v>
      </c>
      <c r="K115" s="81" t="str">
        <f>IFERROR(VLOOKUP(F115,'Table V'!A:J,10,FALSE),"TBD")</f>
        <v>NB03010P</v>
      </c>
      <c r="L115" s="81" t="str">
        <f>IFERROR(VLOOKUP(F115,'Table V'!A:C,3,FALSE),"LdF non existante")</f>
        <v>LdF approuvée</v>
      </c>
      <c r="M115" s="85" t="s">
        <v>46</v>
      </c>
      <c r="N115" s="81" t="str">
        <f>IFERROR(VLOOKUP(F115,'Table V'!A:H,8,FALSE),"À définir")</f>
        <v>NON</v>
      </c>
      <c r="O115" s="81">
        <f>IFERROR(VLOOKUP(F115,'Table V'!A:E,2,FALSE),"")</f>
        <v>27</v>
      </c>
      <c r="P115" s="81" t="str">
        <f>IFERROR(CONCATENATE(VLOOKUP(F115,'Table V'!$A$1:$Q$259969,17,FALSE),"-",(RIGHT(C115,4)),"0",D115),"")</f>
        <v>1251019-99770009</v>
      </c>
      <c r="Q115" s="86" t="str">
        <f>IFERROR(VLOOKUP(F115,'Table V'!A:L,12,FALSE),"")</f>
        <v>LAB</v>
      </c>
      <c r="R115" s="81" t="s">
        <v>1705</v>
      </c>
      <c r="S115" s="81" t="s">
        <v>239</v>
      </c>
      <c r="T115" s="90">
        <v>43208</v>
      </c>
      <c r="U115" s="88" t="s">
        <v>18</v>
      </c>
      <c r="V115" s="86" t="str">
        <f>IFERROR(VLOOKUP(F115,'Table V'!A:F,6,FALSE),"TBD")</f>
        <v>N/A</v>
      </c>
      <c r="W115" s="81" t="str">
        <f>IFERROR(VLOOKUP(F115,'Table V'!A:G,7,FALSE),"TBD")</f>
        <v>N/A</v>
      </c>
      <c r="X115" s="81" t="str">
        <f>IFERROR(VLOOKUP(A115,[1]Feuil1!$A:$AJ,32,FALSE),"N/A")</f>
        <v>N/A</v>
      </c>
      <c r="Y115" s="86" t="s">
        <v>1893</v>
      </c>
      <c r="Z115" s="89" t="s">
        <v>198</v>
      </c>
      <c r="AA115" s="81" t="s">
        <v>141</v>
      </c>
      <c r="AB115" s="85">
        <v>11859</v>
      </c>
      <c r="AC115" s="85"/>
      <c r="AD115" s="85"/>
      <c r="AE115" s="90">
        <v>43175</v>
      </c>
      <c r="AF115" s="90">
        <v>43210</v>
      </c>
      <c r="AG115" s="90">
        <f t="shared" si="6"/>
        <v>43208</v>
      </c>
      <c r="AH115" s="81" t="s">
        <v>44</v>
      </c>
      <c r="AI115" s="133" t="str">
        <f>IFERROR(VLOOKUP(SPARES_MANUF[[#This Row],[LCT pour mise à la MAD]],[2]MAD!$B$4:$J$500000,2,FALSE),"MAD TBD")</f>
        <v>MAD TBD</v>
      </c>
      <c r="AJ115" s="124" t="str">
        <f>IFERROR(VLOOKUP(SPARES_MANUF[[#This Row],[LCT pour mise à la MAD]],[2]MAD!$B$4:$J$500000,9,FALSE),"")</f>
        <v/>
      </c>
      <c r="AK11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5" s="124">
        <f>SPARES_MANUF[[#This Row],[Promised ODD]]</f>
        <v>43210</v>
      </c>
      <c r="AM115" s="122" t="s">
        <v>10</v>
      </c>
      <c r="AN115" s="200">
        <f>IFERROR(VLOOKUP(SPARES_MANUF[[#This Row],[P/N]],'Table V'!A$1:O$7777,13,FALSE),"0,00")</f>
        <v>1000</v>
      </c>
      <c r="AO115" s="201">
        <f>IFERROR(VLOOKUP(SPARES_MANUF[[#This Row],[P/N]],'Table V'!A$1:O$7777,14,FALSE),"0,00")</f>
        <v>0</v>
      </c>
      <c r="AP115" s="202" t="str">
        <f>IFERROR(VLOOKUP(SPARES_MANUF[[#This Row],[P/N]],'Table V'!A$1:O$7777,15,FALSE),"TBD")</f>
        <v>EUR</v>
      </c>
      <c r="AQ115" s="203" t="str">
        <f>IFERROR(VLOOKUP(SPARES_MANUF[[#This Row],[CONCAT]],[3]PO_AS!$A$2:$R$2520,16,FALSE),"TBD")</f>
        <v>TBD</v>
      </c>
      <c r="AR115" s="204" t="str">
        <f>IFERROR(VLOOKUP(SPARES_MANUF[[#This Row],[CONCAT]],[3]PO_AS!$A$2:$S$2520,18,FALSE),"TBD")</f>
        <v>TBD</v>
      </c>
      <c r="AS115" s="204" t="str">
        <f t="shared" si="7"/>
        <v>Non valide</v>
      </c>
      <c r="AT115" s="204" t="str">
        <f t="shared" si="8"/>
        <v>Non valide</v>
      </c>
      <c r="AU1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15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15" s="259" t="str">
        <f>LEFT(SPARES_MANUF[[#This Row],[LCT]],9)</f>
        <v>Z83778
Z8</v>
      </c>
      <c r="AX115" s="205">
        <f>SPARES_MANUF[[#This Row],[Collaborated date]]</f>
        <v>43210</v>
      </c>
      <c r="AY115" s="206">
        <f>IF(AND(SPARES_MANUF[[#This Row],[Dashboard date]]&gt;40179,SPARES_MANUF[[#This Row],[Dashboard date]]&lt;45658),SPARES_MANUF[[#This Row],[Dashboard date]],0)</f>
        <v>43210</v>
      </c>
      <c r="AZ115" s="207">
        <f>IF(OR(SPARES_MANUF[[#This Row],[Client]]="STELIA",SPARES_MANUF[[#This Row],[Priority]]="RTN",SPARES_MANUF[[#This Row],[Priority]]="EXP",SPARES_MANUF[[#This Row],[Priority]]="CRIT"),2,1)</f>
        <v>2</v>
      </c>
      <c r="BA115" s="208">
        <f>IFERROR(VLOOKUP(SPARES_MANUF[[#This Row],[P/N]],Tableau2[[#All],[PN]:[Temps alloués (h)]],16,FALSE),"TBD")</f>
        <v>0</v>
      </c>
      <c r="BB115" s="208">
        <f>IFERROR(SUM(SPARES_MANUF[[#This Row],[Temps alloués Unitaire]]*SPARES_MANUF[[#This Row],[Requested Qty]]),"TBD")</f>
        <v>0</v>
      </c>
    </row>
    <row r="116" spans="1:54" ht="38.25" hidden="1" customHeight="1" x14ac:dyDescent="0.2">
      <c r="A116" s="335" t="str">
        <f t="shared" si="9"/>
        <v>6300561161</v>
      </c>
      <c r="B116" s="81" t="str">
        <f>IFERROR(VLOOKUP(F116,'Table V'!A:K,11,FALSE),"TBD")</f>
        <v>STELIA</v>
      </c>
      <c r="C116" s="81">
        <v>6300561161</v>
      </c>
      <c r="D116" s="82"/>
      <c r="E116" s="83" t="s">
        <v>11</v>
      </c>
      <c r="F116" s="81" t="s">
        <v>672</v>
      </c>
      <c r="G116" s="81">
        <v>2</v>
      </c>
      <c r="H116" s="81">
        <v>0</v>
      </c>
      <c r="I116" s="81" t="str">
        <f>IFERROR(VLOOKUP(F116,'Stock PHS'!A:F,6,FALSE),"")</f>
        <v/>
      </c>
      <c r="J116" s="84" t="str">
        <f>IFERROR(VLOOKUP(F116,'Table V'!A:I,9,FALSE),"P/N INCONNU")</f>
        <v>P/N CONNU</v>
      </c>
      <c r="K116" s="81" t="str">
        <f>IFERROR(VLOOKUP(F116,'Table V'!A:J,10,FALSE),"TBD")</f>
        <v>TBD</v>
      </c>
      <c r="L116" s="81" t="str">
        <f>IFERROR(VLOOKUP(F116,'Table V'!A:C,3,FALSE),"LdF non existante")</f>
        <v>LdF approuvée</v>
      </c>
      <c r="M116" s="85" t="s">
        <v>46</v>
      </c>
      <c r="N116" s="81" t="str">
        <f>IFERROR(VLOOKUP(F116,'Table V'!A:H,8,FALSE),"À définir")</f>
        <v>OUI</v>
      </c>
      <c r="O116" s="81" t="str">
        <f>IFERROR(VLOOKUP(F116,'Table V'!A:E,2,FALSE),"")</f>
        <v>PANEL ASSY 61VU</v>
      </c>
      <c r="P116" s="81" t="str">
        <f>IFERROR(CONCATENATE(VLOOKUP(F116,'Table V'!$A$1:$Q$259969,17,FALSE),"-",(RIGHT(C116,4)),"0",D116),"")</f>
        <v>1251019-11610</v>
      </c>
      <c r="Q116" s="86" t="str">
        <f>IFERROR(VLOOKUP(F116,'Table V'!A:L,12,FALSE),"")</f>
        <v>COL</v>
      </c>
      <c r="R116" s="82" t="s">
        <v>783</v>
      </c>
      <c r="S116" s="81" t="s">
        <v>384</v>
      </c>
      <c r="T116" s="90">
        <v>43208</v>
      </c>
      <c r="U116" s="88" t="s">
        <v>18</v>
      </c>
      <c r="V116" s="86" t="str">
        <f>IFERROR(VLOOKUP(F116,'Table V'!A:F,6,FALSE),"TBD")</f>
        <v>N/A</v>
      </c>
      <c r="W116" s="81" t="str">
        <f>IFERROR(VLOOKUP(F116,'Table V'!A:G,7,FALSE),"TBD")</f>
        <v>N/A</v>
      </c>
      <c r="X116" s="81" t="str">
        <f>IFERROR(VLOOKUP(A116,[1]Feuil1!$A:$AJ,32,FALSE),"N/A")</f>
        <v>N/A</v>
      </c>
      <c r="Y116" s="86" t="s">
        <v>1893</v>
      </c>
      <c r="Z116" s="89"/>
      <c r="AA116" s="81" t="s">
        <v>141</v>
      </c>
      <c r="AB116" s="85">
        <v>12556</v>
      </c>
      <c r="AC116" s="85"/>
      <c r="AD116" s="85"/>
      <c r="AE116" s="90">
        <v>43187</v>
      </c>
      <c r="AF116" s="90">
        <v>43210</v>
      </c>
      <c r="AG116" s="90">
        <f t="shared" si="6"/>
        <v>43208</v>
      </c>
      <c r="AH116" s="81"/>
      <c r="AI116" s="133" t="str">
        <f>IFERROR(VLOOKUP(SPARES_MANUF[[#This Row],[LCT pour mise à la MAD]],[2]MAD!$B$4:$J$500000,2,FALSE),"MAD TBD")</f>
        <v>MAD TBD</v>
      </c>
      <c r="AJ116" s="124" t="str">
        <f>IFERROR(VLOOKUP(SPARES_MANUF[[#This Row],[LCT pour mise à la MAD]],[2]MAD!$B$4:$J$500000,9,FALSE),"")</f>
        <v/>
      </c>
      <c r="AK1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6" s="124">
        <f>SPARES_MANUF[[#This Row],[Promised ODD]]</f>
        <v>43210</v>
      </c>
      <c r="AM116" s="122" t="s">
        <v>10</v>
      </c>
      <c r="AN116" s="200">
        <f>IFERROR(VLOOKUP(SPARES_MANUF[[#This Row],[P/N]],'Table V'!A$1:O$7777,13,FALSE),"0,00")</f>
        <v>0</v>
      </c>
      <c r="AO116" s="201">
        <f>IFERROR(VLOOKUP(SPARES_MANUF[[#This Row],[P/N]],'Table V'!A$1:O$7777,14,FALSE),"0,00")</f>
        <v>0</v>
      </c>
      <c r="AP116" s="202">
        <f>IFERROR(VLOOKUP(SPARES_MANUF[[#This Row],[P/N]],'Table V'!A$1:O$7777,15,FALSE),"TBD")</f>
        <v>0</v>
      </c>
      <c r="AQ116" s="203" t="str">
        <f>IFERROR(VLOOKUP(SPARES_MANUF[[#This Row],[CONCAT]],[3]PO_AS!$A$2:$R$2520,16,FALSE),"TBD")</f>
        <v>TBD</v>
      </c>
      <c r="AR116" s="204" t="str">
        <f>IFERROR(VLOOKUP(SPARES_MANUF[[#This Row],[CONCAT]],[3]PO_AS!$A$2:$S$2520,18,FALSE),"TBD")</f>
        <v>TBD</v>
      </c>
      <c r="AS116" s="204" t="str">
        <f t="shared" si="7"/>
        <v>Non valide</v>
      </c>
      <c r="AT116" s="204" t="str">
        <f t="shared" si="8"/>
        <v>Non valide</v>
      </c>
      <c r="AU1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16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16" s="259" t="str">
        <f>LEFT(SPARES_MANUF[[#This Row],[LCT]],9)</f>
        <v xml:space="preserve">Z95497 - </v>
      </c>
      <c r="AX116" s="205">
        <f>SPARES_MANUF[[#This Row],[Collaborated date]]</f>
        <v>43210</v>
      </c>
      <c r="AY116" s="206">
        <f>IF(AND(SPARES_MANUF[[#This Row],[Dashboard date]]&gt;40179,SPARES_MANUF[[#This Row],[Dashboard date]]&lt;45658),SPARES_MANUF[[#This Row],[Dashboard date]],0)</f>
        <v>43210</v>
      </c>
      <c r="AZ116" s="207">
        <f>IF(OR(SPARES_MANUF[[#This Row],[Client]]="STELIA",SPARES_MANUF[[#This Row],[Priority]]="RTN",SPARES_MANUF[[#This Row],[Priority]]="EXP",SPARES_MANUF[[#This Row],[Priority]]="CRIT"),2,1)</f>
        <v>2</v>
      </c>
      <c r="BA116" s="208">
        <f>IFERROR(VLOOKUP(SPARES_MANUF[[#This Row],[P/N]],Tableau2[[#All],[PN]:[Temps alloués (h)]],16,FALSE),"TBD")</f>
        <v>0</v>
      </c>
      <c r="BB116" s="208">
        <f>IFERROR(SUM(SPARES_MANUF[[#This Row],[Temps alloués Unitaire]]*SPARES_MANUF[[#This Row],[Requested Qty]]),"TBD")</f>
        <v>0</v>
      </c>
    </row>
    <row r="117" spans="1:54" ht="12.75" hidden="1" customHeight="1" x14ac:dyDescent="0.2">
      <c r="A117" s="335" t="str">
        <f t="shared" si="9"/>
        <v>2772073510</v>
      </c>
      <c r="B117" s="81" t="str">
        <f>IFERROR(VLOOKUP(F117,'Table V'!A:K,11,FALSE),"TBD")</f>
        <v>AIRBUS</v>
      </c>
      <c r="C117" s="81">
        <v>27720735</v>
      </c>
      <c r="D117" s="82" t="s">
        <v>139</v>
      </c>
      <c r="E117" s="83" t="s">
        <v>3</v>
      </c>
      <c r="F117" s="81" t="s">
        <v>182</v>
      </c>
      <c r="G117" s="81">
        <v>1</v>
      </c>
      <c r="H117" s="81">
        <v>0</v>
      </c>
      <c r="I117" s="81" t="str">
        <f>IFERROR(VLOOKUP(F117,'Stock PHS'!A:F,6,FALSE),"")</f>
        <v/>
      </c>
      <c r="J117" s="84" t="str">
        <f>IFERROR(VLOOKUP(F117,'Table V'!A:I,9,FALSE),"P/N INCONNU")</f>
        <v>P/N CONNU</v>
      </c>
      <c r="K117" s="81" t="str">
        <f>IFERROR(VLOOKUP(F117,'Table V'!A:J,10,FALSE),"TBD")</f>
        <v>VB0268D</v>
      </c>
      <c r="L117" s="81" t="str">
        <f>IFERROR(VLOOKUP(F117,'Table V'!A:C,3,FALSE),"LdF non existante")</f>
        <v>LdF approuvée</v>
      </c>
      <c r="M117" s="85" t="s">
        <v>46</v>
      </c>
      <c r="N117" s="81" t="str">
        <f>IFERROR(VLOOKUP(F117,'Table V'!A:H,8,FALSE),"À définir")</f>
        <v>NON</v>
      </c>
      <c r="O117" s="81">
        <f>IFERROR(VLOOKUP(F117,'Table V'!A:E,2,FALSE),"")</f>
        <v>313</v>
      </c>
      <c r="P117" s="81" t="str">
        <f>IFERROR(CONCATENATE(VLOOKUP(F117,'Table V'!$A$1:$Q$259969,17,FALSE),"-",(RIGHT(C117,4)),"0",D117),"")</f>
        <v>1251019-0735010</v>
      </c>
      <c r="Q117" s="86" t="str">
        <f>IFERROR(VLOOKUP(F117,'Table V'!A:L,12,FALSE),"")</f>
        <v>LAB</v>
      </c>
      <c r="R117" s="82" t="s">
        <v>1706</v>
      </c>
      <c r="S117" s="81" t="s">
        <v>164</v>
      </c>
      <c r="T117" s="90">
        <v>43210</v>
      </c>
      <c r="U117" s="88" t="s">
        <v>18</v>
      </c>
      <c r="V117" s="86" t="str">
        <f>IFERROR(VLOOKUP(F117,'Table V'!A:F,6,FALSE),"TBD")</f>
        <v>6V90079000</v>
      </c>
      <c r="W117" s="81" t="str">
        <f>IFERROR(VLOOKUP(F117,'Table V'!A:G,7,FALSE),"TBD")</f>
        <v>Qté 1</v>
      </c>
      <c r="X117" s="81" t="str">
        <f>IFERROR(VLOOKUP(A117,[1]Feuil1!$A:$AJ,32,FALSE),"N/A")</f>
        <v>Received</v>
      </c>
      <c r="Y117" s="86" t="s">
        <v>1893</v>
      </c>
      <c r="Z117" s="89"/>
      <c r="AA117" s="81" t="s">
        <v>141</v>
      </c>
      <c r="AB117" s="85">
        <v>12473</v>
      </c>
      <c r="AC117" s="85"/>
      <c r="AD117" s="85"/>
      <c r="AE117" s="90">
        <v>43185</v>
      </c>
      <c r="AF117" s="90">
        <v>43214</v>
      </c>
      <c r="AG117" s="90">
        <f t="shared" si="6"/>
        <v>43210</v>
      </c>
      <c r="AH117" s="81" t="s">
        <v>44</v>
      </c>
      <c r="AI117" s="133" t="str">
        <f>IFERROR(VLOOKUP(SPARES_MANUF[[#This Row],[LCT pour mise à la MAD]],[2]MAD!$B$4:$J$500000,2,FALSE),"MAD TBD")</f>
        <v>MAD TBD</v>
      </c>
      <c r="AJ117" s="124" t="str">
        <f>IFERROR(VLOOKUP(SPARES_MANUF[[#This Row],[LCT pour mise à la MAD]],[2]MAD!$B$4:$J$500000,9,FALSE),"")</f>
        <v/>
      </c>
      <c r="AK1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7" s="124">
        <f>SPARES_MANUF[[#This Row],[Promised ODD]]</f>
        <v>43214</v>
      </c>
      <c r="AM117" s="122" t="s">
        <v>10</v>
      </c>
      <c r="AN117" s="200">
        <f>IFERROR(VLOOKUP(SPARES_MANUF[[#This Row],[P/N]],'Table V'!A$1:O$7777,13,FALSE),"0,00")</f>
        <v>2339</v>
      </c>
      <c r="AO117" s="201">
        <f>IFERROR(VLOOKUP(SPARES_MANUF[[#This Row],[P/N]],'Table V'!A$1:O$7777,14,FALSE),"0,00")</f>
        <v>0</v>
      </c>
      <c r="AP117" s="202" t="str">
        <f>IFERROR(VLOOKUP(SPARES_MANUF[[#This Row],[P/N]],'Table V'!A$1:O$7777,15,FALSE),"TBD")</f>
        <v>USD</v>
      </c>
      <c r="AQ117" s="203" t="str">
        <f>IFERROR(VLOOKUP(SPARES_MANUF[[#This Row],[CONCAT]],[3]PO_AS!$A$2:$R$2520,16,FALSE),"TBD")</f>
        <v>TBD</v>
      </c>
      <c r="AR117" s="204" t="str">
        <f>IFERROR(VLOOKUP(SPARES_MANUF[[#This Row],[CONCAT]],[3]PO_AS!$A$2:$S$2520,18,FALSE),"TBD")</f>
        <v>TBD</v>
      </c>
      <c r="AS117" s="204" t="str">
        <f t="shared" si="7"/>
        <v>Non valide</v>
      </c>
      <c r="AT117" s="204" t="str">
        <f t="shared" si="8"/>
        <v>Non valide</v>
      </c>
      <c r="AU1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1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17" s="259" t="str">
        <f>LEFT(SPARES_MANUF[[#This Row],[LCT]],9)</f>
        <v>Z90428
Z9</v>
      </c>
      <c r="AX117" s="205">
        <f>SPARES_MANUF[[#This Row],[Collaborated date]]</f>
        <v>43214</v>
      </c>
      <c r="AY117" s="206">
        <f>IF(AND(SPARES_MANUF[[#This Row],[Dashboard date]]&gt;40179,SPARES_MANUF[[#This Row],[Dashboard date]]&lt;45658),SPARES_MANUF[[#This Row],[Dashboard date]],0)</f>
        <v>43214</v>
      </c>
      <c r="AZ117" s="207">
        <f>IF(OR(SPARES_MANUF[[#This Row],[Client]]="STELIA",SPARES_MANUF[[#This Row],[Priority]]="RTN",SPARES_MANUF[[#This Row],[Priority]]="EXP",SPARES_MANUF[[#This Row],[Priority]]="CRIT"),2,1)</f>
        <v>1</v>
      </c>
      <c r="BA117" s="208">
        <f>IFERROR(VLOOKUP(SPARES_MANUF[[#This Row],[P/N]],Tableau2[[#All],[PN]:[Temps alloués (h)]],16,FALSE),"TBD")</f>
        <v>4.95</v>
      </c>
      <c r="BB117" s="208">
        <f>IFERROR(SUM(SPARES_MANUF[[#This Row],[Temps alloués Unitaire]]*SPARES_MANUF[[#This Row],[Requested Qty]]),"TBD")</f>
        <v>4.95</v>
      </c>
    </row>
    <row r="118" spans="1:54" ht="38.25" hidden="1" customHeight="1" x14ac:dyDescent="0.2">
      <c r="A118" s="335" t="str">
        <f t="shared" si="9"/>
        <v>27686986</v>
      </c>
      <c r="B118" s="81" t="str">
        <f>IFERROR(VLOOKUP(F118,'Table V'!A:K,11,FALSE),"TBD")</f>
        <v>AIRBUS</v>
      </c>
      <c r="C118" s="81">
        <v>27686986</v>
      </c>
      <c r="D118" s="82"/>
      <c r="E118" s="83" t="s">
        <v>86</v>
      </c>
      <c r="F118" s="81" t="s">
        <v>654</v>
      </c>
      <c r="G118" s="81">
        <v>8</v>
      </c>
      <c r="H118" s="81">
        <v>0</v>
      </c>
      <c r="I118" s="81" t="str">
        <f>IFERROR(VLOOKUP(F118,'Stock PHS'!A:F,6,FALSE),"")</f>
        <v/>
      </c>
      <c r="J118" s="84" t="str">
        <f>IFERROR(VLOOKUP(F118,'Table V'!A:I,9,FALSE),"P/N INCONNU")</f>
        <v>P/N CONNU</v>
      </c>
      <c r="K118" s="81" t="str">
        <f>IFERROR(VLOOKUP(F118,'Table V'!A:J,10,FALSE),"TBD")</f>
        <v>TBD</v>
      </c>
      <c r="L118" s="81" t="str">
        <f>IFERROR(VLOOKUP(F118,'Table V'!A:C,3,FALSE),"LdF non existante")</f>
        <v>LdF approuvée</v>
      </c>
      <c r="M118" s="85" t="s">
        <v>46</v>
      </c>
      <c r="N118" s="81" t="str">
        <f>IFERROR(VLOOKUP(F118,'Table V'!A:H,8,FALSE),"À définir")</f>
        <v>NON</v>
      </c>
      <c r="O118" s="81" t="str">
        <f>IFERROR(VLOOKUP(F118,'Table V'!A:E,2,FALSE),"")</f>
        <v>HARNAIS 1 P2T2</v>
      </c>
      <c r="P118" s="81" t="str">
        <f>IFERROR(CONCATENATE(VLOOKUP(F118,'Table V'!$A$1:$Q$259969,17,FALSE),"-",(RIGHT(C118,4)),"0",D118),"")</f>
        <v>1251019-69860</v>
      </c>
      <c r="Q118" s="86" t="str">
        <f>IFERROR(VLOOKUP(F118,'Table V'!A:L,12,FALSE),"")</f>
        <v>COL</v>
      </c>
      <c r="R118" s="82" t="s">
        <v>784</v>
      </c>
      <c r="S118" s="81" t="s">
        <v>750</v>
      </c>
      <c r="T118" s="90">
        <v>43210</v>
      </c>
      <c r="U118" s="88" t="s">
        <v>18</v>
      </c>
      <c r="V118" s="86" t="str">
        <f>IFERROR(VLOOKUP(F118,'Table V'!A:F,6,FALSE),"TBD")</f>
        <v>N/A</v>
      </c>
      <c r="W118" s="81" t="str">
        <f>IFERROR(VLOOKUP(F118,'Table V'!A:G,7,FALSE),"TBD")</f>
        <v>N/A</v>
      </c>
      <c r="X118" s="81" t="str">
        <f>IFERROR(VLOOKUP(A118,[1]Feuil1!$A:$AJ,32,FALSE),"N/A")</f>
        <v>N/A</v>
      </c>
      <c r="Y118" s="86" t="s">
        <v>1893</v>
      </c>
      <c r="Z118" s="89" t="s">
        <v>806</v>
      </c>
      <c r="AA118" s="81" t="s">
        <v>141</v>
      </c>
      <c r="AB118" s="85">
        <v>11552</v>
      </c>
      <c r="AC118" s="85" t="s">
        <v>732</v>
      </c>
      <c r="AD118" s="85"/>
      <c r="AE118" s="90">
        <v>43210</v>
      </c>
      <c r="AF118" s="90">
        <v>43216</v>
      </c>
      <c r="AG118" s="90">
        <f t="shared" si="6"/>
        <v>43210</v>
      </c>
      <c r="AH118" s="81"/>
      <c r="AI118" s="133" t="str">
        <f>IFERROR(VLOOKUP(SPARES_MANUF[[#This Row],[LCT pour mise à la MAD]],[2]MAD!$B$4:$J$500000,2,FALSE),"MAD TBD")</f>
        <v>MAD TBD</v>
      </c>
      <c r="AJ118" s="124" t="str">
        <f>IFERROR(VLOOKUP(SPARES_MANUF[[#This Row],[LCT pour mise à la MAD]],[2]MAD!$B$4:$J$500000,9,FALSE),"")</f>
        <v/>
      </c>
      <c r="AK1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8" s="124">
        <f>SPARES_MANUF[[#This Row],[Promised ODD]]</f>
        <v>43216</v>
      </c>
      <c r="AM118" s="122" t="s">
        <v>10</v>
      </c>
      <c r="AN118" s="200">
        <f>IFERROR(VLOOKUP(SPARES_MANUF[[#This Row],[P/N]],'Table V'!A$1:O$7777,13,FALSE),"0,00")</f>
        <v>853</v>
      </c>
      <c r="AO118" s="201">
        <f>IFERROR(VLOOKUP(SPARES_MANUF[[#This Row],[P/N]],'Table V'!A$1:O$7777,14,FALSE),"0,00")</f>
        <v>0</v>
      </c>
      <c r="AP118" s="202" t="str">
        <f>IFERROR(VLOOKUP(SPARES_MANUF[[#This Row],[P/N]],'Table V'!A$1:O$7777,15,FALSE),"TBD")</f>
        <v>USD</v>
      </c>
      <c r="AQ118" s="203" t="str">
        <f>IFERROR(VLOOKUP(SPARES_MANUF[[#This Row],[CONCAT]],[3]PO_AS!$A$2:$R$2520,16,FALSE),"TBD")</f>
        <v>TBD</v>
      </c>
      <c r="AR118" s="204" t="str">
        <f>IFERROR(VLOOKUP(SPARES_MANUF[[#This Row],[CONCAT]],[3]PO_AS!$A$2:$S$2520,18,FALSE),"TBD")</f>
        <v>TBD</v>
      </c>
      <c r="AS118" s="204" t="str">
        <f t="shared" si="7"/>
        <v>Non valide</v>
      </c>
      <c r="AT118" s="204" t="str">
        <f t="shared" si="8"/>
        <v>Non valide</v>
      </c>
      <c r="AU1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6824</v>
      </c>
      <c r="AV118" s="280">
        <f>IFERROR(SPARES_MANUF[[#This Row],[CA]]*INDEX('Paramètres listes'!$A$32:$C$34,MATCH(SPARES_MANUF[[#This Row],[Devise vendue]],'Paramètres listes'!$A$32:$A$34,0),MATCH(DASHBOARD!$J$5,'Paramètres listes'!$A$32:$C$32,0)),"0,00")</f>
        <v>6073.36</v>
      </c>
      <c r="AW118" s="259" t="str">
        <f>LEFT(SPARES_MANUF[[#This Row],[LCT]],9)</f>
        <v xml:space="preserve">Z90409 - </v>
      </c>
      <c r="AX118" s="205">
        <f>SPARES_MANUF[[#This Row],[Collaborated date]]</f>
        <v>43216</v>
      </c>
      <c r="AY118" s="206">
        <f>IF(AND(SPARES_MANUF[[#This Row],[Dashboard date]]&gt;40179,SPARES_MANUF[[#This Row],[Dashboard date]]&lt;45658),SPARES_MANUF[[#This Row],[Dashboard date]],0)</f>
        <v>43216</v>
      </c>
      <c r="AZ118" s="207">
        <f>IF(OR(SPARES_MANUF[[#This Row],[Client]]="STELIA",SPARES_MANUF[[#This Row],[Priority]]="RTN",SPARES_MANUF[[#This Row],[Priority]]="EXP",SPARES_MANUF[[#This Row],[Priority]]="CRIT"),2,1)</f>
        <v>2</v>
      </c>
      <c r="BA118" s="208">
        <f>IFERROR(VLOOKUP(SPARES_MANUF[[#This Row],[P/N]],Tableau2[[#All],[PN]:[Temps alloués (h)]],16,FALSE),"TBD")</f>
        <v>0</v>
      </c>
      <c r="BB118" s="208">
        <f>IFERROR(SUM(SPARES_MANUF[[#This Row],[Temps alloués Unitaire]]*SPARES_MANUF[[#This Row],[Requested Qty]]),"TBD")</f>
        <v>0</v>
      </c>
    </row>
    <row r="119" spans="1:54" ht="63.75" hidden="1" customHeight="1" x14ac:dyDescent="0.2">
      <c r="A119" s="335" t="str">
        <f t="shared" si="9"/>
        <v>490003478330</v>
      </c>
      <c r="B119" s="81" t="str">
        <f>IFERROR(VLOOKUP(F119,'Table V'!A:K,11,FALSE),"TBD")</f>
        <v>STELIA</v>
      </c>
      <c r="C119" s="81">
        <v>4900034783</v>
      </c>
      <c r="D119" s="82" t="s">
        <v>724</v>
      </c>
      <c r="E119" s="83" t="s">
        <v>78</v>
      </c>
      <c r="F119" s="81" t="s">
        <v>496</v>
      </c>
      <c r="G119" s="81">
        <v>1</v>
      </c>
      <c r="H119" s="81">
        <v>0</v>
      </c>
      <c r="I119" s="81" t="str">
        <f>IFERROR(VLOOKUP(F119,'Stock PHS'!A:F,6,FALSE),"")</f>
        <v/>
      </c>
      <c r="J119" s="84" t="str">
        <f>IFERROR(VLOOKUP(F119,'Table V'!A:I,9,FALSE),"P/N INCONNU")</f>
        <v>P/N CONNU</v>
      </c>
      <c r="K119" s="81" t="str">
        <f>IFERROR(VLOOKUP(F119,'Table V'!A:J,10,FALSE),"TBD")</f>
        <v>N/A</v>
      </c>
      <c r="L119" s="81" t="str">
        <f>IFERROR(VLOOKUP(F119,'Table V'!A:C,3,FALSE),"LdF non existante")</f>
        <v>LdF Non approuvée</v>
      </c>
      <c r="M119" s="85" t="s">
        <v>46</v>
      </c>
      <c r="N119" s="81" t="str">
        <f>IFERROR(VLOOKUP(F119,'Table V'!A:H,8,FALSE),"À définir")</f>
        <v>NON</v>
      </c>
      <c r="O119" s="81">
        <f>IFERROR(VLOOKUP(F119,'Table V'!A:E,2,FALSE),"")</f>
        <v>27</v>
      </c>
      <c r="P119" s="81" t="str">
        <f>IFERROR(CONCATENATE(VLOOKUP(F119,'Table V'!$A$1:$Q$259969,17,FALSE),"-",(RIGHT(C119,4)),"0",D119),"")</f>
        <v>1251019-4783030</v>
      </c>
      <c r="Q119" s="86" t="str">
        <f>IFERROR(VLOOKUP(F119,'Table V'!A:L,12,FALSE),"")</f>
        <v>LAB</v>
      </c>
      <c r="R119" s="82" t="s">
        <v>1708</v>
      </c>
      <c r="S119" s="81" t="s">
        <v>153</v>
      </c>
      <c r="T119" s="90">
        <v>43213</v>
      </c>
      <c r="U119" s="88" t="s">
        <v>18</v>
      </c>
      <c r="V119" s="86" t="str">
        <f>IFERROR(VLOOKUP(F119,'Table V'!A:F,6,FALSE),"TBD")</f>
        <v>6839605200</v>
      </c>
      <c r="W119" s="81" t="str">
        <f>IFERROR(VLOOKUP(F119,'Table V'!A:G,7,FALSE),"TBD")</f>
        <v>Qté 1</v>
      </c>
      <c r="X119" s="81" t="str">
        <f>IFERROR(VLOOKUP(A119,[1]Feuil1!$A:$AJ,32,FALSE),"N/A")</f>
        <v>N/A</v>
      </c>
      <c r="Y119" s="86" t="s">
        <v>1937</v>
      </c>
      <c r="Z119" s="89" t="s">
        <v>250</v>
      </c>
      <c r="AA119" s="81" t="s">
        <v>141</v>
      </c>
      <c r="AB119" s="85">
        <v>12224</v>
      </c>
      <c r="AC119" s="85"/>
      <c r="AD119" s="85"/>
      <c r="AE119" s="90">
        <v>43199</v>
      </c>
      <c r="AF119" s="90">
        <v>43217</v>
      </c>
      <c r="AG119" s="90">
        <f t="shared" si="6"/>
        <v>43213</v>
      </c>
      <c r="AH119" s="81" t="s">
        <v>44</v>
      </c>
      <c r="AI119" s="133" t="str">
        <f>IFERROR(VLOOKUP(SPARES_MANUF[[#This Row],[LCT pour mise à la MAD]],[2]MAD!$B$4:$J$500000,2,FALSE),"MAD TBD")</f>
        <v>MAD TBD</v>
      </c>
      <c r="AJ119" s="124" t="str">
        <f>IFERROR(VLOOKUP(SPARES_MANUF[[#This Row],[LCT pour mise à la MAD]],[2]MAD!$B$4:$J$500000,9,FALSE),"")</f>
        <v/>
      </c>
      <c r="AK11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19" s="124">
        <f>SPARES_MANUF[[#This Row],[Promised ODD]]</f>
        <v>43217</v>
      </c>
      <c r="AM119" s="122" t="s">
        <v>10</v>
      </c>
      <c r="AN119" s="200">
        <f>IFERROR(VLOOKUP(SPARES_MANUF[[#This Row],[P/N]],'Table V'!A$1:O$7777,13,FALSE),"0,00")</f>
        <v>0</v>
      </c>
      <c r="AO119" s="201">
        <f>IFERROR(VLOOKUP(SPARES_MANUF[[#This Row],[P/N]],'Table V'!A$1:O$7777,14,FALSE),"0,00")</f>
        <v>0</v>
      </c>
      <c r="AP119" s="202">
        <f>IFERROR(VLOOKUP(SPARES_MANUF[[#This Row],[P/N]],'Table V'!A$1:O$7777,15,FALSE),"TBD")</f>
        <v>0</v>
      </c>
      <c r="AQ119" s="203" t="str">
        <f>IFERROR(VLOOKUP(SPARES_MANUF[[#This Row],[CONCAT]],[3]PO_AS!$A$2:$R$2520,16,FALSE),"TBD")</f>
        <v>TBD</v>
      </c>
      <c r="AR119" s="204" t="str">
        <f>IFERROR(VLOOKUP(SPARES_MANUF[[#This Row],[CONCAT]],[3]PO_AS!$A$2:$S$2520,18,FALSE),"TBD")</f>
        <v>TBD</v>
      </c>
      <c r="AS119" s="204" t="str">
        <f t="shared" si="7"/>
        <v>Non valide</v>
      </c>
      <c r="AT119" s="204" t="str">
        <f t="shared" si="8"/>
        <v>Non valide</v>
      </c>
      <c r="AU11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1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19" s="259" t="str">
        <f>LEFT(SPARES_MANUF[[#This Row],[LCT]],9)</f>
        <v>Z84228
Z8</v>
      </c>
      <c r="AX119" s="205">
        <f>SPARES_MANUF[[#This Row],[Collaborated date]]</f>
        <v>43217</v>
      </c>
      <c r="AY119" s="206">
        <f>IF(AND(SPARES_MANUF[[#This Row],[Dashboard date]]&gt;40179,SPARES_MANUF[[#This Row],[Dashboard date]]&lt;45658),SPARES_MANUF[[#This Row],[Dashboard date]],0)</f>
        <v>43217</v>
      </c>
      <c r="AZ119" s="207">
        <f>IF(OR(SPARES_MANUF[[#This Row],[Client]]="STELIA",SPARES_MANUF[[#This Row],[Priority]]="RTN",SPARES_MANUF[[#This Row],[Priority]]="EXP",SPARES_MANUF[[#This Row],[Priority]]="CRIT"),2,1)</f>
        <v>2</v>
      </c>
      <c r="BA119" s="208">
        <f>IFERROR(VLOOKUP(SPARES_MANUF[[#This Row],[P/N]],Tableau2[[#All],[PN]:[Temps alloués (h)]],16,FALSE),"TBD")</f>
        <v>0</v>
      </c>
      <c r="BB119" s="208">
        <f>IFERROR(SUM(SPARES_MANUF[[#This Row],[Temps alloués Unitaire]]*SPARES_MANUF[[#This Row],[Requested Qty]]),"TBD")</f>
        <v>0</v>
      </c>
    </row>
    <row r="120" spans="1:54" ht="38.25" hidden="1" customHeight="1" x14ac:dyDescent="0.2">
      <c r="A120" s="335" t="str">
        <f t="shared" si="9"/>
        <v>450027037320</v>
      </c>
      <c r="B120" s="81" t="str">
        <f>IFERROR(VLOOKUP(F120,'Table V'!A:K,11,FALSE),"TBD")</f>
        <v>LATECOERE</v>
      </c>
      <c r="C120" s="81">
        <v>4500270373</v>
      </c>
      <c r="D120" s="82" t="s">
        <v>723</v>
      </c>
      <c r="E120" s="83" t="s">
        <v>86</v>
      </c>
      <c r="F120" s="81" t="s">
        <v>1477</v>
      </c>
      <c r="G120" s="81">
        <v>5</v>
      </c>
      <c r="H120" s="81">
        <v>0</v>
      </c>
      <c r="I120" s="81" t="str">
        <f>IFERROR(VLOOKUP(F120,'Stock PHS'!A:F,6,FALSE),"")</f>
        <v/>
      </c>
      <c r="J120" s="84" t="str">
        <f>IFERROR(VLOOKUP(F120,'Table V'!A:I,9,FALSE),"P/N INCONNU")</f>
        <v>P/N CONNU</v>
      </c>
      <c r="K120" s="81" t="str">
        <f>IFERROR(VLOOKUP(F120,'Table V'!A:J,10,FALSE),"TBD")</f>
        <v>N/A</v>
      </c>
      <c r="L120" s="81" t="str">
        <f>IFERROR(VLOOKUP(F120,'Table V'!A:C,3,FALSE),"LdF non existante")</f>
        <v>LdF approuvée</v>
      </c>
      <c r="M120" s="85" t="s">
        <v>46</v>
      </c>
      <c r="N120" s="81" t="str">
        <f>IFERROR(VLOOKUP(F120,'Table V'!A:H,8,FALSE),"À définir")</f>
        <v>NON</v>
      </c>
      <c r="O120" s="81" t="str">
        <f>IFERROR(VLOOKUP(F120,'Table V'!A:E,2,FALSE),"")</f>
        <v>FDVESS-L4</v>
      </c>
      <c r="P120" s="81" t="str">
        <f>IFERROR(CONCATENATE(VLOOKUP(F120,'Table V'!$A$1:$Q$259969,17,FALSE),"-",(RIGHT(C120,4)),"0",D120),"")</f>
        <v>1251619-0373020</v>
      </c>
      <c r="Q120" s="86" t="str">
        <f>IFERROR(VLOOKUP(F120,'Table V'!A:L,12,FALSE),"")</f>
        <v>COL</v>
      </c>
      <c r="R120" s="82" t="s">
        <v>138</v>
      </c>
      <c r="S120" s="81" t="s">
        <v>137</v>
      </c>
      <c r="T120" s="90">
        <v>43213</v>
      </c>
      <c r="U120" s="88" t="s">
        <v>18</v>
      </c>
      <c r="V120" s="86" t="str">
        <f>IFERROR(VLOOKUP(F120,'Table V'!A:F,6,FALSE),"TBD")</f>
        <v>N/A</v>
      </c>
      <c r="W120" s="81" t="str">
        <f>IFERROR(VLOOKUP(F120,'Table V'!A:G,7,FALSE),"TBD")</f>
        <v>N/A</v>
      </c>
      <c r="X120" s="81" t="str">
        <f>IFERROR(VLOOKUP(A120,[1]Feuil1!$A:$AJ,32,FALSE),"N/A")</f>
        <v>N/A</v>
      </c>
      <c r="Y120" s="86" t="s">
        <v>1893</v>
      </c>
      <c r="Z120" s="89"/>
      <c r="AA120" s="81" t="s">
        <v>141</v>
      </c>
      <c r="AB120" s="85">
        <v>4923</v>
      </c>
      <c r="AC120" s="85"/>
      <c r="AD120" s="85"/>
      <c r="AE120" s="90">
        <v>42853</v>
      </c>
      <c r="AF120" s="90">
        <v>43217</v>
      </c>
      <c r="AG120" s="90">
        <f t="shared" si="6"/>
        <v>43213</v>
      </c>
      <c r="AH120" s="81" t="s">
        <v>44</v>
      </c>
      <c r="AI120" s="133" t="str">
        <f>IFERROR(VLOOKUP(SPARES_MANUF[[#This Row],[LCT pour mise à la MAD]],[2]MAD!$B$4:$J$500000,2,FALSE),"MAD TBD")</f>
        <v>MAD TBD</v>
      </c>
      <c r="AJ120" s="124" t="str">
        <f>IFERROR(VLOOKUP(SPARES_MANUF[[#This Row],[LCT pour mise à la MAD]],[2]MAD!$B$4:$J$500000,9,FALSE),"")</f>
        <v/>
      </c>
      <c r="AK1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0" s="124">
        <f>SPARES_MANUF[[#This Row],[Promised ODD]]</f>
        <v>43217</v>
      </c>
      <c r="AM120" s="122" t="s">
        <v>10</v>
      </c>
      <c r="AN120" s="200">
        <f>IFERROR(VLOOKUP(SPARES_MANUF[[#This Row],[P/N]],'Table V'!A$1:O$7777,13,FALSE),"0,00")</f>
        <v>1321</v>
      </c>
      <c r="AO120" s="201" t="str">
        <f>IFERROR(VLOOKUP(SPARES_MANUF[[#This Row],[P/N]],'Table V'!A$1:O$7777,14,FALSE),"0,00")</f>
        <v>N/A</v>
      </c>
      <c r="AP120" s="202" t="str">
        <f>IFERROR(VLOOKUP(SPARES_MANUF[[#This Row],[P/N]],'Table V'!A$1:O$7777,15,FALSE),"TBD")</f>
        <v>EUR</v>
      </c>
      <c r="AQ120" s="203" t="str">
        <f>IFERROR(VLOOKUP(SPARES_MANUF[[#This Row],[CONCAT]],[3]PO_AS!$A$2:$R$2520,16,FALSE),"TBD")</f>
        <v>TBD</v>
      </c>
      <c r="AR120" s="204" t="str">
        <f>IFERROR(VLOOKUP(SPARES_MANUF[[#This Row],[CONCAT]],[3]PO_AS!$A$2:$S$2520,18,FALSE),"TBD")</f>
        <v>TBD</v>
      </c>
      <c r="AS120" s="204" t="str">
        <f t="shared" si="7"/>
        <v>Non valide</v>
      </c>
      <c r="AT120" s="204" t="str">
        <f t="shared" si="8"/>
        <v>Non valide</v>
      </c>
      <c r="AU1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6605</v>
      </c>
      <c r="AV120" s="280">
        <f>IFERROR(SPARES_MANUF[[#This Row],[CA]]*INDEX('Paramètres listes'!$A$32:$C$34,MATCH(SPARES_MANUF[[#This Row],[Devise vendue]],'Paramètres listes'!$A$32:$A$34,0),MATCH(DASHBOARD!$J$5,'Paramètres listes'!$A$32:$C$32,0)),"0,00")</f>
        <v>6605</v>
      </c>
      <c r="AW120" s="259" t="str">
        <f>LEFT(SPARES_MANUF[[#This Row],[LCT]],9)</f>
        <v>W70874</v>
      </c>
      <c r="AX120" s="205">
        <f>SPARES_MANUF[[#This Row],[Collaborated date]]</f>
        <v>43217</v>
      </c>
      <c r="AY120" s="206">
        <f>IF(AND(SPARES_MANUF[[#This Row],[Dashboard date]]&gt;40179,SPARES_MANUF[[#This Row],[Dashboard date]]&lt;45658),SPARES_MANUF[[#This Row],[Dashboard date]],0)</f>
        <v>43217</v>
      </c>
      <c r="AZ120" s="207">
        <f>IF(OR(SPARES_MANUF[[#This Row],[Client]]="STELIA",SPARES_MANUF[[#This Row],[Priority]]="RTN",SPARES_MANUF[[#This Row],[Priority]]="EXP",SPARES_MANUF[[#This Row],[Priority]]="CRIT"),2,1)</f>
        <v>2</v>
      </c>
      <c r="BA120" s="208">
        <f>IFERROR(VLOOKUP(SPARES_MANUF[[#This Row],[P/N]],Tableau2[[#All],[PN]:[Temps alloués (h)]],16,FALSE),"TBD")</f>
        <v>1.78</v>
      </c>
      <c r="BB120" s="208">
        <f>IFERROR(SUM(SPARES_MANUF[[#This Row],[Temps alloués Unitaire]]*SPARES_MANUF[[#This Row],[Requested Qty]]),"TBD")</f>
        <v>8.9</v>
      </c>
    </row>
    <row r="121" spans="1:54" ht="51" hidden="1" customHeight="1" x14ac:dyDescent="0.2">
      <c r="A121" s="335" t="str">
        <f t="shared" si="9"/>
        <v>450027037310</v>
      </c>
      <c r="B121" s="81" t="str">
        <f>IFERROR(VLOOKUP(F121,'Table V'!A:K,11,FALSE),"TBD")</f>
        <v>LATECOERE</v>
      </c>
      <c r="C121" s="81">
        <v>4500270373</v>
      </c>
      <c r="D121" s="82" t="s">
        <v>139</v>
      </c>
      <c r="E121" s="83" t="s">
        <v>86</v>
      </c>
      <c r="F121" s="81" t="s">
        <v>1477</v>
      </c>
      <c r="G121" s="81">
        <v>5</v>
      </c>
      <c r="H121" s="81">
        <v>0</v>
      </c>
      <c r="I121" s="81" t="str">
        <f>IFERROR(VLOOKUP(F121,'Stock PHS'!A:F,6,FALSE),"")</f>
        <v/>
      </c>
      <c r="J121" s="84" t="str">
        <f>IFERROR(VLOOKUP(F121,'Table V'!A:I,9,FALSE),"P/N INCONNU")</f>
        <v>P/N CONNU</v>
      </c>
      <c r="K121" s="81" t="str">
        <f>IFERROR(VLOOKUP(F121,'Table V'!A:J,10,FALSE),"TBD")</f>
        <v>N/A</v>
      </c>
      <c r="L121" s="81" t="str">
        <f>IFERROR(VLOOKUP(F121,'Table V'!A:C,3,FALSE),"LdF non existante")</f>
        <v>LdF approuvée</v>
      </c>
      <c r="M121" s="85" t="s">
        <v>46</v>
      </c>
      <c r="N121" s="81" t="str">
        <f>IFERROR(VLOOKUP(F121,'Table V'!A:H,8,FALSE),"À définir")</f>
        <v>NON</v>
      </c>
      <c r="O121" s="81" t="str">
        <f>IFERROR(VLOOKUP(F121,'Table V'!A:E,2,FALSE),"")</f>
        <v>FDVESS-L4</v>
      </c>
      <c r="P121" s="81" t="str">
        <f>IFERROR(CONCATENATE(VLOOKUP(F121,'Table V'!$A$1:$Q$259969,17,FALSE),"-",(RIGHT(C121,4)),"0",D121),"")</f>
        <v>1251619-0373010</v>
      </c>
      <c r="Q121" s="86" t="str">
        <f>IFERROR(VLOOKUP(F121,'Table V'!A:L,12,FALSE),"")</f>
        <v>COL</v>
      </c>
      <c r="R121" s="82" t="s">
        <v>135</v>
      </c>
      <c r="S121" s="81" t="s">
        <v>134</v>
      </c>
      <c r="T121" s="90">
        <v>43213</v>
      </c>
      <c r="U121" s="88" t="s">
        <v>18</v>
      </c>
      <c r="V121" s="86" t="str">
        <f>IFERROR(VLOOKUP(F121,'Table V'!A:F,6,FALSE),"TBD")</f>
        <v>N/A</v>
      </c>
      <c r="W121" s="81" t="str">
        <f>IFERROR(VLOOKUP(F121,'Table V'!A:G,7,FALSE),"TBD")</f>
        <v>N/A</v>
      </c>
      <c r="X121" s="81" t="str">
        <f>IFERROR(VLOOKUP(A121,[1]Feuil1!$A:$AJ,32,FALSE),"N/A")</f>
        <v>N/A</v>
      </c>
      <c r="Y121" s="86" t="s">
        <v>1893</v>
      </c>
      <c r="Z121" s="89"/>
      <c r="AA121" s="81" t="s">
        <v>141</v>
      </c>
      <c r="AB121" s="85">
        <v>4923</v>
      </c>
      <c r="AC121" s="85"/>
      <c r="AD121" s="85"/>
      <c r="AE121" s="90">
        <v>43068</v>
      </c>
      <c r="AF121" s="90">
        <v>43217</v>
      </c>
      <c r="AG121" s="90">
        <f t="shared" si="6"/>
        <v>43213</v>
      </c>
      <c r="AH121" s="81" t="s">
        <v>44</v>
      </c>
      <c r="AI121" s="133" t="str">
        <f>IFERROR(VLOOKUP(SPARES_MANUF[[#This Row],[LCT pour mise à la MAD]],[2]MAD!$B$4:$J$500000,2,FALSE),"MAD TBD")</f>
        <v>MAD TBD</v>
      </c>
      <c r="AJ121" s="124" t="str">
        <f>IFERROR(VLOOKUP(SPARES_MANUF[[#This Row],[LCT pour mise à la MAD]],[2]MAD!$B$4:$J$500000,9,FALSE),"")</f>
        <v/>
      </c>
      <c r="AK1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1" s="124">
        <f>SPARES_MANUF[[#This Row],[Promised ODD]]</f>
        <v>43217</v>
      </c>
      <c r="AM121" s="122" t="s">
        <v>10</v>
      </c>
      <c r="AN121" s="200">
        <f>IFERROR(VLOOKUP(SPARES_MANUF[[#This Row],[P/N]],'Table V'!A$1:O$7777,13,FALSE),"0,00")</f>
        <v>1321</v>
      </c>
      <c r="AO121" s="201" t="str">
        <f>IFERROR(VLOOKUP(SPARES_MANUF[[#This Row],[P/N]],'Table V'!A$1:O$7777,14,FALSE),"0,00")</f>
        <v>N/A</v>
      </c>
      <c r="AP121" s="202" t="str">
        <f>IFERROR(VLOOKUP(SPARES_MANUF[[#This Row],[P/N]],'Table V'!A$1:O$7777,15,FALSE),"TBD")</f>
        <v>EUR</v>
      </c>
      <c r="AQ121" s="203" t="str">
        <f>IFERROR(VLOOKUP(SPARES_MANUF[[#This Row],[CONCAT]],[3]PO_AS!$A$2:$R$2520,16,FALSE),"TBD")</f>
        <v>TBD</v>
      </c>
      <c r="AR121" s="204" t="str">
        <f>IFERROR(VLOOKUP(SPARES_MANUF[[#This Row],[CONCAT]],[3]PO_AS!$A$2:$S$2520,18,FALSE),"TBD")</f>
        <v>TBD</v>
      </c>
      <c r="AS121" s="204" t="str">
        <f t="shared" si="7"/>
        <v>Non valide</v>
      </c>
      <c r="AT121" s="204" t="str">
        <f t="shared" si="8"/>
        <v>Non valide</v>
      </c>
      <c r="AU1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6605</v>
      </c>
      <c r="AV121" s="280">
        <f>IFERROR(SPARES_MANUF[[#This Row],[CA]]*INDEX('Paramètres listes'!$A$32:$C$34,MATCH(SPARES_MANUF[[#This Row],[Devise vendue]],'Paramètres listes'!$A$32:$A$34,0),MATCH(DASHBOARD!$J$5,'Paramètres listes'!$A$32:$C$32,0)),"0,00")</f>
        <v>6605</v>
      </c>
      <c r="AW121" s="259" t="str">
        <f>LEFT(SPARES_MANUF[[#This Row],[LCT]],9)</f>
        <v>W70849</v>
      </c>
      <c r="AX121" s="205">
        <f>SPARES_MANUF[[#This Row],[Collaborated date]]</f>
        <v>43217</v>
      </c>
      <c r="AY121" s="206">
        <f>IF(AND(SPARES_MANUF[[#This Row],[Dashboard date]]&gt;40179,SPARES_MANUF[[#This Row],[Dashboard date]]&lt;45658),SPARES_MANUF[[#This Row],[Dashboard date]],0)</f>
        <v>43217</v>
      </c>
      <c r="AZ121" s="207">
        <f>IF(OR(SPARES_MANUF[[#This Row],[Client]]="STELIA",SPARES_MANUF[[#This Row],[Priority]]="RTN",SPARES_MANUF[[#This Row],[Priority]]="EXP",SPARES_MANUF[[#This Row],[Priority]]="CRIT"),2,1)</f>
        <v>2</v>
      </c>
      <c r="BA121" s="208">
        <f>IFERROR(VLOOKUP(SPARES_MANUF[[#This Row],[P/N]],Tableau2[[#All],[PN]:[Temps alloués (h)]],16,FALSE),"TBD")</f>
        <v>1.78</v>
      </c>
      <c r="BB121" s="208">
        <f>IFERROR(SUM(SPARES_MANUF[[#This Row],[Temps alloués Unitaire]]*SPARES_MANUF[[#This Row],[Requested Qty]]),"TBD")</f>
        <v>8.9</v>
      </c>
    </row>
    <row r="122" spans="1:54" ht="38.25" hidden="1" customHeight="1" x14ac:dyDescent="0.2">
      <c r="A122" s="335" t="str">
        <f t="shared" si="9"/>
        <v>6300488733</v>
      </c>
      <c r="B122" s="81" t="str">
        <f>IFERROR(VLOOKUP(F122,'Table V'!A:K,11,FALSE),"TBD")</f>
        <v>STELIA</v>
      </c>
      <c r="C122" s="81">
        <v>6300488733</v>
      </c>
      <c r="D122" s="82"/>
      <c r="E122" s="83" t="s">
        <v>78</v>
      </c>
      <c r="F122" s="81" t="s">
        <v>666</v>
      </c>
      <c r="G122" s="81">
        <v>1</v>
      </c>
      <c r="H122" s="81">
        <v>0</v>
      </c>
      <c r="I122" s="81" t="str">
        <f>IFERROR(VLOOKUP(F122,'Stock PHS'!A:F,6,FALSE),"")</f>
        <v/>
      </c>
      <c r="J122" s="84" t="str">
        <f>IFERROR(VLOOKUP(F122,'Table V'!A:I,9,FALSE),"P/N INCONNU")</f>
        <v>P/N CONNU</v>
      </c>
      <c r="K122" s="81" t="str">
        <f>IFERROR(VLOOKUP(F122,'Table V'!A:J,10,FALSE),"TBD")</f>
        <v>TBD</v>
      </c>
      <c r="L122" s="81" t="str">
        <f>IFERROR(VLOOKUP(F122,'Table V'!A:C,3,FALSE),"LdF non existante")</f>
        <v>LdF approuvée</v>
      </c>
      <c r="M122" s="85" t="s">
        <v>46</v>
      </c>
      <c r="N122" s="81" t="str">
        <f>IFERROR(VLOOKUP(F122,'Table V'!A:H,8,FALSE),"À définir")</f>
        <v>OUI</v>
      </c>
      <c r="O122" s="81" t="str">
        <f>IFERROR(VLOOKUP(F122,'Table V'!A:E,2,FALSE),"")</f>
        <v>FAISCEAU</v>
      </c>
      <c r="P122" s="81" t="str">
        <f>IFERROR(CONCATENATE(VLOOKUP(F122,'Table V'!$A$1:$Q$259969,17,FALSE),"-",(RIGHT(C122,4)),"0",D122),"")</f>
        <v>1251019-87330</v>
      </c>
      <c r="Q122" s="86" t="str">
        <f>IFERROR(VLOOKUP(F122,'Table V'!A:L,12,FALSE),"")</f>
        <v>COL</v>
      </c>
      <c r="R122" s="82" t="s">
        <v>785</v>
      </c>
      <c r="S122" s="81" t="s">
        <v>751</v>
      </c>
      <c r="T122" s="90">
        <v>43213</v>
      </c>
      <c r="U122" s="88" t="s">
        <v>18</v>
      </c>
      <c r="V122" s="86" t="str">
        <f>IFERROR(VLOOKUP(F122,'Table V'!A:F,6,FALSE),"TBD")</f>
        <v>N/A</v>
      </c>
      <c r="W122" s="81" t="str">
        <f>IFERROR(VLOOKUP(F122,'Table V'!A:G,7,FALSE),"TBD")</f>
        <v>N/A</v>
      </c>
      <c r="X122" s="81" t="str">
        <f>IFERROR(VLOOKUP(A122,[1]Feuil1!$A:$AJ,32,FALSE),"N/A")</f>
        <v>N/A</v>
      </c>
      <c r="Y122" s="86" t="s">
        <v>1893</v>
      </c>
      <c r="Z122" s="89" t="s">
        <v>806</v>
      </c>
      <c r="AA122" s="81" t="s">
        <v>141</v>
      </c>
      <c r="AB122" s="85">
        <v>11618</v>
      </c>
      <c r="AC122" s="85" t="s">
        <v>733</v>
      </c>
      <c r="AD122" s="85"/>
      <c r="AE122" s="90">
        <v>43174</v>
      </c>
      <c r="AF122" s="90">
        <v>43217</v>
      </c>
      <c r="AG122" s="90">
        <f t="shared" si="6"/>
        <v>43213</v>
      </c>
      <c r="AH122" s="81"/>
      <c r="AI122" s="133" t="str">
        <f>IFERROR(VLOOKUP(SPARES_MANUF[[#This Row],[LCT pour mise à la MAD]],[2]MAD!$B$4:$J$500000,2,FALSE),"MAD TBD")</f>
        <v>MAD TBD</v>
      </c>
      <c r="AJ122" s="124" t="str">
        <f>IFERROR(VLOOKUP(SPARES_MANUF[[#This Row],[LCT pour mise à la MAD]],[2]MAD!$B$4:$J$500000,9,FALSE),"")</f>
        <v/>
      </c>
      <c r="AK1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2" s="124">
        <f>SPARES_MANUF[[#This Row],[Promised ODD]]</f>
        <v>43217</v>
      </c>
      <c r="AM122" s="122" t="s">
        <v>10</v>
      </c>
      <c r="AN122" s="200">
        <f>IFERROR(VLOOKUP(SPARES_MANUF[[#This Row],[P/N]],'Table V'!A$1:O$7777,13,FALSE),"0,00")</f>
        <v>0</v>
      </c>
      <c r="AO122" s="201">
        <f>IFERROR(VLOOKUP(SPARES_MANUF[[#This Row],[P/N]],'Table V'!A$1:O$7777,14,FALSE),"0,00")</f>
        <v>0</v>
      </c>
      <c r="AP122" s="202">
        <f>IFERROR(VLOOKUP(SPARES_MANUF[[#This Row],[P/N]],'Table V'!A$1:O$7777,15,FALSE),"TBD")</f>
        <v>0</v>
      </c>
      <c r="AQ122" s="203" t="str">
        <f>IFERROR(VLOOKUP(SPARES_MANUF[[#This Row],[CONCAT]],[3]PO_AS!$A$2:$R$2520,16,FALSE),"TBD")</f>
        <v>TBD</v>
      </c>
      <c r="AR122" s="204" t="str">
        <f>IFERROR(VLOOKUP(SPARES_MANUF[[#This Row],[CONCAT]],[3]PO_AS!$A$2:$S$2520,18,FALSE),"TBD")</f>
        <v>TBD</v>
      </c>
      <c r="AS122" s="204" t="str">
        <f t="shared" si="7"/>
        <v>Non valide</v>
      </c>
      <c r="AT122" s="204" t="str">
        <f t="shared" si="8"/>
        <v>Non valide</v>
      </c>
      <c r="AU1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2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22" s="259" t="str">
        <f>LEFT(SPARES_MANUF[[#This Row],[LCT]],9)</f>
        <v xml:space="preserve">Z69574 - </v>
      </c>
      <c r="AX122" s="205">
        <f>SPARES_MANUF[[#This Row],[Collaborated date]]</f>
        <v>43217</v>
      </c>
      <c r="AY122" s="206">
        <f>IF(AND(SPARES_MANUF[[#This Row],[Dashboard date]]&gt;40179,SPARES_MANUF[[#This Row],[Dashboard date]]&lt;45658),SPARES_MANUF[[#This Row],[Dashboard date]],0)</f>
        <v>43217</v>
      </c>
      <c r="AZ122" s="207">
        <f>IF(OR(SPARES_MANUF[[#This Row],[Client]]="STELIA",SPARES_MANUF[[#This Row],[Priority]]="RTN",SPARES_MANUF[[#This Row],[Priority]]="EXP",SPARES_MANUF[[#This Row],[Priority]]="CRIT"),2,1)</f>
        <v>2</v>
      </c>
      <c r="BA122" s="208">
        <f>IFERROR(VLOOKUP(SPARES_MANUF[[#This Row],[P/N]],Tableau2[[#All],[PN]:[Temps alloués (h)]],16,FALSE),"TBD")</f>
        <v>0</v>
      </c>
      <c r="BB122" s="208">
        <f>IFERROR(SUM(SPARES_MANUF[[#This Row],[Temps alloués Unitaire]]*SPARES_MANUF[[#This Row],[Requested Qty]]),"TBD")</f>
        <v>0</v>
      </c>
    </row>
    <row r="123" spans="1:54" ht="25.5" hidden="1" customHeight="1" x14ac:dyDescent="0.2">
      <c r="A123" s="335" t="str">
        <f t="shared" si="9"/>
        <v>2769512710</v>
      </c>
      <c r="B123" s="81" t="str">
        <f>IFERROR(VLOOKUP(F123,'Table V'!A:K,11,FALSE),"TBD")</f>
        <v>AIRBUS</v>
      </c>
      <c r="C123" s="81">
        <v>27695127</v>
      </c>
      <c r="D123" s="82" t="s">
        <v>139</v>
      </c>
      <c r="E123" s="83" t="s">
        <v>86</v>
      </c>
      <c r="F123" s="81" t="s">
        <v>544</v>
      </c>
      <c r="G123" s="81">
        <v>1</v>
      </c>
      <c r="H123" s="81">
        <v>0</v>
      </c>
      <c r="I123" s="81" t="str">
        <f>IFERROR(VLOOKUP(F123,'Stock PHS'!A:F,6,FALSE),"")</f>
        <v/>
      </c>
      <c r="J123" s="84" t="str">
        <f>IFERROR(VLOOKUP(F123,'Table V'!A:I,9,FALSE),"P/N INCONNU")</f>
        <v>P/N CONNU</v>
      </c>
      <c r="K123" s="81" t="str">
        <f>IFERROR(VLOOKUP(F123,'Table V'!A:J,10,FALSE),"TBD")</f>
        <v>N/A</v>
      </c>
      <c r="L123" s="81" t="str">
        <f>IFERROR(VLOOKUP(F123,'Table V'!A:C,3,FALSE),"LdF non existante")</f>
        <v>LdF approuvée</v>
      </c>
      <c r="M123" s="85" t="s">
        <v>46</v>
      </c>
      <c r="N123" s="81" t="str">
        <f>IFERROR(VLOOKUP(F123,'Table V'!A:H,8,FALSE),"À définir")</f>
        <v>NON</v>
      </c>
      <c r="O123" s="81">
        <f>IFERROR(VLOOKUP(F123,'Table V'!A:E,2,FALSE),"")</f>
        <v>56</v>
      </c>
      <c r="P123" s="81" t="str">
        <f>IFERROR(CONCATENATE(VLOOKUP(F123,'Table V'!$A$1:$Q$259969,17,FALSE),"-",(RIGHT(C123,4)),"0",D123),"")</f>
        <v>1251019-5127010</v>
      </c>
      <c r="Q123" s="86" t="str">
        <f>IFERROR(VLOOKUP(F123,'Table V'!A:L,12,FALSE),"")</f>
        <v>LAB</v>
      </c>
      <c r="R123" s="82" t="s">
        <v>1707</v>
      </c>
      <c r="S123" s="81" t="s">
        <v>164</v>
      </c>
      <c r="T123" s="90">
        <v>43213</v>
      </c>
      <c r="U123" s="88" t="s">
        <v>18</v>
      </c>
      <c r="V123" s="86" t="str">
        <f>IFERROR(VLOOKUP(F123,'Table V'!A:F,6,FALSE),"TBD")</f>
        <v>N/A</v>
      </c>
      <c r="W123" s="81" t="str">
        <f>IFERROR(VLOOKUP(F123,'Table V'!A:G,7,FALSE),"TBD")</f>
        <v>N/A</v>
      </c>
      <c r="X123" s="81" t="str">
        <f>IFERROR(VLOOKUP(A123,[1]Feuil1!$A:$AJ,32,FALSE),"N/A")</f>
        <v>N/A</v>
      </c>
      <c r="Y123" s="131" t="s">
        <v>1893</v>
      </c>
      <c r="Z123" s="89" t="s">
        <v>241</v>
      </c>
      <c r="AA123" s="81" t="s">
        <v>141</v>
      </c>
      <c r="AB123" s="85">
        <v>11971</v>
      </c>
      <c r="AC123" s="85"/>
      <c r="AD123" s="85"/>
      <c r="AE123" s="90">
        <v>43182</v>
      </c>
      <c r="AF123" s="90">
        <v>43217</v>
      </c>
      <c r="AG123" s="90">
        <f t="shared" si="6"/>
        <v>43213</v>
      </c>
      <c r="AH123" s="81" t="s">
        <v>44</v>
      </c>
      <c r="AI123" s="133" t="str">
        <f>IFERROR(VLOOKUP(SPARES_MANUF[[#This Row],[LCT pour mise à la MAD]],[2]MAD!$B$4:$J$500000,2,FALSE),"MAD TBD")</f>
        <v>MAD TBD</v>
      </c>
      <c r="AJ123" s="124" t="str">
        <f>IFERROR(VLOOKUP(SPARES_MANUF[[#This Row],[LCT pour mise à la MAD]],[2]MAD!$B$4:$J$500000,9,FALSE),"")</f>
        <v/>
      </c>
      <c r="AK1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3" s="124">
        <f>SPARES_MANUF[[#This Row],[Promised ODD]]</f>
        <v>43217</v>
      </c>
      <c r="AM123" s="122" t="s">
        <v>10</v>
      </c>
      <c r="AN123" s="200">
        <f>IFERROR(VLOOKUP(SPARES_MANUF[[#This Row],[P/N]],'Table V'!A$1:O$7777,13,FALSE),"0,00")</f>
        <v>1980.33</v>
      </c>
      <c r="AO123" s="201">
        <f>IFERROR(VLOOKUP(SPARES_MANUF[[#This Row],[P/N]],'Table V'!A$1:O$7777,14,FALSE),"0,00")</f>
        <v>0</v>
      </c>
      <c r="AP123" s="202" t="str">
        <f>IFERROR(VLOOKUP(SPARES_MANUF[[#This Row],[P/N]],'Table V'!A$1:O$7777,15,FALSE),"TBD")</f>
        <v>EUR</v>
      </c>
      <c r="AQ123" s="203" t="str">
        <f>IFERROR(VLOOKUP(SPARES_MANUF[[#This Row],[CONCAT]],[3]PO_AS!$A$2:$R$2520,16,FALSE),"TBD")</f>
        <v>TBD</v>
      </c>
      <c r="AR123" s="204" t="str">
        <f>IFERROR(VLOOKUP(SPARES_MANUF[[#This Row],[CONCAT]],[3]PO_AS!$A$2:$S$2520,18,FALSE),"TBD")</f>
        <v>TBD</v>
      </c>
      <c r="AS123" s="204" t="str">
        <f t="shared" si="7"/>
        <v>Non valide</v>
      </c>
      <c r="AT123" s="204" t="str">
        <f t="shared" si="8"/>
        <v>Non valide</v>
      </c>
      <c r="AU1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1980.33</v>
      </c>
      <c r="AV123" s="280">
        <f>IFERROR(SPARES_MANUF[[#This Row],[CA]]*INDEX('Paramètres listes'!$A$32:$C$34,MATCH(SPARES_MANUF[[#This Row],[Devise vendue]],'Paramètres listes'!$A$32:$A$34,0),MATCH(DASHBOARD!$J$5,'Paramètres listes'!$A$32:$C$32,0)),"0,00")</f>
        <v>1980.33</v>
      </c>
      <c r="AW123" s="259" t="str">
        <f>LEFT(SPARES_MANUF[[#This Row],[LCT]],9)</f>
        <v>Z72221
Z7</v>
      </c>
      <c r="AX123" s="205">
        <f>SPARES_MANUF[[#This Row],[Collaborated date]]</f>
        <v>43217</v>
      </c>
      <c r="AY123" s="206">
        <f>IF(AND(SPARES_MANUF[[#This Row],[Dashboard date]]&gt;40179,SPARES_MANUF[[#This Row],[Dashboard date]]&lt;45658),SPARES_MANUF[[#This Row],[Dashboard date]],0)</f>
        <v>43217</v>
      </c>
      <c r="AZ123" s="207">
        <f>IF(OR(SPARES_MANUF[[#This Row],[Client]]="STELIA",SPARES_MANUF[[#This Row],[Priority]]="RTN",SPARES_MANUF[[#This Row],[Priority]]="EXP",SPARES_MANUF[[#This Row],[Priority]]="CRIT"),2,1)</f>
        <v>2</v>
      </c>
      <c r="BA123" s="208">
        <f>IFERROR(VLOOKUP(SPARES_MANUF[[#This Row],[P/N]],Tableau2[[#All],[PN]:[Temps alloués (h)]],16,FALSE),"TBD")</f>
        <v>0</v>
      </c>
      <c r="BB123" s="208">
        <f>IFERROR(SUM(SPARES_MANUF[[#This Row],[Temps alloués Unitaire]]*SPARES_MANUF[[#This Row],[Requested Qty]]),"TBD")</f>
        <v>0</v>
      </c>
    </row>
    <row r="124" spans="1:54" ht="38.25" hidden="1" customHeight="1" x14ac:dyDescent="0.2">
      <c r="A124" s="335" t="str">
        <f t="shared" si="9"/>
        <v>6300561161</v>
      </c>
      <c r="B124" s="81" t="str">
        <f>IFERROR(VLOOKUP(F124,'Table V'!A:K,11,FALSE),"TBD")</f>
        <v>STELIA</v>
      </c>
      <c r="C124" s="81">
        <v>6300561161</v>
      </c>
      <c r="D124" s="82"/>
      <c r="E124" s="83" t="s">
        <v>11</v>
      </c>
      <c r="F124" s="81" t="s">
        <v>672</v>
      </c>
      <c r="G124" s="81">
        <v>2</v>
      </c>
      <c r="H124" s="81">
        <v>0</v>
      </c>
      <c r="I124" s="81" t="str">
        <f>IFERROR(VLOOKUP(F124,'Stock PHS'!A:F,6,FALSE),"")</f>
        <v/>
      </c>
      <c r="J124" s="84" t="str">
        <f>IFERROR(VLOOKUP(F124,'Table V'!A:I,9,FALSE),"P/N INCONNU")</f>
        <v>P/N CONNU</v>
      </c>
      <c r="K124" s="81" t="str">
        <f>IFERROR(VLOOKUP(F124,'Table V'!A:J,10,FALSE),"TBD")</f>
        <v>TBD</v>
      </c>
      <c r="L124" s="81" t="str">
        <f>IFERROR(VLOOKUP(F124,'Table V'!A:C,3,FALSE),"LdF non existante")</f>
        <v>LdF approuvée</v>
      </c>
      <c r="M124" s="85" t="s">
        <v>46</v>
      </c>
      <c r="N124" s="81" t="str">
        <f>IFERROR(VLOOKUP(F124,'Table V'!A:H,8,FALSE),"À définir")</f>
        <v>OUI</v>
      </c>
      <c r="O124" s="81" t="str">
        <f>IFERROR(VLOOKUP(F124,'Table V'!A:E,2,FALSE),"")</f>
        <v>PANEL ASSY 61VU</v>
      </c>
      <c r="P124" s="81" t="str">
        <f>IFERROR(CONCATENATE(VLOOKUP(F124,'Table V'!$A$1:$Q$259969,17,FALSE),"-",(RIGHT(C124,4)),"0",D124),"")</f>
        <v>1251019-11610</v>
      </c>
      <c r="Q124" s="86" t="str">
        <f>IFERROR(VLOOKUP(F124,'Table V'!A:L,12,FALSE),"")</f>
        <v>COL</v>
      </c>
      <c r="R124" s="82" t="s">
        <v>783</v>
      </c>
      <c r="S124" s="81" t="s">
        <v>752</v>
      </c>
      <c r="T124" s="90">
        <v>43215</v>
      </c>
      <c r="U124" s="88" t="s">
        <v>18</v>
      </c>
      <c r="V124" s="86" t="str">
        <f>IFERROR(VLOOKUP(F124,'Table V'!A:F,6,FALSE),"TBD")</f>
        <v>N/A</v>
      </c>
      <c r="W124" s="81" t="str">
        <f>IFERROR(VLOOKUP(F124,'Table V'!A:G,7,FALSE),"TBD")</f>
        <v>N/A</v>
      </c>
      <c r="X124" s="81" t="str">
        <f>IFERROR(VLOOKUP(A124,[1]Feuil1!$A:$AJ,32,FALSE),"N/A")</f>
        <v>N/A</v>
      </c>
      <c r="Y124" s="86" t="s">
        <v>1893</v>
      </c>
      <c r="Z124" s="89"/>
      <c r="AA124" s="81" t="s">
        <v>141</v>
      </c>
      <c r="AB124" s="85">
        <v>12556</v>
      </c>
      <c r="AC124" s="85"/>
      <c r="AD124" s="85"/>
      <c r="AE124" s="90">
        <v>43187</v>
      </c>
      <c r="AF124" s="90">
        <v>43217</v>
      </c>
      <c r="AG124" s="90">
        <f t="shared" si="6"/>
        <v>43215</v>
      </c>
      <c r="AH124" s="81"/>
      <c r="AI124" s="133" t="str">
        <f>IFERROR(VLOOKUP(SPARES_MANUF[[#This Row],[LCT pour mise à la MAD]],[2]MAD!$B$4:$J$500000,2,FALSE),"MAD TBD")</f>
        <v>MAD TBD</v>
      </c>
      <c r="AJ124" s="124" t="str">
        <f>IFERROR(VLOOKUP(SPARES_MANUF[[#This Row],[LCT pour mise à la MAD]],[2]MAD!$B$4:$J$500000,9,FALSE),"")</f>
        <v/>
      </c>
      <c r="AK1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4" s="124">
        <f>SPARES_MANUF[[#This Row],[Promised ODD]]</f>
        <v>43217</v>
      </c>
      <c r="AM124" s="122" t="s">
        <v>10</v>
      </c>
      <c r="AN124" s="200">
        <f>IFERROR(VLOOKUP(SPARES_MANUF[[#This Row],[P/N]],'Table V'!A$1:O$7777,13,FALSE),"0,00")</f>
        <v>0</v>
      </c>
      <c r="AO124" s="201">
        <f>IFERROR(VLOOKUP(SPARES_MANUF[[#This Row],[P/N]],'Table V'!A$1:O$7777,14,FALSE),"0,00")</f>
        <v>0</v>
      </c>
      <c r="AP124" s="202">
        <f>IFERROR(VLOOKUP(SPARES_MANUF[[#This Row],[P/N]],'Table V'!A$1:O$7777,15,FALSE),"TBD")</f>
        <v>0</v>
      </c>
      <c r="AQ124" s="203" t="str">
        <f>IFERROR(VLOOKUP(SPARES_MANUF[[#This Row],[CONCAT]],[3]PO_AS!$A$2:$R$2520,16,FALSE),"TBD")</f>
        <v>TBD</v>
      </c>
      <c r="AR124" s="204" t="str">
        <f>IFERROR(VLOOKUP(SPARES_MANUF[[#This Row],[CONCAT]],[3]PO_AS!$A$2:$S$2520,18,FALSE),"TBD")</f>
        <v>TBD</v>
      </c>
      <c r="AS124" s="204" t="str">
        <f t="shared" si="7"/>
        <v>Non valide</v>
      </c>
      <c r="AT124" s="204" t="str">
        <f t="shared" si="8"/>
        <v>Non valide</v>
      </c>
      <c r="AU1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2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24" s="259" t="str">
        <f>LEFT(SPARES_MANUF[[#This Row],[LCT]],9)</f>
        <v xml:space="preserve">Z95497 - </v>
      </c>
      <c r="AX124" s="205">
        <f>SPARES_MANUF[[#This Row],[Collaborated date]]</f>
        <v>43217</v>
      </c>
      <c r="AY124" s="206">
        <f>IF(AND(SPARES_MANUF[[#This Row],[Dashboard date]]&gt;40179,SPARES_MANUF[[#This Row],[Dashboard date]]&lt;45658),SPARES_MANUF[[#This Row],[Dashboard date]],0)</f>
        <v>43217</v>
      </c>
      <c r="AZ124" s="207">
        <f>IF(OR(SPARES_MANUF[[#This Row],[Client]]="STELIA",SPARES_MANUF[[#This Row],[Priority]]="RTN",SPARES_MANUF[[#This Row],[Priority]]="EXP",SPARES_MANUF[[#This Row],[Priority]]="CRIT"),2,1)</f>
        <v>2</v>
      </c>
      <c r="BA124" s="208">
        <f>IFERROR(VLOOKUP(SPARES_MANUF[[#This Row],[P/N]],Tableau2[[#All],[PN]:[Temps alloués (h)]],16,FALSE),"TBD")</f>
        <v>0</v>
      </c>
      <c r="BB124" s="208">
        <f>IFERROR(SUM(SPARES_MANUF[[#This Row],[Temps alloués Unitaire]]*SPARES_MANUF[[#This Row],[Requested Qty]]),"TBD")</f>
        <v>0</v>
      </c>
    </row>
    <row r="125" spans="1:54" ht="38.25" hidden="1" customHeight="1" x14ac:dyDescent="0.2">
      <c r="A125" s="335" t="str">
        <f t="shared" si="9"/>
        <v>6300586338</v>
      </c>
      <c r="B125" s="81" t="str">
        <f>IFERROR(VLOOKUP(F125,'Table V'!A:K,11,FALSE),"TBD")</f>
        <v>STELIA</v>
      </c>
      <c r="C125" s="81">
        <v>6300586338</v>
      </c>
      <c r="D125" s="82"/>
      <c r="E125" s="83" t="s">
        <v>78</v>
      </c>
      <c r="F125" s="81" t="s">
        <v>672</v>
      </c>
      <c r="G125" s="81">
        <v>7</v>
      </c>
      <c r="H125" s="81">
        <v>0</v>
      </c>
      <c r="I125" s="81" t="str">
        <f>IFERROR(VLOOKUP(F125,'Stock PHS'!A:F,6,FALSE),"")</f>
        <v/>
      </c>
      <c r="J125" s="84" t="str">
        <f>IFERROR(VLOOKUP(F125,'Table V'!A:I,9,FALSE),"P/N INCONNU")</f>
        <v>P/N CONNU</v>
      </c>
      <c r="K125" s="81" t="str">
        <f>IFERROR(VLOOKUP(F125,'Table V'!A:J,10,FALSE),"TBD")</f>
        <v>TBD</v>
      </c>
      <c r="L125" s="81" t="str">
        <f>IFERROR(VLOOKUP(F125,'Table V'!A:C,3,FALSE),"LdF non existante")</f>
        <v>LdF approuvée</v>
      </c>
      <c r="M125" s="85" t="s">
        <v>46</v>
      </c>
      <c r="N125" s="81" t="str">
        <f>IFERROR(VLOOKUP(F125,'Table V'!A:H,8,FALSE),"À définir")</f>
        <v>OUI</v>
      </c>
      <c r="O125" s="81" t="str">
        <f>IFERROR(VLOOKUP(F125,'Table V'!A:E,2,FALSE),"")</f>
        <v>PANEL ASSY 61VU</v>
      </c>
      <c r="P125" s="81" t="str">
        <f>IFERROR(CONCATENATE(VLOOKUP(F125,'Table V'!$A$1:$Q$259969,17,FALSE),"-",(RIGHT(C125,4)),"0",D125),"")</f>
        <v>1251019-63380</v>
      </c>
      <c r="Q125" s="86" t="str">
        <f>IFERROR(VLOOKUP(F125,'Table V'!A:L,12,FALSE),"")</f>
        <v>COL</v>
      </c>
      <c r="R125" s="82" t="s">
        <v>786</v>
      </c>
      <c r="S125" s="81" t="s">
        <v>753</v>
      </c>
      <c r="T125" s="90">
        <v>43216</v>
      </c>
      <c r="U125" s="88" t="s">
        <v>18</v>
      </c>
      <c r="V125" s="86" t="str">
        <f>IFERROR(VLOOKUP(F125,'Table V'!A:F,6,FALSE),"TBD")</f>
        <v>N/A</v>
      </c>
      <c r="W125" s="81" t="str">
        <f>IFERROR(VLOOKUP(F125,'Table V'!A:G,7,FALSE),"TBD")</f>
        <v>N/A</v>
      </c>
      <c r="X125" s="81" t="str">
        <f>IFERROR(VLOOKUP(A125,[1]Feuil1!$A:$AJ,32,FALSE),"N/A")</f>
        <v>N/A</v>
      </c>
      <c r="Y125" s="86" t="s">
        <v>1893</v>
      </c>
      <c r="Z125" s="89" t="s">
        <v>811</v>
      </c>
      <c r="AA125" s="81" t="s">
        <v>141</v>
      </c>
      <c r="AB125" s="85">
        <v>12678</v>
      </c>
      <c r="AC125" s="85" t="s">
        <v>44</v>
      </c>
      <c r="AD125" s="85"/>
      <c r="AE125" s="90">
        <v>43222</v>
      </c>
      <c r="AF125" s="90"/>
      <c r="AG125" s="90">
        <f t="shared" si="6"/>
        <v>43216</v>
      </c>
      <c r="AH125" s="81"/>
      <c r="AI125" s="133" t="str">
        <f>IFERROR(VLOOKUP(SPARES_MANUF[[#This Row],[LCT pour mise à la MAD]],[2]MAD!$B$4:$J$500000,2,FALSE),"MAD TBD")</f>
        <v>MAD TBD</v>
      </c>
      <c r="AJ125" s="124" t="str">
        <f>IFERROR(VLOOKUP(SPARES_MANUF[[#This Row],[LCT pour mise à la MAD]],[2]MAD!$B$4:$J$500000,9,FALSE),"")</f>
        <v/>
      </c>
      <c r="AK1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5" s="124">
        <v>43216</v>
      </c>
      <c r="AM125" s="122" t="s">
        <v>10</v>
      </c>
      <c r="AN125" s="200">
        <f>IFERROR(VLOOKUP(SPARES_MANUF[[#This Row],[P/N]],'Table V'!A$1:O$7777,13,FALSE),"0,00")</f>
        <v>0</v>
      </c>
      <c r="AO125" s="201">
        <f>IFERROR(VLOOKUP(SPARES_MANUF[[#This Row],[P/N]],'Table V'!A$1:O$7777,14,FALSE),"0,00")</f>
        <v>0</v>
      </c>
      <c r="AP125" s="202">
        <f>IFERROR(VLOOKUP(SPARES_MANUF[[#This Row],[P/N]],'Table V'!A$1:O$7777,15,FALSE),"TBD")</f>
        <v>0</v>
      </c>
      <c r="AQ125" s="203" t="str">
        <f>IFERROR(VLOOKUP(SPARES_MANUF[[#This Row],[CONCAT]],[3]PO_AS!$A$2:$R$2520,16,FALSE),"TBD")</f>
        <v>TBD</v>
      </c>
      <c r="AR125" s="204" t="str">
        <f>IFERROR(VLOOKUP(SPARES_MANUF[[#This Row],[CONCAT]],[3]PO_AS!$A$2:$S$2520,18,FALSE),"TBD")</f>
        <v>TBD</v>
      </c>
      <c r="AS125" s="204" t="str">
        <f t="shared" si="7"/>
        <v>Non valide</v>
      </c>
      <c r="AT125" s="204" t="str">
        <f t="shared" si="8"/>
        <v>Non valide</v>
      </c>
      <c r="AU1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2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25" s="259" t="str">
        <f>LEFT(SPARES_MANUF[[#This Row],[LCT]],9)</f>
        <v xml:space="preserve">006559 - </v>
      </c>
      <c r="AX125" s="205">
        <f>SPARES_MANUF[[#This Row],[Collaborated date]]</f>
        <v>43216</v>
      </c>
      <c r="AY125" s="206">
        <f>IF(AND(SPARES_MANUF[[#This Row],[Dashboard date]]&gt;40179,SPARES_MANUF[[#This Row],[Dashboard date]]&lt;45658),SPARES_MANUF[[#This Row],[Dashboard date]],0)</f>
        <v>43216</v>
      </c>
      <c r="AZ125" s="207">
        <f>IF(OR(SPARES_MANUF[[#This Row],[Client]]="STELIA",SPARES_MANUF[[#This Row],[Priority]]="RTN",SPARES_MANUF[[#This Row],[Priority]]="EXP",SPARES_MANUF[[#This Row],[Priority]]="CRIT"),2,1)</f>
        <v>2</v>
      </c>
      <c r="BA125" s="208">
        <f>IFERROR(VLOOKUP(SPARES_MANUF[[#This Row],[P/N]],Tableau2[[#All],[PN]:[Temps alloués (h)]],16,FALSE),"TBD")</f>
        <v>0</v>
      </c>
      <c r="BB125" s="208">
        <f>IFERROR(SUM(SPARES_MANUF[[#This Row],[Temps alloués Unitaire]]*SPARES_MANUF[[#This Row],[Requested Qty]]),"TBD")</f>
        <v>0</v>
      </c>
    </row>
    <row r="126" spans="1:54" ht="25.5" hidden="1" customHeight="1" x14ac:dyDescent="0.2">
      <c r="A126" s="335" t="str">
        <f t="shared" si="9"/>
        <v>HNC2000235194</v>
      </c>
      <c r="B126" s="81" t="str">
        <f>IFERROR(VLOOKUP(F126,'Table V'!A:K,11,FALSE),"TBD")</f>
        <v>FAL A400M</v>
      </c>
      <c r="C126" s="81" t="s">
        <v>725</v>
      </c>
      <c r="D126" s="82"/>
      <c r="E126" s="83" t="s">
        <v>86</v>
      </c>
      <c r="F126" s="81" t="s">
        <v>415</v>
      </c>
      <c r="G126" s="81">
        <v>1</v>
      </c>
      <c r="H126" s="81">
        <v>0</v>
      </c>
      <c r="I126" s="81" t="str">
        <f>IFERROR(VLOOKUP(F126,'Stock PHS'!A:F,6,FALSE),"")</f>
        <v/>
      </c>
      <c r="J126" s="84" t="str">
        <f>IFERROR(VLOOKUP(F126,'Table V'!A:I,9,FALSE),"P/N INCONNU")</f>
        <v>P/N CONNU</v>
      </c>
      <c r="K126" s="81" t="str">
        <f>IFERROR(VLOOKUP(F126,'Table V'!A:J,10,FALSE),"TBD")</f>
        <v>TBD</v>
      </c>
      <c r="L126" s="81" t="str">
        <f>IFERROR(VLOOKUP(F126,'Table V'!A:C,3,FALSE),"LdF non existante")</f>
        <v>LdF approuvée</v>
      </c>
      <c r="M126" s="85" t="s">
        <v>46</v>
      </c>
      <c r="N126" s="81" t="str">
        <f>IFERROR(VLOOKUP(F126,'Table V'!A:H,8,FALSE),"À définir")</f>
        <v>NON</v>
      </c>
      <c r="O126" s="81" t="str">
        <f>IFERROR(VLOOKUP(F126,'Table V'!A:E,2,FALSE),"")</f>
        <v>OPTICAL FIBER</v>
      </c>
      <c r="P126" s="81" t="str">
        <f>IFERROR(CONCATENATE(VLOOKUP(F126,'Table V'!$A$1:$Q$259969,17,FALSE),"-",(RIGHT(C126,4)),"0",D126),"")</f>
        <v>1251019-51940</v>
      </c>
      <c r="Q126" s="86" t="str">
        <f>IFERROR(VLOOKUP(F126,'Table V'!A:L,12,FALSE),"")</f>
        <v>LAB</v>
      </c>
      <c r="R126" s="82" t="s">
        <v>787</v>
      </c>
      <c r="S126" s="81" t="s">
        <v>754</v>
      </c>
      <c r="T126" s="90">
        <v>43217</v>
      </c>
      <c r="U126" s="88" t="s">
        <v>18</v>
      </c>
      <c r="V126" s="86" t="str">
        <f>IFERROR(VLOOKUP(F126,'Table V'!A:F,6,FALSE),"TBD")</f>
        <v>N/A</v>
      </c>
      <c r="W126" s="81" t="str">
        <f>IFERROR(VLOOKUP(F126,'Table V'!A:G,7,FALSE),"TBD")</f>
        <v>N/A</v>
      </c>
      <c r="X126" s="81" t="str">
        <f>IFERROR(VLOOKUP(A126,[1]Feuil1!$A:$AJ,32,FALSE),"N/A")</f>
        <v>N/A</v>
      </c>
      <c r="Y126" s="86" t="s">
        <v>1893</v>
      </c>
      <c r="Z126" s="89" t="s">
        <v>812</v>
      </c>
      <c r="AA126" s="81" t="s">
        <v>141</v>
      </c>
      <c r="AB126" s="85" t="s">
        <v>44</v>
      </c>
      <c r="AC126" s="85" t="s">
        <v>44</v>
      </c>
      <c r="AD126" s="85"/>
      <c r="AE126" s="90">
        <v>43223</v>
      </c>
      <c r="AF126" s="90"/>
      <c r="AG126" s="90">
        <f t="shared" si="6"/>
        <v>43217</v>
      </c>
      <c r="AH126" s="81"/>
      <c r="AI126" s="133" t="str">
        <f>IFERROR(VLOOKUP(SPARES_MANUF[[#This Row],[LCT pour mise à la MAD]],[2]MAD!$B$4:$J$500000,2,FALSE),"MAD TBD")</f>
        <v>MAD TBD</v>
      </c>
      <c r="AJ126" s="124" t="str">
        <f>IFERROR(VLOOKUP(SPARES_MANUF[[#This Row],[LCT pour mise à la MAD]],[2]MAD!$B$4:$J$500000,9,FALSE),"")</f>
        <v/>
      </c>
      <c r="AK1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6" s="124">
        <v>43217</v>
      </c>
      <c r="AM126" s="122" t="s">
        <v>10</v>
      </c>
      <c r="AN126" s="200">
        <f>IFERROR(VLOOKUP(SPARES_MANUF[[#This Row],[P/N]],'Table V'!A$1:O$7777,13,FALSE),"0,00")</f>
        <v>0</v>
      </c>
      <c r="AO126" s="201">
        <f>IFERROR(VLOOKUP(SPARES_MANUF[[#This Row],[P/N]],'Table V'!A$1:O$7777,14,FALSE),"0,00")</f>
        <v>0</v>
      </c>
      <c r="AP126" s="202">
        <f>IFERROR(VLOOKUP(SPARES_MANUF[[#This Row],[P/N]],'Table V'!A$1:O$7777,15,FALSE),"TBD")</f>
        <v>0</v>
      </c>
      <c r="AQ126" s="203" t="str">
        <f>IFERROR(VLOOKUP(SPARES_MANUF[[#This Row],[CONCAT]],[3]PO_AS!$A$2:$R$2520,16,FALSE),"TBD")</f>
        <v>TBD</v>
      </c>
      <c r="AR126" s="204" t="str">
        <f>IFERROR(VLOOKUP(SPARES_MANUF[[#This Row],[CONCAT]],[3]PO_AS!$A$2:$S$2520,18,FALSE),"TBD")</f>
        <v>TBD</v>
      </c>
      <c r="AS126" s="204" t="str">
        <f t="shared" si="7"/>
        <v>Non valide</v>
      </c>
      <c r="AT126" s="204" t="str">
        <f t="shared" si="8"/>
        <v>Non valide</v>
      </c>
      <c r="AU1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26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26" s="259" t="str">
        <f>LEFT(SPARES_MANUF[[#This Row],[LCT]],9)</f>
        <v>019775</v>
      </c>
      <c r="AX126" s="205">
        <f>SPARES_MANUF[[#This Row],[Collaborated date]]</f>
        <v>43217</v>
      </c>
      <c r="AY126" s="206">
        <f>IF(AND(SPARES_MANUF[[#This Row],[Dashboard date]]&gt;40179,SPARES_MANUF[[#This Row],[Dashboard date]]&lt;45658),SPARES_MANUF[[#This Row],[Dashboard date]],0)</f>
        <v>43217</v>
      </c>
      <c r="AZ126" s="207">
        <f>IF(OR(SPARES_MANUF[[#This Row],[Client]]="STELIA",SPARES_MANUF[[#This Row],[Priority]]="RTN",SPARES_MANUF[[#This Row],[Priority]]="EXP",SPARES_MANUF[[#This Row],[Priority]]="CRIT"),2,1)</f>
        <v>2</v>
      </c>
      <c r="BA126" s="208">
        <f>IFERROR(VLOOKUP(SPARES_MANUF[[#This Row],[P/N]],Tableau2[[#All],[PN]:[Temps alloués (h)]],16,FALSE),"TBD")</f>
        <v>0</v>
      </c>
      <c r="BB126" s="208">
        <f>IFERROR(SUM(SPARES_MANUF[[#This Row],[Temps alloués Unitaire]]*SPARES_MANUF[[#This Row],[Requested Qty]]),"TBD")</f>
        <v>0</v>
      </c>
    </row>
    <row r="127" spans="1:54" ht="25.5" hidden="1" customHeight="1" x14ac:dyDescent="0.2">
      <c r="A127" s="335" t="str">
        <f t="shared" si="9"/>
        <v>CDE-CCP77701010</v>
      </c>
      <c r="B127" s="81" t="str">
        <f>IFERROR(VLOOKUP(F127,'Table V'!A:K,11,FALSE),"TBD")</f>
        <v>LATECOERE</v>
      </c>
      <c r="C127" s="81" t="s">
        <v>300</v>
      </c>
      <c r="D127" s="82" t="s">
        <v>139</v>
      </c>
      <c r="E127" s="83" t="s">
        <v>86</v>
      </c>
      <c r="F127" s="81" t="s">
        <v>1476</v>
      </c>
      <c r="G127" s="81">
        <v>1</v>
      </c>
      <c r="H127" s="81">
        <v>0</v>
      </c>
      <c r="I127" s="81" t="str">
        <f>IFERROR(VLOOKUP(F127,'Stock PHS'!A:F,6,FALSE),"")</f>
        <v/>
      </c>
      <c r="J127" s="84" t="str">
        <f>IFERROR(VLOOKUP(F127,'Table V'!A:I,9,FALSE),"P/N INCONNU")</f>
        <v>P/N CONNU</v>
      </c>
      <c r="K127" s="81" t="str">
        <f>IFERROR(VLOOKUP(F127,'Table V'!A:J,10,FALSE),"TBD")</f>
        <v>N/A</v>
      </c>
      <c r="L127" s="81" t="str">
        <f>IFERROR(VLOOKUP(F127,'Table V'!A:C,3,FALSE),"LdF non existante")</f>
        <v>LdF approuvée</v>
      </c>
      <c r="M127" s="85" t="s">
        <v>46</v>
      </c>
      <c r="N127" s="81" t="str">
        <f>IFERROR(VLOOKUP(F127,'Table V'!A:H,8,FALSE),"À définir")</f>
        <v>N/A</v>
      </c>
      <c r="O127" s="81" t="str">
        <f>IFERROR(VLOOKUP(F127,'Table V'!A:E,2,FALSE),"")</f>
        <v>FDCP-L1</v>
      </c>
      <c r="P127" s="81" t="str">
        <f>IFERROR(CONCATENATE(VLOOKUP(F127,'Table V'!$A$1:$Q$259969,17,FALSE),"-",(RIGHT(C127,4)),"0",D127),"")</f>
        <v>1251619-7010010</v>
      </c>
      <c r="Q127" s="86" t="str">
        <f>IFERROR(VLOOKUP(F127,'Table V'!A:L,12,FALSE),"")</f>
        <v>COL</v>
      </c>
      <c r="R127" s="82" t="s">
        <v>299</v>
      </c>
      <c r="S127" s="81">
        <v>73220005</v>
      </c>
      <c r="T127" s="90">
        <v>43220</v>
      </c>
      <c r="U127" s="88" t="s">
        <v>18</v>
      </c>
      <c r="V127" s="86" t="str">
        <f>IFERROR(VLOOKUP(F127,'Table V'!A:F,6,FALSE),"TBD")</f>
        <v>N/A</v>
      </c>
      <c r="W127" s="81" t="str">
        <f>IFERROR(VLOOKUP(F127,'Table V'!A:G,7,FALSE),"TBD")</f>
        <v>N/A</v>
      </c>
      <c r="X127" s="81" t="str">
        <f>IFERROR(VLOOKUP(A127,[1]Feuil1!$A:$AJ,32,FALSE),"N/A")</f>
        <v>N/A</v>
      </c>
      <c r="Y127" s="86" t="s">
        <v>1893</v>
      </c>
      <c r="Z127" s="89" t="s">
        <v>301</v>
      </c>
      <c r="AA127" s="81" t="s">
        <v>141</v>
      </c>
      <c r="AB127" s="85">
        <v>6867</v>
      </c>
      <c r="AC127" s="85"/>
      <c r="AD127" s="85"/>
      <c r="AE127" s="90">
        <v>43224</v>
      </c>
      <c r="AF127" s="90"/>
      <c r="AG127" s="90">
        <f t="shared" si="6"/>
        <v>43220</v>
      </c>
      <c r="AH127" s="81" t="s">
        <v>44</v>
      </c>
      <c r="AI127" s="133" t="str">
        <f>IFERROR(VLOOKUP(SPARES_MANUF[[#This Row],[LCT pour mise à la MAD]],[2]MAD!$B$4:$J$500000,2,FALSE),"MAD TBD")</f>
        <v>MAD TBD</v>
      </c>
      <c r="AJ127" s="124" t="str">
        <f>IFERROR(VLOOKUP(SPARES_MANUF[[#This Row],[LCT pour mise à la MAD]],[2]MAD!$B$4:$J$500000,9,FALSE),"")</f>
        <v/>
      </c>
      <c r="AK12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7" s="124">
        <v>43220</v>
      </c>
      <c r="AM127" s="122" t="s">
        <v>10</v>
      </c>
      <c r="AN127" s="200">
        <f>IFERROR(VLOOKUP(SPARES_MANUF[[#This Row],[P/N]],'Table V'!A$1:O$7777,13,FALSE),"0,00")</f>
        <v>1239</v>
      </c>
      <c r="AO127" s="201" t="str">
        <f>IFERROR(VLOOKUP(SPARES_MANUF[[#This Row],[P/N]],'Table V'!A$1:O$7777,14,FALSE),"0,00")</f>
        <v>N/A</v>
      </c>
      <c r="AP127" s="202" t="str">
        <f>IFERROR(VLOOKUP(SPARES_MANUF[[#This Row],[P/N]],'Table V'!A$1:O$7777,15,FALSE),"TBD")</f>
        <v>EUR</v>
      </c>
      <c r="AQ127" s="201" t="str">
        <f>IFERROR(VLOOKUP(SPARES_MANUF[[#This Row],[CONCAT]],[3]PO_AS!$A$2:$R$2520,16,FALSE),"TBD")</f>
        <v>TBD</v>
      </c>
      <c r="AR127" s="204" t="str">
        <f>IFERROR(VLOOKUP(SPARES_MANUF[[#This Row],[CONCAT]],[3]PO_AS!$A$2:$S$2520,18,FALSE),"TBD")</f>
        <v>TBD</v>
      </c>
      <c r="AS127" s="204" t="str">
        <f t="shared" si="7"/>
        <v>Non valide</v>
      </c>
      <c r="AT127" s="204" t="str">
        <f t="shared" si="8"/>
        <v>Non valide</v>
      </c>
      <c r="AU12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127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127" s="259" t="str">
        <f>LEFT(SPARES_MANUF[[#This Row],[LCT]],9)</f>
        <v>021486</v>
      </c>
      <c r="AX127" s="205">
        <f>SPARES_MANUF[[#This Row],[Collaborated date]]</f>
        <v>43220</v>
      </c>
      <c r="AY127" s="206">
        <f>IF(AND(SPARES_MANUF[[#This Row],[Dashboard date]]&gt;40179,SPARES_MANUF[[#This Row],[Dashboard date]]&lt;45658),SPARES_MANUF[[#This Row],[Dashboard date]],0)</f>
        <v>43220</v>
      </c>
      <c r="AZ127" s="207">
        <f>IF(OR(SPARES_MANUF[[#This Row],[Client]]="STELIA",SPARES_MANUF[[#This Row],[Priority]]="RTN",SPARES_MANUF[[#This Row],[Priority]]="EXP",SPARES_MANUF[[#This Row],[Priority]]="CRIT"),2,1)</f>
        <v>2</v>
      </c>
      <c r="BA127" s="208">
        <f>IFERROR(VLOOKUP(SPARES_MANUF[[#This Row],[P/N]],Tableau2[[#All],[PN]:[Temps alloués (h)]],16,FALSE),"TBD")</f>
        <v>2.14</v>
      </c>
      <c r="BB127" s="208">
        <f>IFERROR(SUM(SPARES_MANUF[[#This Row],[Temps alloués Unitaire]]*SPARES_MANUF[[#This Row],[Requested Qty]]),"TBD")</f>
        <v>2.14</v>
      </c>
    </row>
    <row r="128" spans="1:54" ht="25.5" hidden="1" customHeight="1" x14ac:dyDescent="0.2">
      <c r="A128" s="335" t="str">
        <f t="shared" si="9"/>
        <v>CDE-CCP77701010</v>
      </c>
      <c r="B128" s="81" t="str">
        <f>IFERROR(VLOOKUP(F128,'Table V'!A:K,11,FALSE),"TBD")</f>
        <v>LATECOERE</v>
      </c>
      <c r="C128" s="81" t="s">
        <v>300</v>
      </c>
      <c r="D128" s="82" t="s">
        <v>139</v>
      </c>
      <c r="E128" s="83" t="s">
        <v>86</v>
      </c>
      <c r="F128" s="81" t="s">
        <v>1476</v>
      </c>
      <c r="G128" s="81">
        <v>1</v>
      </c>
      <c r="H128" s="81">
        <v>0</v>
      </c>
      <c r="I128" s="81" t="str">
        <f>IFERROR(VLOOKUP(F128,'Stock PHS'!A:F,6,FALSE),"")</f>
        <v/>
      </c>
      <c r="J128" s="84" t="str">
        <f>IFERROR(VLOOKUP(F128,'Table V'!A:I,9,FALSE),"P/N INCONNU")</f>
        <v>P/N CONNU</v>
      </c>
      <c r="K128" s="81" t="str">
        <f>IFERROR(VLOOKUP(F128,'Table V'!A:J,10,FALSE),"TBD")</f>
        <v>N/A</v>
      </c>
      <c r="L128" s="81" t="str">
        <f>IFERROR(VLOOKUP(F128,'Table V'!A:C,3,FALSE),"LdF non existante")</f>
        <v>LdF approuvée</v>
      </c>
      <c r="M128" s="85" t="s">
        <v>46</v>
      </c>
      <c r="N128" s="81" t="str">
        <f>IFERROR(VLOOKUP(F128,'Table V'!A:H,8,FALSE),"À définir")</f>
        <v>N/A</v>
      </c>
      <c r="O128" s="81" t="str">
        <f>IFERROR(VLOOKUP(F128,'Table V'!A:E,2,FALSE),"")</f>
        <v>FDCP-L1</v>
      </c>
      <c r="P128" s="81" t="str">
        <f>IFERROR(CONCATENATE(VLOOKUP(F128,'Table V'!$A$1:$Q$259969,17,FALSE),"-",(RIGHT(C128,4)),"0",D128),"")</f>
        <v>1251619-7010010</v>
      </c>
      <c r="Q128" s="86" t="str">
        <f>IFERROR(VLOOKUP(F128,'Table V'!A:L,12,FALSE),"")</f>
        <v>COL</v>
      </c>
      <c r="R128" s="82" t="s">
        <v>302</v>
      </c>
      <c r="S128" s="81">
        <v>73220006</v>
      </c>
      <c r="T128" s="90">
        <v>43220</v>
      </c>
      <c r="U128" s="88" t="s">
        <v>18</v>
      </c>
      <c r="V128" s="86" t="str">
        <f>IFERROR(VLOOKUP(F128,'Table V'!A:F,6,FALSE),"TBD")</f>
        <v>N/A</v>
      </c>
      <c r="W128" s="81" t="str">
        <f>IFERROR(VLOOKUP(F128,'Table V'!A:G,7,FALSE),"TBD")</f>
        <v>N/A</v>
      </c>
      <c r="X128" s="81" t="str">
        <f>IFERROR(VLOOKUP(A128,[1]Feuil1!$A:$AJ,32,FALSE),"N/A")</f>
        <v>N/A</v>
      </c>
      <c r="Y128" s="86" t="s">
        <v>1893</v>
      </c>
      <c r="Z128" s="89" t="s">
        <v>301</v>
      </c>
      <c r="AA128" s="81" t="s">
        <v>141</v>
      </c>
      <c r="AB128" s="85">
        <v>6867</v>
      </c>
      <c r="AC128" s="85"/>
      <c r="AD128" s="85"/>
      <c r="AE128" s="90">
        <v>43224</v>
      </c>
      <c r="AF128" s="90"/>
      <c r="AG128" s="90">
        <f t="shared" si="6"/>
        <v>43220</v>
      </c>
      <c r="AH128" s="81" t="s">
        <v>44</v>
      </c>
      <c r="AI128" s="133" t="str">
        <f>IFERROR(VLOOKUP(SPARES_MANUF[[#This Row],[LCT pour mise à la MAD]],[2]MAD!$B$4:$J$500000,2,FALSE),"MAD TBD")</f>
        <v>MAD TBD</v>
      </c>
      <c r="AJ128" s="124" t="str">
        <f>IFERROR(VLOOKUP(SPARES_MANUF[[#This Row],[LCT pour mise à la MAD]],[2]MAD!$B$4:$J$500000,9,FALSE),"")</f>
        <v/>
      </c>
      <c r="AK1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8" s="124">
        <v>43220</v>
      </c>
      <c r="AM128" s="122" t="s">
        <v>10</v>
      </c>
      <c r="AN128" s="200">
        <f>IFERROR(VLOOKUP(SPARES_MANUF[[#This Row],[P/N]],'Table V'!A$1:O$7777,13,FALSE),"0,00")</f>
        <v>1239</v>
      </c>
      <c r="AO128" s="201" t="str">
        <f>IFERROR(VLOOKUP(SPARES_MANUF[[#This Row],[P/N]],'Table V'!A$1:O$7777,14,FALSE),"0,00")</f>
        <v>N/A</v>
      </c>
      <c r="AP128" s="202" t="str">
        <f>IFERROR(VLOOKUP(SPARES_MANUF[[#This Row],[P/N]],'Table V'!A$1:O$7777,15,FALSE),"TBD")</f>
        <v>EUR</v>
      </c>
      <c r="AQ128" s="201" t="str">
        <f>IFERROR(VLOOKUP(SPARES_MANUF[[#This Row],[CONCAT]],[3]PO_AS!$A$2:$R$2520,16,FALSE),"TBD")</f>
        <v>TBD</v>
      </c>
      <c r="AR128" s="204" t="str">
        <f>IFERROR(VLOOKUP(SPARES_MANUF[[#This Row],[CONCAT]],[3]PO_AS!$A$2:$S$2520,18,FALSE),"TBD")</f>
        <v>TBD</v>
      </c>
      <c r="AS128" s="204" t="str">
        <f t="shared" si="7"/>
        <v>Non valide</v>
      </c>
      <c r="AT128" s="204" t="str">
        <f t="shared" si="8"/>
        <v>Non valide</v>
      </c>
      <c r="AU1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128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128" s="259" t="str">
        <f>LEFT(SPARES_MANUF[[#This Row],[LCT]],9)</f>
        <v>021520</v>
      </c>
      <c r="AX128" s="205">
        <f>SPARES_MANUF[[#This Row],[Collaborated date]]</f>
        <v>43220</v>
      </c>
      <c r="AY128" s="206">
        <f>IF(AND(SPARES_MANUF[[#This Row],[Dashboard date]]&gt;40179,SPARES_MANUF[[#This Row],[Dashboard date]]&lt;45658),SPARES_MANUF[[#This Row],[Dashboard date]],0)</f>
        <v>43220</v>
      </c>
      <c r="AZ128" s="207">
        <f>IF(OR(SPARES_MANUF[[#This Row],[Client]]="STELIA",SPARES_MANUF[[#This Row],[Priority]]="RTN",SPARES_MANUF[[#This Row],[Priority]]="EXP",SPARES_MANUF[[#This Row],[Priority]]="CRIT"),2,1)</f>
        <v>2</v>
      </c>
      <c r="BA128" s="208">
        <f>IFERROR(VLOOKUP(SPARES_MANUF[[#This Row],[P/N]],Tableau2[[#All],[PN]:[Temps alloués (h)]],16,FALSE),"TBD")</f>
        <v>2.14</v>
      </c>
      <c r="BB128" s="208">
        <f>IFERROR(SUM(SPARES_MANUF[[#This Row],[Temps alloués Unitaire]]*SPARES_MANUF[[#This Row],[Requested Qty]]),"TBD")</f>
        <v>2.14</v>
      </c>
    </row>
    <row r="129" spans="1:54" ht="25.5" hidden="1" customHeight="1" x14ac:dyDescent="0.2">
      <c r="A129" s="335" t="str">
        <f t="shared" si="9"/>
        <v>490003494610</v>
      </c>
      <c r="B129" s="81" t="str">
        <f>IFERROR(VLOOKUP(F129,'Table V'!A:K,11,FALSE),"TBD")</f>
        <v>STELIA</v>
      </c>
      <c r="C129" s="81">
        <v>4900034946</v>
      </c>
      <c r="D129" s="82" t="s">
        <v>139</v>
      </c>
      <c r="E129" s="83" t="s">
        <v>11</v>
      </c>
      <c r="F129" s="81" t="s">
        <v>551</v>
      </c>
      <c r="G129" s="81">
        <v>1</v>
      </c>
      <c r="H129" s="81">
        <v>0</v>
      </c>
      <c r="I129" s="81" t="str">
        <f>IFERROR(VLOOKUP(F129,'Stock PHS'!A:F,6,FALSE),"")</f>
        <v/>
      </c>
      <c r="J129" s="84" t="str">
        <f>IFERROR(VLOOKUP(F129,'Table V'!A:I,9,FALSE),"P/N INCONNU")</f>
        <v>P/N CONNU</v>
      </c>
      <c r="K129" s="81" t="str">
        <f>IFERROR(VLOOKUP(F129,'Table V'!A:J,10,FALSE),"TBD")</f>
        <v>N/A</v>
      </c>
      <c r="L129" s="81" t="str">
        <f>IFERROR(VLOOKUP(F129,'Table V'!A:C,3,FALSE),"LdF non existante")</f>
        <v>LdF approuvée</v>
      </c>
      <c r="M129" s="85" t="s">
        <v>46</v>
      </c>
      <c r="N129" s="81" t="str">
        <f>IFERROR(VLOOKUP(F129,'Table V'!A:H,8,FALSE),"À définir")</f>
        <v>NON</v>
      </c>
      <c r="O129" s="81">
        <f>IFERROR(VLOOKUP(F129,'Table V'!A:E,2,FALSE),"")</f>
        <v>101</v>
      </c>
      <c r="P129" s="81" t="str">
        <f>IFERROR(CONCATENATE(VLOOKUP(F129,'Table V'!$A$1:$Q$259969,17,FALSE),"-",(RIGHT(C129,4)),"0",D129),"")</f>
        <v>1251019-4946010</v>
      </c>
      <c r="Q129" s="86" t="str">
        <f>IFERROR(VLOOKUP(F129,'Table V'!A:L,12,FALSE),"")</f>
        <v>LAB</v>
      </c>
      <c r="R129" s="82" t="s">
        <v>1709</v>
      </c>
      <c r="S129" s="81" t="s">
        <v>153</v>
      </c>
      <c r="T129" s="90">
        <v>43223</v>
      </c>
      <c r="U129" s="88" t="s">
        <v>18</v>
      </c>
      <c r="V129" s="86" t="str">
        <f>IFERROR(VLOOKUP(F129,'Table V'!A:F,6,FALSE),"TBD")</f>
        <v>6839605400 6839315000</v>
      </c>
      <c r="W129" s="81" t="str">
        <f>IFERROR(VLOOKUP(F129,'Table V'!A:G,7,FALSE),"TBD")</f>
        <v>Qté 1
Qté 1</v>
      </c>
      <c r="X129" s="81" t="str">
        <f>IFERROR(VLOOKUP(A129,[1]Feuil1!$A:$AJ,32,FALSE),"N/A")</f>
        <v>Received</v>
      </c>
      <c r="Y129" s="86" t="s">
        <v>1893</v>
      </c>
      <c r="Z129" s="89"/>
      <c r="AA129" s="81" t="s">
        <v>141</v>
      </c>
      <c r="AB129" s="85">
        <v>12792</v>
      </c>
      <c r="AC129" s="85"/>
      <c r="AD129" s="85"/>
      <c r="AE129" s="90">
        <v>43200</v>
      </c>
      <c r="AF129" s="90">
        <v>43227</v>
      </c>
      <c r="AG129" s="90">
        <f t="shared" si="6"/>
        <v>43223</v>
      </c>
      <c r="AH129" s="81" t="s">
        <v>44</v>
      </c>
      <c r="AI129" s="133" t="str">
        <f>IFERROR(VLOOKUP(SPARES_MANUF[[#This Row],[LCT pour mise à la MAD]],[2]MAD!$B$4:$J$500000,2,FALSE),"MAD TBD")</f>
        <v>MAD TBD</v>
      </c>
      <c r="AJ129" s="124" t="str">
        <f>IFERROR(VLOOKUP(SPARES_MANUF[[#This Row],[LCT pour mise à la MAD]],[2]MAD!$B$4:$J$500000,9,FALSE),"")</f>
        <v/>
      </c>
      <c r="AK1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29" s="124">
        <f>SPARES_MANUF[[#This Row],[Promised ODD]]</f>
        <v>43227</v>
      </c>
      <c r="AM129" s="122" t="s">
        <v>10</v>
      </c>
      <c r="AN129" s="200">
        <f>IFERROR(VLOOKUP(SPARES_MANUF[[#This Row],[P/N]],'Table V'!A$1:O$7777,13,FALSE),"0,00")</f>
        <v>0</v>
      </c>
      <c r="AO129" s="201">
        <f>IFERROR(VLOOKUP(SPARES_MANUF[[#This Row],[P/N]],'Table V'!A$1:O$7777,14,FALSE),"0,00")</f>
        <v>0</v>
      </c>
      <c r="AP129" s="202">
        <f>IFERROR(VLOOKUP(SPARES_MANUF[[#This Row],[P/N]],'Table V'!A$1:O$7777,15,FALSE),"TBD")</f>
        <v>0</v>
      </c>
      <c r="AQ129" s="203" t="str">
        <f>IFERROR(VLOOKUP(SPARES_MANUF[[#This Row],[CONCAT]],[3]PO_AS!$A$2:$R$2520,16,FALSE),"TBD")</f>
        <v>TBD</v>
      </c>
      <c r="AR129" s="204" t="str">
        <f>IFERROR(VLOOKUP(SPARES_MANUF[[#This Row],[CONCAT]],[3]PO_AS!$A$2:$S$2520,18,FALSE),"TBD")</f>
        <v>TBD</v>
      </c>
      <c r="AS129" s="204" t="str">
        <f t="shared" si="7"/>
        <v>Non valide</v>
      </c>
      <c r="AT129" s="204" t="str">
        <f t="shared" si="8"/>
        <v>Non valide</v>
      </c>
      <c r="AU1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2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29" s="259" t="str">
        <f>LEFT(SPARES_MANUF[[#This Row],[LCT]],9)</f>
        <v>006689
00</v>
      </c>
      <c r="AX129" s="205">
        <f>SPARES_MANUF[[#This Row],[Collaborated date]]</f>
        <v>43227</v>
      </c>
      <c r="AY129" s="206">
        <f>IF(AND(SPARES_MANUF[[#This Row],[Dashboard date]]&gt;40179,SPARES_MANUF[[#This Row],[Dashboard date]]&lt;45658),SPARES_MANUF[[#This Row],[Dashboard date]],0)</f>
        <v>43227</v>
      </c>
      <c r="AZ129" s="207">
        <f>IF(OR(SPARES_MANUF[[#This Row],[Client]]="STELIA",SPARES_MANUF[[#This Row],[Priority]]="RTN",SPARES_MANUF[[#This Row],[Priority]]="EXP",SPARES_MANUF[[#This Row],[Priority]]="CRIT"),2,1)</f>
        <v>2</v>
      </c>
      <c r="BA129" s="208">
        <f>IFERROR(VLOOKUP(SPARES_MANUF[[#This Row],[P/N]],Tableau2[[#All],[PN]:[Temps alloués (h)]],16,FALSE),"TBD")</f>
        <v>0</v>
      </c>
      <c r="BB129" s="208">
        <f>IFERROR(SUM(SPARES_MANUF[[#This Row],[Temps alloués Unitaire]]*SPARES_MANUF[[#This Row],[Requested Qty]]),"TBD")</f>
        <v>0</v>
      </c>
    </row>
    <row r="130" spans="1:54" ht="25.5" hidden="1" customHeight="1" x14ac:dyDescent="0.2">
      <c r="A130" s="335" t="str">
        <f t="shared" ref="A130:A157" si="10">C130&amp;(RIGHT(D130,2))</f>
        <v>27728167</v>
      </c>
      <c r="B130" s="81" t="str">
        <f>IFERROR(VLOOKUP(F130,'Table V'!A:K,11,FALSE),"TBD")</f>
        <v>AIRBUS</v>
      </c>
      <c r="C130" s="81">
        <v>27728167</v>
      </c>
      <c r="D130" s="82"/>
      <c r="E130" s="83" t="s">
        <v>11</v>
      </c>
      <c r="F130" s="81" t="s">
        <v>655</v>
      </c>
      <c r="G130" s="81">
        <v>2</v>
      </c>
      <c r="H130" s="81">
        <v>0</v>
      </c>
      <c r="I130" s="81" t="str">
        <f>IFERROR(VLOOKUP(F130,'Stock PHS'!A:F,6,FALSE),"")</f>
        <v/>
      </c>
      <c r="J130" s="84" t="str">
        <f>IFERROR(VLOOKUP(F130,'Table V'!A:I,9,FALSE),"P/N INCONNU")</f>
        <v>P/N CONNU</v>
      </c>
      <c r="K130" s="81" t="str">
        <f>IFERROR(VLOOKUP(F130,'Table V'!A:J,10,FALSE),"TBD")</f>
        <v>TBD</v>
      </c>
      <c r="L130" s="81" t="str">
        <f>IFERROR(VLOOKUP(F130,'Table V'!A:C,3,FALSE),"LdF non existante")</f>
        <v>LdF approuvée</v>
      </c>
      <c r="M130" s="85" t="s">
        <v>46</v>
      </c>
      <c r="N130" s="81" t="str">
        <f>IFERROR(VLOOKUP(F130,'Table V'!A:H,8,FALSE),"À définir")</f>
        <v>NON</v>
      </c>
      <c r="O130" s="81" t="str">
        <f>IFERROR(VLOOKUP(F130,'Table V'!A:E,2,FALSE),"")</f>
        <v>HARNAIS 2 P2T2</v>
      </c>
      <c r="P130" s="81" t="str">
        <f>IFERROR(CONCATENATE(VLOOKUP(F130,'Table V'!$A$1:$Q$259969,17,FALSE),"-",(RIGHT(C130,4)),"0",D130),"")</f>
        <v>1251019-81670</v>
      </c>
      <c r="Q130" s="86" t="str">
        <f>IFERROR(VLOOKUP(F130,'Table V'!A:L,12,FALSE),"")</f>
        <v>COL</v>
      </c>
      <c r="R130" s="82" t="s">
        <v>788</v>
      </c>
      <c r="S130" s="81" t="s">
        <v>755</v>
      </c>
      <c r="T130" s="90">
        <v>43223</v>
      </c>
      <c r="U130" s="88" t="s">
        <v>18</v>
      </c>
      <c r="V130" s="86" t="str">
        <f>IFERROR(VLOOKUP(F130,'Table V'!A:F,6,FALSE),"TBD")</f>
        <v>N/A</v>
      </c>
      <c r="W130" s="81" t="str">
        <f>IFERROR(VLOOKUP(F130,'Table V'!A:G,7,FALSE),"TBD")</f>
        <v>N/A</v>
      </c>
      <c r="X130" s="81" t="str">
        <f>IFERROR(VLOOKUP(A130,[1]Feuil1!$A:$AJ,32,FALSE),"N/A")</f>
        <v>N/A</v>
      </c>
      <c r="Y130" s="86" t="s">
        <v>1893</v>
      </c>
      <c r="Z130" s="89" t="s">
        <v>58</v>
      </c>
      <c r="AA130" s="81" t="s">
        <v>141</v>
      </c>
      <c r="AB130" s="85">
        <v>12277</v>
      </c>
      <c r="AC130" s="85" t="s">
        <v>44</v>
      </c>
      <c r="AD130" s="85"/>
      <c r="AE130" s="90">
        <v>43287</v>
      </c>
      <c r="AF130" s="90">
        <v>43226</v>
      </c>
      <c r="AG130" s="90">
        <f t="shared" ref="AG130:AG193" si="11">IF(OR(E130="AOG",E130="CRIT"),(IFERROR(IF(AF130=0,WORKDAY(AE130,-2),WORKDAY(AF130,-2)),"TBD")),(IFERROR(IF(AF130=0,WORKDAY(AE130,-4),WORKDAY(AF130,-4)),"TBD")))</f>
        <v>43223</v>
      </c>
      <c r="AH130" s="81"/>
      <c r="AI130" s="133" t="str">
        <f>IFERROR(VLOOKUP(SPARES_MANUF[[#This Row],[LCT pour mise à la MAD]],[2]MAD!$B$4:$J$500000,2,FALSE),"MAD TBD")</f>
        <v>MAD TBD</v>
      </c>
      <c r="AJ130" s="124" t="str">
        <f>IFERROR(VLOOKUP(SPARES_MANUF[[#This Row],[LCT pour mise à la MAD]],[2]MAD!$B$4:$J$500000,9,FALSE),"")</f>
        <v/>
      </c>
      <c r="AK1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0" s="124">
        <f>SPARES_MANUF[[#This Row],[Promised ODD]]</f>
        <v>43226</v>
      </c>
      <c r="AM130" s="122" t="s">
        <v>10</v>
      </c>
      <c r="AN130" s="200">
        <f>IFERROR(VLOOKUP(SPARES_MANUF[[#This Row],[P/N]],'Table V'!A$1:O$7777,13,FALSE),"0,00")</f>
        <v>608</v>
      </c>
      <c r="AO130" s="201">
        <f>IFERROR(VLOOKUP(SPARES_MANUF[[#This Row],[P/N]],'Table V'!A$1:O$7777,14,FALSE),"0,00")</f>
        <v>0</v>
      </c>
      <c r="AP130" s="202" t="str">
        <f>IFERROR(VLOOKUP(SPARES_MANUF[[#This Row],[P/N]],'Table V'!A$1:O$7777,15,FALSE),"TBD")</f>
        <v>USD</v>
      </c>
      <c r="AQ130" s="203" t="str">
        <f>IFERROR(VLOOKUP(SPARES_MANUF[[#This Row],[CONCAT]],[3]PO_AS!$A$2:$R$2520,16,FALSE),"TBD")</f>
        <v>TBD</v>
      </c>
      <c r="AR130" s="204" t="str">
        <f>IFERROR(VLOOKUP(SPARES_MANUF[[#This Row],[CONCAT]],[3]PO_AS!$A$2:$S$2520,18,FALSE),"TBD")</f>
        <v>TBD</v>
      </c>
      <c r="AS130" s="204" t="str">
        <f t="shared" ref="AS130:AS193" si="12">IF(OR(AN130=AQ130,AO130=AQ130),"Valide","Non valide")</f>
        <v>Non valide</v>
      </c>
      <c r="AT130" s="204" t="str">
        <f t="shared" ref="AT130:AT193" si="13">IFERROR(IF(SEARCH(AP130,AR130),"Valide","Non valide"),"Non valide")</f>
        <v>Non valide</v>
      </c>
      <c r="AU1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30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30" s="259" t="str">
        <f>LEFT(SPARES_MANUF[[#This Row],[LCT]],9)</f>
        <v xml:space="preserve">004486 - </v>
      </c>
      <c r="AX130" s="205">
        <f>SPARES_MANUF[[#This Row],[Collaborated date]]</f>
        <v>43226</v>
      </c>
      <c r="AY130" s="206">
        <f>IF(AND(SPARES_MANUF[[#This Row],[Dashboard date]]&gt;40179,SPARES_MANUF[[#This Row],[Dashboard date]]&lt;45658),SPARES_MANUF[[#This Row],[Dashboard date]],0)</f>
        <v>43226</v>
      </c>
      <c r="AZ130" s="207">
        <f>IF(OR(SPARES_MANUF[[#This Row],[Client]]="STELIA",SPARES_MANUF[[#This Row],[Priority]]="RTN",SPARES_MANUF[[#This Row],[Priority]]="EXP",SPARES_MANUF[[#This Row],[Priority]]="CRIT"),2,1)</f>
        <v>2</v>
      </c>
      <c r="BA130" s="208">
        <f>IFERROR(VLOOKUP(SPARES_MANUF[[#This Row],[P/N]],Tableau2[[#All],[PN]:[Temps alloués (h)]],16,FALSE),"TBD")</f>
        <v>0</v>
      </c>
      <c r="BB130" s="208">
        <f>IFERROR(SUM(SPARES_MANUF[[#This Row],[Temps alloués Unitaire]]*SPARES_MANUF[[#This Row],[Requested Qty]]),"TBD")</f>
        <v>0</v>
      </c>
    </row>
    <row r="131" spans="1:54" ht="25.5" hidden="1" customHeight="1" x14ac:dyDescent="0.2">
      <c r="A131" s="335" t="str">
        <f t="shared" si="10"/>
        <v>2768049110</v>
      </c>
      <c r="B131" s="81" t="str">
        <f>IFERROR(VLOOKUP(F131,'Table V'!A:K,11,FALSE),"TBD")</f>
        <v>AIRBUS</v>
      </c>
      <c r="C131" s="81">
        <v>27680491</v>
      </c>
      <c r="D131" s="82" t="s">
        <v>139</v>
      </c>
      <c r="E131" s="83" t="s">
        <v>86</v>
      </c>
      <c r="F131" s="81" t="s">
        <v>506</v>
      </c>
      <c r="G131" s="81">
        <v>4</v>
      </c>
      <c r="H131" s="81">
        <v>0</v>
      </c>
      <c r="I131" s="81" t="str">
        <f>IFERROR(VLOOKUP(F131,'Stock PHS'!A:F,6,FALSE),"")</f>
        <v/>
      </c>
      <c r="J131" s="84" t="str">
        <f>IFERROR(VLOOKUP(F131,'Table V'!A:I,9,FALSE),"P/N INCONNU")</f>
        <v>P/N CONNU</v>
      </c>
      <c r="K131" s="81" t="str">
        <f>IFERROR(VLOOKUP(F131,'Table V'!A:J,10,FALSE),"TBD")</f>
        <v>N/A</v>
      </c>
      <c r="L131" s="81" t="str">
        <f>IFERROR(VLOOKUP(F131,'Table V'!A:C,3,FALSE),"LdF non existante")</f>
        <v>LdF approuvée</v>
      </c>
      <c r="M131" s="85" t="s">
        <v>46</v>
      </c>
      <c r="N131" s="81" t="str">
        <f>IFERROR(VLOOKUP(F131,'Table V'!A:H,8,FALSE),"À définir")</f>
        <v>NON</v>
      </c>
      <c r="O131" s="81">
        <f>IFERROR(VLOOKUP(F131,'Table V'!A:E,2,FALSE),"")</f>
        <v>27</v>
      </c>
      <c r="P131" s="81" t="str">
        <f>IFERROR(CONCATENATE(VLOOKUP(F131,'Table V'!$A$1:$Q$259969,17,FALSE),"-",(RIGHT(C131,4)),"0",D131),"")</f>
        <v>1251019-0491010</v>
      </c>
      <c r="Q131" s="86" t="str">
        <f>IFERROR(VLOOKUP(F131,'Table V'!A:L,12,FALSE),"")</f>
        <v>LAB</v>
      </c>
      <c r="R131" s="82" t="s">
        <v>1710</v>
      </c>
      <c r="S131" s="81" t="s">
        <v>155</v>
      </c>
      <c r="T131" s="90">
        <v>43227</v>
      </c>
      <c r="U131" s="88" t="s">
        <v>18</v>
      </c>
      <c r="V131" s="86" t="str">
        <f>IFERROR(VLOOKUP(F131,'Table V'!A:F,6,FALSE),"TBD")</f>
        <v>N/A</v>
      </c>
      <c r="W131" s="81" t="str">
        <f>IFERROR(VLOOKUP(F131,'Table V'!A:G,7,FALSE),"TBD")</f>
        <v>N/A</v>
      </c>
      <c r="X131" s="81" t="str">
        <f>IFERROR(VLOOKUP(A131,[1]Feuil1!$A:$AJ,32,FALSE),"N/A")</f>
        <v>N/A</v>
      </c>
      <c r="Y131" s="86" t="s">
        <v>1937</v>
      </c>
      <c r="Z131" s="89" t="s">
        <v>298</v>
      </c>
      <c r="AA131" s="81" t="s">
        <v>141</v>
      </c>
      <c r="AB131" s="85">
        <v>10453</v>
      </c>
      <c r="AC131" s="85"/>
      <c r="AD131" s="85"/>
      <c r="AE131" s="90">
        <v>43189</v>
      </c>
      <c r="AF131" s="90">
        <v>43231</v>
      </c>
      <c r="AG131" s="90">
        <f t="shared" si="11"/>
        <v>43227</v>
      </c>
      <c r="AH131" s="81" t="s">
        <v>44</v>
      </c>
      <c r="AI131" s="133">
        <f>IFERROR(VLOOKUP(SPARES_MANUF[[#This Row],[LCT pour mise à la MAD]],[2]MAD!$B$4:$J$500000,2,FALSE),"MAD TBD")</f>
        <v>43229</v>
      </c>
      <c r="AJ131" s="124">
        <f>IFERROR(VLOOKUP(SPARES_MANUF[[#This Row],[LCT pour mise à la MAD]],[2]MAD!$B$4:$J$500000,9,FALSE),"")</f>
        <v>43234</v>
      </c>
      <c r="AK1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31" s="124">
        <f>SPARES_MANUF[[#This Row],[Promised ODD]]</f>
        <v>43231</v>
      </c>
      <c r="AM131" s="122" t="s">
        <v>10</v>
      </c>
      <c r="AN131" s="200">
        <f>IFERROR(VLOOKUP(SPARES_MANUF[[#This Row],[P/N]],'Table V'!A$1:O$7777,13,FALSE),"0,00")</f>
        <v>1074</v>
      </c>
      <c r="AO131" s="201">
        <f>IFERROR(VLOOKUP(SPARES_MANUF[[#This Row],[P/N]],'Table V'!A$1:O$7777,14,FALSE),"0,00")</f>
        <v>1850</v>
      </c>
      <c r="AP131" s="202" t="str">
        <f>IFERROR(VLOOKUP(SPARES_MANUF[[#This Row],[P/N]],'Table V'!A$1:O$7777,15,FALSE),"TBD")</f>
        <v>USD</v>
      </c>
      <c r="AQ131" s="203" t="str">
        <f>IFERROR(VLOOKUP(SPARES_MANUF[[#This Row],[CONCAT]],[3]PO_AS!$A$2:$R$2520,16,FALSE),"TBD")</f>
        <v>TBD</v>
      </c>
      <c r="AR131" s="204" t="str">
        <f>IFERROR(VLOOKUP(SPARES_MANUF[[#This Row],[CONCAT]],[3]PO_AS!$A$2:$S$2520,18,FALSE),"TBD")</f>
        <v>TBD</v>
      </c>
      <c r="AS131" s="204" t="str">
        <f t="shared" si="12"/>
        <v>Non valide</v>
      </c>
      <c r="AT131" s="204" t="str">
        <f t="shared" si="13"/>
        <v>Non valide</v>
      </c>
      <c r="AU1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4296</v>
      </c>
      <c r="AV131" s="280">
        <f>IFERROR(SPARES_MANUF[[#This Row],[CA]]*INDEX('Paramètres listes'!$A$32:$C$34,MATCH(SPARES_MANUF[[#This Row],[Devise vendue]],'Paramètres listes'!$A$32:$A$34,0),MATCH(DASHBOARD!$J$5,'Paramètres listes'!$A$32:$C$32,0)),"0,00")</f>
        <v>3823.44</v>
      </c>
      <c r="AW131" s="259" t="str">
        <f>LEFT(SPARES_MANUF[[#This Row],[LCT]],9)</f>
        <v>LCTZ53014</v>
      </c>
      <c r="AX131" s="205">
        <f>SPARES_MANUF[[#This Row],[Collaborated date]]</f>
        <v>43231</v>
      </c>
      <c r="AY131" s="206">
        <f>IF(AND(SPARES_MANUF[[#This Row],[Dashboard date]]&gt;40179,SPARES_MANUF[[#This Row],[Dashboard date]]&lt;45658),SPARES_MANUF[[#This Row],[Dashboard date]],0)</f>
        <v>43231</v>
      </c>
      <c r="AZ131" s="207">
        <f>IF(OR(SPARES_MANUF[[#This Row],[Client]]="STELIA",SPARES_MANUF[[#This Row],[Priority]]="RTN",SPARES_MANUF[[#This Row],[Priority]]="EXP",SPARES_MANUF[[#This Row],[Priority]]="CRIT"),2,1)</f>
        <v>2</v>
      </c>
      <c r="BA131" s="208">
        <f>IFERROR(VLOOKUP(SPARES_MANUF[[#This Row],[P/N]],Tableau2[[#All],[PN]:[Temps alloués (h)]],16,FALSE),"TBD")</f>
        <v>3.06</v>
      </c>
      <c r="BB131" s="208">
        <f>IFERROR(SUM(SPARES_MANUF[[#This Row],[Temps alloués Unitaire]]*SPARES_MANUF[[#This Row],[Requested Qty]]),"TBD")</f>
        <v>12.24</v>
      </c>
    </row>
    <row r="132" spans="1:54" ht="25.5" hidden="1" customHeight="1" x14ac:dyDescent="0.2">
      <c r="A132" s="335" t="str">
        <f t="shared" si="10"/>
        <v>490003509510</v>
      </c>
      <c r="B132" s="81" t="str">
        <f>IFERROR(VLOOKUP(F132,'Table V'!A:K,11,FALSE),"TBD")</f>
        <v>STELIA</v>
      </c>
      <c r="C132" s="81">
        <v>4900035095</v>
      </c>
      <c r="D132" s="82" t="s">
        <v>139</v>
      </c>
      <c r="E132" s="83" t="s">
        <v>78</v>
      </c>
      <c r="F132" s="81" t="s">
        <v>496</v>
      </c>
      <c r="G132" s="81">
        <v>1</v>
      </c>
      <c r="H132" s="81">
        <v>0</v>
      </c>
      <c r="I132" s="81" t="str">
        <f>IFERROR(VLOOKUP(F132,'Stock PHS'!A:F,6,FALSE),"")</f>
        <v/>
      </c>
      <c r="J132" s="84" t="str">
        <f>IFERROR(VLOOKUP(F132,'Table V'!A:I,9,FALSE),"P/N INCONNU")</f>
        <v>P/N CONNU</v>
      </c>
      <c r="K132" s="81" t="str">
        <f>IFERROR(VLOOKUP(F132,'Table V'!A:J,10,FALSE),"TBD")</f>
        <v>N/A</v>
      </c>
      <c r="L132" s="81" t="str">
        <f>IFERROR(VLOOKUP(F132,'Table V'!A:C,3,FALSE),"LdF non existante")</f>
        <v>LdF Non approuvée</v>
      </c>
      <c r="M132" s="85" t="s">
        <v>46</v>
      </c>
      <c r="N132" s="81" t="str">
        <f>IFERROR(VLOOKUP(F132,'Table V'!A:H,8,FALSE),"À définir")</f>
        <v>NON</v>
      </c>
      <c r="O132" s="81">
        <f>IFERROR(VLOOKUP(F132,'Table V'!A:E,2,FALSE),"")</f>
        <v>27</v>
      </c>
      <c r="P132" s="81" t="str">
        <f>IFERROR(CONCATENATE(VLOOKUP(F132,'Table V'!$A$1:$Q$259969,17,FALSE),"-",(RIGHT(C132,4)),"0",D132),"")</f>
        <v>1251019-5095010</v>
      </c>
      <c r="Q132" s="86" t="str">
        <f>IFERROR(VLOOKUP(F132,'Table V'!A:L,12,FALSE),"")</f>
        <v>LAB</v>
      </c>
      <c r="R132" s="82" t="s">
        <v>1711</v>
      </c>
      <c r="S132" s="81" t="s">
        <v>164</v>
      </c>
      <c r="T132" s="90">
        <v>43228</v>
      </c>
      <c r="U132" s="88" t="s">
        <v>18</v>
      </c>
      <c r="V132" s="86" t="str">
        <f>IFERROR(VLOOKUP(F132,'Table V'!A:F,6,FALSE),"TBD")</f>
        <v>6839605200</v>
      </c>
      <c r="W132" s="81" t="str">
        <f>IFERROR(VLOOKUP(F132,'Table V'!A:G,7,FALSE),"TBD")</f>
        <v>Qté 1</v>
      </c>
      <c r="X132" s="81" t="str">
        <f>IFERROR(VLOOKUP(A132,[1]Feuil1!$A:$AJ,32,FALSE),"N/A")</f>
        <v>Received</v>
      </c>
      <c r="Y132" s="86" t="s">
        <v>1893</v>
      </c>
      <c r="Z132" s="89" t="s">
        <v>253</v>
      </c>
      <c r="AA132" s="81" t="s">
        <v>141</v>
      </c>
      <c r="AB132" s="85">
        <v>13195</v>
      </c>
      <c r="AC132" s="85"/>
      <c r="AD132" s="85"/>
      <c r="AE132" s="90">
        <v>43234</v>
      </c>
      <c r="AF132" s="90"/>
      <c r="AG132" s="90">
        <f t="shared" si="11"/>
        <v>43228</v>
      </c>
      <c r="AH132" s="81" t="s">
        <v>44</v>
      </c>
      <c r="AI132" s="133" t="str">
        <f>IFERROR(VLOOKUP(SPARES_MANUF[[#This Row],[LCT pour mise à la MAD]],[2]MAD!$B$4:$J$500000,2,FALSE),"MAD TBD")</f>
        <v>MAD TBD</v>
      </c>
      <c r="AJ132" s="124" t="str">
        <f>IFERROR(VLOOKUP(SPARES_MANUF[[#This Row],[LCT pour mise à la MAD]],[2]MAD!$B$4:$J$500000,9,FALSE),"")</f>
        <v/>
      </c>
      <c r="AK13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2" s="124">
        <v>43228</v>
      </c>
      <c r="AM132" s="122" t="s">
        <v>10</v>
      </c>
      <c r="AN132" s="200">
        <f>IFERROR(VLOOKUP(SPARES_MANUF[[#This Row],[P/N]],'Table V'!A$1:O$7777,13,FALSE),"0,00")</f>
        <v>0</v>
      </c>
      <c r="AO132" s="201">
        <f>IFERROR(VLOOKUP(SPARES_MANUF[[#This Row],[P/N]],'Table V'!A$1:O$7777,14,FALSE),"0,00")</f>
        <v>0</v>
      </c>
      <c r="AP132" s="202">
        <f>IFERROR(VLOOKUP(SPARES_MANUF[[#This Row],[P/N]],'Table V'!A$1:O$7777,15,FALSE),"TBD")</f>
        <v>0</v>
      </c>
      <c r="AQ132" s="203" t="str">
        <f>IFERROR(VLOOKUP(SPARES_MANUF[[#This Row],[CONCAT]],[3]PO_AS!$A$2:$R$2520,16,FALSE),"TBD")</f>
        <v>TBD</v>
      </c>
      <c r="AR132" s="204" t="str">
        <f>IFERROR(VLOOKUP(SPARES_MANUF[[#This Row],[CONCAT]],[3]PO_AS!$A$2:$S$2520,18,FALSE),"TBD")</f>
        <v>TBD</v>
      </c>
      <c r="AS132" s="204" t="str">
        <f t="shared" si="12"/>
        <v>Non valide</v>
      </c>
      <c r="AT132" s="204" t="str">
        <f t="shared" si="13"/>
        <v>Non valide</v>
      </c>
      <c r="AU13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3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32" s="259" t="str">
        <f>LEFT(SPARES_MANUF[[#This Row],[LCT]],9)</f>
        <v>013039
01</v>
      </c>
      <c r="AX132" s="205">
        <f>SPARES_MANUF[[#This Row],[Collaborated date]]</f>
        <v>43228</v>
      </c>
      <c r="AY132" s="206">
        <f>IF(AND(SPARES_MANUF[[#This Row],[Dashboard date]]&gt;40179,SPARES_MANUF[[#This Row],[Dashboard date]]&lt;45658),SPARES_MANUF[[#This Row],[Dashboard date]],0)</f>
        <v>43228</v>
      </c>
      <c r="AZ132" s="207">
        <f>IF(OR(SPARES_MANUF[[#This Row],[Client]]="STELIA",SPARES_MANUF[[#This Row],[Priority]]="RTN",SPARES_MANUF[[#This Row],[Priority]]="EXP",SPARES_MANUF[[#This Row],[Priority]]="CRIT"),2,1)</f>
        <v>2</v>
      </c>
      <c r="BA132" s="208">
        <f>IFERROR(VLOOKUP(SPARES_MANUF[[#This Row],[P/N]],Tableau2[[#All],[PN]:[Temps alloués (h)]],16,FALSE),"TBD")</f>
        <v>0</v>
      </c>
      <c r="BB132" s="208">
        <f>IFERROR(SUM(SPARES_MANUF[[#This Row],[Temps alloués Unitaire]]*SPARES_MANUF[[#This Row],[Requested Qty]]),"TBD")</f>
        <v>0</v>
      </c>
    </row>
    <row r="133" spans="1:54" ht="25.5" hidden="1" customHeight="1" x14ac:dyDescent="0.2">
      <c r="A133" s="335" t="str">
        <f t="shared" si="10"/>
        <v>2766656610</v>
      </c>
      <c r="B133" s="81" t="str">
        <f>IFERROR(VLOOKUP(F133,'Table V'!A:K,11,FALSE),"TBD")</f>
        <v>AIRBUS</v>
      </c>
      <c r="C133" s="81">
        <v>27666566</v>
      </c>
      <c r="D133" s="82" t="s">
        <v>139</v>
      </c>
      <c r="E133" s="83" t="s">
        <v>78</v>
      </c>
      <c r="F133" s="81" t="s">
        <v>183</v>
      </c>
      <c r="G133" s="81">
        <v>1</v>
      </c>
      <c r="H133" s="81">
        <v>0</v>
      </c>
      <c r="I133" s="81" t="str">
        <f>IFERROR(VLOOKUP(F133,'Stock PHS'!A:F,6,FALSE),"")</f>
        <v/>
      </c>
      <c r="J133" s="84" t="str">
        <f>IFERROR(VLOOKUP(F133,'Table V'!A:I,9,FALSE),"P/N INCONNU")</f>
        <v>P/N CONNU</v>
      </c>
      <c r="K133" s="81" t="str">
        <f>IFERROR(VLOOKUP(F133,'Table V'!A:J,10,FALSE),"TBD")</f>
        <v>VB0251D</v>
      </c>
      <c r="L133" s="81" t="str">
        <f>IFERROR(VLOOKUP(F133,'Table V'!A:C,3,FALSE),"LdF non existante")</f>
        <v>LdF approuvée</v>
      </c>
      <c r="M133" s="85" t="s">
        <v>46</v>
      </c>
      <c r="N133" s="81" t="str">
        <f>IFERROR(VLOOKUP(F133,'Table V'!A:H,8,FALSE),"À définir")</f>
        <v>NON</v>
      </c>
      <c r="O133" s="81">
        <f>IFERROR(VLOOKUP(F133,'Table V'!A:E,2,FALSE),"")</f>
        <v>613</v>
      </c>
      <c r="P133" s="81" t="str">
        <f>IFERROR(CONCATENATE(VLOOKUP(F133,'Table V'!$A$1:$Q$259969,17,FALSE),"-",(RIGHT(C133,4)),"0",D133),"")</f>
        <v>1251019-6566010</v>
      </c>
      <c r="Q133" s="86" t="str">
        <f>IFERROR(VLOOKUP(F133,'Table V'!A:L,12,FALSE),"")</f>
        <v>LAB</v>
      </c>
      <c r="R133" s="82" t="s">
        <v>1712</v>
      </c>
      <c r="S133" s="81" t="s">
        <v>164</v>
      </c>
      <c r="T133" s="90">
        <v>43230</v>
      </c>
      <c r="U133" s="88" t="s">
        <v>18</v>
      </c>
      <c r="V133" s="86" t="str">
        <f>IFERROR(VLOOKUP(F133,'Table V'!A:F,6,FALSE),"TBD")</f>
        <v>N/A</v>
      </c>
      <c r="W133" s="81" t="str">
        <f>IFERROR(VLOOKUP(F133,'Table V'!A:G,7,FALSE),"TBD")</f>
        <v>N/A</v>
      </c>
      <c r="X133" s="81" t="str">
        <f>IFERROR(VLOOKUP(A133,[1]Feuil1!$A:$AJ,32,FALSE),"N/A")</f>
        <v>N/A</v>
      </c>
      <c r="Y133" s="86" t="s">
        <v>1893</v>
      </c>
      <c r="Z133" s="89" t="s">
        <v>254</v>
      </c>
      <c r="AA133" s="81" t="s">
        <v>141</v>
      </c>
      <c r="AB133" s="85">
        <v>11117</v>
      </c>
      <c r="AC133" s="85"/>
      <c r="AD133" s="85"/>
      <c r="AE133" s="90">
        <v>43213</v>
      </c>
      <c r="AF133" s="90">
        <v>43236</v>
      </c>
      <c r="AG133" s="90">
        <f t="shared" si="11"/>
        <v>43230</v>
      </c>
      <c r="AH133" s="81" t="s">
        <v>44</v>
      </c>
      <c r="AI133" s="133" t="str">
        <f>IFERROR(VLOOKUP(SPARES_MANUF[[#This Row],[LCT pour mise à la MAD]],[2]MAD!$B$4:$J$500000,2,FALSE),"MAD TBD")</f>
        <v>MAD TBD</v>
      </c>
      <c r="AJ133" s="124" t="str">
        <f>IFERROR(VLOOKUP(SPARES_MANUF[[#This Row],[LCT pour mise à la MAD]],[2]MAD!$B$4:$J$500000,9,FALSE),"")</f>
        <v/>
      </c>
      <c r="AK1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3" s="124">
        <f>SPARES_MANUF[[#This Row],[Promised ODD]]</f>
        <v>43236</v>
      </c>
      <c r="AM133" s="122" t="s">
        <v>10</v>
      </c>
      <c r="AN133" s="200">
        <f>IFERROR(VLOOKUP(SPARES_MANUF[[#This Row],[P/N]],'Table V'!A$1:O$7777,13,FALSE),"0,00")</f>
        <v>1614</v>
      </c>
      <c r="AO133" s="201">
        <f>IFERROR(VLOOKUP(SPARES_MANUF[[#This Row],[P/N]],'Table V'!A$1:O$7777,14,FALSE),"0,00")</f>
        <v>0</v>
      </c>
      <c r="AP133" s="202" t="str">
        <f>IFERROR(VLOOKUP(SPARES_MANUF[[#This Row],[P/N]],'Table V'!A$1:O$7777,15,FALSE),"TBD")</f>
        <v>USD</v>
      </c>
      <c r="AQ133" s="203" t="str">
        <f>IFERROR(VLOOKUP(SPARES_MANUF[[#This Row],[CONCAT]],[3]PO_AS!$A$2:$R$2520,16,FALSE),"TBD")</f>
        <v>TBD</v>
      </c>
      <c r="AR133" s="204" t="str">
        <f>IFERROR(VLOOKUP(SPARES_MANUF[[#This Row],[CONCAT]],[3]PO_AS!$A$2:$S$2520,18,FALSE),"TBD")</f>
        <v>TBD</v>
      </c>
      <c r="AS133" s="204" t="str">
        <f t="shared" si="12"/>
        <v>Non valide</v>
      </c>
      <c r="AT133" s="204" t="str">
        <f t="shared" si="13"/>
        <v>Non valide</v>
      </c>
      <c r="AU1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1614</v>
      </c>
      <c r="AV133" s="280">
        <f>IFERROR(SPARES_MANUF[[#This Row],[CA]]*INDEX('Paramètres listes'!$A$32:$C$34,MATCH(SPARES_MANUF[[#This Row],[Devise vendue]],'Paramètres listes'!$A$32:$A$34,0),MATCH(DASHBOARD!$J$5,'Paramètres listes'!$A$32:$C$32,0)),"0,00")</f>
        <v>1436.46</v>
      </c>
      <c r="AW133" s="259" t="str">
        <f>LEFT(SPARES_MANUF[[#This Row],[LCT]],9)</f>
        <v>Z39388
Z3</v>
      </c>
      <c r="AX133" s="205">
        <f>SPARES_MANUF[[#This Row],[Collaborated date]]</f>
        <v>43236</v>
      </c>
      <c r="AY133" s="206">
        <f>IF(AND(SPARES_MANUF[[#This Row],[Dashboard date]]&gt;40179,SPARES_MANUF[[#This Row],[Dashboard date]]&lt;45658),SPARES_MANUF[[#This Row],[Dashboard date]],0)</f>
        <v>43236</v>
      </c>
      <c r="AZ133" s="207">
        <f>IF(OR(SPARES_MANUF[[#This Row],[Client]]="STELIA",SPARES_MANUF[[#This Row],[Priority]]="RTN",SPARES_MANUF[[#This Row],[Priority]]="EXP",SPARES_MANUF[[#This Row],[Priority]]="CRIT"),2,1)</f>
        <v>2</v>
      </c>
      <c r="BA133" s="208">
        <f>IFERROR(VLOOKUP(SPARES_MANUF[[#This Row],[P/N]],Tableau2[[#All],[PN]:[Temps alloués (h)]],16,FALSE),"TBD")</f>
        <v>0</v>
      </c>
      <c r="BB133" s="208">
        <f>IFERROR(SUM(SPARES_MANUF[[#This Row],[Temps alloués Unitaire]]*SPARES_MANUF[[#This Row],[Requested Qty]]),"TBD")</f>
        <v>0</v>
      </c>
    </row>
    <row r="134" spans="1:54" ht="25.5" hidden="1" customHeight="1" x14ac:dyDescent="0.2">
      <c r="A134" s="335" t="str">
        <f t="shared" si="10"/>
        <v>490003508510</v>
      </c>
      <c r="B134" s="81" t="str">
        <f>IFERROR(VLOOKUP(F134,'Table V'!A:K,11,FALSE),"TBD")</f>
        <v>STELIA</v>
      </c>
      <c r="C134" s="81">
        <v>4900035085</v>
      </c>
      <c r="D134" s="82" t="s">
        <v>139</v>
      </c>
      <c r="E134" s="83" t="s">
        <v>78</v>
      </c>
      <c r="F134" s="81" t="s">
        <v>619</v>
      </c>
      <c r="G134" s="81">
        <v>1</v>
      </c>
      <c r="H134" s="81">
        <v>0</v>
      </c>
      <c r="I134" s="81" t="str">
        <f>IFERROR(VLOOKUP(F134,'Stock PHS'!A:F,6,FALSE),"")</f>
        <v/>
      </c>
      <c r="J134" s="84" t="str">
        <f>IFERROR(VLOOKUP(F134,'Table V'!A:I,9,FALSE),"P/N INCONNU")</f>
        <v>P/N CONNU</v>
      </c>
      <c r="K134" s="81" t="str">
        <f>IFERROR(VLOOKUP(F134,'Table V'!A:J,10,FALSE),"TBD")</f>
        <v>N/A</v>
      </c>
      <c r="L134" s="81" t="str">
        <f>IFERROR(VLOOKUP(F134,'Table V'!A:C,3,FALSE),"LdF non existante")</f>
        <v>LdF approuvée</v>
      </c>
      <c r="M134" s="85" t="s">
        <v>46</v>
      </c>
      <c r="N134" s="81" t="str">
        <f>IFERROR(VLOOKUP(F134,'Table V'!A:H,8,FALSE),"À définir")</f>
        <v>NON</v>
      </c>
      <c r="O134" s="81">
        <f>IFERROR(VLOOKUP(F134,'Table V'!A:E,2,FALSE),"")</f>
        <v>702</v>
      </c>
      <c r="P134" s="81" t="str">
        <f>IFERROR(CONCATENATE(VLOOKUP(F134,'Table V'!$A$1:$Q$259969,17,FALSE),"-",(RIGHT(C134,4)),"0",D134),"")</f>
        <v>1251019-5085010</v>
      </c>
      <c r="Q134" s="86" t="str">
        <f>IFERROR(VLOOKUP(F134,'Table V'!A:L,12,FALSE),"")</f>
        <v>LAB</v>
      </c>
      <c r="R134" s="82" t="s">
        <v>1713</v>
      </c>
      <c r="S134" s="81" t="s">
        <v>153</v>
      </c>
      <c r="T134" s="90">
        <v>43234</v>
      </c>
      <c r="U134" s="88" t="s">
        <v>18</v>
      </c>
      <c r="V134" s="86" t="str">
        <f>IFERROR(VLOOKUP(F134,'Table V'!A:F,6,FALSE),"TBD")</f>
        <v>N/A</v>
      </c>
      <c r="W134" s="81" t="str">
        <f>IFERROR(VLOOKUP(F134,'Table V'!A:G,7,FALSE),"TBD")</f>
        <v>N/A</v>
      </c>
      <c r="X134" s="81" t="str">
        <f>IFERROR(VLOOKUP(A134,[1]Feuil1!$A:$AJ,32,FALSE),"N/A")</f>
        <v>N/A</v>
      </c>
      <c r="Y134" s="86" t="s">
        <v>1937</v>
      </c>
      <c r="Z134" s="89"/>
      <c r="AA134" s="81" t="s">
        <v>141</v>
      </c>
      <c r="AB134" s="85">
        <v>13096</v>
      </c>
      <c r="AC134" s="85"/>
      <c r="AD134" s="85"/>
      <c r="AE134" s="90">
        <v>43234</v>
      </c>
      <c r="AF134" s="90">
        <v>43238</v>
      </c>
      <c r="AG134" s="90">
        <f t="shared" si="11"/>
        <v>43234</v>
      </c>
      <c r="AH134" s="81" t="s">
        <v>44</v>
      </c>
      <c r="AI134" s="133">
        <f>IFERROR(VLOOKUP(SPARES_MANUF[[#This Row],[LCT pour mise à la MAD]],[2]MAD!$B$4:$J$500000,2,FALSE),"MAD TBD")</f>
        <v>43236</v>
      </c>
      <c r="AJ134" s="124">
        <f>IFERROR(VLOOKUP(SPARES_MANUF[[#This Row],[LCT pour mise à la MAD]],[2]MAD!$B$4:$J$500000,9,FALSE),"")</f>
        <v>43237</v>
      </c>
      <c r="AK13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34" s="124">
        <f>SPARES_MANUF[[#This Row],[Promised ODD]]</f>
        <v>43238</v>
      </c>
      <c r="AM134" s="122" t="s">
        <v>10</v>
      </c>
      <c r="AN134" s="200">
        <f>IFERROR(VLOOKUP(SPARES_MANUF[[#This Row],[P/N]],'Table V'!A$1:O$7777,13,FALSE),"0,00")</f>
        <v>0</v>
      </c>
      <c r="AO134" s="201">
        <f>IFERROR(VLOOKUP(SPARES_MANUF[[#This Row],[P/N]],'Table V'!A$1:O$7777,14,FALSE),"0,00")</f>
        <v>0</v>
      </c>
      <c r="AP134" s="202">
        <f>IFERROR(VLOOKUP(SPARES_MANUF[[#This Row],[P/N]],'Table V'!A$1:O$7777,15,FALSE),"TBD")</f>
        <v>0</v>
      </c>
      <c r="AQ134" s="203" t="str">
        <f>IFERROR(VLOOKUP(SPARES_MANUF[[#This Row],[CONCAT]],[3]PO_AS!$A$2:$R$2520,16,FALSE),"TBD")</f>
        <v>TBD</v>
      </c>
      <c r="AR134" s="204" t="str">
        <f>IFERROR(VLOOKUP(SPARES_MANUF[[#This Row],[CONCAT]],[3]PO_AS!$A$2:$S$2520,18,FALSE),"TBD")</f>
        <v>TBD</v>
      </c>
      <c r="AS134" s="204" t="str">
        <f t="shared" si="12"/>
        <v>Non valide</v>
      </c>
      <c r="AT134" s="204" t="str">
        <f t="shared" si="13"/>
        <v>Non valide</v>
      </c>
      <c r="AU13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3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34" s="259" t="str">
        <f>LEFT(SPARES_MANUF[[#This Row],[LCT]],9)</f>
        <v>LCT012143</v>
      </c>
      <c r="AX134" s="205">
        <f>SPARES_MANUF[[#This Row],[Collaborated date]]</f>
        <v>43238</v>
      </c>
      <c r="AY134" s="206">
        <f>IF(AND(SPARES_MANUF[[#This Row],[Dashboard date]]&gt;40179,SPARES_MANUF[[#This Row],[Dashboard date]]&lt;45658),SPARES_MANUF[[#This Row],[Dashboard date]],0)</f>
        <v>43238</v>
      </c>
      <c r="AZ134" s="207">
        <f>IF(OR(SPARES_MANUF[[#This Row],[Client]]="STELIA",SPARES_MANUF[[#This Row],[Priority]]="RTN",SPARES_MANUF[[#This Row],[Priority]]="EXP",SPARES_MANUF[[#This Row],[Priority]]="CRIT"),2,1)</f>
        <v>2</v>
      </c>
      <c r="BA134" s="208">
        <f>IFERROR(VLOOKUP(SPARES_MANUF[[#This Row],[P/N]],Tableau2[[#All],[PN]:[Temps alloués (h)]],16,FALSE),"TBD")</f>
        <v>0</v>
      </c>
      <c r="BB134" s="208">
        <f>IFERROR(SUM(SPARES_MANUF[[#This Row],[Temps alloués Unitaire]]*SPARES_MANUF[[#This Row],[Requested Qty]]),"TBD")</f>
        <v>0</v>
      </c>
    </row>
    <row r="135" spans="1:54" ht="12.75" hidden="1" customHeight="1" x14ac:dyDescent="0.2">
      <c r="A135" s="335" t="str">
        <f t="shared" si="10"/>
        <v>27706058</v>
      </c>
      <c r="B135" s="81" t="str">
        <f>IFERROR(VLOOKUP(F135,'Table V'!A:K,11,FALSE),"TBD")</f>
        <v>AIRBUS</v>
      </c>
      <c r="C135" s="81">
        <v>27706058</v>
      </c>
      <c r="D135" s="82"/>
      <c r="E135" s="83" t="s">
        <v>86</v>
      </c>
      <c r="F135" s="81" t="s">
        <v>658</v>
      </c>
      <c r="G135" s="81">
        <v>2</v>
      </c>
      <c r="H135" s="81">
        <v>0</v>
      </c>
      <c r="I135" s="81" t="str">
        <f>IFERROR(VLOOKUP(F135,'Stock PHS'!A:F,6,FALSE),"")</f>
        <v/>
      </c>
      <c r="J135" s="84" t="str">
        <f>IFERROR(VLOOKUP(F135,'Table V'!A:I,9,FALSE),"P/N INCONNU")</f>
        <v>P/N CONNU</v>
      </c>
      <c r="K135" s="81" t="str">
        <f>IFERROR(VLOOKUP(F135,'Table V'!A:J,10,FALSE),"TBD")</f>
        <v>N/A</v>
      </c>
      <c r="L135" s="81" t="str">
        <f>IFERROR(VLOOKUP(F135,'Table V'!A:C,3,FALSE),"LdF non existante")</f>
        <v>LdF approuvée</v>
      </c>
      <c r="M135" s="85" t="s">
        <v>46</v>
      </c>
      <c r="N135" s="81" t="str">
        <f>IFERROR(VLOOKUP(F135,'Table V'!A:H,8,FALSE),"À définir")</f>
        <v>NON</v>
      </c>
      <c r="O135" s="81" t="str">
        <f>IFERROR(VLOOKUP(F135,'Table V'!A:E,2,FALSE),"")</f>
        <v>PLATE ASSY</v>
      </c>
      <c r="P135" s="81" t="str">
        <f>IFERROR(CONCATENATE(VLOOKUP(F135,'Table V'!$A$1:$Q$259969,17,FALSE),"-",(RIGHT(C135,4)),"0",D135),"")</f>
        <v>1251019-60580</v>
      </c>
      <c r="Q135" s="86" t="str">
        <f>IFERROR(VLOOKUP(F135,'Table V'!A:L,12,FALSE),"")</f>
        <v>COL</v>
      </c>
      <c r="R135" s="82" t="s">
        <v>789</v>
      </c>
      <c r="S135" s="81" t="s">
        <v>756</v>
      </c>
      <c r="T135" s="90">
        <v>43234</v>
      </c>
      <c r="U135" s="88" t="s">
        <v>18</v>
      </c>
      <c r="V135" s="86" t="str">
        <f>IFERROR(VLOOKUP(F135,'Table V'!A:F,6,FALSE),"TBD")</f>
        <v>N/A</v>
      </c>
      <c r="W135" s="81" t="str">
        <f>IFERROR(VLOOKUP(F135,'Table V'!A:G,7,FALSE),"TBD")</f>
        <v>N/A</v>
      </c>
      <c r="X135" s="81" t="str">
        <f>IFERROR(VLOOKUP(A135,[1]Feuil1!$A:$AJ,32,FALSE),"N/A")</f>
        <v>N/A</v>
      </c>
      <c r="Y135" s="86" t="s">
        <v>1893</v>
      </c>
      <c r="Z135" s="89" t="s">
        <v>813</v>
      </c>
      <c r="AA135" s="81" t="s">
        <v>141</v>
      </c>
      <c r="AB135" s="85">
        <v>12076</v>
      </c>
      <c r="AC135" s="85" t="s">
        <v>734</v>
      </c>
      <c r="AD135" s="85"/>
      <c r="AE135" s="90">
        <v>43178</v>
      </c>
      <c r="AF135" s="90">
        <v>43238</v>
      </c>
      <c r="AG135" s="90">
        <f t="shared" si="11"/>
        <v>43234</v>
      </c>
      <c r="AH135" s="81"/>
      <c r="AI135" s="133" t="str">
        <f>IFERROR(VLOOKUP(SPARES_MANUF[[#This Row],[LCT pour mise à la MAD]],[2]MAD!$B$4:$J$500000,2,FALSE),"MAD TBD")</f>
        <v>MAD TBD</v>
      </c>
      <c r="AJ135" s="124" t="str">
        <f>IFERROR(VLOOKUP(SPARES_MANUF[[#This Row],[LCT pour mise à la MAD]],[2]MAD!$B$4:$J$500000,9,FALSE),"")</f>
        <v/>
      </c>
      <c r="AK13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5" s="124">
        <f>SPARES_MANUF[[#This Row],[Promised ODD]]</f>
        <v>43238</v>
      </c>
      <c r="AM135" s="122" t="s">
        <v>10</v>
      </c>
      <c r="AN135" s="200">
        <f>IFERROR(VLOOKUP(SPARES_MANUF[[#This Row],[P/N]],'Table V'!A$1:O$7777,13,FALSE),"0,00")</f>
        <v>745</v>
      </c>
      <c r="AO135" s="201">
        <f>IFERROR(VLOOKUP(SPARES_MANUF[[#This Row],[P/N]],'Table V'!A$1:O$7777,14,FALSE),"0,00")</f>
        <v>0</v>
      </c>
      <c r="AP135" s="202" t="str">
        <f>IFERROR(VLOOKUP(SPARES_MANUF[[#This Row],[P/N]],'Table V'!A$1:O$7777,15,FALSE),"TBD")</f>
        <v>EUR</v>
      </c>
      <c r="AQ135" s="203" t="str">
        <f>IFERROR(VLOOKUP(SPARES_MANUF[[#This Row],[CONCAT]],[3]PO_AS!$A$2:$R$2520,16,FALSE),"TBD")</f>
        <v>TBD</v>
      </c>
      <c r="AR135" s="204" t="str">
        <f>IFERROR(VLOOKUP(SPARES_MANUF[[#This Row],[CONCAT]],[3]PO_AS!$A$2:$S$2520,18,FALSE),"TBD")</f>
        <v>TBD</v>
      </c>
      <c r="AS135" s="204" t="str">
        <f t="shared" si="12"/>
        <v>Non valide</v>
      </c>
      <c r="AT135" s="204" t="str">
        <f t="shared" si="13"/>
        <v>Non valide</v>
      </c>
      <c r="AU13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1490</v>
      </c>
      <c r="AV135" s="280">
        <f>IFERROR(SPARES_MANUF[[#This Row],[CA]]*INDEX('Paramètres listes'!$A$32:$C$34,MATCH(SPARES_MANUF[[#This Row],[Devise vendue]],'Paramètres listes'!$A$32:$A$34,0),MATCH(DASHBOARD!$J$5,'Paramètres listes'!$A$32:$C$32,0)),"0,00")</f>
        <v>1490</v>
      </c>
      <c r="AW135" s="259" t="str">
        <f>LEFT(SPARES_MANUF[[#This Row],[LCT]],9)</f>
        <v xml:space="preserve">Z73655 - </v>
      </c>
      <c r="AX135" s="205">
        <f>SPARES_MANUF[[#This Row],[Collaborated date]]</f>
        <v>43238</v>
      </c>
      <c r="AY135" s="206">
        <f>IF(AND(SPARES_MANUF[[#This Row],[Dashboard date]]&gt;40179,SPARES_MANUF[[#This Row],[Dashboard date]]&lt;45658),SPARES_MANUF[[#This Row],[Dashboard date]],0)</f>
        <v>43238</v>
      </c>
      <c r="AZ135" s="207">
        <f>IF(OR(SPARES_MANUF[[#This Row],[Client]]="STELIA",SPARES_MANUF[[#This Row],[Priority]]="RTN",SPARES_MANUF[[#This Row],[Priority]]="EXP",SPARES_MANUF[[#This Row],[Priority]]="CRIT"),2,1)</f>
        <v>2</v>
      </c>
      <c r="BA135" s="208">
        <f>IFERROR(VLOOKUP(SPARES_MANUF[[#This Row],[P/N]],Tableau2[[#All],[PN]:[Temps alloués (h)]],16,FALSE),"TBD")</f>
        <v>0</v>
      </c>
      <c r="BB135" s="208">
        <f>IFERROR(SUM(SPARES_MANUF[[#This Row],[Temps alloués Unitaire]]*SPARES_MANUF[[#This Row],[Requested Qty]]),"TBD")</f>
        <v>0</v>
      </c>
    </row>
    <row r="136" spans="1:54" ht="51" hidden="1" customHeight="1" x14ac:dyDescent="0.2">
      <c r="A136" s="335" t="str">
        <f t="shared" si="10"/>
        <v>CDE-CCP7770103</v>
      </c>
      <c r="B136" s="81" t="str">
        <f>IFERROR(VLOOKUP(F136,'Table V'!A:K,11,FALSE),"TBD")</f>
        <v>LATECOERE</v>
      </c>
      <c r="C136" s="81" t="s">
        <v>300</v>
      </c>
      <c r="D136" s="82" t="s">
        <v>1067</v>
      </c>
      <c r="E136" s="83"/>
      <c r="F136" s="81" t="s">
        <v>1476</v>
      </c>
      <c r="G136" s="81">
        <v>8</v>
      </c>
      <c r="H136" s="81">
        <v>8</v>
      </c>
      <c r="I136" s="81" t="str">
        <f>IFERROR(VLOOKUP(F136,'Stock PHS'!A:F,6,FALSE),"")</f>
        <v/>
      </c>
      <c r="J136" s="84" t="str">
        <f>IFERROR(VLOOKUP(F136,'Table V'!A:I,9,FALSE),"P/N INCONNU")</f>
        <v>P/N CONNU</v>
      </c>
      <c r="K136" s="81" t="str">
        <f>IFERROR(VLOOKUP(F136,'Table V'!A:J,10,FALSE),"TBD")</f>
        <v>N/A</v>
      </c>
      <c r="L136" s="81" t="str">
        <f>IFERROR(VLOOKUP(F136,'Table V'!A:C,3,FALSE),"LdF non existante")</f>
        <v>LdF approuvée</v>
      </c>
      <c r="M136" s="85" t="s">
        <v>46</v>
      </c>
      <c r="N136" s="81" t="str">
        <f>IFERROR(VLOOKUP(F136,'Table V'!A:H,8,FALSE),"À définir")</f>
        <v>N/A</v>
      </c>
      <c r="O136" s="81" t="str">
        <f>IFERROR(VLOOKUP(F136,'Table V'!A:E,2,FALSE),"")</f>
        <v>FDCP-L1</v>
      </c>
      <c r="P136" s="81" t="str">
        <f>IFERROR(CONCATENATE(VLOOKUP(F136,'Table V'!$A$1:$Q$259969,17,FALSE),"-",(RIGHT(C136,4)),"0",D136),"")</f>
        <v>1251619-701003</v>
      </c>
      <c r="Q136" s="86" t="str">
        <f>IFERROR(VLOOKUP(F136,'Table V'!A:L,12,FALSE),"")</f>
        <v>COL</v>
      </c>
      <c r="R136" s="82" t="s">
        <v>310</v>
      </c>
      <c r="S136" s="81" t="s">
        <v>311</v>
      </c>
      <c r="T136" s="90">
        <v>43234</v>
      </c>
      <c r="U136" s="88" t="s">
        <v>18</v>
      </c>
      <c r="V136" s="86" t="str">
        <f>IFERROR(VLOOKUP(F136,'Table V'!A:F,6,FALSE),"TBD")</f>
        <v>N/A</v>
      </c>
      <c r="W136" s="81" t="str">
        <f>IFERROR(VLOOKUP(F136,'Table V'!A:G,7,FALSE),"TBD")</f>
        <v>N/A</v>
      </c>
      <c r="X136" s="81" t="str">
        <f>IFERROR(VLOOKUP(A136,[1]Feuil1!$A:$AJ,32,FALSE),"N/A")</f>
        <v>N/A</v>
      </c>
      <c r="Y136" s="86" t="s">
        <v>1893</v>
      </c>
      <c r="Z136" s="89" t="s">
        <v>2194</v>
      </c>
      <c r="AA136" s="81" t="s">
        <v>141</v>
      </c>
      <c r="AB136" s="85">
        <v>6867</v>
      </c>
      <c r="AC136" s="85"/>
      <c r="AD136" s="85"/>
      <c r="AE136" s="90">
        <v>43238</v>
      </c>
      <c r="AF136" s="90"/>
      <c r="AG136" s="90">
        <f t="shared" si="11"/>
        <v>43234</v>
      </c>
      <c r="AH136" s="81" t="s">
        <v>44</v>
      </c>
      <c r="AI136" s="133" t="str">
        <f>IFERROR(VLOOKUP(SPARES_MANUF[[#This Row],[LCT pour mise à la MAD]],[2]MAD!$B$4:$J$500000,2,FALSE),"MAD TBD")</f>
        <v>MAD TBD</v>
      </c>
      <c r="AJ136" s="124" t="str">
        <f>IFERROR(VLOOKUP(SPARES_MANUF[[#This Row],[LCT pour mise à la MAD]],[2]MAD!$B$4:$J$500000,9,FALSE),"")</f>
        <v/>
      </c>
      <c r="AK13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6" s="124">
        <v>43234</v>
      </c>
      <c r="AM136" s="122" t="s">
        <v>10</v>
      </c>
      <c r="AN136" s="200">
        <f>IFERROR(VLOOKUP(SPARES_MANUF[[#This Row],[P/N]],'Table V'!A$1:O$7777,13,FALSE),"0,00")</f>
        <v>1239</v>
      </c>
      <c r="AO136" s="201" t="str">
        <f>IFERROR(VLOOKUP(SPARES_MANUF[[#This Row],[P/N]],'Table V'!A$1:O$7777,14,FALSE),"0,00")</f>
        <v>N/A</v>
      </c>
      <c r="AP136" s="202" t="str">
        <f>IFERROR(VLOOKUP(SPARES_MANUF[[#This Row],[P/N]],'Table V'!A$1:O$7777,15,FALSE),"TBD")</f>
        <v>EUR</v>
      </c>
      <c r="AQ136" s="201" t="str">
        <f>IFERROR(VLOOKUP(SPARES_MANUF[[#This Row],[CONCAT]],[3]PO_AS!$A$2:$R$2520,16,FALSE),"TBD")</f>
        <v>TBD</v>
      </c>
      <c r="AR136" s="204" t="str">
        <f>IFERROR(VLOOKUP(SPARES_MANUF[[#This Row],[CONCAT]],[3]PO_AS!$A$2:$S$2520,18,FALSE),"TBD")</f>
        <v>TBD</v>
      </c>
      <c r="AS136" s="204" t="str">
        <f t="shared" si="12"/>
        <v>Non valide</v>
      </c>
      <c r="AT136" s="204" t="str">
        <f t="shared" si="13"/>
        <v>Non valide</v>
      </c>
      <c r="AU13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9912</v>
      </c>
      <c r="AV136" s="280">
        <f>IFERROR(SPARES_MANUF[[#This Row],[CA]]*INDEX('Paramètres listes'!$A$32:$C$34,MATCH(SPARES_MANUF[[#This Row],[Devise vendue]],'Paramètres listes'!$A$32:$A$34,0),MATCH(DASHBOARD!$J$5,'Paramètres listes'!$A$32:$C$32,0)),"0,00")</f>
        <v>9912</v>
      </c>
      <c r="AW136" s="259" t="str">
        <f>LEFT(SPARES_MANUF[[#This Row],[LCT]],9)</f>
        <v>LCT033780</v>
      </c>
      <c r="AX136" s="205">
        <f>SPARES_MANUF[[#This Row],[Collaborated date]]</f>
        <v>43234</v>
      </c>
      <c r="AY136" s="206">
        <f>IF(AND(SPARES_MANUF[[#This Row],[Dashboard date]]&gt;40179,SPARES_MANUF[[#This Row],[Dashboard date]]&lt;45658),SPARES_MANUF[[#This Row],[Dashboard date]],0)</f>
        <v>43234</v>
      </c>
      <c r="AZ136" s="207">
        <f>IF(OR(SPARES_MANUF[[#This Row],[Client]]="STELIA",SPARES_MANUF[[#This Row],[Priority]]="RTN",SPARES_MANUF[[#This Row],[Priority]]="EXP",SPARES_MANUF[[#This Row],[Priority]]="CRIT"),2,1)</f>
        <v>1</v>
      </c>
      <c r="BA136" s="208">
        <f>IFERROR(VLOOKUP(SPARES_MANUF[[#This Row],[P/N]],Tableau2[[#All],[PN]:[Temps alloués (h)]],16,FALSE),"TBD")</f>
        <v>2.14</v>
      </c>
      <c r="BB136" s="208">
        <f>IFERROR(SUM(SPARES_MANUF[[#This Row],[Temps alloués Unitaire]]*SPARES_MANUF[[#This Row],[Requested Qty]]),"TBD")</f>
        <v>17.12</v>
      </c>
    </row>
    <row r="137" spans="1:54" ht="63.75" hidden="1" customHeight="1" x14ac:dyDescent="0.2">
      <c r="A137" s="335" t="str">
        <f t="shared" si="10"/>
        <v>2777990010</v>
      </c>
      <c r="B137" s="81" t="str">
        <f>IFERROR(VLOOKUP(F137,'Table V'!A:K,11,FALSE),"TBD")</f>
        <v>AIRBUS</v>
      </c>
      <c r="C137" s="81">
        <v>27779900</v>
      </c>
      <c r="D137" s="82" t="s">
        <v>139</v>
      </c>
      <c r="E137" s="83" t="s">
        <v>3</v>
      </c>
      <c r="F137" s="81" t="s">
        <v>508</v>
      </c>
      <c r="G137" s="81">
        <v>9</v>
      </c>
      <c r="H137" s="81">
        <v>0</v>
      </c>
      <c r="I137" s="81" t="str">
        <f>IFERROR(VLOOKUP(F137,'Stock PHS'!A:F,6,FALSE),"")</f>
        <v/>
      </c>
      <c r="J137" s="84" t="str">
        <f>IFERROR(VLOOKUP(F137,'Table V'!A:I,9,FALSE),"P/N INCONNU")</f>
        <v>P/N CONNU</v>
      </c>
      <c r="K137" s="81" t="str">
        <f>IFERROR(VLOOKUP(F137,'Table V'!A:J,10,FALSE),"TBD")</f>
        <v>NB03010P</v>
      </c>
      <c r="L137" s="81" t="str">
        <f>IFERROR(VLOOKUP(F137,'Table V'!A:C,3,FALSE),"LdF non existante")</f>
        <v>LdF approuvée</v>
      </c>
      <c r="M137" s="85" t="s">
        <v>46</v>
      </c>
      <c r="N137" s="81" t="str">
        <f>IFERROR(VLOOKUP(F137,'Table V'!A:H,8,FALSE),"À définir")</f>
        <v>NON</v>
      </c>
      <c r="O137" s="81">
        <f>IFERROR(VLOOKUP(F137,'Table V'!A:E,2,FALSE),"")</f>
        <v>27</v>
      </c>
      <c r="P137" s="81" t="str">
        <f>IFERROR(CONCATENATE(VLOOKUP(F137,'Table V'!$A$1:$Q$259969,17,FALSE),"-",(RIGHT(C137,4)),"0",D137),"")</f>
        <v>1251019-9900010</v>
      </c>
      <c r="Q137" s="86" t="str">
        <f>IFERROR(VLOOKUP(F137,'Table V'!A:L,12,FALSE),"")</f>
        <v>LAB</v>
      </c>
      <c r="R137" s="82" t="s">
        <v>1714</v>
      </c>
      <c r="S137" s="81" t="s">
        <v>305</v>
      </c>
      <c r="T137" s="90">
        <v>43236</v>
      </c>
      <c r="U137" s="88" t="s">
        <v>18</v>
      </c>
      <c r="V137" s="86" t="str">
        <f>IFERROR(VLOOKUP(F137,'Table V'!A:F,6,FALSE),"TBD")</f>
        <v>N/A</v>
      </c>
      <c r="W137" s="81" t="str">
        <f>IFERROR(VLOOKUP(F137,'Table V'!A:G,7,FALSE),"TBD")</f>
        <v>N/A</v>
      </c>
      <c r="X137" s="81" t="str">
        <f>IFERROR(VLOOKUP(A137,[1]Feuil1!$A:$AJ,32,FALSE),"N/A")</f>
        <v>N/A</v>
      </c>
      <c r="Y137" s="86" t="s">
        <v>1893</v>
      </c>
      <c r="Z137" s="89" t="s">
        <v>253</v>
      </c>
      <c r="AA137" s="81" t="s">
        <v>141</v>
      </c>
      <c r="AB137" s="85">
        <v>13543</v>
      </c>
      <c r="AC137" s="85"/>
      <c r="AD137" s="85"/>
      <c r="AE137" s="90">
        <v>43238</v>
      </c>
      <c r="AF137" s="90"/>
      <c r="AG137" s="90">
        <f t="shared" si="11"/>
        <v>43236</v>
      </c>
      <c r="AH137" s="81"/>
      <c r="AI137" s="133" t="str">
        <f>IFERROR(VLOOKUP(SPARES_MANUF[[#This Row],[LCT pour mise à la MAD]],[2]MAD!$B$4:$J$500000,2,FALSE),"MAD TBD")</f>
        <v>MAD TBD</v>
      </c>
      <c r="AJ137" s="124" t="str">
        <f>IFERROR(VLOOKUP(SPARES_MANUF[[#This Row],[LCT pour mise à la MAD]],[2]MAD!$B$4:$J$500000,9,FALSE),"")</f>
        <v/>
      </c>
      <c r="AK13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7" s="124">
        <v>43236</v>
      </c>
      <c r="AM137" s="122" t="s">
        <v>10</v>
      </c>
      <c r="AN137" s="200">
        <f>IFERROR(VLOOKUP(SPARES_MANUF[[#This Row],[P/N]],'Table V'!A$1:O$7777,13,FALSE),"0,00")</f>
        <v>1000</v>
      </c>
      <c r="AO137" s="201">
        <f>IFERROR(VLOOKUP(SPARES_MANUF[[#This Row],[P/N]],'Table V'!A$1:O$7777,14,FALSE),"0,00")</f>
        <v>0</v>
      </c>
      <c r="AP137" s="202" t="str">
        <f>IFERROR(VLOOKUP(SPARES_MANUF[[#This Row],[P/N]],'Table V'!A$1:O$7777,15,FALSE),"TBD")</f>
        <v>EUR</v>
      </c>
      <c r="AQ137" s="203">
        <f>IFERROR(VLOOKUP(SPARES_MANUF[[#This Row],[CONCAT]],[3]PO_AS!$A$2:$R$2520,16,FALSE),"TBD")</f>
        <v>1000</v>
      </c>
      <c r="AR137" s="204" t="str">
        <f>IFERROR(VLOOKUP(SPARES_MANUF[[#This Row],[CONCAT]],[3]PO_AS!$A$2:$S$2520,18,FALSE),"TBD")</f>
        <v>EUR</v>
      </c>
      <c r="AS137" s="204" t="str">
        <f t="shared" si="12"/>
        <v>Valide</v>
      </c>
      <c r="AT137" s="204" t="str">
        <f t="shared" si="13"/>
        <v>Valide</v>
      </c>
      <c r="AU13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3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37" s="259" t="str">
        <f>LEFT(SPARES_MANUF[[#This Row],[LCT]],9)</f>
        <v>LCT022877</v>
      </c>
      <c r="AX137" s="205">
        <f>SPARES_MANUF[[#This Row],[Collaborated date]]</f>
        <v>43236</v>
      </c>
      <c r="AY137" s="206">
        <f>IF(AND(SPARES_MANUF[[#This Row],[Dashboard date]]&gt;40179,SPARES_MANUF[[#This Row],[Dashboard date]]&lt;45658),SPARES_MANUF[[#This Row],[Dashboard date]],0)</f>
        <v>43236</v>
      </c>
      <c r="AZ137" s="207">
        <f>IF(OR(SPARES_MANUF[[#This Row],[Client]]="STELIA",SPARES_MANUF[[#This Row],[Priority]]="RTN",SPARES_MANUF[[#This Row],[Priority]]="EXP",SPARES_MANUF[[#This Row],[Priority]]="CRIT"),2,1)</f>
        <v>1</v>
      </c>
      <c r="BA137" s="208">
        <f>IFERROR(VLOOKUP(SPARES_MANUF[[#This Row],[P/N]],Tableau2[[#All],[PN]:[Temps alloués (h)]],16,FALSE),"TBD")</f>
        <v>0</v>
      </c>
      <c r="BB137" s="208">
        <f>IFERROR(SUM(SPARES_MANUF[[#This Row],[Temps alloués Unitaire]]*SPARES_MANUF[[#This Row],[Requested Qty]]),"TBD")</f>
        <v>0</v>
      </c>
    </row>
    <row r="138" spans="1:54" ht="38.25" hidden="1" customHeight="1" x14ac:dyDescent="0.2">
      <c r="A138" s="335" t="str">
        <f t="shared" si="10"/>
        <v>CDE-CCP77701010</v>
      </c>
      <c r="B138" s="81" t="str">
        <f>IFERROR(VLOOKUP(F138,'Table V'!A:K,11,FALSE),"TBD")</f>
        <v>LATECOERE</v>
      </c>
      <c r="C138" s="81" t="s">
        <v>300</v>
      </c>
      <c r="D138" s="82" t="s">
        <v>139</v>
      </c>
      <c r="E138" s="83" t="s">
        <v>86</v>
      </c>
      <c r="F138" s="81" t="s">
        <v>1476</v>
      </c>
      <c r="G138" s="81">
        <v>9</v>
      </c>
      <c r="H138" s="81">
        <v>0</v>
      </c>
      <c r="I138" s="81" t="str">
        <f>IFERROR(VLOOKUP(F138,'Stock PHS'!A:F,6,FALSE),"")</f>
        <v/>
      </c>
      <c r="J138" s="84" t="str">
        <f>IFERROR(VLOOKUP(F138,'Table V'!A:I,9,FALSE),"P/N INCONNU")</f>
        <v>P/N CONNU</v>
      </c>
      <c r="K138" s="81" t="str">
        <f>IFERROR(VLOOKUP(F138,'Table V'!A:J,10,FALSE),"TBD")</f>
        <v>N/A</v>
      </c>
      <c r="L138" s="81" t="str">
        <f>IFERROR(VLOOKUP(F138,'Table V'!A:C,3,FALSE),"LdF non existante")</f>
        <v>LdF approuvée</v>
      </c>
      <c r="M138" s="85" t="s">
        <v>46</v>
      </c>
      <c r="N138" s="81" t="str">
        <f>IFERROR(VLOOKUP(F138,'Table V'!A:H,8,FALSE),"À définir")</f>
        <v>N/A</v>
      </c>
      <c r="O138" s="81" t="str">
        <f>IFERROR(VLOOKUP(F138,'Table V'!A:E,2,FALSE),"")</f>
        <v>FDCP-L1</v>
      </c>
      <c r="P138" s="81" t="str">
        <f>IFERROR(CONCATENATE(VLOOKUP(F138,'Table V'!$A$1:$Q$259969,17,FALSE),"-",(RIGHT(C138,4)),"0",D138),"")</f>
        <v>1251619-7010010</v>
      </c>
      <c r="Q138" s="86" t="str">
        <f>IFERROR(VLOOKUP(F138,'Table V'!A:L,12,FALSE),"")</f>
        <v>COL</v>
      </c>
      <c r="R138" s="82" t="s">
        <v>340</v>
      </c>
      <c r="S138" s="81" t="s">
        <v>1115</v>
      </c>
      <c r="T138" s="90">
        <v>43241</v>
      </c>
      <c r="U138" s="88" t="s">
        <v>18</v>
      </c>
      <c r="V138" s="86" t="str">
        <f>IFERROR(VLOOKUP(F138,'Table V'!A:F,6,FALSE),"TBD")</f>
        <v>N/A</v>
      </c>
      <c r="W138" s="81" t="str">
        <f>IFERROR(VLOOKUP(F138,'Table V'!A:G,7,FALSE),"TBD")</f>
        <v>N/A</v>
      </c>
      <c r="X138" s="81" t="str">
        <f>IFERROR(VLOOKUP(A138,[1]Feuil1!$A:$AJ,32,FALSE),"N/A")</f>
        <v>N/A</v>
      </c>
      <c r="Y138" s="86" t="s">
        <v>1893</v>
      </c>
      <c r="Z138" s="89"/>
      <c r="AA138" s="81" t="s">
        <v>141</v>
      </c>
      <c r="AB138" s="85">
        <v>6867</v>
      </c>
      <c r="AC138" s="85"/>
      <c r="AD138" s="85"/>
      <c r="AE138" s="90">
        <v>43245</v>
      </c>
      <c r="AF138" s="90"/>
      <c r="AG138" s="90">
        <f t="shared" si="11"/>
        <v>43241</v>
      </c>
      <c r="AH138" s="81" t="s">
        <v>44</v>
      </c>
      <c r="AI138" s="133" t="str">
        <f>IFERROR(VLOOKUP(SPARES_MANUF[[#This Row],[LCT pour mise à la MAD]],[2]MAD!$B$4:$J$500000,2,FALSE),"MAD TBD")</f>
        <v>MAD TBD</v>
      </c>
      <c r="AJ138" s="124" t="str">
        <f>IFERROR(VLOOKUP(SPARES_MANUF[[#This Row],[LCT pour mise à la MAD]],[2]MAD!$B$4:$J$500000,9,FALSE),"")</f>
        <v/>
      </c>
      <c r="AK1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8" s="124">
        <v>43241</v>
      </c>
      <c r="AM138" s="122" t="s">
        <v>10</v>
      </c>
      <c r="AN138" s="200">
        <f>IFERROR(VLOOKUP(SPARES_MANUF[[#This Row],[P/N]],'Table V'!A$1:O$7777,13,FALSE),"0,00")</f>
        <v>1239</v>
      </c>
      <c r="AO138" s="201" t="str">
        <f>IFERROR(VLOOKUP(SPARES_MANUF[[#This Row],[P/N]],'Table V'!A$1:O$7777,14,FALSE),"0,00")</f>
        <v>N/A</v>
      </c>
      <c r="AP138" s="202" t="str">
        <f>IFERROR(VLOOKUP(SPARES_MANUF[[#This Row],[P/N]],'Table V'!A$1:O$7777,15,FALSE),"TBD")</f>
        <v>EUR</v>
      </c>
      <c r="AQ138" s="201" t="str">
        <f>IFERROR(VLOOKUP(SPARES_MANUF[[#This Row],[CONCAT]],[3]PO_AS!$A$2:$R$2520,16,FALSE),"TBD")</f>
        <v>TBD</v>
      </c>
      <c r="AR138" s="204" t="str">
        <f>IFERROR(VLOOKUP(SPARES_MANUF[[#This Row],[CONCAT]],[3]PO_AS!$A$2:$S$2520,18,FALSE),"TBD")</f>
        <v>TBD</v>
      </c>
      <c r="AS138" s="204" t="str">
        <f t="shared" si="12"/>
        <v>Non valide</v>
      </c>
      <c r="AT138" s="204" t="str">
        <f t="shared" si="13"/>
        <v>Non valide</v>
      </c>
      <c r="AU1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11151</v>
      </c>
      <c r="AV138" s="280">
        <f>IFERROR(SPARES_MANUF[[#This Row],[CA]]*INDEX('Paramètres listes'!$A$32:$C$34,MATCH(SPARES_MANUF[[#This Row],[Devise vendue]],'Paramètres listes'!$A$32:$A$34,0),MATCH(DASHBOARD!$J$5,'Paramètres listes'!$A$32:$C$32,0)),"0,00")</f>
        <v>11151</v>
      </c>
      <c r="AW138" s="259" t="str">
        <f>LEFT(SPARES_MANUF[[#This Row],[LCT]],9)</f>
        <v>LCT055766</v>
      </c>
      <c r="AX138" s="205">
        <f>SPARES_MANUF[[#This Row],[Collaborated date]]</f>
        <v>43241</v>
      </c>
      <c r="AY138" s="206">
        <f>IF(AND(SPARES_MANUF[[#This Row],[Dashboard date]]&gt;40179,SPARES_MANUF[[#This Row],[Dashboard date]]&lt;45658),SPARES_MANUF[[#This Row],[Dashboard date]],0)</f>
        <v>43241</v>
      </c>
      <c r="AZ138" s="207">
        <f>IF(OR(SPARES_MANUF[[#This Row],[Client]]="STELIA",SPARES_MANUF[[#This Row],[Priority]]="RTN",SPARES_MANUF[[#This Row],[Priority]]="EXP",SPARES_MANUF[[#This Row],[Priority]]="CRIT"),2,1)</f>
        <v>2</v>
      </c>
      <c r="BA138" s="208">
        <f>IFERROR(VLOOKUP(SPARES_MANUF[[#This Row],[P/N]],Tableau2[[#All],[PN]:[Temps alloués (h)]],16,FALSE),"TBD")</f>
        <v>2.14</v>
      </c>
      <c r="BB138" s="208">
        <f>IFERROR(SUM(SPARES_MANUF[[#This Row],[Temps alloués Unitaire]]*SPARES_MANUF[[#This Row],[Requested Qty]]),"TBD")</f>
        <v>19.260000000000002</v>
      </c>
    </row>
    <row r="139" spans="1:54" ht="12.75" hidden="1" customHeight="1" x14ac:dyDescent="0.2">
      <c r="A139" s="335" t="str">
        <f t="shared" si="10"/>
        <v>490003509510</v>
      </c>
      <c r="B139" s="81" t="str">
        <f>IFERROR(VLOOKUP(F139,'Table V'!A:K,11,FALSE),"TBD")</f>
        <v>STELIA</v>
      </c>
      <c r="C139" s="81">
        <v>4900035095</v>
      </c>
      <c r="D139" s="82" t="s">
        <v>139</v>
      </c>
      <c r="E139" s="83" t="s">
        <v>78</v>
      </c>
      <c r="F139" s="81" t="s">
        <v>516</v>
      </c>
      <c r="G139" s="81">
        <v>1</v>
      </c>
      <c r="H139" s="81">
        <v>0</v>
      </c>
      <c r="I139" s="81" t="str">
        <f>IFERROR(VLOOKUP(F139,'Stock PHS'!A:F,6,FALSE),"")</f>
        <v/>
      </c>
      <c r="J139" s="84" t="str">
        <f>IFERROR(VLOOKUP(F139,'Table V'!A:I,9,FALSE),"P/N INCONNU")</f>
        <v>P/N CONNU</v>
      </c>
      <c r="K139" s="81" t="str">
        <f>IFERROR(VLOOKUP(F139,'Table V'!A:J,10,FALSE),"TBD")</f>
        <v>N/A</v>
      </c>
      <c r="L139" s="81" t="str">
        <f>IFERROR(VLOOKUP(F139,'Table V'!A:C,3,FALSE),"LdF non existante")</f>
        <v>LdF approuvée</v>
      </c>
      <c r="M139" s="85" t="s">
        <v>46</v>
      </c>
      <c r="N139" s="81" t="str">
        <f>IFERROR(VLOOKUP(F139,'Table V'!A:H,8,FALSE),"À définir")</f>
        <v>NON</v>
      </c>
      <c r="O139" s="81">
        <f>IFERROR(VLOOKUP(F139,'Table V'!A:E,2,FALSE),"")</f>
        <v>29</v>
      </c>
      <c r="P139" s="81" t="str">
        <f>IFERROR(CONCATENATE(VLOOKUP(F139,'Table V'!$A$1:$Q$259969,17,FALSE),"-",(RIGHT(C139,4)),"0",D139),"")</f>
        <v>1251019-5095010</v>
      </c>
      <c r="Q139" s="86" t="str">
        <f>IFERROR(VLOOKUP(F139,'Table V'!A:L,12,FALSE),"")</f>
        <v>LAB</v>
      </c>
      <c r="R139" s="82" t="s">
        <v>1715</v>
      </c>
      <c r="S139" s="81" t="s">
        <v>153</v>
      </c>
      <c r="T139" s="90">
        <v>43244</v>
      </c>
      <c r="U139" s="88" t="s">
        <v>18</v>
      </c>
      <c r="V139" s="86">
        <f>IFERROR(VLOOKUP(F139,'Table V'!A:F,6,FALSE),"TBD")</f>
        <v>6808101600</v>
      </c>
      <c r="W139" s="81" t="str">
        <f>IFERROR(VLOOKUP(F139,'Table V'!A:G,7,FALSE),"TBD")</f>
        <v>Qté 1</v>
      </c>
      <c r="X139" s="81" t="str">
        <f>IFERROR(VLOOKUP(A139,[1]Feuil1!$A:$AJ,32,FALSE),"N/A")</f>
        <v>Received</v>
      </c>
      <c r="Y139" s="86" t="s">
        <v>1893</v>
      </c>
      <c r="Z139" s="89" t="s">
        <v>309</v>
      </c>
      <c r="AA139" s="81" t="s">
        <v>141</v>
      </c>
      <c r="AB139" s="85">
        <v>13195</v>
      </c>
      <c r="AC139" s="85"/>
      <c r="AD139" s="85"/>
      <c r="AE139" s="90">
        <v>43234</v>
      </c>
      <c r="AF139" s="90">
        <v>43250</v>
      </c>
      <c r="AG139" s="90">
        <f t="shared" si="11"/>
        <v>43244</v>
      </c>
      <c r="AH139" s="81" t="s">
        <v>44</v>
      </c>
      <c r="AI139" s="133" t="str">
        <f>IFERROR(VLOOKUP(SPARES_MANUF[[#This Row],[LCT pour mise à la MAD]],[2]MAD!$B$4:$J$500000,2,FALSE),"MAD TBD")</f>
        <v>MAD TBD</v>
      </c>
      <c r="AJ139" s="124" t="str">
        <f>IFERROR(VLOOKUP(SPARES_MANUF[[#This Row],[LCT pour mise à la MAD]],[2]MAD!$B$4:$J$500000,9,FALSE),"")</f>
        <v/>
      </c>
      <c r="AK1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39" s="124">
        <f>SPARES_MANUF[[#This Row],[Promised ODD]]</f>
        <v>43250</v>
      </c>
      <c r="AM139" s="122" t="s">
        <v>10</v>
      </c>
      <c r="AN139" s="200">
        <f>IFERROR(VLOOKUP(SPARES_MANUF[[#This Row],[P/N]],'Table V'!A$1:O$7777,13,FALSE),"0,00")</f>
        <v>0</v>
      </c>
      <c r="AO139" s="201">
        <f>IFERROR(VLOOKUP(SPARES_MANUF[[#This Row],[P/N]],'Table V'!A$1:O$7777,14,FALSE),"0,00")</f>
        <v>0</v>
      </c>
      <c r="AP139" s="202">
        <f>IFERROR(VLOOKUP(SPARES_MANUF[[#This Row],[P/N]],'Table V'!A$1:O$7777,15,FALSE),"TBD")</f>
        <v>0</v>
      </c>
      <c r="AQ139" s="203" t="str">
        <f>IFERROR(VLOOKUP(SPARES_MANUF[[#This Row],[CONCAT]],[3]PO_AS!$A$2:$R$2520,16,FALSE),"TBD")</f>
        <v>TBD</v>
      </c>
      <c r="AR139" s="204" t="str">
        <f>IFERROR(VLOOKUP(SPARES_MANUF[[#This Row],[CONCAT]],[3]PO_AS!$A$2:$S$2520,18,FALSE),"TBD")</f>
        <v>TBD</v>
      </c>
      <c r="AS139" s="204" t="str">
        <f t="shared" si="12"/>
        <v>Non valide</v>
      </c>
      <c r="AT139" s="204" t="str">
        <f t="shared" si="13"/>
        <v>Non valide</v>
      </c>
      <c r="AU1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3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39" s="259" t="str">
        <f>LEFT(SPARES_MANUF[[#This Row],[LCT]],9)</f>
        <v>LCT013037</v>
      </c>
      <c r="AX139" s="205">
        <f>SPARES_MANUF[[#This Row],[Collaborated date]]</f>
        <v>43250</v>
      </c>
      <c r="AY139" s="206">
        <f>IF(AND(SPARES_MANUF[[#This Row],[Dashboard date]]&gt;40179,SPARES_MANUF[[#This Row],[Dashboard date]]&lt;45658),SPARES_MANUF[[#This Row],[Dashboard date]],0)</f>
        <v>43250</v>
      </c>
      <c r="AZ139" s="207">
        <f>IF(OR(SPARES_MANUF[[#This Row],[Client]]="STELIA",SPARES_MANUF[[#This Row],[Priority]]="RTN",SPARES_MANUF[[#This Row],[Priority]]="EXP",SPARES_MANUF[[#This Row],[Priority]]="CRIT"),2,1)</f>
        <v>2</v>
      </c>
      <c r="BA139" s="208">
        <f>IFERROR(VLOOKUP(SPARES_MANUF[[#This Row],[P/N]],Tableau2[[#All],[PN]:[Temps alloués (h)]],16,FALSE),"TBD")</f>
        <v>0</v>
      </c>
      <c r="BB139" s="208">
        <f>IFERROR(SUM(SPARES_MANUF[[#This Row],[Temps alloués Unitaire]]*SPARES_MANUF[[#This Row],[Requested Qty]]),"TBD")</f>
        <v>0</v>
      </c>
    </row>
    <row r="140" spans="1:54" ht="12.75" hidden="1" customHeight="1" x14ac:dyDescent="0.2">
      <c r="A140" s="335" t="str">
        <f t="shared" si="10"/>
        <v>490003509510</v>
      </c>
      <c r="B140" s="81" t="str">
        <f>IFERROR(VLOOKUP(F140,'Table V'!A:K,11,FALSE),"TBD")</f>
        <v>STELIA</v>
      </c>
      <c r="C140" s="81">
        <v>4900035095</v>
      </c>
      <c r="D140" s="82" t="s">
        <v>139</v>
      </c>
      <c r="E140" s="83" t="s">
        <v>78</v>
      </c>
      <c r="F140" s="81" t="s">
        <v>493</v>
      </c>
      <c r="G140" s="81">
        <v>1</v>
      </c>
      <c r="H140" s="81">
        <v>0</v>
      </c>
      <c r="I140" s="81" t="str">
        <f>IFERROR(VLOOKUP(F140,'Stock PHS'!A:F,6,FALSE),"")</f>
        <v/>
      </c>
      <c r="J140" s="84" t="str">
        <f>IFERROR(VLOOKUP(F140,'Table V'!A:I,9,FALSE),"P/N INCONNU")</f>
        <v>P/N CONNU</v>
      </c>
      <c r="K140" s="81" t="str">
        <f>IFERROR(VLOOKUP(F140,'Table V'!A:J,10,FALSE),"TBD")</f>
        <v>N/A</v>
      </c>
      <c r="L140" s="81" t="str">
        <f>IFERROR(VLOOKUP(F140,'Table V'!A:C,3,FALSE),"LdF non existante")</f>
        <v>LdF approuvée</v>
      </c>
      <c r="M140" s="85" t="s">
        <v>46</v>
      </c>
      <c r="N140" s="81" t="str">
        <f>IFERROR(VLOOKUP(F140,'Table V'!A:H,8,FALSE),"À définir")</f>
        <v>NON</v>
      </c>
      <c r="O140" s="81">
        <f>IFERROR(VLOOKUP(F140,'Table V'!A:E,2,FALSE),"")</f>
        <v>26</v>
      </c>
      <c r="P140" s="81" t="str">
        <f>IFERROR(CONCATENATE(VLOOKUP(F140,'Table V'!$A$1:$Q$259969,17,FALSE),"-",(RIGHT(C140,4)),"0",D140),"")</f>
        <v>1251019-5095010</v>
      </c>
      <c r="Q140" s="86" t="str">
        <f>IFERROR(VLOOKUP(F140,'Table V'!A:L,12,FALSE),"")</f>
        <v>LAB</v>
      </c>
      <c r="R140" s="82" t="s">
        <v>1716</v>
      </c>
      <c r="S140" s="81" t="s">
        <v>153</v>
      </c>
      <c r="T140" s="90">
        <v>43244</v>
      </c>
      <c r="U140" s="88" t="s">
        <v>18</v>
      </c>
      <c r="V140" s="86" t="str">
        <f>IFERROR(VLOOKUP(F140,'Table V'!A:F,6,FALSE),"TBD")</f>
        <v>N/A</v>
      </c>
      <c r="W140" s="81" t="str">
        <f>IFERROR(VLOOKUP(F140,'Table V'!A:G,7,FALSE),"TBD")</f>
        <v>N/A</v>
      </c>
      <c r="X140" s="81" t="str">
        <f>IFERROR(VLOOKUP(A140,[1]Feuil1!$A:$AJ,32,FALSE),"N/A")</f>
        <v>Received</v>
      </c>
      <c r="Y140" s="86" t="s">
        <v>1893</v>
      </c>
      <c r="Z140" s="89" t="s">
        <v>309</v>
      </c>
      <c r="AA140" s="81" t="s">
        <v>141</v>
      </c>
      <c r="AB140" s="85">
        <v>13195</v>
      </c>
      <c r="AC140" s="85"/>
      <c r="AD140" s="85"/>
      <c r="AE140" s="90">
        <v>43234</v>
      </c>
      <c r="AF140" s="90">
        <v>43250</v>
      </c>
      <c r="AG140" s="90">
        <f t="shared" si="11"/>
        <v>43244</v>
      </c>
      <c r="AH140" s="81" t="s">
        <v>44</v>
      </c>
      <c r="AI140" s="133" t="str">
        <f>IFERROR(VLOOKUP(SPARES_MANUF[[#This Row],[LCT pour mise à la MAD]],[2]MAD!$B$4:$J$500000,2,FALSE),"MAD TBD")</f>
        <v>MAD TBD</v>
      </c>
      <c r="AJ140" s="124" t="str">
        <f>IFERROR(VLOOKUP(SPARES_MANUF[[#This Row],[LCT pour mise à la MAD]],[2]MAD!$B$4:$J$500000,9,FALSE),"")</f>
        <v/>
      </c>
      <c r="AK1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0" s="124">
        <f>SPARES_MANUF[[#This Row],[Promised ODD]]</f>
        <v>43250</v>
      </c>
      <c r="AM140" s="122" t="s">
        <v>10</v>
      </c>
      <c r="AN140" s="200">
        <f>IFERROR(VLOOKUP(SPARES_MANUF[[#This Row],[P/N]],'Table V'!A$1:O$7777,13,FALSE),"0,00")</f>
        <v>0</v>
      </c>
      <c r="AO140" s="201">
        <f>IFERROR(VLOOKUP(SPARES_MANUF[[#This Row],[P/N]],'Table V'!A$1:O$7777,14,FALSE),"0,00")</f>
        <v>0</v>
      </c>
      <c r="AP140" s="202">
        <f>IFERROR(VLOOKUP(SPARES_MANUF[[#This Row],[P/N]],'Table V'!A$1:O$7777,15,FALSE),"TBD")</f>
        <v>0</v>
      </c>
      <c r="AQ140" s="203" t="str">
        <f>IFERROR(VLOOKUP(SPARES_MANUF[[#This Row],[CONCAT]],[3]PO_AS!$A$2:$R$2520,16,FALSE),"TBD")</f>
        <v>TBD</v>
      </c>
      <c r="AR140" s="204" t="str">
        <f>IFERROR(VLOOKUP(SPARES_MANUF[[#This Row],[CONCAT]],[3]PO_AS!$A$2:$S$2520,18,FALSE),"TBD")</f>
        <v>TBD</v>
      </c>
      <c r="AS140" s="204" t="str">
        <f t="shared" si="12"/>
        <v>Non valide</v>
      </c>
      <c r="AT140" s="204" t="str">
        <f t="shared" si="13"/>
        <v>Non valide</v>
      </c>
      <c r="AU1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40" s="259" t="str">
        <f>LEFT(SPARES_MANUF[[#This Row],[LCT]],9)</f>
        <v>LCT013041</v>
      </c>
      <c r="AX140" s="205">
        <f>SPARES_MANUF[[#This Row],[Collaborated date]]</f>
        <v>43250</v>
      </c>
      <c r="AY140" s="206">
        <f>IF(AND(SPARES_MANUF[[#This Row],[Dashboard date]]&gt;40179,SPARES_MANUF[[#This Row],[Dashboard date]]&lt;45658),SPARES_MANUF[[#This Row],[Dashboard date]],0)</f>
        <v>43250</v>
      </c>
      <c r="AZ140" s="207">
        <f>IF(OR(SPARES_MANUF[[#This Row],[Client]]="STELIA",SPARES_MANUF[[#This Row],[Priority]]="RTN",SPARES_MANUF[[#This Row],[Priority]]="EXP",SPARES_MANUF[[#This Row],[Priority]]="CRIT"),2,1)</f>
        <v>2</v>
      </c>
      <c r="BA140" s="208">
        <f>IFERROR(VLOOKUP(SPARES_MANUF[[#This Row],[P/N]],Tableau2[[#All],[PN]:[Temps alloués (h)]],16,FALSE),"TBD")</f>
        <v>0</v>
      </c>
      <c r="BB140" s="208">
        <f>IFERROR(SUM(SPARES_MANUF[[#This Row],[Temps alloués Unitaire]]*SPARES_MANUF[[#This Row],[Requested Qty]]),"TBD")</f>
        <v>0</v>
      </c>
    </row>
    <row r="141" spans="1:54" ht="12.75" hidden="1" customHeight="1" x14ac:dyDescent="0.2">
      <c r="A141" s="335" t="str">
        <f t="shared" si="10"/>
        <v>490003509510</v>
      </c>
      <c r="B141" s="81" t="str">
        <f>IFERROR(VLOOKUP(F141,'Table V'!A:K,11,FALSE),"TBD")</f>
        <v>STELIA</v>
      </c>
      <c r="C141" s="81">
        <v>4900035095</v>
      </c>
      <c r="D141" s="82" t="s">
        <v>139</v>
      </c>
      <c r="E141" s="83" t="s">
        <v>78</v>
      </c>
      <c r="F141" s="81" t="s">
        <v>488</v>
      </c>
      <c r="G141" s="81">
        <v>1</v>
      </c>
      <c r="H141" s="81">
        <v>0</v>
      </c>
      <c r="I141" s="81" t="str">
        <f>IFERROR(VLOOKUP(F141,'Stock PHS'!A:F,6,FALSE),"")</f>
        <v/>
      </c>
      <c r="J141" s="84" t="str">
        <f>IFERROR(VLOOKUP(F141,'Table V'!A:I,9,FALSE),"P/N INCONNU")</f>
        <v>P/N CONNU</v>
      </c>
      <c r="K141" s="81" t="str">
        <f>IFERROR(VLOOKUP(F141,'Table V'!A:J,10,FALSE),"TBD")</f>
        <v>N/A</v>
      </c>
      <c r="L141" s="81" t="str">
        <f>IFERROR(VLOOKUP(F141,'Table V'!A:C,3,FALSE),"LdF non existante")</f>
        <v>LdF approuvée</v>
      </c>
      <c r="M141" s="85" t="s">
        <v>46</v>
      </c>
      <c r="N141" s="81" t="str">
        <f>IFERROR(VLOOKUP(F141,'Table V'!A:H,8,FALSE),"À définir")</f>
        <v>NON</v>
      </c>
      <c r="O141" s="81">
        <f>IFERROR(VLOOKUP(F141,'Table V'!A:E,2,FALSE),"")</f>
        <v>25</v>
      </c>
      <c r="P141" s="81" t="str">
        <f>IFERROR(CONCATENATE(VLOOKUP(F141,'Table V'!$A$1:$Q$259969,17,FALSE),"-",(RIGHT(C141,4)),"0",D141),"")</f>
        <v>1251019-5095010</v>
      </c>
      <c r="Q141" s="86" t="str">
        <f>IFERROR(VLOOKUP(F141,'Table V'!A:L,12,FALSE),"")</f>
        <v>LAB</v>
      </c>
      <c r="R141" s="82" t="s">
        <v>1717</v>
      </c>
      <c r="S141" s="81" t="s">
        <v>153</v>
      </c>
      <c r="T141" s="90">
        <v>43244</v>
      </c>
      <c r="U141" s="88" t="s">
        <v>18</v>
      </c>
      <c r="V141" s="86" t="str">
        <f>IFERROR(VLOOKUP(F141,'Table V'!A:F,6,FALSE),"TBD")</f>
        <v>N/A</v>
      </c>
      <c r="W141" s="81" t="str">
        <f>IFERROR(VLOOKUP(F141,'Table V'!A:G,7,FALSE),"TBD")</f>
        <v>N/A</v>
      </c>
      <c r="X141" s="81" t="str">
        <f>IFERROR(VLOOKUP(A141,[1]Feuil1!$A:$AJ,32,FALSE),"N/A")</f>
        <v>Received</v>
      </c>
      <c r="Y141" s="86" t="s">
        <v>1893</v>
      </c>
      <c r="Z141" s="89" t="s">
        <v>309</v>
      </c>
      <c r="AA141" s="81" t="s">
        <v>141</v>
      </c>
      <c r="AB141" s="85">
        <v>13195</v>
      </c>
      <c r="AC141" s="85"/>
      <c r="AD141" s="85"/>
      <c r="AE141" s="90">
        <v>43234</v>
      </c>
      <c r="AF141" s="90">
        <v>43250</v>
      </c>
      <c r="AG141" s="90">
        <f t="shared" si="11"/>
        <v>43244</v>
      </c>
      <c r="AH141" s="81" t="s">
        <v>44</v>
      </c>
      <c r="AI141" s="133" t="str">
        <f>IFERROR(VLOOKUP(SPARES_MANUF[[#This Row],[LCT pour mise à la MAD]],[2]MAD!$B$4:$J$500000,2,FALSE),"MAD TBD")</f>
        <v>MAD TBD</v>
      </c>
      <c r="AJ141" s="124" t="str">
        <f>IFERROR(VLOOKUP(SPARES_MANUF[[#This Row],[LCT pour mise à la MAD]],[2]MAD!$B$4:$J$500000,9,FALSE),"")</f>
        <v/>
      </c>
      <c r="AK1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1" s="124">
        <f>SPARES_MANUF[[#This Row],[Promised ODD]]</f>
        <v>43250</v>
      </c>
      <c r="AM141" s="122" t="s">
        <v>10</v>
      </c>
      <c r="AN141" s="200">
        <f>IFERROR(VLOOKUP(SPARES_MANUF[[#This Row],[P/N]],'Table V'!A$1:O$7777,13,FALSE),"0,00")</f>
        <v>0</v>
      </c>
      <c r="AO141" s="201">
        <f>IFERROR(VLOOKUP(SPARES_MANUF[[#This Row],[P/N]],'Table V'!A$1:O$7777,14,FALSE),"0,00")</f>
        <v>0</v>
      </c>
      <c r="AP141" s="202">
        <f>IFERROR(VLOOKUP(SPARES_MANUF[[#This Row],[P/N]],'Table V'!A$1:O$7777,15,FALSE),"TBD")</f>
        <v>0</v>
      </c>
      <c r="AQ141" s="203" t="str">
        <f>IFERROR(VLOOKUP(SPARES_MANUF[[#This Row],[CONCAT]],[3]PO_AS!$A$2:$R$2520,16,FALSE),"TBD")</f>
        <v>TBD</v>
      </c>
      <c r="AR141" s="204" t="str">
        <f>IFERROR(VLOOKUP(SPARES_MANUF[[#This Row],[CONCAT]],[3]PO_AS!$A$2:$S$2520,18,FALSE),"TBD")</f>
        <v>TBD</v>
      </c>
      <c r="AS141" s="204" t="str">
        <f t="shared" si="12"/>
        <v>Non valide</v>
      </c>
      <c r="AT141" s="204" t="str">
        <f t="shared" si="13"/>
        <v>Non valide</v>
      </c>
      <c r="AU1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41" s="259" t="str">
        <f>LEFT(SPARES_MANUF[[#This Row],[LCT]],9)</f>
        <v>LCT013043</v>
      </c>
      <c r="AX141" s="205">
        <f>SPARES_MANUF[[#This Row],[Collaborated date]]</f>
        <v>43250</v>
      </c>
      <c r="AY141" s="206">
        <f>IF(AND(SPARES_MANUF[[#This Row],[Dashboard date]]&gt;40179,SPARES_MANUF[[#This Row],[Dashboard date]]&lt;45658),SPARES_MANUF[[#This Row],[Dashboard date]],0)</f>
        <v>43250</v>
      </c>
      <c r="AZ141" s="207">
        <f>IF(OR(SPARES_MANUF[[#This Row],[Client]]="STELIA",SPARES_MANUF[[#This Row],[Priority]]="RTN",SPARES_MANUF[[#This Row],[Priority]]="EXP",SPARES_MANUF[[#This Row],[Priority]]="CRIT"),2,1)</f>
        <v>2</v>
      </c>
      <c r="BA141" s="208">
        <f>IFERROR(VLOOKUP(SPARES_MANUF[[#This Row],[P/N]],Tableau2[[#All],[PN]:[Temps alloués (h)]],16,FALSE),"TBD")</f>
        <v>0</v>
      </c>
      <c r="BB141" s="208">
        <f>IFERROR(SUM(SPARES_MANUF[[#This Row],[Temps alloués Unitaire]]*SPARES_MANUF[[#This Row],[Requested Qty]]),"TBD")</f>
        <v>0</v>
      </c>
    </row>
    <row r="142" spans="1:54" ht="12.75" hidden="1" customHeight="1" x14ac:dyDescent="0.2">
      <c r="A142" s="335" t="str">
        <f t="shared" si="10"/>
        <v>490003509510</v>
      </c>
      <c r="B142" s="81" t="str">
        <f>IFERROR(VLOOKUP(F142,'Table V'!A:K,11,FALSE),"TBD")</f>
        <v>STELIA</v>
      </c>
      <c r="C142" s="81">
        <v>4900035095</v>
      </c>
      <c r="D142" s="82" t="s">
        <v>139</v>
      </c>
      <c r="E142" s="83" t="s">
        <v>78</v>
      </c>
      <c r="F142" s="81" t="s">
        <v>483</v>
      </c>
      <c r="G142" s="81">
        <v>1</v>
      </c>
      <c r="H142" s="81">
        <v>0</v>
      </c>
      <c r="I142" s="81" t="str">
        <f>IFERROR(VLOOKUP(F142,'Stock PHS'!A:F,6,FALSE),"")</f>
        <v/>
      </c>
      <c r="J142" s="84" t="str">
        <f>IFERROR(VLOOKUP(F142,'Table V'!A:I,9,FALSE),"P/N INCONNU")</f>
        <v>P/N CONNU</v>
      </c>
      <c r="K142" s="81" t="str">
        <f>IFERROR(VLOOKUP(F142,'Table V'!A:J,10,FALSE),"TBD")</f>
        <v>N/A</v>
      </c>
      <c r="L142" s="81" t="str">
        <f>IFERROR(VLOOKUP(F142,'Table V'!A:C,3,FALSE),"LdF non existante")</f>
        <v>LdF approuvée</v>
      </c>
      <c r="M142" s="85" t="s">
        <v>46</v>
      </c>
      <c r="N142" s="81" t="str">
        <f>IFERROR(VLOOKUP(F142,'Table V'!A:H,8,FALSE),"À définir")</f>
        <v>NON</v>
      </c>
      <c r="O142" s="81">
        <f>IFERROR(VLOOKUP(F142,'Table V'!A:E,2,FALSE),"")</f>
        <v>24</v>
      </c>
      <c r="P142" s="81" t="str">
        <f>IFERROR(CONCATENATE(VLOOKUP(F142,'Table V'!$A$1:$Q$259969,17,FALSE),"-",(RIGHT(C142,4)),"0",D142),"")</f>
        <v>1251019-5095010</v>
      </c>
      <c r="Q142" s="86" t="str">
        <f>IFERROR(VLOOKUP(F142,'Table V'!A:L,12,FALSE),"")</f>
        <v>LAB</v>
      </c>
      <c r="R142" s="82" t="s">
        <v>1718</v>
      </c>
      <c r="S142" s="81" t="s">
        <v>153</v>
      </c>
      <c r="T142" s="90">
        <v>43244</v>
      </c>
      <c r="U142" s="88" t="s">
        <v>18</v>
      </c>
      <c r="V142" s="86" t="str">
        <f>IFERROR(VLOOKUP(F142,'Table V'!A:F,6,FALSE),"TBD")</f>
        <v>N/A</v>
      </c>
      <c r="W142" s="81" t="str">
        <f>IFERROR(VLOOKUP(F142,'Table V'!A:G,7,FALSE),"TBD")</f>
        <v>N/A</v>
      </c>
      <c r="X142" s="81" t="str">
        <f>IFERROR(VLOOKUP(A142,[1]Feuil1!$A:$AJ,32,FALSE),"N/A")</f>
        <v>Received</v>
      </c>
      <c r="Y142" s="86" t="s">
        <v>1893</v>
      </c>
      <c r="Z142" s="89" t="s">
        <v>309</v>
      </c>
      <c r="AA142" s="81" t="s">
        <v>141</v>
      </c>
      <c r="AB142" s="85">
        <v>13195</v>
      </c>
      <c r="AC142" s="85"/>
      <c r="AD142" s="85"/>
      <c r="AE142" s="90">
        <v>43234</v>
      </c>
      <c r="AF142" s="90">
        <v>43250</v>
      </c>
      <c r="AG142" s="90">
        <f t="shared" si="11"/>
        <v>43244</v>
      </c>
      <c r="AH142" s="81" t="s">
        <v>44</v>
      </c>
      <c r="AI142" s="133" t="str">
        <f>IFERROR(VLOOKUP(SPARES_MANUF[[#This Row],[LCT pour mise à la MAD]],[2]MAD!$B$4:$J$500000,2,FALSE),"MAD TBD")</f>
        <v>MAD TBD</v>
      </c>
      <c r="AJ142" s="124" t="str">
        <f>IFERROR(VLOOKUP(SPARES_MANUF[[#This Row],[LCT pour mise à la MAD]],[2]MAD!$B$4:$J$500000,9,FALSE),"")</f>
        <v/>
      </c>
      <c r="AK1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2" s="124">
        <f>SPARES_MANUF[[#This Row],[Promised ODD]]</f>
        <v>43250</v>
      </c>
      <c r="AM142" s="122" t="s">
        <v>10</v>
      </c>
      <c r="AN142" s="200">
        <f>IFERROR(VLOOKUP(SPARES_MANUF[[#This Row],[P/N]],'Table V'!A$1:O$7777,13,FALSE),"0,00")</f>
        <v>0</v>
      </c>
      <c r="AO142" s="201">
        <f>IFERROR(VLOOKUP(SPARES_MANUF[[#This Row],[P/N]],'Table V'!A$1:O$7777,14,FALSE),"0,00")</f>
        <v>0</v>
      </c>
      <c r="AP142" s="202" t="str">
        <f>IFERROR(VLOOKUP(SPARES_MANUF[[#This Row],[P/N]],'Table V'!A$1:O$7777,15,FALSE),"TBD")</f>
        <v>TBD</v>
      </c>
      <c r="AQ142" s="203" t="str">
        <f>IFERROR(VLOOKUP(SPARES_MANUF[[#This Row],[CONCAT]],[3]PO_AS!$A$2:$R$2520,16,FALSE),"TBD")</f>
        <v>TBD</v>
      </c>
      <c r="AR142" s="204" t="str">
        <f>IFERROR(VLOOKUP(SPARES_MANUF[[#This Row],[CONCAT]],[3]PO_AS!$A$2:$S$2520,18,FALSE),"TBD")</f>
        <v>TBD</v>
      </c>
      <c r="AS142" s="204" t="str">
        <f t="shared" si="12"/>
        <v>Non valide</v>
      </c>
      <c r="AT142" s="204" t="str">
        <f t="shared" si="13"/>
        <v>Valide</v>
      </c>
      <c r="AU1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42" s="259" t="str">
        <f>LEFT(SPARES_MANUF[[#This Row],[LCT]],9)</f>
        <v>LCT013045</v>
      </c>
      <c r="AX142" s="205">
        <f>SPARES_MANUF[[#This Row],[Collaborated date]]</f>
        <v>43250</v>
      </c>
      <c r="AY142" s="206">
        <f>IF(AND(SPARES_MANUF[[#This Row],[Dashboard date]]&gt;40179,SPARES_MANUF[[#This Row],[Dashboard date]]&lt;45658),SPARES_MANUF[[#This Row],[Dashboard date]],0)</f>
        <v>43250</v>
      </c>
      <c r="AZ142" s="207">
        <f>IF(OR(SPARES_MANUF[[#This Row],[Client]]="STELIA",SPARES_MANUF[[#This Row],[Priority]]="RTN",SPARES_MANUF[[#This Row],[Priority]]="EXP",SPARES_MANUF[[#This Row],[Priority]]="CRIT"),2,1)</f>
        <v>2</v>
      </c>
      <c r="BA142" s="208">
        <f>IFERROR(VLOOKUP(SPARES_MANUF[[#This Row],[P/N]],Tableau2[[#All],[PN]:[Temps alloués (h)]],16,FALSE),"TBD")</f>
        <v>0</v>
      </c>
      <c r="BB142" s="208">
        <f>IFERROR(SUM(SPARES_MANUF[[#This Row],[Temps alloués Unitaire]]*SPARES_MANUF[[#This Row],[Requested Qty]]),"TBD")</f>
        <v>0</v>
      </c>
    </row>
    <row r="143" spans="1:54" ht="12.75" hidden="1" customHeight="1" x14ac:dyDescent="0.2">
      <c r="A143" s="335" t="str">
        <f t="shared" si="10"/>
        <v>490003509510</v>
      </c>
      <c r="B143" s="81" t="str">
        <f>IFERROR(VLOOKUP(F143,'Table V'!A:K,11,FALSE),"TBD")</f>
        <v>STELIA</v>
      </c>
      <c r="C143" s="81">
        <v>4900035095</v>
      </c>
      <c r="D143" s="82">
        <v>10</v>
      </c>
      <c r="E143" s="83" t="s">
        <v>78</v>
      </c>
      <c r="F143" s="81" t="s">
        <v>464</v>
      </c>
      <c r="G143" s="81">
        <v>1</v>
      </c>
      <c r="H143" s="81">
        <v>0</v>
      </c>
      <c r="I143" s="81" t="str">
        <f>IFERROR(VLOOKUP(F143,'Stock PHS'!A:F,6,FALSE),"")</f>
        <v/>
      </c>
      <c r="J143" s="84" t="str">
        <f>IFERROR(VLOOKUP(F143,'Table V'!A:I,9,FALSE),"P/N INCONNU")</f>
        <v>P/N CONNU</v>
      </c>
      <c r="K143" s="81" t="str">
        <f>IFERROR(VLOOKUP(F143,'Table V'!A:J,10,FALSE),"TBD")</f>
        <v>N/A</v>
      </c>
      <c r="L143" s="81" t="str">
        <f>IFERROR(VLOOKUP(F143,'Table V'!A:C,3,FALSE),"LdF non existante")</f>
        <v>LdF approuvée</v>
      </c>
      <c r="M143" s="85" t="s">
        <v>46</v>
      </c>
      <c r="N143" s="81" t="str">
        <f>IFERROR(VLOOKUP(F143,'Table V'!A:H,8,FALSE),"À définir")</f>
        <v>NON</v>
      </c>
      <c r="O143" s="81">
        <f>IFERROR(VLOOKUP(F143,'Table V'!A:E,2,FALSE),"")</f>
        <v>22</v>
      </c>
      <c r="P143" s="81" t="str">
        <f>IFERROR(CONCATENATE(VLOOKUP(F143,'Table V'!$A$1:$Q$259969,17,FALSE),"-",(RIGHT(C143,4)),"0",D143),"")</f>
        <v>1251019-5095010</v>
      </c>
      <c r="Q143" s="86" t="str">
        <f>IFERROR(VLOOKUP(F143,'Table V'!A:L,12,FALSE),"")</f>
        <v>LAB</v>
      </c>
      <c r="R143" s="82" t="s">
        <v>1719</v>
      </c>
      <c r="S143" s="81" t="s">
        <v>153</v>
      </c>
      <c r="T143" s="90">
        <v>43244</v>
      </c>
      <c r="U143" s="88" t="s">
        <v>18</v>
      </c>
      <c r="V143" s="86" t="str">
        <f>IFERROR(VLOOKUP(F143,'Table V'!A:F,6,FALSE),"TBD")</f>
        <v>6800800300
6808100400
6839605100
6827214800</v>
      </c>
      <c r="W143" s="81" t="str">
        <f>IFERROR(VLOOKUP(F143,'Table V'!A:G,7,FALSE),"TBD")</f>
        <v>Qté 2
Qté 1
Qté 1
Qté 1</v>
      </c>
      <c r="X143" s="81" t="str">
        <f>IFERROR(VLOOKUP(A143,[1]Feuil1!$A:$AJ,32,FALSE),"N/A")</f>
        <v>Received</v>
      </c>
      <c r="Y143" s="86" t="s">
        <v>1893</v>
      </c>
      <c r="Z143" s="89" t="s">
        <v>309</v>
      </c>
      <c r="AA143" s="81" t="s">
        <v>141</v>
      </c>
      <c r="AB143" s="85">
        <v>13195</v>
      </c>
      <c r="AC143" s="85"/>
      <c r="AD143" s="85"/>
      <c r="AE143" s="90">
        <v>43234</v>
      </c>
      <c r="AF143" s="90">
        <v>43250</v>
      </c>
      <c r="AG143" s="90">
        <f t="shared" si="11"/>
        <v>43244</v>
      </c>
      <c r="AH143" s="81" t="s">
        <v>44</v>
      </c>
      <c r="AI143" s="133" t="str">
        <f>IFERROR(VLOOKUP(SPARES_MANUF[[#This Row],[LCT pour mise à la MAD]],[2]MAD!$B$4:$J$500000,2,FALSE),"MAD TBD")</f>
        <v>MAD TBD</v>
      </c>
      <c r="AJ143" s="124" t="str">
        <f>IFERROR(VLOOKUP(SPARES_MANUF[[#This Row],[LCT pour mise à la MAD]],[2]MAD!$B$4:$J$500000,9,FALSE),"")</f>
        <v/>
      </c>
      <c r="AK1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3" s="124">
        <f>SPARES_MANUF[[#This Row],[Promised ODD]]</f>
        <v>43250</v>
      </c>
      <c r="AM143" s="122" t="s">
        <v>10</v>
      </c>
      <c r="AN143" s="200">
        <f>IFERROR(VLOOKUP(SPARES_MANUF[[#This Row],[P/N]],'Table V'!A$1:O$7777,13,FALSE),"0,00")</f>
        <v>0</v>
      </c>
      <c r="AO143" s="201">
        <f>IFERROR(VLOOKUP(SPARES_MANUF[[#This Row],[P/N]],'Table V'!A$1:O$7777,14,FALSE),"0,00")</f>
        <v>0</v>
      </c>
      <c r="AP143" s="202">
        <f>IFERROR(VLOOKUP(SPARES_MANUF[[#This Row],[P/N]],'Table V'!A$1:O$7777,15,FALSE),"TBD")</f>
        <v>0</v>
      </c>
      <c r="AQ143" s="203" t="str">
        <f>IFERROR(VLOOKUP(SPARES_MANUF[[#This Row],[CONCAT]],[3]PO_AS!$A$2:$R$2520,16,FALSE),"TBD")</f>
        <v>TBD</v>
      </c>
      <c r="AR143" s="204" t="str">
        <f>IFERROR(VLOOKUP(SPARES_MANUF[[#This Row],[CONCAT]],[3]PO_AS!$A$2:$S$2520,18,FALSE),"TBD")</f>
        <v>TBD</v>
      </c>
      <c r="AS143" s="204" t="str">
        <f t="shared" si="12"/>
        <v>Non valide</v>
      </c>
      <c r="AT143" s="204" t="str">
        <f t="shared" si="13"/>
        <v>Non valide</v>
      </c>
      <c r="AU1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3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43" s="259" t="str">
        <f>LEFT(SPARES_MANUF[[#This Row],[LCT]],9)</f>
        <v>LCT013047</v>
      </c>
      <c r="AX143" s="205">
        <f>SPARES_MANUF[[#This Row],[Collaborated date]]</f>
        <v>43250</v>
      </c>
      <c r="AY143" s="206">
        <f>IF(AND(SPARES_MANUF[[#This Row],[Dashboard date]]&gt;40179,SPARES_MANUF[[#This Row],[Dashboard date]]&lt;45658),SPARES_MANUF[[#This Row],[Dashboard date]],0)</f>
        <v>43250</v>
      </c>
      <c r="AZ143" s="207">
        <f>IF(OR(SPARES_MANUF[[#This Row],[Client]]="STELIA",SPARES_MANUF[[#This Row],[Priority]]="RTN",SPARES_MANUF[[#This Row],[Priority]]="EXP",SPARES_MANUF[[#This Row],[Priority]]="CRIT"),2,1)</f>
        <v>2</v>
      </c>
      <c r="BA143" s="208">
        <f>IFERROR(VLOOKUP(SPARES_MANUF[[#This Row],[P/N]],Tableau2[[#All],[PN]:[Temps alloués (h)]],16,FALSE),"TBD")</f>
        <v>0</v>
      </c>
      <c r="BB143" s="208">
        <f>IFERROR(SUM(SPARES_MANUF[[#This Row],[Temps alloués Unitaire]]*SPARES_MANUF[[#This Row],[Requested Qty]]),"TBD")</f>
        <v>0</v>
      </c>
    </row>
    <row r="144" spans="1:54" ht="38.25" hidden="1" customHeight="1" x14ac:dyDescent="0.2">
      <c r="A144" s="335" t="str">
        <f t="shared" si="10"/>
        <v>490003509520</v>
      </c>
      <c r="B144" s="81" t="str">
        <f>IFERROR(VLOOKUP(F144,'Table V'!A:K,11,FALSE),"TBD")</f>
        <v>STELIA</v>
      </c>
      <c r="C144" s="81">
        <v>4900035095</v>
      </c>
      <c r="D144" s="82" t="s">
        <v>723</v>
      </c>
      <c r="E144" s="83" t="s">
        <v>78</v>
      </c>
      <c r="F144" s="81" t="s">
        <v>480</v>
      </c>
      <c r="G144" s="81">
        <v>1</v>
      </c>
      <c r="H144" s="81">
        <v>0</v>
      </c>
      <c r="I144" s="81" t="str">
        <f>IFERROR(VLOOKUP(F144,'Stock PHS'!A:F,6,FALSE),"")</f>
        <v/>
      </c>
      <c r="J144" s="84" t="str">
        <f>IFERROR(VLOOKUP(F144,'Table V'!A:I,9,FALSE),"P/N INCONNU")</f>
        <v>P/N CONNU</v>
      </c>
      <c r="K144" s="81" t="str">
        <f>IFERROR(VLOOKUP(F144,'Table V'!A:J,10,FALSE),"TBD")</f>
        <v>N/A</v>
      </c>
      <c r="L144" s="81" t="str">
        <f>IFERROR(VLOOKUP(F144,'Table V'!A:C,3,FALSE),"LdF non existante")</f>
        <v>LdF approuvée</v>
      </c>
      <c r="M144" s="85" t="s">
        <v>46</v>
      </c>
      <c r="N144" s="81" t="str">
        <f>IFERROR(VLOOKUP(F144,'Table V'!A:H,8,FALSE),"À définir")</f>
        <v>NON</v>
      </c>
      <c r="O144" s="81">
        <f>IFERROR(VLOOKUP(F144,'Table V'!A:E,2,FALSE),"")</f>
        <v>23</v>
      </c>
      <c r="P144" s="81" t="str">
        <f>IFERROR(CONCATENATE(VLOOKUP(F144,'Table V'!$A$1:$Q$259969,17,FALSE),"-",(RIGHT(C144,4)),"0",D144),"")</f>
        <v>1251019-5095020</v>
      </c>
      <c r="Q144" s="86" t="str">
        <f>IFERROR(VLOOKUP(F144,'Table V'!A:L,12,FALSE),"")</f>
        <v>LAB</v>
      </c>
      <c r="R144" s="82" t="s">
        <v>1720</v>
      </c>
      <c r="S144" s="81" t="s">
        <v>153</v>
      </c>
      <c r="T144" s="90">
        <v>43244</v>
      </c>
      <c r="U144" s="88" t="s">
        <v>18</v>
      </c>
      <c r="V144" s="86" t="str">
        <f>IFERROR(VLOOKUP(F144,'Table V'!A:F,6,FALSE),"TBD")</f>
        <v>N/A</v>
      </c>
      <c r="W144" s="81" t="str">
        <f>IFERROR(VLOOKUP(F144,'Table V'!A:G,7,FALSE),"TBD")</f>
        <v>N/A</v>
      </c>
      <c r="X144" s="81" t="str">
        <f>IFERROR(VLOOKUP(A144,[1]Feuil1!$A:$AJ,32,FALSE),"N/A")</f>
        <v>Received</v>
      </c>
      <c r="Y144" s="86" t="s">
        <v>1893</v>
      </c>
      <c r="Z144" s="89" t="s">
        <v>309</v>
      </c>
      <c r="AA144" s="81" t="s">
        <v>141</v>
      </c>
      <c r="AB144" s="85">
        <v>13195</v>
      </c>
      <c r="AC144" s="85"/>
      <c r="AD144" s="85"/>
      <c r="AE144" s="90">
        <v>43234</v>
      </c>
      <c r="AF144" s="90">
        <v>43250</v>
      </c>
      <c r="AG144" s="90">
        <f t="shared" si="11"/>
        <v>43244</v>
      </c>
      <c r="AH144" s="81" t="s">
        <v>44</v>
      </c>
      <c r="AI144" s="133" t="str">
        <f>IFERROR(VLOOKUP(SPARES_MANUF[[#This Row],[LCT pour mise à la MAD]],[2]MAD!$B$4:$J$500000,2,FALSE),"MAD TBD")</f>
        <v>MAD TBD</v>
      </c>
      <c r="AJ144" s="124" t="str">
        <f>IFERROR(VLOOKUP(SPARES_MANUF[[#This Row],[LCT pour mise à la MAD]],[2]MAD!$B$4:$J$500000,9,FALSE),"")</f>
        <v/>
      </c>
      <c r="AK1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4" s="124">
        <f>SPARES_MANUF[[#This Row],[Promised ODD]]</f>
        <v>43250</v>
      </c>
      <c r="AM144" s="122" t="s">
        <v>10</v>
      </c>
      <c r="AN144" s="200">
        <f>IFERROR(VLOOKUP(SPARES_MANUF[[#This Row],[P/N]],'Table V'!A$1:O$7777,13,FALSE),"0,00")</f>
        <v>0</v>
      </c>
      <c r="AO144" s="201">
        <f>IFERROR(VLOOKUP(SPARES_MANUF[[#This Row],[P/N]],'Table V'!A$1:O$7777,14,FALSE),"0,00")</f>
        <v>0</v>
      </c>
      <c r="AP144" s="202">
        <f>IFERROR(VLOOKUP(SPARES_MANUF[[#This Row],[P/N]],'Table V'!A$1:O$7777,15,FALSE),"TBD")</f>
        <v>0</v>
      </c>
      <c r="AQ144" s="203" t="str">
        <f>IFERROR(VLOOKUP(SPARES_MANUF[[#This Row],[CONCAT]],[3]PO_AS!$A$2:$R$2520,16,FALSE),"TBD")</f>
        <v>TBD</v>
      </c>
      <c r="AR144" s="204" t="str">
        <f>IFERROR(VLOOKUP(SPARES_MANUF[[#This Row],[CONCAT]],[3]PO_AS!$A$2:$S$2520,18,FALSE),"TBD")</f>
        <v>TBD</v>
      </c>
      <c r="AS144" s="204" t="str">
        <f t="shared" si="12"/>
        <v>Non valide</v>
      </c>
      <c r="AT144" s="204" t="str">
        <f t="shared" si="13"/>
        <v>Non valide</v>
      </c>
      <c r="AU1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44" s="259" t="str">
        <f>LEFT(SPARES_MANUF[[#This Row],[LCT]],9)</f>
        <v>LCT013049</v>
      </c>
      <c r="AX144" s="205">
        <f>SPARES_MANUF[[#This Row],[Collaborated date]]</f>
        <v>43250</v>
      </c>
      <c r="AY144" s="206">
        <f>IF(AND(SPARES_MANUF[[#This Row],[Dashboard date]]&gt;40179,SPARES_MANUF[[#This Row],[Dashboard date]]&lt;45658),SPARES_MANUF[[#This Row],[Dashboard date]],0)</f>
        <v>43250</v>
      </c>
      <c r="AZ144" s="207">
        <f>IF(OR(SPARES_MANUF[[#This Row],[Client]]="STELIA",SPARES_MANUF[[#This Row],[Priority]]="RTN",SPARES_MANUF[[#This Row],[Priority]]="EXP",SPARES_MANUF[[#This Row],[Priority]]="CRIT"),2,1)</f>
        <v>2</v>
      </c>
      <c r="BA144" s="208">
        <f>IFERROR(VLOOKUP(SPARES_MANUF[[#This Row],[P/N]],Tableau2[[#All],[PN]:[Temps alloués (h)]],16,FALSE),"TBD")</f>
        <v>0</v>
      </c>
      <c r="BB144" s="208">
        <f>IFERROR(SUM(SPARES_MANUF[[#This Row],[Temps alloués Unitaire]]*SPARES_MANUF[[#This Row],[Requested Qty]]),"TBD")</f>
        <v>0</v>
      </c>
    </row>
    <row r="145" spans="1:54" ht="38.25" hidden="1" customHeight="1" x14ac:dyDescent="0.2">
      <c r="A145" s="335" t="str">
        <f t="shared" si="10"/>
        <v>490003509510</v>
      </c>
      <c r="B145" s="81" t="str">
        <f>IFERROR(VLOOKUP(F145,'Table V'!A:K,11,FALSE),"TBD")</f>
        <v>STELIA</v>
      </c>
      <c r="C145" s="81">
        <v>4900035095</v>
      </c>
      <c r="D145" s="82" t="s">
        <v>139</v>
      </c>
      <c r="E145" s="83" t="s">
        <v>78</v>
      </c>
      <c r="F145" s="81" t="s">
        <v>509</v>
      </c>
      <c r="G145" s="81">
        <v>1</v>
      </c>
      <c r="H145" s="81">
        <v>0</v>
      </c>
      <c r="I145" s="81" t="str">
        <f>IFERROR(VLOOKUP(F145,'Stock PHS'!A:F,6,FALSE),"")</f>
        <v/>
      </c>
      <c r="J145" s="84" t="str">
        <f>IFERROR(VLOOKUP(F145,'Table V'!A:I,9,FALSE),"P/N INCONNU")</f>
        <v>P/N CONNU</v>
      </c>
      <c r="K145" s="81" t="str">
        <f>IFERROR(VLOOKUP(F145,'Table V'!A:J,10,FALSE),"TBD")</f>
        <v>N/A</v>
      </c>
      <c r="L145" s="81" t="str">
        <f>IFERROR(VLOOKUP(F145,'Table V'!A:C,3,FALSE),"LdF non existante")</f>
        <v>LdF approuvée</v>
      </c>
      <c r="M145" s="85" t="s">
        <v>46</v>
      </c>
      <c r="N145" s="81" t="str">
        <f>IFERROR(VLOOKUP(F145,'Table V'!A:H,8,FALSE),"À définir")</f>
        <v>NON</v>
      </c>
      <c r="O145" s="81">
        <f>IFERROR(VLOOKUP(F145,'Table V'!A:E,2,FALSE),"")</f>
        <v>27</v>
      </c>
      <c r="P145" s="81" t="str">
        <f>IFERROR(CONCATENATE(VLOOKUP(F145,'Table V'!$A$1:$Q$259969,17,FALSE),"-",(RIGHT(C145,4)),"0",D145),"")</f>
        <v>1251019-5095010</v>
      </c>
      <c r="Q145" s="86" t="str">
        <f>IFERROR(VLOOKUP(F145,'Table V'!A:L,12,FALSE),"")</f>
        <v>LAB</v>
      </c>
      <c r="R145" s="82" t="s">
        <v>1721</v>
      </c>
      <c r="S145" s="81" t="s">
        <v>164</v>
      </c>
      <c r="T145" s="90">
        <v>43244</v>
      </c>
      <c r="U145" s="88" t="s">
        <v>18</v>
      </c>
      <c r="V145" s="86" t="str">
        <f>IFERROR(VLOOKUP(F145,'Table V'!A:F,6,FALSE),"TBD")</f>
        <v>6839605200</v>
      </c>
      <c r="W145" s="81" t="str">
        <f>IFERROR(VLOOKUP(F145,'Table V'!A:G,7,FALSE),"TBD")</f>
        <v>Qté 1</v>
      </c>
      <c r="X145" s="81" t="str">
        <f>IFERROR(VLOOKUP(A145,[1]Feuil1!$A:$AJ,32,FALSE),"N/A")</f>
        <v>Received</v>
      </c>
      <c r="Y145" s="86" t="s">
        <v>1893</v>
      </c>
      <c r="Z145" s="89" t="s">
        <v>309</v>
      </c>
      <c r="AA145" s="81" t="s">
        <v>141</v>
      </c>
      <c r="AB145" s="85">
        <v>13195</v>
      </c>
      <c r="AC145" s="85"/>
      <c r="AD145" s="85"/>
      <c r="AE145" s="90">
        <v>43234</v>
      </c>
      <c r="AF145" s="90">
        <v>43250</v>
      </c>
      <c r="AG145" s="90">
        <f t="shared" si="11"/>
        <v>43244</v>
      </c>
      <c r="AH145" s="81" t="s">
        <v>44</v>
      </c>
      <c r="AI145" s="133" t="str">
        <f>IFERROR(VLOOKUP(SPARES_MANUF[[#This Row],[LCT pour mise à la MAD]],[2]MAD!$B$4:$J$500000,2,FALSE),"MAD TBD")</f>
        <v>MAD TBD</v>
      </c>
      <c r="AJ145" s="124" t="str">
        <f>IFERROR(VLOOKUP(SPARES_MANUF[[#This Row],[LCT pour mise à la MAD]],[2]MAD!$B$4:$J$500000,9,FALSE),"")</f>
        <v/>
      </c>
      <c r="AK1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5" s="124">
        <f>SPARES_MANUF[[#This Row],[Promised ODD]]</f>
        <v>43250</v>
      </c>
      <c r="AM145" s="122" t="s">
        <v>10</v>
      </c>
      <c r="AN145" s="200">
        <f>IFERROR(VLOOKUP(SPARES_MANUF[[#This Row],[P/N]],'Table V'!A$1:O$7777,13,FALSE),"0,00")</f>
        <v>0</v>
      </c>
      <c r="AO145" s="201">
        <f>IFERROR(VLOOKUP(SPARES_MANUF[[#This Row],[P/N]],'Table V'!A$1:O$7777,14,FALSE),"0,00")</f>
        <v>0</v>
      </c>
      <c r="AP145" s="202">
        <f>IFERROR(VLOOKUP(SPARES_MANUF[[#This Row],[P/N]],'Table V'!A$1:O$7777,15,FALSE),"TBD")</f>
        <v>0</v>
      </c>
      <c r="AQ145" s="203" t="str">
        <f>IFERROR(VLOOKUP(SPARES_MANUF[[#This Row],[CONCAT]],[3]PO_AS!$A$2:$R$2520,16,FALSE),"TBD")</f>
        <v>TBD</v>
      </c>
      <c r="AR145" s="204" t="str">
        <f>IFERROR(VLOOKUP(SPARES_MANUF[[#This Row],[CONCAT]],[3]PO_AS!$A$2:$S$2520,18,FALSE),"TBD")</f>
        <v>TBD</v>
      </c>
      <c r="AS145" s="204" t="str">
        <f t="shared" si="12"/>
        <v>Non valide</v>
      </c>
      <c r="AT145" s="204" t="str">
        <f t="shared" si="13"/>
        <v>Non valide</v>
      </c>
      <c r="AU1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45" s="259" t="str">
        <f>LEFT(SPARES_MANUF[[#This Row],[LCT]],9)</f>
        <v>LCT020388</v>
      </c>
      <c r="AX145" s="205">
        <f>SPARES_MANUF[[#This Row],[Collaborated date]]</f>
        <v>43250</v>
      </c>
      <c r="AY145" s="206">
        <f>IF(AND(SPARES_MANUF[[#This Row],[Dashboard date]]&gt;40179,SPARES_MANUF[[#This Row],[Dashboard date]]&lt;45658),SPARES_MANUF[[#This Row],[Dashboard date]],0)</f>
        <v>43250</v>
      </c>
      <c r="AZ145" s="207">
        <f>IF(OR(SPARES_MANUF[[#This Row],[Client]]="STELIA",SPARES_MANUF[[#This Row],[Priority]]="RTN",SPARES_MANUF[[#This Row],[Priority]]="EXP",SPARES_MANUF[[#This Row],[Priority]]="CRIT"),2,1)</f>
        <v>2</v>
      </c>
      <c r="BA145" s="208">
        <f>IFERROR(VLOOKUP(SPARES_MANUF[[#This Row],[P/N]],Tableau2[[#All],[PN]:[Temps alloués (h)]],16,FALSE),"TBD")</f>
        <v>0</v>
      </c>
      <c r="BB145" s="208">
        <f>IFERROR(SUM(SPARES_MANUF[[#This Row],[Temps alloués Unitaire]]*SPARES_MANUF[[#This Row],[Requested Qty]]),"TBD")</f>
        <v>0</v>
      </c>
    </row>
    <row r="146" spans="1:54" ht="38.25" hidden="1" customHeight="1" x14ac:dyDescent="0.2">
      <c r="A146" s="335" t="str">
        <f t="shared" si="10"/>
        <v>E8799209L10</v>
      </c>
      <c r="B146" s="81" t="str">
        <f>IFERROR(VLOOKUP(F146,'Table V'!A:K,11,FALSE),"TBD")</f>
        <v>AIRBUS</v>
      </c>
      <c r="C146" s="81" t="s">
        <v>303</v>
      </c>
      <c r="D146" s="82" t="s">
        <v>139</v>
      </c>
      <c r="E146" s="83" t="s">
        <v>3</v>
      </c>
      <c r="F146" s="81" t="s">
        <v>304</v>
      </c>
      <c r="G146" s="81">
        <v>1</v>
      </c>
      <c r="H146" s="81">
        <v>0</v>
      </c>
      <c r="I146" s="81" t="str">
        <f>IFERROR(VLOOKUP(F146,'Stock PHS'!A:F,6,FALSE),"")</f>
        <v/>
      </c>
      <c r="J146" s="84" t="str">
        <f>IFERROR(VLOOKUP(F146,'Table V'!A:I,9,FALSE),"P/N INCONNU")</f>
        <v>P/N CONNU</v>
      </c>
      <c r="K146" s="81" t="str">
        <f>IFERROR(VLOOKUP(F146,'Table V'!A:J,10,FALSE),"TBD")</f>
        <v>MB2061D</v>
      </c>
      <c r="L146" s="81" t="str">
        <f>IFERROR(VLOOKUP(F146,'Table V'!A:C,3,FALSE),"LdF non existante")</f>
        <v>LdF approuvée</v>
      </c>
      <c r="M146" s="85" t="s">
        <v>46</v>
      </c>
      <c r="N146" s="81" t="s">
        <v>46</v>
      </c>
      <c r="O146" s="81">
        <f>IFERROR(VLOOKUP(F146,'Table V'!A:E,2,FALSE),"")</f>
        <v>12</v>
      </c>
      <c r="P146" s="81" t="str">
        <f>IFERROR(CONCATENATE(VLOOKUP(F146,'Table V'!$A$1:$Q$259969,17,FALSE),"-",(RIGHT(C146,4)),"0",D146),"")</f>
        <v>1251019-209L010</v>
      </c>
      <c r="Q146" s="86" t="str">
        <f>IFERROR(VLOOKUP(F146,'Table V'!A:L,12,FALSE),"")</f>
        <v>LAB</v>
      </c>
      <c r="R146" s="82" t="s">
        <v>1722</v>
      </c>
      <c r="S146" s="81" t="s">
        <v>164</v>
      </c>
      <c r="T146" s="90">
        <v>43245</v>
      </c>
      <c r="U146" s="88" t="s">
        <v>18</v>
      </c>
      <c r="V146" s="86" t="str">
        <f>IFERROR(VLOOKUP(F146,'Table V'!A:F,6,FALSE),"TBD")</f>
        <v>6M90005200
6M90005100
6M90005300
6M90079400</v>
      </c>
      <c r="W146" s="81" t="str">
        <f>IFERROR(VLOOKUP(F146,'Table V'!A:G,7,FALSE),"TBD")</f>
        <v>Qté 1
Qté 1
Qté 1
Qté 1</v>
      </c>
      <c r="X146" s="81" t="str">
        <f>IFERROR(VLOOKUP(A146,[1]Feuil1!$A:$AJ,32,FALSE),"N/A")</f>
        <v>Received</v>
      </c>
      <c r="Y146" s="86" t="s">
        <v>1893</v>
      </c>
      <c r="Z146" s="89"/>
      <c r="AA146" s="81" t="s">
        <v>141</v>
      </c>
      <c r="AB146" s="85">
        <v>13536</v>
      </c>
      <c r="AC146" s="85"/>
      <c r="AD146" s="85"/>
      <c r="AE146" s="90">
        <v>43242</v>
      </c>
      <c r="AF146" s="90">
        <v>43249</v>
      </c>
      <c r="AG146" s="90">
        <f t="shared" si="11"/>
        <v>43245</v>
      </c>
      <c r="AH146" s="81"/>
      <c r="AI146" s="133" t="str">
        <f>IFERROR(VLOOKUP(SPARES_MANUF[[#This Row],[LCT pour mise à la MAD]],[2]MAD!$B$4:$J$500000,2,FALSE),"MAD TBD")</f>
        <v>MAD TBD</v>
      </c>
      <c r="AJ146" s="124" t="str">
        <f>IFERROR(VLOOKUP(SPARES_MANUF[[#This Row],[LCT pour mise à la MAD]],[2]MAD!$B$4:$J$500000,9,FALSE),"")</f>
        <v/>
      </c>
      <c r="AK1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6" s="124">
        <f>SPARES_MANUF[[#This Row],[Promised ODD]]</f>
        <v>43249</v>
      </c>
      <c r="AM146" s="122" t="s">
        <v>10</v>
      </c>
      <c r="AN146" s="200">
        <f>IFERROR(VLOOKUP(SPARES_MANUF[[#This Row],[P/N]],'Table V'!A$1:O$7777,13,FALSE),"0,00")</f>
        <v>1607</v>
      </c>
      <c r="AO146" s="201">
        <f>IFERROR(VLOOKUP(SPARES_MANUF[[#This Row],[P/N]],'Table V'!A$1:O$7777,14,FALSE),"0,00")</f>
        <v>2014</v>
      </c>
      <c r="AP146" s="202" t="str">
        <f>IFERROR(VLOOKUP(SPARES_MANUF[[#This Row],[P/N]],'Table V'!A$1:O$7777,15,FALSE),"TBD")</f>
        <v>EUR</v>
      </c>
      <c r="AQ146" s="203" t="str">
        <f>IFERROR(VLOOKUP(SPARES_MANUF[[#This Row],[CONCAT]],[3]PO_AS!$A$2:$R$2520,16,FALSE),"TBD")</f>
        <v>TBD</v>
      </c>
      <c r="AR146" s="204" t="str">
        <f>IFERROR(VLOOKUP(SPARES_MANUF[[#This Row],[CONCAT]],[3]PO_AS!$A$2:$S$2520,18,FALSE),"TBD")</f>
        <v>TBD</v>
      </c>
      <c r="AS146" s="204" t="str">
        <f t="shared" si="12"/>
        <v>Non valide</v>
      </c>
      <c r="AT146" s="204" t="str">
        <f t="shared" si="13"/>
        <v>Non valide</v>
      </c>
      <c r="AU1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2014</v>
      </c>
      <c r="AV146" s="280">
        <f>IFERROR(SPARES_MANUF[[#This Row],[CA]]*INDEX('Paramètres listes'!$A$32:$C$34,MATCH(SPARES_MANUF[[#This Row],[Devise vendue]],'Paramètres listes'!$A$32:$A$34,0),MATCH(DASHBOARD!$J$5,'Paramètres listes'!$A$32:$C$32,0)),"0,00")</f>
        <v>2014</v>
      </c>
      <c r="AW146" s="259" t="str">
        <f>LEFT(SPARES_MANUF[[#This Row],[LCT]],9)</f>
        <v>LCT022873</v>
      </c>
      <c r="AX146" s="205">
        <f>SPARES_MANUF[[#This Row],[Collaborated date]]</f>
        <v>43249</v>
      </c>
      <c r="AY146" s="206">
        <f>IF(AND(SPARES_MANUF[[#This Row],[Dashboard date]]&gt;40179,SPARES_MANUF[[#This Row],[Dashboard date]]&lt;45658),SPARES_MANUF[[#This Row],[Dashboard date]],0)</f>
        <v>43249</v>
      </c>
      <c r="AZ146" s="207">
        <f>IF(OR(SPARES_MANUF[[#This Row],[Client]]="STELIA",SPARES_MANUF[[#This Row],[Priority]]="RTN",SPARES_MANUF[[#This Row],[Priority]]="EXP",SPARES_MANUF[[#This Row],[Priority]]="CRIT"),2,1)</f>
        <v>1</v>
      </c>
      <c r="BA146" s="208">
        <f>IFERROR(VLOOKUP(SPARES_MANUF[[#This Row],[P/N]],Tableau2[[#All],[PN]:[Temps alloués (h)]],16,FALSE),"TBD")</f>
        <v>8.31</v>
      </c>
      <c r="BB146" s="208">
        <f>IFERROR(SUM(SPARES_MANUF[[#This Row],[Temps alloués Unitaire]]*SPARES_MANUF[[#This Row],[Requested Qty]]),"TBD")</f>
        <v>8.31</v>
      </c>
    </row>
    <row r="147" spans="1:54" ht="38.25" hidden="1" customHeight="1" x14ac:dyDescent="0.2">
      <c r="A147" s="335" t="str">
        <f t="shared" si="10"/>
        <v>2777361710</v>
      </c>
      <c r="B147" s="81" t="str">
        <f>IFERROR(VLOOKUP(F147,'Table V'!A:K,11,FALSE),"TBD")</f>
        <v>AIRBUS</v>
      </c>
      <c r="C147" s="81">
        <v>27773617</v>
      </c>
      <c r="D147" s="82" t="s">
        <v>139</v>
      </c>
      <c r="E147" s="83" t="s">
        <v>11</v>
      </c>
      <c r="F147" s="81" t="s">
        <v>575</v>
      </c>
      <c r="G147" s="81">
        <v>2</v>
      </c>
      <c r="H147" s="81">
        <v>0</v>
      </c>
      <c r="I147" s="81" t="str">
        <f>IFERROR(VLOOKUP(F147,'Stock PHS'!A:F,6,FALSE),"")</f>
        <v/>
      </c>
      <c r="J147" s="84" t="str">
        <f>IFERROR(VLOOKUP(F147,'Table V'!A:I,9,FALSE),"P/N INCONNU")</f>
        <v>P/N CONNU</v>
      </c>
      <c r="K147" s="81" t="str">
        <f>IFERROR(VLOOKUP(F147,'Table V'!A:J,10,FALSE),"TBD")</f>
        <v>N/A</v>
      </c>
      <c r="L147" s="81" t="str">
        <f>IFERROR(VLOOKUP(F147,'Table V'!A:C,3,FALSE),"LdF non existante")</f>
        <v>LdF approuvée</v>
      </c>
      <c r="M147" s="85" t="s">
        <v>46</v>
      </c>
      <c r="N147" s="81" t="str">
        <f>IFERROR(VLOOKUP(F147,'Table V'!A:H,8,FALSE),"À définir")</f>
        <v>NON</v>
      </c>
      <c r="O147" s="81">
        <f>IFERROR(VLOOKUP(F147,'Table V'!A:E,2,FALSE),"")</f>
        <v>116</v>
      </c>
      <c r="P147" s="81" t="str">
        <f>IFERROR(CONCATENATE(VLOOKUP(F147,'Table V'!$A$1:$Q$259969,17,FALSE),"-",(RIGHT(C147,4)),"0",D147),"")</f>
        <v>1251019-3617010</v>
      </c>
      <c r="Q147" s="86" t="str">
        <f>IFERROR(VLOOKUP(F147,'Table V'!A:L,12,FALSE),"")</f>
        <v>LAB</v>
      </c>
      <c r="R147" s="82"/>
      <c r="S147" s="81" t="s">
        <v>313</v>
      </c>
      <c r="T147" s="90">
        <v>43249</v>
      </c>
      <c r="U147" s="88" t="s">
        <v>18</v>
      </c>
      <c r="V147" s="86" t="str">
        <f>IFERROR(VLOOKUP(F147,'Table V'!A:F,6,FALSE),"TBD")</f>
        <v>N/A</v>
      </c>
      <c r="W147" s="81" t="str">
        <f>IFERROR(VLOOKUP(F147,'Table V'!A:G,7,FALSE),"TBD")</f>
        <v>N/A</v>
      </c>
      <c r="X147" s="81" t="str">
        <f>IFERROR(VLOOKUP(A147,[1]Feuil1!$A:$AJ,32,FALSE),"N/A")</f>
        <v>N/A</v>
      </c>
      <c r="Y147" s="86" t="s">
        <v>1893</v>
      </c>
      <c r="Z147" s="89" t="s">
        <v>315</v>
      </c>
      <c r="AA147" s="81" t="s">
        <v>141</v>
      </c>
      <c r="AB147" s="85">
        <v>13472</v>
      </c>
      <c r="AC147" s="85"/>
      <c r="AD147" s="85"/>
      <c r="AE147" s="90">
        <v>43251</v>
      </c>
      <c r="AF147" s="90"/>
      <c r="AG147" s="90">
        <f t="shared" si="11"/>
        <v>43249</v>
      </c>
      <c r="AH147" s="81"/>
      <c r="AI147" s="133" t="str">
        <f>IFERROR(VLOOKUP(SPARES_MANUF[[#This Row],[LCT pour mise à la MAD]],[2]MAD!$B$4:$J$500000,2,FALSE),"MAD TBD")</f>
        <v>MAD TBD</v>
      </c>
      <c r="AJ147" s="124" t="str">
        <f>IFERROR(VLOOKUP(SPARES_MANUF[[#This Row],[LCT pour mise à la MAD]],[2]MAD!$B$4:$J$500000,9,FALSE),"")</f>
        <v/>
      </c>
      <c r="AK1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7" s="124">
        <v>43249</v>
      </c>
      <c r="AM147" s="122" t="s">
        <v>10</v>
      </c>
      <c r="AN147" s="200">
        <f>IFERROR(VLOOKUP(SPARES_MANUF[[#This Row],[P/N]],'Table V'!A$1:O$7777,13,FALSE),"0,00")</f>
        <v>1737</v>
      </c>
      <c r="AO147" s="201">
        <f>IFERROR(VLOOKUP(SPARES_MANUF[[#This Row],[P/N]],'Table V'!A$1:O$7777,14,FALSE),"0,00")</f>
        <v>0</v>
      </c>
      <c r="AP147" s="202" t="str">
        <f>IFERROR(VLOOKUP(SPARES_MANUF[[#This Row],[P/N]],'Table V'!A$1:O$7777,15,FALSE),"TBD")</f>
        <v>EUR</v>
      </c>
      <c r="AQ147" s="203" t="str">
        <f>IFERROR(VLOOKUP(SPARES_MANUF[[#This Row],[CONCAT]],[3]PO_AS!$A$2:$R$2520,16,FALSE),"TBD")</f>
        <v>TBD</v>
      </c>
      <c r="AR147" s="204" t="str">
        <f>IFERROR(VLOOKUP(SPARES_MANUF[[#This Row],[CONCAT]],[3]PO_AS!$A$2:$S$2520,18,FALSE),"TBD")</f>
        <v>TBD</v>
      </c>
      <c r="AS147" s="204" t="str">
        <f t="shared" si="12"/>
        <v>Non valide</v>
      </c>
      <c r="AT147" s="204" t="str">
        <f t="shared" si="13"/>
        <v>Non valide</v>
      </c>
      <c r="AU1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47" s="259" t="str">
        <f>LEFT(SPARES_MANUF[[#This Row],[LCT]],9)</f>
        <v/>
      </c>
      <c r="AX147" s="205">
        <f>SPARES_MANUF[[#This Row],[Collaborated date]]</f>
        <v>43249</v>
      </c>
      <c r="AY147" s="206">
        <f>IF(AND(SPARES_MANUF[[#This Row],[Dashboard date]]&gt;40179,SPARES_MANUF[[#This Row],[Dashboard date]]&lt;45658),SPARES_MANUF[[#This Row],[Dashboard date]],0)</f>
        <v>43249</v>
      </c>
      <c r="AZ147" s="207">
        <f>IF(OR(SPARES_MANUF[[#This Row],[Client]]="STELIA",SPARES_MANUF[[#This Row],[Priority]]="RTN",SPARES_MANUF[[#This Row],[Priority]]="EXP",SPARES_MANUF[[#This Row],[Priority]]="CRIT"),2,1)</f>
        <v>2</v>
      </c>
      <c r="BA147" s="208">
        <f>IFERROR(VLOOKUP(SPARES_MANUF[[#This Row],[P/N]],Tableau2[[#All],[PN]:[Temps alloués (h)]],16,FALSE),"TBD")</f>
        <v>0</v>
      </c>
      <c r="BB147" s="208">
        <f>IFERROR(SUM(SPARES_MANUF[[#This Row],[Temps alloués Unitaire]]*SPARES_MANUF[[#This Row],[Requested Qty]]),"TBD")</f>
        <v>0</v>
      </c>
    </row>
    <row r="148" spans="1:54" ht="38.25" hidden="1" customHeight="1" x14ac:dyDescent="0.2">
      <c r="A148" s="335" t="str">
        <f t="shared" si="10"/>
        <v>27780438</v>
      </c>
      <c r="B148" s="81" t="str">
        <f>IFERROR(VLOOKUP(F148,'Table V'!A:K,11,FALSE),"TBD")</f>
        <v>AIRBUS</v>
      </c>
      <c r="C148" s="81">
        <v>27780438</v>
      </c>
      <c r="D148" s="82"/>
      <c r="E148" s="83" t="s">
        <v>78</v>
      </c>
      <c r="F148" s="81" t="s">
        <v>651</v>
      </c>
      <c r="G148" s="81">
        <v>1</v>
      </c>
      <c r="H148" s="81">
        <v>0</v>
      </c>
      <c r="I148" s="81" t="str">
        <f>IFERROR(VLOOKUP(F148,'Stock PHS'!A:F,6,FALSE),"")</f>
        <v/>
      </c>
      <c r="J148" s="84" t="str">
        <f>IFERROR(VLOOKUP(F148,'Table V'!A:I,9,FALSE),"P/N INCONNU")</f>
        <v>P/N CONNU</v>
      </c>
      <c r="K148" s="81" t="str">
        <f>IFERROR(VLOOKUP(F148,'Table V'!A:J,10,FALSE),"TBD")</f>
        <v>TBD</v>
      </c>
      <c r="L148" s="81" t="str">
        <f>IFERROR(VLOOKUP(F148,'Table V'!A:C,3,FALSE),"LdF non existante")</f>
        <v>LdF approuvée</v>
      </c>
      <c r="M148" s="85" t="s">
        <v>46</v>
      </c>
      <c r="N148" s="81" t="str">
        <f>IFERROR(VLOOKUP(F148,'Table V'!A:H,8,FALSE),"À définir")</f>
        <v>NON</v>
      </c>
      <c r="O148" s="81" t="str">
        <f>IFERROR(VLOOKUP(F148,'Table V'!A:E,2,FALSE),"")</f>
        <v>WIRE-BONDING</v>
      </c>
      <c r="P148" s="81" t="str">
        <f>IFERROR(CONCATENATE(VLOOKUP(F148,'Table V'!$A$1:$Q$259969,17,FALSE),"-",(RIGHT(C148,4)),"0",D148),"")</f>
        <v>1251019-04380</v>
      </c>
      <c r="Q148" s="86" t="str">
        <f>IFERROR(VLOOKUP(F148,'Table V'!A:L,12,FALSE),"")</f>
        <v>COL</v>
      </c>
      <c r="R148" s="82" t="s">
        <v>790</v>
      </c>
      <c r="S148" s="81" t="s">
        <v>757</v>
      </c>
      <c r="T148" s="90">
        <v>43256</v>
      </c>
      <c r="U148" s="88" t="s">
        <v>18</v>
      </c>
      <c r="V148" s="86" t="s">
        <v>1015</v>
      </c>
      <c r="W148" s="81" t="str">
        <f>IFERROR(VLOOKUP(F148,'Table V'!A:G,7,FALSE),"TBD")</f>
        <v>N/A</v>
      </c>
      <c r="X148" s="81" t="str">
        <f>IFERROR(VLOOKUP(A148,[1]Feuil1!$A:$AJ,32,FALSE),"N/A")</f>
        <v>N/A</v>
      </c>
      <c r="Y148" s="86" t="s">
        <v>1893</v>
      </c>
      <c r="Z148" s="89" t="s">
        <v>58</v>
      </c>
      <c r="AA148" s="81" t="s">
        <v>141</v>
      </c>
      <c r="AB148" s="85" t="s">
        <v>44</v>
      </c>
      <c r="AC148" s="85" t="s">
        <v>44</v>
      </c>
      <c r="AD148" s="85"/>
      <c r="AE148" s="90">
        <v>43261</v>
      </c>
      <c r="AF148" s="90"/>
      <c r="AG148" s="90">
        <f t="shared" si="11"/>
        <v>43256</v>
      </c>
      <c r="AH148" s="81"/>
      <c r="AI148" s="133" t="str">
        <f>IFERROR(VLOOKUP(SPARES_MANUF[[#This Row],[LCT pour mise à la MAD]],[2]MAD!$B$4:$J$500000,2,FALSE),"MAD TBD")</f>
        <v>MAD TBD</v>
      </c>
      <c r="AJ148" s="124" t="str">
        <f>IFERROR(VLOOKUP(SPARES_MANUF[[#This Row],[LCT pour mise à la MAD]],[2]MAD!$B$4:$J$500000,9,FALSE),"")</f>
        <v/>
      </c>
      <c r="AK1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8" s="124">
        <v>43256</v>
      </c>
      <c r="AM148" s="122" t="s">
        <v>10</v>
      </c>
      <c r="AN148" s="200">
        <f>IFERROR(VLOOKUP(SPARES_MANUF[[#This Row],[P/N]],'Table V'!A$1:O$7777,13,FALSE),"0,00")</f>
        <v>163</v>
      </c>
      <c r="AO148" s="201">
        <f>IFERROR(VLOOKUP(SPARES_MANUF[[#This Row],[P/N]],'Table V'!A$1:O$7777,14,FALSE),"0,00")</f>
        <v>465</v>
      </c>
      <c r="AP148" s="202" t="str">
        <f>IFERROR(VLOOKUP(SPARES_MANUF[[#This Row],[P/N]],'Table V'!A$1:O$7777,15,FALSE),"TBD")</f>
        <v>USD</v>
      </c>
      <c r="AQ148" s="203" t="str">
        <f>IFERROR(VLOOKUP(SPARES_MANUF[[#This Row],[CONCAT]],[3]PO_AS!$A$2:$R$2520,16,FALSE),"TBD")</f>
        <v>TBD</v>
      </c>
      <c r="AR148" s="204" t="str">
        <f>IFERROR(VLOOKUP(SPARES_MANUF[[#This Row],[CONCAT]],[3]PO_AS!$A$2:$S$2520,18,FALSE),"TBD")</f>
        <v>TBD</v>
      </c>
      <c r="AS148" s="204" t="str">
        <f t="shared" si="12"/>
        <v>Non valide</v>
      </c>
      <c r="AT148" s="204" t="str">
        <f t="shared" si="13"/>
        <v>Non valide</v>
      </c>
      <c r="AU1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163</v>
      </c>
      <c r="AV148" s="280">
        <f>IFERROR(SPARES_MANUF[[#This Row],[CA]]*INDEX('Paramètres listes'!$A$32:$C$34,MATCH(SPARES_MANUF[[#This Row],[Devise vendue]],'Paramètres listes'!$A$32:$A$34,0),MATCH(DASHBOARD!$J$5,'Paramètres listes'!$A$32:$C$32,0)),"0,00")</f>
        <v>145.07</v>
      </c>
      <c r="AW148" s="259" t="str">
        <f>LEFT(SPARES_MANUF[[#This Row],[LCT]],9)</f>
        <v>LCT036179</v>
      </c>
      <c r="AX148" s="205">
        <f>SPARES_MANUF[[#This Row],[Collaborated date]]</f>
        <v>43256</v>
      </c>
      <c r="AY148" s="206">
        <f>IF(AND(SPARES_MANUF[[#This Row],[Dashboard date]]&gt;40179,SPARES_MANUF[[#This Row],[Dashboard date]]&lt;45658),SPARES_MANUF[[#This Row],[Dashboard date]],0)</f>
        <v>43256</v>
      </c>
      <c r="AZ148" s="207">
        <f>IF(OR(SPARES_MANUF[[#This Row],[Client]]="STELIA",SPARES_MANUF[[#This Row],[Priority]]="RTN",SPARES_MANUF[[#This Row],[Priority]]="EXP",SPARES_MANUF[[#This Row],[Priority]]="CRIT"),2,1)</f>
        <v>2</v>
      </c>
      <c r="BA148" s="208">
        <f>IFERROR(VLOOKUP(SPARES_MANUF[[#This Row],[P/N]],Tableau2[[#All],[PN]:[Temps alloués (h)]],16,FALSE),"TBD")</f>
        <v>0</v>
      </c>
      <c r="BB148" s="208">
        <f>IFERROR(SUM(SPARES_MANUF[[#This Row],[Temps alloués Unitaire]]*SPARES_MANUF[[#This Row],[Requested Qty]]),"TBD")</f>
        <v>0</v>
      </c>
    </row>
    <row r="149" spans="1:54" ht="25.5" hidden="1" customHeight="1" x14ac:dyDescent="0.2">
      <c r="A149" s="335" t="str">
        <f t="shared" si="10"/>
        <v>E8799546L10</v>
      </c>
      <c r="B149" s="81" t="str">
        <f>IFERROR(VLOOKUP(F149,'Table V'!A:K,11,FALSE),"TBD")</f>
        <v>AIRBUS</v>
      </c>
      <c r="C149" s="81" t="s">
        <v>307</v>
      </c>
      <c r="D149" s="82" t="s">
        <v>139</v>
      </c>
      <c r="E149" s="83" t="s">
        <v>3</v>
      </c>
      <c r="F149" s="81" t="s">
        <v>306</v>
      </c>
      <c r="G149" s="81">
        <v>1</v>
      </c>
      <c r="H149" s="81">
        <v>0</v>
      </c>
      <c r="I149" s="81" t="str">
        <f>IFERROR(VLOOKUP(F149,'Stock PHS'!A:F,6,FALSE),"")</f>
        <v/>
      </c>
      <c r="J149" s="84" t="str">
        <f>IFERROR(VLOOKUP(F149,'Table V'!A:I,9,FALSE),"P/N INCONNU")</f>
        <v>P/N CONNU</v>
      </c>
      <c r="K149" s="81" t="str">
        <f>IFERROR(VLOOKUP(F149,'Table V'!A:J,10,FALSE),"TBD")</f>
        <v>MB2038D</v>
      </c>
      <c r="L149" s="81" t="str">
        <f>IFERROR(VLOOKUP(F149,'Table V'!A:C,3,FALSE),"LdF non existante")</f>
        <v>LdF approuvée</v>
      </c>
      <c r="M149" s="85" t="s">
        <v>46</v>
      </c>
      <c r="N149" s="81" t="s">
        <v>46</v>
      </c>
      <c r="O149" s="81">
        <f>IFERROR(VLOOKUP(F149,'Table V'!A:E,2,FALSE),"")</f>
        <v>39</v>
      </c>
      <c r="P149" s="81" t="str">
        <f>IFERROR(CONCATENATE(VLOOKUP(F149,'Table V'!$A$1:$Q$259969,17,FALSE),"-",(RIGHT(C149,4)),"0",D149),"")</f>
        <v>1251019-546L010</v>
      </c>
      <c r="Q149" s="86" t="str">
        <f>IFERROR(VLOOKUP(F149,'Table V'!A:L,12,FALSE),"")</f>
        <v>LAB</v>
      </c>
      <c r="R149" s="82" t="s">
        <v>1723</v>
      </c>
      <c r="S149" s="81" t="s">
        <v>153</v>
      </c>
      <c r="T149" s="90">
        <v>43257</v>
      </c>
      <c r="U149" s="88" t="s">
        <v>18</v>
      </c>
      <c r="V149" s="86" t="str">
        <f>IFERROR(VLOOKUP(F149,'Table V'!A:F,6,FALSE),"TBD")</f>
        <v>6M90080300</v>
      </c>
      <c r="W149" s="81" t="str">
        <f>IFERROR(VLOOKUP(F149,'Table V'!A:G,7,FALSE),"TBD")</f>
        <v>Qté 1</v>
      </c>
      <c r="X149" s="81" t="str">
        <f>IFERROR(VLOOKUP(A149,[1]Feuil1!$A:$AJ,32,FALSE),"N/A")</f>
        <v>N/A</v>
      </c>
      <c r="Y149" s="86" t="s">
        <v>1893</v>
      </c>
      <c r="Z149" s="89"/>
      <c r="AA149" s="81" t="s">
        <v>141</v>
      </c>
      <c r="AB149" s="85">
        <v>13693</v>
      </c>
      <c r="AC149" s="85"/>
      <c r="AD149" s="85"/>
      <c r="AE149" s="90">
        <v>43259</v>
      </c>
      <c r="AF149" s="90"/>
      <c r="AG149" s="90">
        <f t="shared" si="11"/>
        <v>43257</v>
      </c>
      <c r="AH149" s="81"/>
      <c r="AI149" s="133" t="str">
        <f>IFERROR(VLOOKUP(SPARES_MANUF[[#This Row],[LCT pour mise à la MAD]],[2]MAD!$B$4:$J$500000,2,FALSE),"MAD TBD")</f>
        <v>MAD TBD</v>
      </c>
      <c r="AJ149" s="124" t="str">
        <f>IFERROR(VLOOKUP(SPARES_MANUF[[#This Row],[LCT pour mise à la MAD]],[2]MAD!$B$4:$J$500000,9,FALSE),"")</f>
        <v/>
      </c>
      <c r="AK1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49" s="124">
        <v>43257</v>
      </c>
      <c r="AM149" s="122" t="s">
        <v>10</v>
      </c>
      <c r="AN149" s="200">
        <f>IFERROR(VLOOKUP(SPARES_MANUF[[#This Row],[P/N]],'Table V'!A$1:O$7777,13,FALSE),"0,00")</f>
        <v>2525</v>
      </c>
      <c r="AO149" s="201">
        <f>IFERROR(VLOOKUP(SPARES_MANUF[[#This Row],[P/N]],'Table V'!A$1:O$7777,14,FALSE),"0,00")</f>
        <v>0</v>
      </c>
      <c r="AP149" s="202" t="str">
        <f>IFERROR(VLOOKUP(SPARES_MANUF[[#This Row],[P/N]],'Table V'!A$1:O$7777,15,FALSE),"TBD")</f>
        <v>EUR</v>
      </c>
      <c r="AQ149" s="203" t="str">
        <f>IFERROR(VLOOKUP(SPARES_MANUF[[#This Row],[CONCAT]],[3]PO_AS!$A$2:$R$2520,16,FALSE),"TBD")</f>
        <v>TBD</v>
      </c>
      <c r="AR149" s="204" t="str">
        <f>IFERROR(VLOOKUP(SPARES_MANUF[[#This Row],[CONCAT]],[3]PO_AS!$A$2:$S$2520,18,FALSE),"TBD")</f>
        <v>TBD</v>
      </c>
      <c r="AS149" s="204" t="str">
        <f t="shared" si="12"/>
        <v>Non valide</v>
      </c>
      <c r="AT149" s="204" t="str">
        <f t="shared" si="13"/>
        <v>Non valide</v>
      </c>
      <c r="AU1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49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49" s="259" t="str">
        <f>LEFT(SPARES_MANUF[[#This Row],[LCT]],9)</f>
        <v>LCT034689</v>
      </c>
      <c r="AX149" s="205">
        <f>SPARES_MANUF[[#This Row],[Collaborated date]]</f>
        <v>43257</v>
      </c>
      <c r="AY149" s="206">
        <f>IF(AND(SPARES_MANUF[[#This Row],[Dashboard date]]&gt;40179,SPARES_MANUF[[#This Row],[Dashboard date]]&lt;45658),SPARES_MANUF[[#This Row],[Dashboard date]],0)</f>
        <v>43257</v>
      </c>
      <c r="AZ149" s="207">
        <f>IF(OR(SPARES_MANUF[[#This Row],[Client]]="STELIA",SPARES_MANUF[[#This Row],[Priority]]="RTN",SPARES_MANUF[[#This Row],[Priority]]="EXP",SPARES_MANUF[[#This Row],[Priority]]="CRIT"),2,1)</f>
        <v>1</v>
      </c>
      <c r="BA149" s="208">
        <f>IFERROR(VLOOKUP(SPARES_MANUF[[#This Row],[P/N]],Tableau2[[#All],[PN]:[Temps alloués (h)]],16,FALSE),"TBD")</f>
        <v>0</v>
      </c>
      <c r="BB149" s="208">
        <f>IFERROR(SUM(SPARES_MANUF[[#This Row],[Temps alloués Unitaire]]*SPARES_MANUF[[#This Row],[Requested Qty]]),"TBD")</f>
        <v>0</v>
      </c>
    </row>
    <row r="150" spans="1:54" ht="38.25" hidden="1" customHeight="1" x14ac:dyDescent="0.2">
      <c r="A150" s="335" t="str">
        <f t="shared" si="10"/>
        <v>27706059</v>
      </c>
      <c r="B150" s="81" t="str">
        <f>IFERROR(VLOOKUP(F150,'Table V'!A:K,11,FALSE),"TBD")</f>
        <v>AIRBUS</v>
      </c>
      <c r="C150" s="81">
        <v>27706059</v>
      </c>
      <c r="D150" s="82"/>
      <c r="E150" s="83" t="s">
        <v>86</v>
      </c>
      <c r="F150" s="81" t="s">
        <v>658</v>
      </c>
      <c r="G150" s="81">
        <v>1</v>
      </c>
      <c r="H150" s="81">
        <v>0</v>
      </c>
      <c r="I150" s="81" t="str">
        <f>IFERROR(VLOOKUP(F150,'Stock PHS'!A:F,6,FALSE),"")</f>
        <v/>
      </c>
      <c r="J150" s="84" t="str">
        <f>IFERROR(VLOOKUP(F150,'Table V'!A:I,9,FALSE),"P/N INCONNU")</f>
        <v>P/N CONNU</v>
      </c>
      <c r="K150" s="81" t="str">
        <f>IFERROR(VLOOKUP(F150,'Table V'!A:J,10,FALSE),"TBD")</f>
        <v>N/A</v>
      </c>
      <c r="L150" s="81" t="str">
        <f>IFERROR(VLOOKUP(F150,'Table V'!A:C,3,FALSE),"LdF non existante")</f>
        <v>LdF approuvée</v>
      </c>
      <c r="M150" s="85" t="s">
        <v>46</v>
      </c>
      <c r="N150" s="81" t="str">
        <f>IFERROR(VLOOKUP(F150,'Table V'!A:H,8,FALSE),"À définir")</f>
        <v>NON</v>
      </c>
      <c r="O150" s="81" t="str">
        <f>IFERROR(VLOOKUP(F150,'Table V'!A:E,2,FALSE),"")</f>
        <v>PLATE ASSY</v>
      </c>
      <c r="P150" s="81" t="str">
        <f>IFERROR(CONCATENATE(VLOOKUP(F150,'Table V'!$A$1:$Q$259969,17,FALSE),"-",(RIGHT(C150,4)),"0",D150),"")</f>
        <v>1251019-60590</v>
      </c>
      <c r="Q150" s="86" t="str">
        <f>IFERROR(VLOOKUP(F150,'Table V'!A:L,12,FALSE),"")</f>
        <v>COL</v>
      </c>
      <c r="R150" s="82" t="s">
        <v>791</v>
      </c>
      <c r="S150" s="81" t="s">
        <v>758</v>
      </c>
      <c r="T150" s="90">
        <v>43262</v>
      </c>
      <c r="U150" s="88" t="s">
        <v>18</v>
      </c>
      <c r="V150" s="86" t="str">
        <f>IFERROR(VLOOKUP(F150,'Table V'!A:F,6,FALSE),"TBD")</f>
        <v>N/A</v>
      </c>
      <c r="W150" s="81" t="str">
        <f>IFERROR(VLOOKUP(F150,'Table V'!A:G,7,FALSE),"TBD")</f>
        <v>N/A</v>
      </c>
      <c r="X150" s="81" t="str">
        <f>IFERROR(VLOOKUP(A150,[1]Feuil1!$A:$AJ,32,FALSE),"N/A")</f>
        <v>N/A</v>
      </c>
      <c r="Y150" s="86" t="s">
        <v>1893</v>
      </c>
      <c r="Z150" s="89" t="s">
        <v>58</v>
      </c>
      <c r="AA150" s="81" t="s">
        <v>141</v>
      </c>
      <c r="AB150" s="85">
        <v>12076</v>
      </c>
      <c r="AC150" s="85" t="s">
        <v>734</v>
      </c>
      <c r="AD150" s="85"/>
      <c r="AE150" s="90">
        <v>43210</v>
      </c>
      <c r="AF150" s="90">
        <v>43266</v>
      </c>
      <c r="AG150" s="90">
        <f t="shared" si="11"/>
        <v>43262</v>
      </c>
      <c r="AH150" s="81"/>
      <c r="AI150" s="133" t="str">
        <f>IFERROR(VLOOKUP(SPARES_MANUF[[#This Row],[LCT pour mise à la MAD]],[2]MAD!$B$4:$J$500000,2,FALSE),"MAD TBD")</f>
        <v>MAD TBD</v>
      </c>
      <c r="AJ150" s="124" t="str">
        <f>IFERROR(VLOOKUP(SPARES_MANUF[[#This Row],[LCT pour mise à la MAD]],[2]MAD!$B$4:$J$500000,9,FALSE),"")</f>
        <v/>
      </c>
      <c r="AK1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50" s="124">
        <f>SPARES_MANUF[[#This Row],[Promised ODD]]</f>
        <v>43266</v>
      </c>
      <c r="AM150" s="122" t="s">
        <v>10</v>
      </c>
      <c r="AN150" s="200">
        <f>IFERROR(VLOOKUP(SPARES_MANUF[[#This Row],[P/N]],'Table V'!A$1:O$7777,13,FALSE),"0,00")</f>
        <v>745</v>
      </c>
      <c r="AO150" s="201">
        <f>IFERROR(VLOOKUP(SPARES_MANUF[[#This Row],[P/N]],'Table V'!A$1:O$7777,14,FALSE),"0,00")</f>
        <v>0</v>
      </c>
      <c r="AP150" s="202" t="str">
        <f>IFERROR(VLOOKUP(SPARES_MANUF[[#This Row],[P/N]],'Table V'!A$1:O$7777,15,FALSE),"TBD")</f>
        <v>EUR</v>
      </c>
      <c r="AQ150" s="203" t="str">
        <f>IFERROR(VLOOKUP(SPARES_MANUF[[#This Row],[CONCAT]],[3]PO_AS!$A$2:$R$2520,16,FALSE),"TBD")</f>
        <v>TBD</v>
      </c>
      <c r="AR150" s="204" t="str">
        <f>IFERROR(VLOOKUP(SPARES_MANUF[[#This Row],[CONCAT]],[3]PO_AS!$A$2:$S$2520,18,FALSE),"TBD")</f>
        <v>TBD</v>
      </c>
      <c r="AS150" s="204" t="str">
        <f t="shared" si="12"/>
        <v>Non valide</v>
      </c>
      <c r="AT150" s="204" t="str">
        <f t="shared" si="13"/>
        <v>Non valide</v>
      </c>
      <c r="AU1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745</v>
      </c>
      <c r="AV150" s="280">
        <f>IFERROR(SPARES_MANUF[[#This Row],[CA]]*INDEX('Paramètres listes'!$A$32:$C$34,MATCH(SPARES_MANUF[[#This Row],[Devise vendue]],'Paramètres listes'!$A$32:$A$34,0),MATCH(DASHBOARD!$J$5,'Paramètres listes'!$A$32:$C$32,0)),"0,00")</f>
        <v>745</v>
      </c>
      <c r="AW150" s="259" t="str">
        <f>LEFT(SPARES_MANUF[[#This Row],[LCT]],9)</f>
        <v>LCTZ73657</v>
      </c>
      <c r="AX150" s="205">
        <f>SPARES_MANUF[[#This Row],[Collaborated date]]</f>
        <v>43266</v>
      </c>
      <c r="AY150" s="206">
        <f>IF(AND(SPARES_MANUF[[#This Row],[Dashboard date]]&gt;40179,SPARES_MANUF[[#This Row],[Dashboard date]]&lt;45658),SPARES_MANUF[[#This Row],[Dashboard date]],0)</f>
        <v>43266</v>
      </c>
      <c r="AZ150" s="207">
        <f>IF(OR(SPARES_MANUF[[#This Row],[Client]]="STELIA",SPARES_MANUF[[#This Row],[Priority]]="RTN",SPARES_MANUF[[#This Row],[Priority]]="EXP",SPARES_MANUF[[#This Row],[Priority]]="CRIT"),2,1)</f>
        <v>2</v>
      </c>
      <c r="BA150" s="208">
        <f>IFERROR(VLOOKUP(SPARES_MANUF[[#This Row],[P/N]],Tableau2[[#All],[PN]:[Temps alloués (h)]],16,FALSE),"TBD")</f>
        <v>0</v>
      </c>
      <c r="BB150" s="208">
        <f>IFERROR(SUM(SPARES_MANUF[[#This Row],[Temps alloués Unitaire]]*SPARES_MANUF[[#This Row],[Requested Qty]]),"TBD")</f>
        <v>0</v>
      </c>
    </row>
    <row r="151" spans="1:54" ht="25.5" hidden="1" customHeight="1" x14ac:dyDescent="0.2">
      <c r="A151" s="335" t="str">
        <f t="shared" si="10"/>
        <v>27753483</v>
      </c>
      <c r="B151" s="81" t="str">
        <f>IFERROR(VLOOKUP(F151,'Table V'!A:K,11,FALSE),"TBD")</f>
        <v>AIRBUS</v>
      </c>
      <c r="C151" s="81">
        <v>27753483</v>
      </c>
      <c r="D151" s="82"/>
      <c r="E151" s="83" t="s">
        <v>3</v>
      </c>
      <c r="F151" s="81" t="s">
        <v>660</v>
      </c>
      <c r="G151" s="81">
        <v>1</v>
      </c>
      <c r="H151" s="81">
        <v>0</v>
      </c>
      <c r="I151" s="81" t="str">
        <f>IFERROR(VLOOKUP(F151,'Stock PHS'!A:F,6,FALSE),"")</f>
        <v/>
      </c>
      <c r="J151" s="84" t="str">
        <f>IFERROR(VLOOKUP(F151,'Table V'!A:I,9,FALSE),"P/N INCONNU")</f>
        <v>P/N CONNU</v>
      </c>
      <c r="K151" s="81" t="str">
        <f>IFERROR(VLOOKUP(F151,'Table V'!A:J,10,FALSE),"TBD")</f>
        <v>TBD</v>
      </c>
      <c r="L151" s="81" t="str">
        <f>IFERROR(VLOOKUP(F151,'Table V'!A:C,3,FALSE),"LdF non existante")</f>
        <v>LdF approuvée</v>
      </c>
      <c r="M151" s="85" t="s">
        <v>46</v>
      </c>
      <c r="N151" s="81" t="str">
        <f>IFERROR(VLOOKUP(F151,'Table V'!A:H,8,FALSE),"À définir")</f>
        <v>NON</v>
      </c>
      <c r="O151" s="81" t="str">
        <f>IFERROR(VLOOKUP(F151,'Table V'!A:E,2,FALSE),"")</f>
        <v>HARNESS ASSY CABLE</v>
      </c>
      <c r="P151" s="81" t="str">
        <f>IFERROR(CONCATENATE(VLOOKUP(F151,'Table V'!$A$1:$Q$259969,17,FALSE),"-",(RIGHT(C151,4)),"0",D151),"")</f>
        <v>1251019-34830</v>
      </c>
      <c r="Q151" s="86" t="str">
        <f>IFERROR(VLOOKUP(F151,'Table V'!A:L,12,FALSE),"")</f>
        <v>COL</v>
      </c>
      <c r="R151" s="82" t="s">
        <v>792</v>
      </c>
      <c r="S151" s="81" t="s">
        <v>759</v>
      </c>
      <c r="T151" s="90">
        <v>43264</v>
      </c>
      <c r="U151" s="88" t="s">
        <v>18</v>
      </c>
      <c r="V151" s="86" t="str">
        <f>IFERROR(VLOOKUP(F151,'Table V'!A:F,6,FALSE),"TBD")</f>
        <v>N/A</v>
      </c>
      <c r="W151" s="81" t="str">
        <f>IFERROR(VLOOKUP(F151,'Table V'!A:G,7,FALSE),"TBD")</f>
        <v>N/A</v>
      </c>
      <c r="X151" s="81" t="str">
        <f>IFERROR(VLOOKUP(A151,[1]Feuil1!$A:$AJ,32,FALSE),"N/A")</f>
        <v>N/A</v>
      </c>
      <c r="Y151" s="86" t="s">
        <v>1893</v>
      </c>
      <c r="Z151" s="89"/>
      <c r="AA151" s="81" t="s">
        <v>141</v>
      </c>
      <c r="AB151" s="85">
        <v>13590</v>
      </c>
      <c r="AC151" s="85" t="s">
        <v>44</v>
      </c>
      <c r="AD151" s="85"/>
      <c r="AE151" s="90">
        <v>43208</v>
      </c>
      <c r="AF151" s="90">
        <v>43266</v>
      </c>
      <c r="AG151" s="90">
        <f t="shared" si="11"/>
        <v>43264</v>
      </c>
      <c r="AH151" s="81"/>
      <c r="AI151" s="133" t="str">
        <f>IFERROR(VLOOKUP(SPARES_MANUF[[#This Row],[LCT pour mise à la MAD]],[2]MAD!$B$4:$J$500000,2,FALSE),"MAD TBD")</f>
        <v>MAD TBD</v>
      </c>
      <c r="AJ151" s="124" t="str">
        <f>IFERROR(VLOOKUP(SPARES_MANUF[[#This Row],[LCT pour mise à la MAD]],[2]MAD!$B$4:$J$500000,9,FALSE),"")</f>
        <v/>
      </c>
      <c r="AK1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51" s="124">
        <f>SPARES_MANUF[[#This Row],[Promised ODD]]</f>
        <v>43266</v>
      </c>
      <c r="AM151" s="122" t="s">
        <v>10</v>
      </c>
      <c r="AN151" s="200">
        <f>IFERROR(VLOOKUP(SPARES_MANUF[[#This Row],[P/N]],'Table V'!A$1:O$7777,13,FALSE),"0,00")</f>
        <v>470</v>
      </c>
      <c r="AO151" s="201">
        <f>IFERROR(VLOOKUP(SPARES_MANUF[[#This Row],[P/N]],'Table V'!A$1:O$7777,14,FALSE),"0,00")</f>
        <v>0</v>
      </c>
      <c r="AP151" s="202" t="str">
        <f>IFERROR(VLOOKUP(SPARES_MANUF[[#This Row],[P/N]],'Table V'!A$1:O$7777,15,FALSE),"TBD")</f>
        <v>EUR</v>
      </c>
      <c r="AQ151" s="203" t="str">
        <f>IFERROR(VLOOKUP(SPARES_MANUF[[#This Row],[CONCAT]],[3]PO_AS!$A$2:$R$2520,16,FALSE),"TBD")</f>
        <v>TBD</v>
      </c>
      <c r="AR151" s="204" t="str">
        <f>IFERROR(VLOOKUP(SPARES_MANUF[[#This Row],[CONCAT]],[3]PO_AS!$A$2:$S$2520,18,FALSE),"TBD")</f>
        <v>TBD</v>
      </c>
      <c r="AS151" s="204" t="str">
        <f t="shared" si="12"/>
        <v>Non valide</v>
      </c>
      <c r="AT151" s="204" t="str">
        <f t="shared" si="13"/>
        <v>Non valide</v>
      </c>
      <c r="AU1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51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51" s="259" t="str">
        <f>LEFT(SPARES_MANUF[[#This Row],[LCT]],9)</f>
        <v>LCT022196</v>
      </c>
      <c r="AX151" s="205">
        <f>SPARES_MANUF[[#This Row],[Collaborated date]]</f>
        <v>43266</v>
      </c>
      <c r="AY151" s="206">
        <f>IF(AND(SPARES_MANUF[[#This Row],[Dashboard date]]&gt;40179,SPARES_MANUF[[#This Row],[Dashboard date]]&lt;45658),SPARES_MANUF[[#This Row],[Dashboard date]],0)</f>
        <v>43266</v>
      </c>
      <c r="AZ151" s="207">
        <f>IF(OR(SPARES_MANUF[[#This Row],[Client]]="STELIA",SPARES_MANUF[[#This Row],[Priority]]="RTN",SPARES_MANUF[[#This Row],[Priority]]="EXP",SPARES_MANUF[[#This Row],[Priority]]="CRIT"),2,1)</f>
        <v>1</v>
      </c>
      <c r="BA151" s="208">
        <f>IFERROR(VLOOKUP(SPARES_MANUF[[#This Row],[P/N]],Tableau2[[#All],[PN]:[Temps alloués (h)]],16,FALSE),"TBD")</f>
        <v>0</v>
      </c>
      <c r="BB151" s="208">
        <f>IFERROR(SUM(SPARES_MANUF[[#This Row],[Temps alloués Unitaire]]*SPARES_MANUF[[#This Row],[Requested Qty]]),"TBD")</f>
        <v>0</v>
      </c>
    </row>
    <row r="152" spans="1:54" ht="25.5" hidden="1" customHeight="1" x14ac:dyDescent="0.2">
      <c r="A152" s="335" t="str">
        <f t="shared" si="10"/>
        <v>490003550010</v>
      </c>
      <c r="B152" s="81" t="str">
        <f>IFERROR(VLOOKUP(F152,'Table V'!A:K,11,FALSE),"TBD")</f>
        <v>STELIA</v>
      </c>
      <c r="C152" s="81">
        <v>4900035500</v>
      </c>
      <c r="D152" s="82" t="s">
        <v>139</v>
      </c>
      <c r="E152" s="83" t="s">
        <v>11</v>
      </c>
      <c r="F152" s="81" t="s">
        <v>629</v>
      </c>
      <c r="G152" s="81">
        <v>1</v>
      </c>
      <c r="H152" s="81">
        <v>0</v>
      </c>
      <c r="I152" s="81" t="str">
        <f>IFERROR(VLOOKUP(F152,'Stock PHS'!A:F,6,FALSE),"")</f>
        <v/>
      </c>
      <c r="J152" s="84" t="str">
        <f>IFERROR(VLOOKUP(F152,'Table V'!A:I,9,FALSE),"P/N INCONNU")</f>
        <v>P/N CONNU</v>
      </c>
      <c r="K152" s="81" t="str">
        <f>IFERROR(VLOOKUP(F152,'Table V'!A:J,10,FALSE),"TBD")</f>
        <v>N/A</v>
      </c>
      <c r="L152" s="81" t="str">
        <f>IFERROR(VLOOKUP(F152,'Table V'!A:C,3,FALSE),"LdF non existante")</f>
        <v>LdF approuvée</v>
      </c>
      <c r="M152" s="85" t="s">
        <v>46</v>
      </c>
      <c r="N152" s="81" t="str">
        <f>IFERROR(VLOOKUP(F152,'Table V'!A:H,8,FALSE),"À définir")</f>
        <v>OUI</v>
      </c>
      <c r="O152" s="81" t="str">
        <f>IFERROR(VLOOKUP(F152,'Table V'!A:E,2,FALSE),"")</f>
        <v>FAISCEAU GENERATION (ATR72)</v>
      </c>
      <c r="P152" s="81" t="str">
        <f>IFERROR(CONCATENATE(VLOOKUP(F152,'Table V'!$A$1:$Q$259969,17,FALSE),"-",(RIGHT(C152,4)),"0",D152),"")</f>
        <v>1251019-5500010</v>
      </c>
      <c r="Q152" s="86" t="str">
        <f>IFERROR(VLOOKUP(F152,'Table V'!A:L,12,FALSE),"")</f>
        <v>LAB</v>
      </c>
      <c r="R152" s="82" t="s">
        <v>1724</v>
      </c>
      <c r="S152" s="81" t="s">
        <v>342</v>
      </c>
      <c r="T152" s="90">
        <v>43269</v>
      </c>
      <c r="U152" s="88" t="s">
        <v>18</v>
      </c>
      <c r="V152" s="86" t="str">
        <f>IFERROR(VLOOKUP(F152,'Table V'!A:F,6,FALSE),"TBD")</f>
        <v>N/A</v>
      </c>
      <c r="W152" s="81" t="str">
        <f>IFERROR(VLOOKUP(F152,'Table V'!A:G,7,FALSE),"TBD")</f>
        <v>N/A</v>
      </c>
      <c r="X152" s="81" t="str">
        <f>IFERROR(VLOOKUP(A152,[1]Feuil1!$A:$AJ,32,FALSE),"N/A")</f>
        <v>N/A</v>
      </c>
      <c r="Y152" s="86" t="s">
        <v>1937</v>
      </c>
      <c r="Z152" s="89"/>
      <c r="AA152" s="81" t="s">
        <v>141</v>
      </c>
      <c r="AB152" s="85">
        <v>25292</v>
      </c>
      <c r="AC152" s="85"/>
      <c r="AD152" s="85"/>
      <c r="AE152" s="90">
        <v>43265</v>
      </c>
      <c r="AF152" s="90">
        <v>43271</v>
      </c>
      <c r="AG152" s="90">
        <f t="shared" si="11"/>
        <v>43269</v>
      </c>
      <c r="AH152" s="81"/>
      <c r="AI152" s="133">
        <f>IFERROR(VLOOKUP(SPARES_MANUF[[#This Row],[LCT pour mise à la MAD]],[2]MAD!$B$4:$J$500000,2,FALSE),"MAD TBD")</f>
        <v>43279</v>
      </c>
      <c r="AJ152" s="124">
        <f>IFERROR(VLOOKUP(SPARES_MANUF[[#This Row],[LCT pour mise à la MAD]],[2]MAD!$B$4:$J$500000,9,FALSE),"")</f>
        <v>43280</v>
      </c>
      <c r="AK15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52" s="124">
        <f>SPARES_MANUF[[#This Row],[Promised ODD]]</f>
        <v>43271</v>
      </c>
      <c r="AM152" s="122" t="s">
        <v>10</v>
      </c>
      <c r="AN152" s="200">
        <f>IFERROR(VLOOKUP(SPARES_MANUF[[#This Row],[P/N]],'Table V'!A$1:O$7777,13,FALSE),"0,00")</f>
        <v>0</v>
      </c>
      <c r="AO152" s="201">
        <f>IFERROR(VLOOKUP(SPARES_MANUF[[#This Row],[P/N]],'Table V'!A$1:O$7777,14,FALSE),"0,00")</f>
        <v>0</v>
      </c>
      <c r="AP152" s="202">
        <f>IFERROR(VLOOKUP(SPARES_MANUF[[#This Row],[P/N]],'Table V'!A$1:O$7777,15,FALSE),"TBD")</f>
        <v>0</v>
      </c>
      <c r="AQ152" s="203" t="str">
        <f>IFERROR(VLOOKUP(SPARES_MANUF[[#This Row],[CONCAT]],[3]PO_AS!$A$2:$R$2520,16,FALSE),"TBD")</f>
        <v>TBD</v>
      </c>
      <c r="AR152" s="204" t="str">
        <f>IFERROR(VLOOKUP(SPARES_MANUF[[#This Row],[CONCAT]],[3]PO_AS!$A$2:$S$2520,18,FALSE),"TBD")</f>
        <v>TBD</v>
      </c>
      <c r="AS152" s="204" t="str">
        <f t="shared" si="12"/>
        <v>Non valide</v>
      </c>
      <c r="AT152" s="204" t="str">
        <f t="shared" si="13"/>
        <v>Non valide</v>
      </c>
      <c r="AU15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5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52" s="259" t="str">
        <f>LEFT(SPARES_MANUF[[#This Row],[LCT]],9)</f>
        <v>LCT058546</v>
      </c>
      <c r="AX152" s="205">
        <f>SPARES_MANUF[[#This Row],[Collaborated date]]</f>
        <v>43271</v>
      </c>
      <c r="AY152" s="206">
        <f>IF(AND(SPARES_MANUF[[#This Row],[Dashboard date]]&gt;40179,SPARES_MANUF[[#This Row],[Dashboard date]]&lt;45658),SPARES_MANUF[[#This Row],[Dashboard date]],0)</f>
        <v>43271</v>
      </c>
      <c r="AZ152" s="207">
        <f>IF(OR(SPARES_MANUF[[#This Row],[Client]]="STELIA",SPARES_MANUF[[#This Row],[Priority]]="RTN",SPARES_MANUF[[#This Row],[Priority]]="EXP",SPARES_MANUF[[#This Row],[Priority]]="CRIT"),2,1)</f>
        <v>2</v>
      </c>
      <c r="BA152" s="208">
        <f>IFERROR(VLOOKUP(SPARES_MANUF[[#This Row],[P/N]],Tableau2[[#All],[PN]:[Temps alloués (h)]],16,FALSE),"TBD")</f>
        <v>0</v>
      </c>
      <c r="BB152" s="208">
        <f>IFERROR(SUM(SPARES_MANUF[[#This Row],[Temps alloués Unitaire]]*SPARES_MANUF[[#This Row],[Requested Qty]]),"TBD")</f>
        <v>0</v>
      </c>
    </row>
    <row r="153" spans="1:54" ht="38.25" hidden="1" customHeight="1" x14ac:dyDescent="0.2">
      <c r="A153" s="335" t="str">
        <f t="shared" si="10"/>
        <v>2769452710</v>
      </c>
      <c r="B153" s="81" t="str">
        <f>IFERROR(VLOOKUP(F153,'Table V'!A:K,11,FALSE),"TBD")</f>
        <v>AIRBUS</v>
      </c>
      <c r="C153" s="81">
        <v>27694527</v>
      </c>
      <c r="D153" s="82">
        <v>10</v>
      </c>
      <c r="E153" s="83" t="s">
        <v>86</v>
      </c>
      <c r="F153" s="81" t="s">
        <v>507</v>
      </c>
      <c r="G153" s="81">
        <v>20</v>
      </c>
      <c r="H153" s="81">
        <v>0</v>
      </c>
      <c r="I153" s="81" t="str">
        <f>IFERROR(VLOOKUP(F153,'Stock PHS'!A:F,6,FALSE),"")</f>
        <v/>
      </c>
      <c r="J153" s="84" t="str">
        <f>IFERROR(VLOOKUP(F153,'Table V'!A:I,9,FALSE),"P/N INCONNU")</f>
        <v>P/N CONNU</v>
      </c>
      <c r="K153" s="81" t="str">
        <f>IFERROR(VLOOKUP(F153,'Table V'!A:J,10,FALSE),"TBD")</f>
        <v>NB03483P</v>
      </c>
      <c r="L153" s="81" t="str">
        <f>IFERROR(VLOOKUP(F153,'Table V'!A:C,3,FALSE),"LdF non existante")</f>
        <v>LdF approuvée</v>
      </c>
      <c r="M153" s="85" t="s">
        <v>46</v>
      </c>
      <c r="N153" s="81" t="str">
        <f>IFERROR(VLOOKUP(F153,'Table V'!A:H,8,FALSE),"À définir")</f>
        <v>NON</v>
      </c>
      <c r="O153" s="81">
        <f>IFERROR(VLOOKUP(F153,'Table V'!A:E,2,FALSE),"")</f>
        <v>27</v>
      </c>
      <c r="P153" s="81" t="str">
        <f>IFERROR(CONCATENATE(VLOOKUP(F153,'Table V'!$A$1:$Q$259969,17,FALSE),"-",(RIGHT(C153,4)),"0",D153),"")</f>
        <v>1251019-4527010</v>
      </c>
      <c r="Q153" s="86" t="str">
        <f>IFERROR(VLOOKUP(F153,'Table V'!A:L,12,FALSE),"")</f>
        <v>LAB</v>
      </c>
      <c r="R153" s="82" t="s">
        <v>1725</v>
      </c>
      <c r="S153" s="81" t="s">
        <v>223</v>
      </c>
      <c r="T153" s="90">
        <v>43270</v>
      </c>
      <c r="U153" s="88" t="s">
        <v>18</v>
      </c>
      <c r="V153" s="86" t="str">
        <f>IFERROR(VLOOKUP(F153,'Table V'!A:F,6,FALSE),"TBD")</f>
        <v>N/A</v>
      </c>
      <c r="W153" s="81" t="str">
        <f>IFERROR(VLOOKUP(F153,'Table V'!A:G,7,FALSE),"TBD")</f>
        <v>N/A</v>
      </c>
      <c r="X153" s="81" t="str">
        <f>IFERROR(VLOOKUP(A153,[1]Feuil1!$A:$AJ,32,FALSE),"N/A")</f>
        <v>N/A</v>
      </c>
      <c r="Y153" s="86" t="s">
        <v>1937</v>
      </c>
      <c r="Z153" s="89"/>
      <c r="AA153" s="81" t="s">
        <v>141</v>
      </c>
      <c r="AB153" s="85">
        <v>11859</v>
      </c>
      <c r="AC153" s="85"/>
      <c r="AD153" s="85"/>
      <c r="AE153" s="90">
        <v>43189</v>
      </c>
      <c r="AF153" s="90">
        <v>43276</v>
      </c>
      <c r="AG153" s="90">
        <f t="shared" si="11"/>
        <v>43270</v>
      </c>
      <c r="AH153" s="81" t="s">
        <v>44</v>
      </c>
      <c r="AI153" s="133">
        <f>IFERROR(VLOOKUP(SPARES_MANUF[[#This Row],[LCT pour mise à la MAD]],[2]MAD!$B$4:$J$500000,2,FALSE),"MAD TBD")</f>
        <v>43271</v>
      </c>
      <c r="AJ153" s="124">
        <f>IFERROR(VLOOKUP(SPARES_MANUF[[#This Row],[LCT pour mise à la MAD]],[2]MAD!$B$4:$J$500000,9,FALSE),"")</f>
        <v>43272</v>
      </c>
      <c r="AK15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153" s="124">
        <f>SPARES_MANUF[[#This Row],[Promised ODD]]</f>
        <v>43276</v>
      </c>
      <c r="AM153" s="122" t="s">
        <v>10</v>
      </c>
      <c r="AN153" s="200">
        <f>IFERROR(VLOOKUP(SPARES_MANUF[[#This Row],[P/N]],'Table V'!A$1:O$7777,13,FALSE),"0,00")</f>
        <v>1466</v>
      </c>
      <c r="AO153" s="201">
        <f>IFERROR(VLOOKUP(SPARES_MANUF[[#This Row],[P/N]],'Table V'!A$1:O$7777,14,FALSE),"0,00")</f>
        <v>2436</v>
      </c>
      <c r="AP153" s="202" t="str">
        <f>IFERROR(VLOOKUP(SPARES_MANUF[[#This Row],[P/N]],'Table V'!A$1:O$7777,15,FALSE),"TBD")</f>
        <v>USD</v>
      </c>
      <c r="AQ153" s="203" t="str">
        <f>IFERROR(VLOOKUP(SPARES_MANUF[[#This Row],[CONCAT]],[3]PO_AS!$A$2:$R$2520,16,FALSE),"TBD")</f>
        <v>TBD</v>
      </c>
      <c r="AR153" s="204" t="str">
        <f>IFERROR(VLOOKUP(SPARES_MANUF[[#This Row],[CONCAT]],[3]PO_AS!$A$2:$S$2520,18,FALSE),"TBD")</f>
        <v>TBD</v>
      </c>
      <c r="AS153" s="204" t="str">
        <f t="shared" si="12"/>
        <v>Non valide</v>
      </c>
      <c r="AT153" s="204" t="str">
        <f t="shared" si="13"/>
        <v>Non valide</v>
      </c>
      <c r="AU15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29320</v>
      </c>
      <c r="AV153" s="280">
        <f>IFERROR(SPARES_MANUF[[#This Row],[CA]]*INDEX('Paramètres listes'!$A$32:$C$34,MATCH(SPARES_MANUF[[#This Row],[Devise vendue]],'Paramètres listes'!$A$32:$A$34,0),MATCH(DASHBOARD!$J$5,'Paramètres listes'!$A$32:$C$32,0)),"0,00")</f>
        <v>26094.799999999999</v>
      </c>
      <c r="AW153" s="259" t="str">
        <f>LEFT(SPARES_MANUF[[#This Row],[LCT]],9)</f>
        <v>LCTZ70024</v>
      </c>
      <c r="AX153" s="205">
        <f>SPARES_MANUF[[#This Row],[Collaborated date]]</f>
        <v>43276</v>
      </c>
      <c r="AY153" s="206">
        <f>IF(AND(SPARES_MANUF[[#This Row],[Dashboard date]]&gt;40179,SPARES_MANUF[[#This Row],[Dashboard date]]&lt;45658),SPARES_MANUF[[#This Row],[Dashboard date]],0)</f>
        <v>43276</v>
      </c>
      <c r="AZ153" s="207">
        <f>IF(OR(SPARES_MANUF[[#This Row],[Client]]="STELIA",SPARES_MANUF[[#This Row],[Priority]]="RTN",SPARES_MANUF[[#This Row],[Priority]]="EXP",SPARES_MANUF[[#This Row],[Priority]]="CRIT"),2,1)</f>
        <v>2</v>
      </c>
      <c r="BA153" s="208">
        <f>IFERROR(VLOOKUP(SPARES_MANUF[[#This Row],[P/N]],Tableau2[[#All],[PN]:[Temps alloués (h)]],16,FALSE),"TBD")</f>
        <v>3.53</v>
      </c>
      <c r="BB153" s="208">
        <f>IFERROR(SUM(SPARES_MANUF[[#This Row],[Temps alloués Unitaire]]*SPARES_MANUF[[#This Row],[Requested Qty]]),"TBD")</f>
        <v>70.599999999999994</v>
      </c>
    </row>
    <row r="154" spans="1:54" ht="25.5" hidden="1" customHeight="1" x14ac:dyDescent="0.2">
      <c r="A154" s="335" t="str">
        <f t="shared" si="10"/>
        <v>490003541910</v>
      </c>
      <c r="B154" s="81" t="str">
        <f>IFERROR(VLOOKUP(F154,'Table V'!A:K,11,FALSE),"TBD")</f>
        <v>STELIA</v>
      </c>
      <c r="C154" s="81">
        <v>4900035419</v>
      </c>
      <c r="D154" s="82" t="s">
        <v>139</v>
      </c>
      <c r="E154" s="83" t="s">
        <v>78</v>
      </c>
      <c r="F154" s="81" t="s">
        <v>622</v>
      </c>
      <c r="G154" s="81">
        <v>4</v>
      </c>
      <c r="H154" s="81">
        <v>0</v>
      </c>
      <c r="I154" s="81" t="str">
        <f>IFERROR(VLOOKUP(F154,'Stock PHS'!A:F,6,FALSE),"")</f>
        <v/>
      </c>
      <c r="J154" s="84" t="str">
        <f>IFERROR(VLOOKUP(F154,'Table V'!A:I,9,FALSE),"P/N INCONNU")</f>
        <v>P/N CONNU</v>
      </c>
      <c r="K154" s="81" t="str">
        <f>IFERROR(VLOOKUP(F154,'Table V'!A:J,10,FALSE),"TBD")</f>
        <v>N/A</v>
      </c>
      <c r="L154" s="81" t="str">
        <f>IFERROR(VLOOKUP(F154,'Table V'!A:C,3,FALSE),"LdF non existante")</f>
        <v>LdF approuvée</v>
      </c>
      <c r="M154" s="85" t="s">
        <v>46</v>
      </c>
      <c r="N154" s="81" t="str">
        <f>IFERROR(VLOOKUP(F154,'Table V'!A:H,8,FALSE),"À définir")</f>
        <v>OUI</v>
      </c>
      <c r="O154" s="81" t="str">
        <f>IFERROR(VLOOKUP(F154,'Table V'!A:E,2,FALSE),"")</f>
        <v>CÂBLE</v>
      </c>
      <c r="P154" s="81" t="str">
        <f>IFERROR(CONCATENATE(VLOOKUP(F154,'Table V'!$A$1:$Q$259969,17,FALSE),"-",(RIGHT(C154,4)),"0",D154),"")</f>
        <v>1251019-5419010</v>
      </c>
      <c r="Q154" s="86" t="str">
        <f>IFERROR(VLOOKUP(F154,'Table V'!A:L,12,FALSE),"")</f>
        <v>LAB</v>
      </c>
      <c r="R154" s="82" t="s">
        <v>1727</v>
      </c>
      <c r="S154" s="81" t="s">
        <v>339</v>
      </c>
      <c r="T154" s="90">
        <v>43272</v>
      </c>
      <c r="U154" s="88" t="s">
        <v>18</v>
      </c>
      <c r="V154" s="86" t="str">
        <f>IFERROR(VLOOKUP(F154,'Table V'!A:F,6,FALSE),"TBD")</f>
        <v>N/A</v>
      </c>
      <c r="W154" s="81" t="str">
        <f>IFERROR(VLOOKUP(F154,'Table V'!A:G,7,FALSE),"TBD")</f>
        <v>N/A</v>
      </c>
      <c r="X154" s="81" t="str">
        <f>IFERROR(VLOOKUP(A154,[1]Feuil1!$A:$AJ,32,FALSE),"N/A")</f>
        <v>N/A</v>
      </c>
      <c r="Y154" s="86" t="s">
        <v>1937</v>
      </c>
      <c r="Z154" s="89"/>
      <c r="AA154" s="81" t="s">
        <v>141</v>
      </c>
      <c r="AB154" s="85" t="s">
        <v>44</v>
      </c>
      <c r="AC154" s="85"/>
      <c r="AD154" s="85"/>
      <c r="AE154" s="90">
        <v>43276</v>
      </c>
      <c r="AF154" s="90">
        <v>43278</v>
      </c>
      <c r="AG154" s="90">
        <f t="shared" si="11"/>
        <v>43272</v>
      </c>
      <c r="AH154" s="81"/>
      <c r="AI154" s="133">
        <f>IFERROR(VLOOKUP(SPARES_MANUF[[#This Row],[LCT pour mise à la MAD]],[2]MAD!$B$4:$J$500000,2,FALSE),"MAD TBD")</f>
        <v>43276</v>
      </c>
      <c r="AJ154" s="124">
        <f>IFERROR(VLOOKUP(SPARES_MANUF[[#This Row],[LCT pour mise à la MAD]],[2]MAD!$B$4:$J$500000,9,FALSE),"")</f>
        <v>43277</v>
      </c>
      <c r="AK1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54" s="124">
        <f>SPARES_MANUF[[#This Row],[Promised ODD]]</f>
        <v>43278</v>
      </c>
      <c r="AM154" s="122" t="s">
        <v>10</v>
      </c>
      <c r="AN154" s="200">
        <f>IFERROR(VLOOKUP(SPARES_MANUF[[#This Row],[P/N]],'Table V'!A$1:O$7777,13,FALSE),"0,00")</f>
        <v>245</v>
      </c>
      <c r="AO154" s="201">
        <f>IFERROR(VLOOKUP(SPARES_MANUF[[#This Row],[P/N]],'Table V'!A$1:O$7777,14,FALSE),"0,00")</f>
        <v>0</v>
      </c>
      <c r="AP154" s="202" t="str">
        <f>IFERROR(VLOOKUP(SPARES_MANUF[[#This Row],[P/N]],'Table V'!A$1:O$7777,15,FALSE),"TBD")</f>
        <v>EUR</v>
      </c>
      <c r="AQ154" s="203" t="str">
        <f>IFERROR(VLOOKUP(SPARES_MANUF[[#This Row],[CONCAT]],[3]PO_AS!$A$2:$R$2520,16,FALSE),"TBD")</f>
        <v>TBD</v>
      </c>
      <c r="AR154" s="204" t="str">
        <f>IFERROR(VLOOKUP(SPARES_MANUF[[#This Row],[CONCAT]],[3]PO_AS!$A$2:$S$2520,18,FALSE),"TBD")</f>
        <v>TBD</v>
      </c>
      <c r="AS154" s="204" t="str">
        <f t="shared" si="12"/>
        <v>Non valide</v>
      </c>
      <c r="AT154" s="204" t="str">
        <f t="shared" si="13"/>
        <v>Non valide</v>
      </c>
      <c r="AU1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980</v>
      </c>
      <c r="AV154" s="280">
        <f>IFERROR(SPARES_MANUF[[#This Row],[CA]]*INDEX('Paramètres listes'!$A$32:$C$34,MATCH(SPARES_MANUF[[#This Row],[Devise vendue]],'Paramètres listes'!$A$32:$A$34,0),MATCH(DASHBOARD!$J$5,'Paramètres listes'!$A$32:$C$32,0)),"0,00")</f>
        <v>980</v>
      </c>
      <c r="AW154" s="259" t="str">
        <f>LEFT(SPARES_MANUF[[#This Row],[LCT]],9)</f>
        <v>LCT053475</v>
      </c>
      <c r="AX154" s="205">
        <f>SPARES_MANUF[[#This Row],[Collaborated date]]</f>
        <v>43278</v>
      </c>
      <c r="AY154" s="206">
        <f>IF(AND(SPARES_MANUF[[#This Row],[Dashboard date]]&gt;40179,SPARES_MANUF[[#This Row],[Dashboard date]]&lt;45658),SPARES_MANUF[[#This Row],[Dashboard date]],0)</f>
        <v>43278</v>
      </c>
      <c r="AZ154" s="207">
        <f>IF(OR(SPARES_MANUF[[#This Row],[Client]]="STELIA",SPARES_MANUF[[#This Row],[Priority]]="RTN",SPARES_MANUF[[#This Row],[Priority]]="EXP",SPARES_MANUF[[#This Row],[Priority]]="CRIT"),2,1)</f>
        <v>2</v>
      </c>
      <c r="BA154" s="208">
        <f>IFERROR(VLOOKUP(SPARES_MANUF[[#This Row],[P/N]],Tableau2[[#All],[PN]:[Temps alloués (h)]],16,FALSE),"TBD")</f>
        <v>1.26</v>
      </c>
      <c r="BB154" s="208">
        <f>IFERROR(SUM(SPARES_MANUF[[#This Row],[Temps alloués Unitaire]]*SPARES_MANUF[[#This Row],[Requested Qty]]),"TBD")</f>
        <v>5.04</v>
      </c>
    </row>
    <row r="155" spans="1:54" ht="51" hidden="1" customHeight="1" x14ac:dyDescent="0.2">
      <c r="A155" s="335" t="str">
        <f t="shared" si="10"/>
        <v>490003524410</v>
      </c>
      <c r="B155" s="81" t="str">
        <f>IFERROR(VLOOKUP(F155,'Table V'!A:K,11,FALSE),"TBD")</f>
        <v>STELIA</v>
      </c>
      <c r="C155" s="81">
        <v>4900035244</v>
      </c>
      <c r="D155" s="82" t="s">
        <v>139</v>
      </c>
      <c r="E155" s="83" t="s">
        <v>78</v>
      </c>
      <c r="F155" s="81" t="s">
        <v>548</v>
      </c>
      <c r="G155" s="81">
        <v>2</v>
      </c>
      <c r="H155" s="81">
        <v>0</v>
      </c>
      <c r="I155" s="81" t="str">
        <f>IFERROR(VLOOKUP(F155,'Stock PHS'!A:F,6,FALSE),"")</f>
        <v/>
      </c>
      <c r="J155" s="84" t="str">
        <f>IFERROR(VLOOKUP(F155,'Table V'!A:I,9,FALSE),"P/N INCONNU")</f>
        <v>P/N CONNU</v>
      </c>
      <c r="K155" s="81" t="str">
        <f>IFERROR(VLOOKUP(F155,'Table V'!A:J,10,FALSE),"TBD")</f>
        <v>RR0457C</v>
      </c>
      <c r="L155" s="81" t="str">
        <f>IFERROR(VLOOKUP(F155,'Table V'!A:C,3,FALSE),"LdF non existante")</f>
        <v>LdF approuvée</v>
      </c>
      <c r="M155" s="85" t="s">
        <v>46</v>
      </c>
      <c r="N155" s="81" t="str">
        <f>IFERROR(VLOOKUP(F155,'Table V'!A:H,8,FALSE),"À définir")</f>
        <v>OUI</v>
      </c>
      <c r="O155" s="81">
        <f>IFERROR(VLOOKUP(F155,'Table V'!A:E,2,FALSE),"")</f>
        <v>63</v>
      </c>
      <c r="P155" s="81" t="str">
        <f>IFERROR(CONCATENATE(VLOOKUP(F155,'Table V'!$A$1:$Q$259969,17,FALSE),"-",(RIGHT(C155,4)),"0",D155),"")</f>
        <v>1251019-5244010</v>
      </c>
      <c r="Q155" s="86" t="str">
        <f>IFERROR(VLOOKUP(F155,'Table V'!A:L,12,FALSE),"")</f>
        <v>LAB</v>
      </c>
      <c r="R155" s="82" t="s">
        <v>1726</v>
      </c>
      <c r="S155" s="81" t="s">
        <v>314</v>
      </c>
      <c r="T155" s="90">
        <v>43272</v>
      </c>
      <c r="U155" s="88" t="s">
        <v>18</v>
      </c>
      <c r="V155" s="86" t="str">
        <f>IFERROR(VLOOKUP(F155,'Table V'!A:F,6,FALSE),"TBD")</f>
        <v>N/A</v>
      </c>
      <c r="W155" s="81" t="str">
        <f>IFERROR(VLOOKUP(F155,'Table V'!A:G,7,FALSE),"TBD")</f>
        <v>N/A</v>
      </c>
      <c r="X155" s="81" t="str">
        <f>IFERROR(VLOOKUP(A155,[1]Feuil1!$A:$AJ,32,FALSE),"N/A")</f>
        <v>N/A</v>
      </c>
      <c r="Y155" s="86" t="s">
        <v>1937</v>
      </c>
      <c r="Z155" s="89"/>
      <c r="AA155" s="81" t="s">
        <v>141</v>
      </c>
      <c r="AB155" s="85">
        <v>13626</v>
      </c>
      <c r="AC155" s="85"/>
      <c r="AD155" s="85"/>
      <c r="AE155" s="90">
        <v>43257</v>
      </c>
      <c r="AF155" s="90">
        <v>43278</v>
      </c>
      <c r="AG155" s="90">
        <f t="shared" si="11"/>
        <v>43272</v>
      </c>
      <c r="AH155" s="81"/>
      <c r="AI155" s="133">
        <f>IFERROR(VLOOKUP(SPARES_MANUF[[#This Row],[LCT pour mise à la MAD]],[2]MAD!$B$4:$J$500000,2,FALSE),"MAD TBD")</f>
        <v>43292</v>
      </c>
      <c r="AJ155" s="124">
        <f>IFERROR(VLOOKUP(SPARES_MANUF[[#This Row],[LCT pour mise à la MAD]],[2]MAD!$B$4:$J$500000,9,FALSE),"")</f>
        <v>43299</v>
      </c>
      <c r="AK1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55" s="124">
        <f>SPARES_MANUF[[#This Row],[Promised ODD]]</f>
        <v>43278</v>
      </c>
      <c r="AM155" s="122" t="s">
        <v>10</v>
      </c>
      <c r="AN155" s="200">
        <f>IFERROR(VLOOKUP(SPARES_MANUF[[#This Row],[P/N]],'Table V'!A$1:O$7777,13,FALSE),"0,00")</f>
        <v>796</v>
      </c>
      <c r="AO155" s="201">
        <f>IFERROR(VLOOKUP(SPARES_MANUF[[#This Row],[P/N]],'Table V'!A$1:O$7777,14,FALSE),"0,00")</f>
        <v>0</v>
      </c>
      <c r="AP155" s="202" t="str">
        <f>IFERROR(VLOOKUP(SPARES_MANUF[[#This Row],[P/N]],'Table V'!A$1:O$7777,15,FALSE),"TBD")</f>
        <v>EUR</v>
      </c>
      <c r="AQ155" s="203" t="str">
        <f>IFERROR(VLOOKUP(SPARES_MANUF[[#This Row],[CONCAT]],[3]PO_AS!$A$2:$R$2520,16,FALSE),"TBD")</f>
        <v>TBD</v>
      </c>
      <c r="AR155" s="204" t="str">
        <f>IFERROR(VLOOKUP(SPARES_MANUF[[#This Row],[CONCAT]],[3]PO_AS!$A$2:$S$2520,18,FALSE),"TBD")</f>
        <v>TBD</v>
      </c>
      <c r="AS155" s="204" t="str">
        <f t="shared" si="12"/>
        <v>Non valide</v>
      </c>
      <c r="AT155" s="204" t="str">
        <f t="shared" si="13"/>
        <v>Non valide</v>
      </c>
      <c r="AU1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1592</v>
      </c>
      <c r="AV155" s="280">
        <f>IFERROR(SPARES_MANUF[[#This Row],[CA]]*INDEX('Paramètres listes'!$A$32:$C$34,MATCH(SPARES_MANUF[[#This Row],[Devise vendue]],'Paramètres listes'!$A$32:$A$34,0),MATCH(DASHBOARD!$J$5,'Paramètres listes'!$A$32:$C$32,0)),"0,00")</f>
        <v>1592</v>
      </c>
      <c r="AW155" s="259" t="str">
        <f>LEFT(SPARES_MANUF[[#This Row],[LCT]],9)</f>
        <v>LCT036192</v>
      </c>
      <c r="AX155" s="205">
        <f>SPARES_MANUF[[#This Row],[Collaborated date]]</f>
        <v>43278</v>
      </c>
      <c r="AY155" s="206">
        <f>IF(AND(SPARES_MANUF[[#This Row],[Dashboard date]]&gt;40179,SPARES_MANUF[[#This Row],[Dashboard date]]&lt;45658),SPARES_MANUF[[#This Row],[Dashboard date]],0)</f>
        <v>43278</v>
      </c>
      <c r="AZ155" s="207">
        <f>IF(OR(SPARES_MANUF[[#This Row],[Client]]="STELIA",SPARES_MANUF[[#This Row],[Priority]]="RTN",SPARES_MANUF[[#This Row],[Priority]]="EXP",SPARES_MANUF[[#This Row],[Priority]]="CRIT"),2,1)</f>
        <v>2</v>
      </c>
      <c r="BA155" s="208">
        <f>IFERROR(VLOOKUP(SPARES_MANUF[[#This Row],[P/N]],Tableau2[[#All],[PN]:[Temps alloués (h)]],16,FALSE),"TBD")</f>
        <v>0</v>
      </c>
      <c r="BB155" s="208">
        <f>IFERROR(SUM(SPARES_MANUF[[#This Row],[Temps alloués Unitaire]]*SPARES_MANUF[[#This Row],[Requested Qty]]),"TBD")</f>
        <v>0</v>
      </c>
    </row>
    <row r="156" spans="1:54" ht="38.25" hidden="1" customHeight="1" x14ac:dyDescent="0.2">
      <c r="A156" s="335" t="str">
        <f t="shared" si="10"/>
        <v>2782244410</v>
      </c>
      <c r="B156" s="81" t="str">
        <f>IFERROR(VLOOKUP(F156,'Table V'!A:K,11,FALSE),"TBD")</f>
        <v>AIRBUS</v>
      </c>
      <c r="C156" s="81">
        <v>27822444</v>
      </c>
      <c r="D156" s="82" t="s">
        <v>139</v>
      </c>
      <c r="E156" s="83" t="s">
        <v>3</v>
      </c>
      <c r="F156" s="81" t="s">
        <v>507</v>
      </c>
      <c r="G156" s="81">
        <v>1</v>
      </c>
      <c r="H156" s="81">
        <v>0</v>
      </c>
      <c r="I156" s="81" t="str">
        <f>IFERROR(VLOOKUP(F156,'Stock PHS'!A:F,6,FALSE),"")</f>
        <v/>
      </c>
      <c r="J156" s="84" t="str">
        <f>IFERROR(VLOOKUP(F156,'Table V'!A:I,9,FALSE),"P/N INCONNU")</f>
        <v>P/N CONNU</v>
      </c>
      <c r="K156" s="81" t="str">
        <f>IFERROR(VLOOKUP(F156,'Table V'!A:J,10,FALSE),"TBD")</f>
        <v>NB03483P</v>
      </c>
      <c r="L156" s="81" t="str">
        <f>IFERROR(VLOOKUP(F156,'Table V'!A:C,3,FALSE),"LdF non existante")</f>
        <v>LdF approuvée</v>
      </c>
      <c r="M156" s="85" t="s">
        <v>46</v>
      </c>
      <c r="N156" s="81" t="str">
        <f>IFERROR(VLOOKUP(F156,'Table V'!A:H,8,FALSE),"À définir")</f>
        <v>NON</v>
      </c>
      <c r="O156" s="81">
        <f>IFERROR(VLOOKUP(F156,'Table V'!A:E,2,FALSE),"")</f>
        <v>27</v>
      </c>
      <c r="P156" s="81" t="str">
        <f>IFERROR(CONCATENATE(VLOOKUP(F156,'Table V'!$A$1:$Q$259969,17,FALSE),"-",(RIGHT(C156,4)),"0",D156),"")</f>
        <v>1251019-2444010</v>
      </c>
      <c r="Q156" s="86" t="str">
        <f>IFERROR(VLOOKUP(F156,'Table V'!A:L,12,FALSE),"")</f>
        <v>LAB</v>
      </c>
      <c r="R156" s="82" t="s">
        <v>1728</v>
      </c>
      <c r="S156" s="81" t="s">
        <v>282</v>
      </c>
      <c r="T156" s="90">
        <v>43276</v>
      </c>
      <c r="U156" s="88" t="s">
        <v>18</v>
      </c>
      <c r="V156" s="86" t="str">
        <f>IFERROR(VLOOKUP(F156,'Table V'!A:F,6,FALSE),"TBD")</f>
        <v>N/A</v>
      </c>
      <c r="W156" s="81" t="str">
        <f>IFERROR(VLOOKUP(F156,'Table V'!A:G,7,FALSE),"TBD")</f>
        <v>N/A</v>
      </c>
      <c r="X156" s="81" t="str">
        <f>IFERROR(VLOOKUP(A156,[1]Feuil1!$A:$AJ,32,FALSE),"N/A")</f>
        <v>N/A</v>
      </c>
      <c r="Y156" s="86" t="s">
        <v>1937</v>
      </c>
      <c r="Z156" s="89" t="s">
        <v>354</v>
      </c>
      <c r="AA156" s="81" t="s">
        <v>141</v>
      </c>
      <c r="AB156" s="85">
        <v>14466</v>
      </c>
      <c r="AC156" s="85"/>
      <c r="AD156" s="85"/>
      <c r="AE156" s="90">
        <v>43272</v>
      </c>
      <c r="AF156" s="90">
        <v>43278</v>
      </c>
      <c r="AG156" s="90">
        <f t="shared" si="11"/>
        <v>43276</v>
      </c>
      <c r="AH156" s="81"/>
      <c r="AI156" s="133">
        <f>IFERROR(VLOOKUP(SPARES_MANUF[[#This Row],[LCT pour mise à la MAD]],[2]MAD!$B$4:$J$500000,2,FALSE),"MAD TBD")</f>
        <v>43277</v>
      </c>
      <c r="AJ156" s="124">
        <f>IFERROR(VLOOKUP(SPARES_MANUF[[#This Row],[LCT pour mise à la MAD]],[2]MAD!$B$4:$J$500000,9,FALSE),"")</f>
        <v>43279</v>
      </c>
      <c r="AK1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56" s="124">
        <f>SPARES_MANUF[[#This Row],[Promised ODD]]</f>
        <v>43278</v>
      </c>
      <c r="AM156" s="122" t="s">
        <v>10</v>
      </c>
      <c r="AN156" s="200">
        <f>IFERROR(VLOOKUP(SPARES_MANUF[[#This Row],[P/N]],'Table V'!A$1:O$7777,13,FALSE),"0,00")</f>
        <v>1466</v>
      </c>
      <c r="AO156" s="201">
        <f>IFERROR(VLOOKUP(SPARES_MANUF[[#This Row],[P/N]],'Table V'!A$1:O$7777,14,FALSE),"0,00")</f>
        <v>2436</v>
      </c>
      <c r="AP156" s="202" t="str">
        <f>IFERROR(VLOOKUP(SPARES_MANUF[[#This Row],[P/N]],'Table V'!A$1:O$7777,15,FALSE),"TBD")</f>
        <v>USD</v>
      </c>
      <c r="AQ156" s="203" t="str">
        <f>IFERROR(VLOOKUP(SPARES_MANUF[[#This Row],[CONCAT]],[3]PO_AS!$A$2:$R$2520,16,FALSE),"TBD")</f>
        <v>TBD</v>
      </c>
      <c r="AR156" s="204" t="str">
        <f>IFERROR(VLOOKUP(SPARES_MANUF[[#This Row],[CONCAT]],[3]PO_AS!$A$2:$S$2520,18,FALSE),"TBD")</f>
        <v>TBD</v>
      </c>
      <c r="AS156" s="204" t="str">
        <f t="shared" si="12"/>
        <v>Non valide</v>
      </c>
      <c r="AT156" s="204" t="str">
        <f t="shared" si="13"/>
        <v>Non valide</v>
      </c>
      <c r="AU1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2436</v>
      </c>
      <c r="AV156" s="280">
        <f>IFERROR(SPARES_MANUF[[#This Row],[CA]]*INDEX('Paramètres listes'!$A$32:$C$34,MATCH(SPARES_MANUF[[#This Row],[Devise vendue]],'Paramètres listes'!$A$32:$A$34,0),MATCH(DASHBOARD!$J$5,'Paramètres listes'!$A$32:$C$32,0)),"0,00")</f>
        <v>2168.04</v>
      </c>
      <c r="AW156" s="259" t="str">
        <f>LEFT(SPARES_MANUF[[#This Row],[LCT]],9)</f>
        <v>LCT059221</v>
      </c>
      <c r="AX156" s="205">
        <f>SPARES_MANUF[[#This Row],[Collaborated date]]</f>
        <v>43278</v>
      </c>
      <c r="AY156" s="206">
        <f>IF(AND(SPARES_MANUF[[#This Row],[Dashboard date]]&gt;40179,SPARES_MANUF[[#This Row],[Dashboard date]]&lt;45658),SPARES_MANUF[[#This Row],[Dashboard date]],0)</f>
        <v>43278</v>
      </c>
      <c r="AZ156" s="207">
        <f>IF(OR(SPARES_MANUF[[#This Row],[Client]]="STELIA",SPARES_MANUF[[#This Row],[Priority]]="RTN",SPARES_MANUF[[#This Row],[Priority]]="EXP",SPARES_MANUF[[#This Row],[Priority]]="CRIT"),2,1)</f>
        <v>1</v>
      </c>
      <c r="BA156" s="208">
        <f>IFERROR(VLOOKUP(SPARES_MANUF[[#This Row],[P/N]],Tableau2[[#All],[PN]:[Temps alloués (h)]],16,FALSE),"TBD")</f>
        <v>3.53</v>
      </c>
      <c r="BB156" s="208">
        <f>IFERROR(SUM(SPARES_MANUF[[#This Row],[Temps alloués Unitaire]]*SPARES_MANUF[[#This Row],[Requested Qty]]),"TBD")</f>
        <v>3.53</v>
      </c>
    </row>
    <row r="157" spans="1:54" ht="25.5" hidden="1" customHeight="1" x14ac:dyDescent="0.2">
      <c r="A157" s="335" t="str">
        <f t="shared" si="10"/>
        <v>490003544310</v>
      </c>
      <c r="B157" s="81" t="str">
        <f>IFERROR(VLOOKUP(F157,'Table V'!A:K,11,FALSE),"TBD")</f>
        <v>STELIA</v>
      </c>
      <c r="C157" s="81">
        <v>4900035443</v>
      </c>
      <c r="D157" s="82" t="s">
        <v>139</v>
      </c>
      <c r="E157" s="83" t="s">
        <v>78</v>
      </c>
      <c r="F157" s="81" t="s">
        <v>622</v>
      </c>
      <c r="G157" s="81">
        <v>4</v>
      </c>
      <c r="H157" s="81">
        <v>0</v>
      </c>
      <c r="I157" s="81" t="str">
        <f>IFERROR(VLOOKUP(F157,'Stock PHS'!A:F,6,FALSE),"")</f>
        <v/>
      </c>
      <c r="J157" s="84" t="str">
        <f>IFERROR(VLOOKUP(F157,'Table V'!A:I,9,FALSE),"P/N INCONNU")</f>
        <v>P/N CONNU</v>
      </c>
      <c r="K157" s="81" t="str">
        <f>IFERROR(VLOOKUP(F157,'Table V'!A:J,10,FALSE),"TBD")</f>
        <v>N/A</v>
      </c>
      <c r="L157" s="81" t="str">
        <f>IFERROR(VLOOKUP(F157,'Table V'!A:C,3,FALSE),"LdF non existante")</f>
        <v>LdF approuvée</v>
      </c>
      <c r="M157" s="85" t="s">
        <v>46</v>
      </c>
      <c r="N157" s="81" t="str">
        <f>IFERROR(VLOOKUP(F157,'Table V'!A:H,8,FALSE),"À définir")</f>
        <v>OUI</v>
      </c>
      <c r="O157" s="81" t="str">
        <f>IFERROR(VLOOKUP(F157,'Table V'!A:E,2,FALSE),"")</f>
        <v>CÂBLE</v>
      </c>
      <c r="P157" s="81" t="str">
        <f>IFERROR(CONCATENATE(VLOOKUP(F157,'Table V'!$A$1:$Q$259969,17,FALSE),"-",(RIGHT(C157,4)),"0",D157),"")</f>
        <v>1251019-5443010</v>
      </c>
      <c r="Q157" s="86" t="str">
        <f>IFERROR(VLOOKUP(F157,'Table V'!A:L,12,FALSE),"")</f>
        <v>LAB</v>
      </c>
      <c r="R157" s="82" t="s">
        <v>1729</v>
      </c>
      <c r="S157" s="81" t="s">
        <v>343</v>
      </c>
      <c r="T157" s="90">
        <v>43276</v>
      </c>
      <c r="U157" s="88" t="s">
        <v>18</v>
      </c>
      <c r="V157" s="86" t="str">
        <f>IFERROR(VLOOKUP(F157,'Table V'!A:F,6,FALSE),"TBD")</f>
        <v>N/A</v>
      </c>
      <c r="W157" s="81" t="str">
        <f>IFERROR(VLOOKUP(F157,'Table V'!A:G,7,FALSE),"TBD")</f>
        <v>N/A</v>
      </c>
      <c r="X157" s="81" t="str">
        <f>IFERROR(VLOOKUP(A157,[1]Feuil1!$A:$AJ,32,FALSE),"N/A")</f>
        <v>N/A</v>
      </c>
      <c r="Y157" s="86" t="s">
        <v>1893</v>
      </c>
      <c r="Z157" s="89"/>
      <c r="AA157" s="81" t="s">
        <v>141</v>
      </c>
      <c r="AB157" s="85" t="s">
        <v>44</v>
      </c>
      <c r="AC157" s="85"/>
      <c r="AD157" s="85"/>
      <c r="AE157" s="90">
        <v>43280</v>
      </c>
      <c r="AF157" s="90"/>
      <c r="AG157" s="90">
        <f t="shared" si="11"/>
        <v>43276</v>
      </c>
      <c r="AH157" s="81"/>
      <c r="AI157" s="133">
        <f>IFERROR(VLOOKUP(SPARES_MANUF[[#This Row],[LCT pour mise à la MAD]],[2]MAD!$B$4:$J$500000,2,FALSE),"MAD TBD")</f>
        <v>43286</v>
      </c>
      <c r="AJ157" s="124">
        <f>IFERROR(VLOOKUP(SPARES_MANUF[[#This Row],[LCT pour mise à la MAD]],[2]MAD!$B$4:$J$500000,9,FALSE),"")</f>
        <v>43290</v>
      </c>
      <c r="AK15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57" s="124">
        <v>43280</v>
      </c>
      <c r="AM157" s="122" t="s">
        <v>10</v>
      </c>
      <c r="AN157" s="200">
        <f>IFERROR(VLOOKUP(SPARES_MANUF[[#This Row],[P/N]],'Table V'!A$1:O$7777,13,FALSE),"0,00")</f>
        <v>245</v>
      </c>
      <c r="AO157" s="201">
        <f>IFERROR(VLOOKUP(SPARES_MANUF[[#This Row],[P/N]],'Table V'!A$1:O$7777,14,FALSE),"0,00")</f>
        <v>0</v>
      </c>
      <c r="AP157" s="202" t="str">
        <f>IFERROR(VLOOKUP(SPARES_MANUF[[#This Row],[P/N]],'Table V'!A$1:O$7777,15,FALSE),"TBD")</f>
        <v>EUR</v>
      </c>
      <c r="AQ157" s="203" t="str">
        <f>IFERROR(VLOOKUP(SPARES_MANUF[[#This Row],[CONCAT]],[3]PO_AS!$A$2:$R$2520,16,FALSE),"TBD")</f>
        <v>TBD</v>
      </c>
      <c r="AR157" s="204" t="str">
        <f>IFERROR(VLOOKUP(SPARES_MANUF[[#This Row],[CONCAT]],[3]PO_AS!$A$2:$S$2520,18,FALSE),"TBD")</f>
        <v>TBD</v>
      </c>
      <c r="AS157" s="204" t="str">
        <f t="shared" si="12"/>
        <v>Non valide</v>
      </c>
      <c r="AT157" s="204" t="str">
        <f t="shared" si="13"/>
        <v>Non valide</v>
      </c>
      <c r="AU1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980</v>
      </c>
      <c r="AV157" s="280">
        <f>IFERROR(SPARES_MANUF[[#This Row],[CA]]*INDEX('Paramètres listes'!$A$32:$C$34,MATCH(SPARES_MANUF[[#This Row],[Devise vendue]],'Paramètres listes'!$A$32:$A$34,0),MATCH(DASHBOARD!$J$5,'Paramètres listes'!$A$32:$C$32,0)),"0,00")</f>
        <v>980</v>
      </c>
      <c r="AW157" s="259" t="str">
        <f>LEFT(SPARES_MANUF[[#This Row],[LCT]],9)</f>
        <v>LCT053399</v>
      </c>
      <c r="AX157" s="205">
        <f>SPARES_MANUF[[#This Row],[Collaborated date]]</f>
        <v>43280</v>
      </c>
      <c r="AY157" s="206">
        <f>IF(AND(SPARES_MANUF[[#This Row],[Dashboard date]]&gt;40179,SPARES_MANUF[[#This Row],[Dashboard date]]&lt;45658),SPARES_MANUF[[#This Row],[Dashboard date]],0)</f>
        <v>43280</v>
      </c>
      <c r="AZ157" s="207">
        <f>IF(OR(SPARES_MANUF[[#This Row],[Client]]="STELIA",SPARES_MANUF[[#This Row],[Priority]]="RTN",SPARES_MANUF[[#This Row],[Priority]]="EXP",SPARES_MANUF[[#This Row],[Priority]]="CRIT"),2,1)</f>
        <v>2</v>
      </c>
      <c r="BA157" s="208">
        <f>IFERROR(VLOOKUP(SPARES_MANUF[[#This Row],[P/N]],Tableau2[[#All],[PN]:[Temps alloués (h)]],16,FALSE),"TBD")</f>
        <v>1.26</v>
      </c>
      <c r="BB157" s="208">
        <f>IFERROR(SUM(SPARES_MANUF[[#This Row],[Temps alloués Unitaire]]*SPARES_MANUF[[#This Row],[Requested Qty]]),"TBD")</f>
        <v>5.04</v>
      </c>
    </row>
    <row r="158" spans="1:54" ht="25.5" hidden="1" customHeight="1" x14ac:dyDescent="0.2">
      <c r="A158" s="335"/>
      <c r="B158" s="81" t="str">
        <f>IFERROR(VLOOKUP(F158,'Table V'!A:K,11,FALSE),"TBD")</f>
        <v>AIRBUS</v>
      </c>
      <c r="C158" s="81">
        <v>27675522</v>
      </c>
      <c r="D158" s="82" t="s">
        <v>139</v>
      </c>
      <c r="E158" s="83" t="s">
        <v>86</v>
      </c>
      <c r="F158" s="81" t="s">
        <v>1091</v>
      </c>
      <c r="G158" s="81">
        <v>1</v>
      </c>
      <c r="H158" s="81">
        <v>0</v>
      </c>
      <c r="I158" s="81" t="str">
        <f>IFERROR(VLOOKUP(F158,'Stock PHS'!A:F,6,FALSE),"")</f>
        <v/>
      </c>
      <c r="J158" s="84" t="str">
        <f>IFERROR(VLOOKUP(F158,'Table V'!A:I,9,FALSE),"P/N INCONNU")</f>
        <v>P/N CONNU</v>
      </c>
      <c r="K158" s="81" t="str">
        <f>IFERROR(VLOOKUP(F158,'Table V'!A:J,10,FALSE),"TBD")</f>
        <v>NA</v>
      </c>
      <c r="L158" s="81" t="str">
        <f>IFERROR(VLOOKUP(F158,'Table V'!A:C,3,FALSE),"LdF non existante")</f>
        <v>LdF Non approuvée</v>
      </c>
      <c r="M158" s="85" t="s">
        <v>46</v>
      </c>
      <c r="N158" s="81" t="str">
        <f>IFERROR(VLOOKUP(F158,'Table V'!A:H,8,FALSE),"À définir")</f>
        <v>NON</v>
      </c>
      <c r="O158" s="81" t="str">
        <f>IFERROR(VLOOKUP(F158,'Table V'!A:E,2,FALSE),"TBD")</f>
        <v>BUNDLE</v>
      </c>
      <c r="P158" s="81" t="str">
        <f>IFERROR(CONCATENATE(VLOOKUP(F158,'Table V'!$A$1:$Q$259969,17,FALSE),"-",(RIGHT(C158,4)),"0",D158),"")</f>
        <v>1251019-5522010</v>
      </c>
      <c r="Q158" s="86" t="str">
        <f>IFERROR(VLOOKUP(F158,'Table V'!A:L,12,FALSE),"")</f>
        <v>COL</v>
      </c>
      <c r="R158" s="82"/>
      <c r="S158" s="81"/>
      <c r="T158" s="90">
        <v>43276</v>
      </c>
      <c r="U158" s="88" t="s">
        <v>18</v>
      </c>
      <c r="V158" s="86" t="str">
        <f>IFERROR(VLOOKUP(F158,'Table V'!A:F,6,FALSE),"TBD")</f>
        <v>N/A</v>
      </c>
      <c r="W158" s="81" t="str">
        <f>IFERROR(VLOOKUP(F158,'Table V'!A:G,7,FALSE),"TBD")</f>
        <v>N/A</v>
      </c>
      <c r="X158" s="81" t="str">
        <f>IFERROR(VLOOKUP(A158,[1]Feuil1!$A:$AJ,32,FALSE),"N/A")</f>
        <v>N/A</v>
      </c>
      <c r="Y158" s="86" t="s">
        <v>1937</v>
      </c>
      <c r="Z158" s="89"/>
      <c r="AA158" s="81" t="s">
        <v>840</v>
      </c>
      <c r="AB158" s="85"/>
      <c r="AC158" s="85"/>
      <c r="AD158" s="85"/>
      <c r="AE158" s="90">
        <v>43280</v>
      </c>
      <c r="AF158" s="90"/>
      <c r="AG158" s="90">
        <f t="shared" si="11"/>
        <v>43276</v>
      </c>
      <c r="AH158" s="81"/>
      <c r="AI158" s="133" t="str">
        <f>IFERROR(VLOOKUP(SPARES_MANUF[[#This Row],[LCT pour mise à la MAD]],[2]MAD!$B$4:$J$500000,2,FALSE),"MAD TBD")</f>
        <v>MAD TBD</v>
      </c>
      <c r="AJ158" s="124" t="str">
        <f>IFERROR(VLOOKUP(SPARES_MANUF[[#This Row],[LCT pour mise à la MAD]],[2]MAD!$B$4:$J$500000,9,FALSE),"")</f>
        <v/>
      </c>
      <c r="AK15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58" s="124">
        <f>SPARES_MANUF[[#This Row],[Promised ODD]]</f>
        <v>0</v>
      </c>
      <c r="AM158" s="122" t="s">
        <v>10</v>
      </c>
      <c r="AN158" s="200">
        <f>IFERROR(VLOOKUP(SPARES_MANUF[[#This Row],[P/N]],'Table V'!A$1:O$7777,13,FALSE),"0,00")</f>
        <v>0</v>
      </c>
      <c r="AO158" s="201">
        <f>IFERROR(VLOOKUP(SPARES_MANUF[[#This Row],[P/N]],'Table V'!A$1:O$7777,14,FALSE),"0,00")</f>
        <v>0</v>
      </c>
      <c r="AP158" s="202">
        <f>IFERROR(VLOOKUP(SPARES_MANUF[[#This Row],[P/N]],'Table V'!A$1:O$7777,15,FALSE),"TBD")</f>
        <v>0</v>
      </c>
      <c r="AQ158" s="203" t="str">
        <f>IFERROR(VLOOKUP(SPARES_MANUF[[#This Row],[CONCAT]],[3]PO_AS!$A$2:$R$2520,16,FALSE),"TBD")</f>
        <v>TBD</v>
      </c>
      <c r="AR158" s="204" t="str">
        <f>IFERROR(VLOOKUP(SPARES_MANUF[[#This Row],[CONCAT]],[3]PO_AS!$A$2:$S$2520,18,FALSE),"TBD")</f>
        <v>TBD</v>
      </c>
      <c r="AS158" s="204" t="str">
        <f t="shared" si="12"/>
        <v>Non valide</v>
      </c>
      <c r="AT158" s="204" t="str">
        <f t="shared" si="13"/>
        <v>Non valide</v>
      </c>
      <c r="AU15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5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58" s="259" t="str">
        <f>LEFT(SPARES_MANUF[[#This Row],[LCT]],9)</f>
        <v/>
      </c>
      <c r="AX158" s="205">
        <f>SPARES_MANUF[[#This Row],[Collaborated date]]</f>
        <v>0</v>
      </c>
      <c r="AY158" s="206">
        <f>IF(AND(SPARES_MANUF[[#This Row],[Dashboard date]]&gt;40179,SPARES_MANUF[[#This Row],[Dashboard date]]&lt;45658),SPARES_MANUF[[#This Row],[Dashboard date]],0)</f>
        <v>0</v>
      </c>
      <c r="AZ158" s="207">
        <f>IF(OR(SPARES_MANUF[[#This Row],[Client]]="STELIA",SPARES_MANUF[[#This Row],[Priority]]="RTN",SPARES_MANUF[[#This Row],[Priority]]="EXP",SPARES_MANUF[[#This Row],[Priority]]="CRIT"),2,1)</f>
        <v>2</v>
      </c>
      <c r="BA158" s="208">
        <f>IFERROR(VLOOKUP(SPARES_MANUF[[#This Row],[P/N]],Tableau2[[#All],[PN]:[Temps alloués (h)]],16,FALSE),"TBD")</f>
        <v>0</v>
      </c>
      <c r="BB158" s="208">
        <f>IFERROR(SUM(SPARES_MANUF[[#This Row],[Temps alloués Unitaire]]*SPARES_MANUF[[#This Row],[Requested Qty]]),"TBD")</f>
        <v>0</v>
      </c>
    </row>
    <row r="159" spans="1:54" ht="63.75" hidden="1" customHeight="1" x14ac:dyDescent="0.2">
      <c r="A159" s="335" t="str">
        <f t="shared" ref="A159:A222" si="14">C159&amp;(RIGHT(D159,2))</f>
        <v>2779307110</v>
      </c>
      <c r="B159" s="81" t="str">
        <f>IFERROR(VLOOKUP(F159,'Table V'!A:K,11,FALSE),"TBD")</f>
        <v>AIRBUS</v>
      </c>
      <c r="C159" s="81">
        <v>27793071</v>
      </c>
      <c r="D159" s="82" t="s">
        <v>139</v>
      </c>
      <c r="E159" s="83" t="s">
        <v>78</v>
      </c>
      <c r="F159" s="81" t="s">
        <v>542</v>
      </c>
      <c r="G159" s="81">
        <v>1</v>
      </c>
      <c r="H159" s="81">
        <v>0</v>
      </c>
      <c r="I159" s="81" t="str">
        <f>IFERROR(VLOOKUP(F159,'Stock PHS'!A:F,6,FALSE),"")</f>
        <v/>
      </c>
      <c r="J159" s="84" t="str">
        <f>IFERROR(VLOOKUP(F159,'Table V'!A:I,9,FALSE),"P/N INCONNU")</f>
        <v>P/N CONNU</v>
      </c>
      <c r="K159" s="81" t="str">
        <f>IFERROR(VLOOKUP(F159,'Table V'!A:J,10,FALSE),"TBD")</f>
        <v>NB4871P</v>
      </c>
      <c r="L159" s="81" t="str">
        <f>IFERROR(VLOOKUP(F159,'Table V'!A:C,3,FALSE),"LdF non existante")</f>
        <v>LdF approuvée</v>
      </c>
      <c r="M159" s="85" t="s">
        <v>46</v>
      </c>
      <c r="N159" s="81" t="str">
        <f>IFERROR(VLOOKUP(F159,'Table V'!A:H,8,FALSE),"À définir")</f>
        <v>NON</v>
      </c>
      <c r="O159" s="81">
        <f>IFERROR(VLOOKUP(F159,'Table V'!A:E,2,FALSE),"")</f>
        <v>56</v>
      </c>
      <c r="P159" s="81" t="str">
        <f>IFERROR(CONCATENATE(VLOOKUP(F159,'Table V'!$A$1:$Q$259969,17,FALSE),"-",(RIGHT(C159,4)),"0",D159),"")</f>
        <v>1251019-3071010</v>
      </c>
      <c r="Q159" s="86" t="str">
        <f>IFERROR(VLOOKUP(F159,'Table V'!A:L,12,FALSE),"")</f>
        <v>LAB</v>
      </c>
      <c r="R159" s="82" t="s">
        <v>1730</v>
      </c>
      <c r="S159" s="81" t="s">
        <v>153</v>
      </c>
      <c r="T159" s="90">
        <v>43277</v>
      </c>
      <c r="U159" s="88" t="s">
        <v>18</v>
      </c>
      <c r="V159" s="86" t="str">
        <f>IFERROR(VLOOKUP(F159,'Table V'!A:F,6,FALSE),"TBD")</f>
        <v>N/A</v>
      </c>
      <c r="W159" s="81" t="str">
        <f>IFERROR(VLOOKUP(F159,'Table V'!A:G,7,FALSE),"TBD")</f>
        <v>N/A</v>
      </c>
      <c r="X159" s="81" t="str">
        <f>IFERROR(VLOOKUP(A159,[1]Feuil1!$A:$AJ,32,FALSE),"N/A")</f>
        <v>N/A</v>
      </c>
      <c r="Y159" s="86" t="s">
        <v>1937</v>
      </c>
      <c r="Z159" s="89" t="s">
        <v>324</v>
      </c>
      <c r="AA159" s="81" t="s">
        <v>141</v>
      </c>
      <c r="AB159" s="85">
        <v>13792</v>
      </c>
      <c r="AC159" s="85"/>
      <c r="AD159" s="85"/>
      <c r="AE159" s="90">
        <v>43273</v>
      </c>
      <c r="AF159" s="90">
        <v>43281</v>
      </c>
      <c r="AG159" s="90">
        <f t="shared" si="11"/>
        <v>43277</v>
      </c>
      <c r="AH159" s="81"/>
      <c r="AI159" s="133">
        <f>IFERROR(VLOOKUP(SPARES_MANUF[[#This Row],[LCT pour mise à la MAD]],[2]MAD!$B$4:$J$500000,2,FALSE),"MAD TBD")</f>
        <v>43276</v>
      </c>
      <c r="AJ159" s="124">
        <f>IFERROR(VLOOKUP(SPARES_MANUF[[#This Row],[LCT pour mise à la MAD]],[2]MAD!$B$4:$J$500000,9,FALSE),"")</f>
        <v>43277</v>
      </c>
      <c r="AK1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159" s="124">
        <f>SPARES_MANUF[[#This Row],[Promised ODD]]</f>
        <v>43281</v>
      </c>
      <c r="AM159" s="122" t="s">
        <v>10</v>
      </c>
      <c r="AN159" s="200">
        <f>IFERROR(VLOOKUP(SPARES_MANUF[[#This Row],[P/N]],'Table V'!A$1:O$7777,13,FALSE),"0,00")</f>
        <v>531.66999999999996</v>
      </c>
      <c r="AO159" s="201">
        <f>IFERROR(VLOOKUP(SPARES_MANUF[[#This Row],[P/N]],'Table V'!A$1:O$7777,14,FALSE),"0,00")</f>
        <v>0</v>
      </c>
      <c r="AP159" s="202" t="str">
        <f>IFERROR(VLOOKUP(SPARES_MANUF[[#This Row],[P/N]],'Table V'!A$1:O$7777,15,FALSE),"TBD")</f>
        <v>EUR</v>
      </c>
      <c r="AQ159" s="203" t="str">
        <f>IFERROR(VLOOKUP(SPARES_MANUF[[#This Row],[CONCAT]],[3]PO_AS!$A$2:$R$2520,16,FALSE),"TBD")</f>
        <v>TBD</v>
      </c>
      <c r="AR159" s="204" t="str">
        <f>IFERROR(VLOOKUP(SPARES_MANUF[[#This Row],[CONCAT]],[3]PO_AS!$A$2:$S$2520,18,FALSE),"TBD")</f>
        <v>TBD</v>
      </c>
      <c r="AS159" s="204" t="str">
        <f t="shared" si="12"/>
        <v>Non valide</v>
      </c>
      <c r="AT159" s="204" t="str">
        <f t="shared" si="13"/>
        <v>Non valide</v>
      </c>
      <c r="AU1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531.66999999999996</v>
      </c>
      <c r="AV159" s="280">
        <f>IFERROR(SPARES_MANUF[[#This Row],[CA]]*INDEX('Paramètres listes'!$A$32:$C$34,MATCH(SPARES_MANUF[[#This Row],[Devise vendue]],'Paramètres listes'!$A$32:$A$34,0),MATCH(DASHBOARD!$J$5,'Paramètres listes'!$A$32:$C$32,0)),"0,00")</f>
        <v>531.66999999999996</v>
      </c>
      <c r="AW159" s="259" t="str">
        <f>LEFT(SPARES_MANUF[[#This Row],[LCT]],9)</f>
        <v>LCT036186</v>
      </c>
      <c r="AX159" s="205">
        <f>SPARES_MANUF[[#This Row],[Collaborated date]]</f>
        <v>43281</v>
      </c>
      <c r="AY159" s="206">
        <f>IF(AND(SPARES_MANUF[[#This Row],[Dashboard date]]&gt;40179,SPARES_MANUF[[#This Row],[Dashboard date]]&lt;45658),SPARES_MANUF[[#This Row],[Dashboard date]],0)</f>
        <v>43281</v>
      </c>
      <c r="AZ159" s="207">
        <f>IF(OR(SPARES_MANUF[[#This Row],[Client]]="STELIA",SPARES_MANUF[[#This Row],[Priority]]="RTN",SPARES_MANUF[[#This Row],[Priority]]="EXP",SPARES_MANUF[[#This Row],[Priority]]="CRIT"),2,1)</f>
        <v>2</v>
      </c>
      <c r="BA159" s="208">
        <f>IFERROR(VLOOKUP(SPARES_MANUF[[#This Row],[P/N]],Tableau2[[#All],[PN]:[Temps alloués (h)]],16,FALSE),"TBD")</f>
        <v>0</v>
      </c>
      <c r="BB159" s="208">
        <f>IFERROR(SUM(SPARES_MANUF[[#This Row],[Temps alloués Unitaire]]*SPARES_MANUF[[#This Row],[Requested Qty]]),"TBD")</f>
        <v>0</v>
      </c>
    </row>
    <row r="160" spans="1:54" ht="63.75" hidden="1" customHeight="1" x14ac:dyDescent="0.2">
      <c r="A160" s="335" t="str">
        <f t="shared" si="14"/>
        <v>490003521410</v>
      </c>
      <c r="B160" s="81" t="str">
        <f>IFERROR(VLOOKUP(F160,'Table V'!A:K,11,FALSE),"TBD")</f>
        <v>STELIA</v>
      </c>
      <c r="C160" s="81">
        <v>4900035214</v>
      </c>
      <c r="D160" s="82">
        <v>10</v>
      </c>
      <c r="E160" s="83" t="s">
        <v>86</v>
      </c>
      <c r="F160" s="81" t="s">
        <v>627</v>
      </c>
      <c r="G160" s="81">
        <v>4</v>
      </c>
      <c r="H160" s="81">
        <v>0</v>
      </c>
      <c r="I160" s="81" t="str">
        <f>IFERROR(VLOOKUP(F160,'Stock PHS'!A:F,6,FALSE),"")</f>
        <v/>
      </c>
      <c r="J160" s="84" t="str">
        <f>IFERROR(VLOOKUP(F160,'Table V'!A:I,9,FALSE),"P/N INCONNU")</f>
        <v>P/N CONNU</v>
      </c>
      <c r="K160" s="81" t="str">
        <f>IFERROR(VLOOKUP(F160,'Table V'!A:J,10,FALSE),"TBD")</f>
        <v>N/A</v>
      </c>
      <c r="L160" s="81" t="str">
        <f>IFERROR(VLOOKUP(F160,'Table V'!A:C,3,FALSE),"LdF non existante")</f>
        <v>LdF approuvée</v>
      </c>
      <c r="M160" s="85" t="s">
        <v>46</v>
      </c>
      <c r="N160" s="81" t="str">
        <f>IFERROR(VLOOKUP(F160,'Table V'!A:H,8,FALSE),"À définir")</f>
        <v>OUI</v>
      </c>
      <c r="O160" s="81" t="str">
        <f>IFERROR(VLOOKUP(F160,'Table V'!A:E,2,FALSE),"")</f>
        <v>FAISCEAU</v>
      </c>
      <c r="P160" s="81" t="str">
        <f>IFERROR(CONCATENATE(VLOOKUP(F160,'Table V'!$A$1:$Q$259969,17,FALSE),"-",(RIGHT(C160,4)),"0",D160),"")</f>
        <v>1251019-5214010</v>
      </c>
      <c r="Q160" s="86" t="str">
        <f>IFERROR(VLOOKUP(F160,'Table V'!A:L,12,FALSE),"")</f>
        <v>LAB</v>
      </c>
      <c r="R160" s="82" t="s">
        <v>1731</v>
      </c>
      <c r="S160" s="81" t="s">
        <v>368</v>
      </c>
      <c r="T160" s="90">
        <v>43278</v>
      </c>
      <c r="U160" s="88" t="s">
        <v>18</v>
      </c>
      <c r="V160" s="86" t="str">
        <f>IFERROR(VLOOKUP(F160,'Table V'!A:F,6,FALSE),"TBD")</f>
        <v>N/A</v>
      </c>
      <c r="W160" s="81" t="str">
        <f>IFERROR(VLOOKUP(F160,'Table V'!A:G,7,FALSE),"TBD")</f>
        <v>N/A</v>
      </c>
      <c r="X160" s="81" t="str">
        <f>IFERROR(VLOOKUP(A160,[1]Feuil1!$A:$AJ,32,FALSE),"N/A")</f>
        <v>N/A</v>
      </c>
      <c r="Y160" s="86" t="s">
        <v>1893</v>
      </c>
      <c r="Z160" s="89"/>
      <c r="AA160" s="81" t="s">
        <v>141</v>
      </c>
      <c r="AB160" s="85" t="s">
        <v>44</v>
      </c>
      <c r="AC160" s="85"/>
      <c r="AD160" s="85"/>
      <c r="AE160" s="90">
        <v>43284</v>
      </c>
      <c r="AF160" s="90"/>
      <c r="AG160" s="90">
        <f t="shared" si="11"/>
        <v>43278</v>
      </c>
      <c r="AH160" s="81"/>
      <c r="AI160" s="133">
        <f>IFERROR(VLOOKUP(SPARES_MANUF[[#This Row],[LCT pour mise à la MAD]],[2]MAD!$B$4:$J$500000,2,FALSE),"MAD TBD")</f>
        <v>43286</v>
      </c>
      <c r="AJ160" s="124">
        <f>IFERROR(VLOOKUP(SPARES_MANUF[[#This Row],[LCT pour mise à la MAD]],[2]MAD!$B$4:$J$500000,9,FALSE),"")</f>
        <v>43290</v>
      </c>
      <c r="AK1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60" s="124">
        <v>43284</v>
      </c>
      <c r="AM160" s="122" t="s">
        <v>10</v>
      </c>
      <c r="AN160" s="200">
        <f>IFERROR(VLOOKUP(SPARES_MANUF[[#This Row],[P/N]],'Table V'!A$1:O$7777,13,FALSE),"0,00")</f>
        <v>142.56</v>
      </c>
      <c r="AO160" s="201">
        <f>IFERROR(VLOOKUP(SPARES_MANUF[[#This Row],[P/N]],'Table V'!A$1:O$7777,14,FALSE),"0,00")</f>
        <v>0</v>
      </c>
      <c r="AP160" s="202" t="str">
        <f>IFERROR(VLOOKUP(SPARES_MANUF[[#This Row],[P/N]],'Table V'!A$1:O$7777,15,FALSE),"TBD")</f>
        <v>EUR</v>
      </c>
      <c r="AQ160" s="203" t="str">
        <f>IFERROR(VLOOKUP(SPARES_MANUF[[#This Row],[CONCAT]],[3]PO_AS!$A$2:$R$2520,16,FALSE),"TBD")</f>
        <v>TBD</v>
      </c>
      <c r="AR160" s="204" t="str">
        <f>IFERROR(VLOOKUP(SPARES_MANUF[[#This Row],[CONCAT]],[3]PO_AS!$A$2:$S$2520,18,FALSE),"TBD")</f>
        <v>TBD</v>
      </c>
      <c r="AS160" s="204" t="str">
        <f t="shared" si="12"/>
        <v>Non valide</v>
      </c>
      <c r="AT160" s="204" t="str">
        <f t="shared" si="13"/>
        <v>Non valide</v>
      </c>
      <c r="AU1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570.24</v>
      </c>
      <c r="AV160" s="280">
        <f>IFERROR(SPARES_MANUF[[#This Row],[CA]]*INDEX('Paramètres listes'!$A$32:$C$34,MATCH(SPARES_MANUF[[#This Row],[Devise vendue]],'Paramètres listes'!$A$32:$A$34,0),MATCH(DASHBOARD!$J$5,'Paramètres listes'!$A$32:$C$32,0)),"0,00")</f>
        <v>570.24</v>
      </c>
      <c r="AW160" s="259" t="str">
        <f>LEFT(SPARES_MANUF[[#This Row],[LCT]],9)</f>
        <v>LCT053182</v>
      </c>
      <c r="AX160" s="205">
        <f>SPARES_MANUF[[#This Row],[Collaborated date]]</f>
        <v>43284</v>
      </c>
      <c r="AY160" s="206">
        <f>IF(AND(SPARES_MANUF[[#This Row],[Dashboard date]]&gt;40179,SPARES_MANUF[[#This Row],[Dashboard date]]&lt;45658),SPARES_MANUF[[#This Row],[Dashboard date]],0)</f>
        <v>43284</v>
      </c>
      <c r="AZ160" s="207">
        <f>IF(OR(SPARES_MANUF[[#This Row],[Client]]="STELIA",SPARES_MANUF[[#This Row],[Priority]]="RTN",SPARES_MANUF[[#This Row],[Priority]]="EXP",SPARES_MANUF[[#This Row],[Priority]]="CRIT"),2,1)</f>
        <v>2</v>
      </c>
      <c r="BA160" s="208">
        <f>IFERROR(VLOOKUP(SPARES_MANUF[[#This Row],[P/N]],Tableau2[[#All],[PN]:[Temps alloués (h)]],16,FALSE),"TBD")</f>
        <v>1.07</v>
      </c>
      <c r="BB160" s="208">
        <f>IFERROR(SUM(SPARES_MANUF[[#This Row],[Temps alloués Unitaire]]*SPARES_MANUF[[#This Row],[Requested Qty]]),"TBD")</f>
        <v>4.28</v>
      </c>
    </row>
    <row r="161" spans="1:54" ht="38.25" hidden="1" customHeight="1" x14ac:dyDescent="0.2">
      <c r="A161" s="335" t="str">
        <f t="shared" si="14"/>
        <v xml:space="preserve">HNC2000237496 </v>
      </c>
      <c r="B161" s="81" t="str">
        <f>IFERROR(VLOOKUP(F161,'Table V'!A:K,11,FALSE),"TBD")</f>
        <v>FAL A400M</v>
      </c>
      <c r="C161" s="81" t="s">
        <v>726</v>
      </c>
      <c r="D161" s="82"/>
      <c r="E161" s="83" t="s">
        <v>86</v>
      </c>
      <c r="F161" s="81" t="s">
        <v>416</v>
      </c>
      <c r="G161" s="81">
        <v>1</v>
      </c>
      <c r="H161" s="81">
        <v>0</v>
      </c>
      <c r="I161" s="81" t="str">
        <f>IFERROR(VLOOKUP(F161,'Stock PHS'!A:F,6,FALSE),"")</f>
        <v/>
      </c>
      <c r="J161" s="84" t="str">
        <f>IFERROR(VLOOKUP(F161,'Table V'!A:I,9,FALSE),"P/N INCONNU")</f>
        <v>P/N CONNU</v>
      </c>
      <c r="K161" s="81" t="str">
        <f>IFERROR(VLOOKUP(F161,'Table V'!A:J,10,FALSE),"TBD")</f>
        <v>TBD</v>
      </c>
      <c r="L161" s="81" t="str">
        <f>IFERROR(VLOOKUP(F161,'Table V'!A:C,3,FALSE),"LdF non existante")</f>
        <v>LdF approuvée</v>
      </c>
      <c r="M161" s="85" t="s">
        <v>46</v>
      </c>
      <c r="N161" s="81" t="str">
        <f>IFERROR(VLOOKUP(F161,'Table V'!A:H,8,FALSE),"À définir")</f>
        <v>NON</v>
      </c>
      <c r="O161" s="81" t="str">
        <f>IFERROR(VLOOKUP(F161,'Table V'!A:E,2,FALSE),"")</f>
        <v>OPTICAL FIBER</v>
      </c>
      <c r="P161" s="81" t="str">
        <f>IFERROR(CONCATENATE(VLOOKUP(F161,'Table V'!$A$1:$Q$259969,17,FALSE),"-",(RIGHT(C161,4)),"0",D161),"")</f>
        <v>1251019-496 0</v>
      </c>
      <c r="Q161" s="86" t="str">
        <f>IFERROR(VLOOKUP(F161,'Table V'!A:L,12,FALSE),"")</f>
        <v>LAB</v>
      </c>
      <c r="R161" s="82" t="s">
        <v>793</v>
      </c>
      <c r="S161" s="81"/>
      <c r="T161" s="90">
        <v>43278</v>
      </c>
      <c r="U161" s="88" t="s">
        <v>18</v>
      </c>
      <c r="V161" s="86" t="str">
        <f>IFERROR(VLOOKUP(F161,'Table V'!A:F,6,FALSE),"TBD")</f>
        <v>N/A</v>
      </c>
      <c r="W161" s="81" t="str">
        <f>IFERROR(VLOOKUP(F161,'Table V'!A:G,7,FALSE),"TBD")</f>
        <v>N/A</v>
      </c>
      <c r="X161" s="81" t="str">
        <f>IFERROR(VLOOKUP(A161,[1]Feuil1!$A:$AJ,32,FALSE),"N/A")</f>
        <v>N/A</v>
      </c>
      <c r="Y161" s="86" t="s">
        <v>1893</v>
      </c>
      <c r="Z161" s="89" t="s">
        <v>814</v>
      </c>
      <c r="AA161" s="81" t="s">
        <v>141</v>
      </c>
      <c r="AB161" s="85" t="s">
        <v>44</v>
      </c>
      <c r="AC161" s="85" t="s">
        <v>44</v>
      </c>
      <c r="AD161" s="85"/>
      <c r="AE161" s="90">
        <v>43285</v>
      </c>
      <c r="AF161" s="90">
        <v>43284</v>
      </c>
      <c r="AG161" s="90">
        <f t="shared" si="11"/>
        <v>43278</v>
      </c>
      <c r="AH161" s="81"/>
      <c r="AI161" s="133" t="str">
        <f>IFERROR(VLOOKUP(SPARES_MANUF[[#This Row],[LCT pour mise à la MAD]],[2]MAD!$B$4:$J$500000,2,FALSE),"MAD TBD")</f>
        <v>MAD TBD</v>
      </c>
      <c r="AJ161" s="124" t="str">
        <f>IFERROR(VLOOKUP(SPARES_MANUF[[#This Row],[LCT pour mise à la MAD]],[2]MAD!$B$4:$J$500000,9,FALSE),"")</f>
        <v/>
      </c>
      <c r="AK1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61" s="124">
        <f>SPARES_MANUF[[#This Row],[Promised ODD]]</f>
        <v>43284</v>
      </c>
      <c r="AM161" s="122" t="s">
        <v>10</v>
      </c>
      <c r="AN161" s="200">
        <f>IFERROR(VLOOKUP(SPARES_MANUF[[#This Row],[P/N]],'Table V'!A$1:O$7777,13,FALSE),"0,00")</f>
        <v>0</v>
      </c>
      <c r="AO161" s="201">
        <f>IFERROR(VLOOKUP(SPARES_MANUF[[#This Row],[P/N]],'Table V'!A$1:O$7777,14,FALSE),"0,00")</f>
        <v>0</v>
      </c>
      <c r="AP161" s="202">
        <f>IFERROR(VLOOKUP(SPARES_MANUF[[#This Row],[P/N]],'Table V'!A$1:O$7777,15,FALSE),"TBD")</f>
        <v>0</v>
      </c>
      <c r="AQ161" s="203" t="str">
        <f>IFERROR(VLOOKUP(SPARES_MANUF[[#This Row],[CONCAT]],[3]PO_AS!$A$2:$R$2520,16,FALSE),"TBD")</f>
        <v>TBD</v>
      </c>
      <c r="AR161" s="204" t="str">
        <f>IFERROR(VLOOKUP(SPARES_MANUF[[#This Row],[CONCAT]],[3]PO_AS!$A$2:$S$2520,18,FALSE),"TBD")</f>
        <v>TBD</v>
      </c>
      <c r="AS161" s="204" t="str">
        <f t="shared" si="12"/>
        <v>Non valide</v>
      </c>
      <c r="AT161" s="204" t="str">
        <f t="shared" si="13"/>
        <v>Non valide</v>
      </c>
      <c r="AU1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61" s="259" t="str">
        <f>LEFT(SPARES_MANUF[[#This Row],[LCT]],9)</f>
        <v>LCT069969</v>
      </c>
      <c r="AX161" s="205">
        <f>SPARES_MANUF[[#This Row],[Collaborated date]]</f>
        <v>43284</v>
      </c>
      <c r="AY161" s="206">
        <f>IF(AND(SPARES_MANUF[[#This Row],[Dashboard date]]&gt;40179,SPARES_MANUF[[#This Row],[Dashboard date]]&lt;45658),SPARES_MANUF[[#This Row],[Dashboard date]],0)</f>
        <v>43284</v>
      </c>
      <c r="AZ161" s="207">
        <f>IF(OR(SPARES_MANUF[[#This Row],[Client]]="STELIA",SPARES_MANUF[[#This Row],[Priority]]="RTN",SPARES_MANUF[[#This Row],[Priority]]="EXP",SPARES_MANUF[[#This Row],[Priority]]="CRIT"),2,1)</f>
        <v>2</v>
      </c>
      <c r="BA161" s="208">
        <f>IFERROR(VLOOKUP(SPARES_MANUF[[#This Row],[P/N]],Tableau2[[#All],[PN]:[Temps alloués (h)]],16,FALSE),"TBD")</f>
        <v>0</v>
      </c>
      <c r="BB161" s="208">
        <f>IFERROR(SUM(SPARES_MANUF[[#This Row],[Temps alloués Unitaire]]*SPARES_MANUF[[#This Row],[Requested Qty]]),"TBD")</f>
        <v>0</v>
      </c>
    </row>
    <row r="162" spans="1:54" ht="38.25" hidden="1" customHeight="1" x14ac:dyDescent="0.2">
      <c r="A162" s="335" t="str">
        <f t="shared" si="14"/>
        <v>2763688910</v>
      </c>
      <c r="B162" s="81" t="str">
        <f>IFERROR(VLOOKUP(F162,'Table V'!A:K,11,FALSE),"TBD")</f>
        <v>AIRBUS</v>
      </c>
      <c r="C162" s="81">
        <v>27636889</v>
      </c>
      <c r="D162" s="82">
        <v>10</v>
      </c>
      <c r="E162" s="83" t="s">
        <v>86</v>
      </c>
      <c r="F162" s="81" t="s">
        <v>595</v>
      </c>
      <c r="G162" s="81">
        <v>1</v>
      </c>
      <c r="H162" s="81">
        <v>0</v>
      </c>
      <c r="I162" s="81" t="str">
        <f>IFERROR(VLOOKUP(F162,'Stock PHS'!A:F,6,FALSE),"")</f>
        <v/>
      </c>
      <c r="J162" s="84" t="str">
        <f>IFERROR(VLOOKUP(F162,'Table V'!A:I,9,FALSE),"P/N INCONNU")</f>
        <v>P/N CONNU</v>
      </c>
      <c r="K162" s="81" t="str">
        <f>IFERROR(VLOOKUP(F162,'Table V'!A:J,10,FALSE),"TBD")</f>
        <v>RR0827Z</v>
      </c>
      <c r="L162" s="81" t="str">
        <f>IFERROR(VLOOKUP(F162,'Table V'!A:C,3,FALSE),"LdF non existante")</f>
        <v>LdF approuvée</v>
      </c>
      <c r="M162" s="85" t="s">
        <v>46</v>
      </c>
      <c r="N162" s="81" t="str">
        <f>IFERROR(VLOOKUP(F162,'Table V'!A:H,8,FALSE),"À définir")</f>
        <v>NON</v>
      </c>
      <c r="O162" s="81">
        <f>IFERROR(VLOOKUP(F162,'Table V'!A:E,2,FALSE),"TBD")</f>
        <v>423</v>
      </c>
      <c r="P162" s="81" t="str">
        <f>IFERROR(CONCATENATE(VLOOKUP(F162,'Table V'!$A$1:$Q$259969,17,FALSE),"-",(RIGHT(C162,4)),"0",D162),"")</f>
        <v>1251319-6889010</v>
      </c>
      <c r="Q162" s="86" t="str">
        <f>IFERROR(VLOOKUP(F162,'Table V'!A:L,12,FALSE),"")</f>
        <v>LAB</v>
      </c>
      <c r="R162" s="82" t="s">
        <v>1732</v>
      </c>
      <c r="S162" s="81" t="s">
        <v>164</v>
      </c>
      <c r="T162" s="90">
        <v>43283</v>
      </c>
      <c r="U162" s="88" t="s">
        <v>18</v>
      </c>
      <c r="V162" s="86">
        <f>IFERROR(VLOOKUP(F162,'Table V'!A:F,6,FALSE),"TBD")</f>
        <v>6574926600</v>
      </c>
      <c r="W162" s="81" t="str">
        <f>IFERROR(VLOOKUP(F162,'Table V'!A:G,7,FALSE),"TBD")</f>
        <v>Qté 1</v>
      </c>
      <c r="X162" s="81" t="str">
        <f>IFERROR(VLOOKUP(A162,[1]Feuil1!$A:$AJ,32,FALSE),"N/A")</f>
        <v>Received</v>
      </c>
      <c r="Y162" s="86" t="s">
        <v>1937</v>
      </c>
      <c r="Z162" s="89" t="s">
        <v>403</v>
      </c>
      <c r="AA162" s="81" t="s">
        <v>141</v>
      </c>
      <c r="AB162" s="85">
        <v>10340</v>
      </c>
      <c r="AC162" s="85"/>
      <c r="AD162" s="85"/>
      <c r="AE162" s="90">
        <v>43112</v>
      </c>
      <c r="AF162" s="90">
        <v>43287</v>
      </c>
      <c r="AG162" s="90">
        <f t="shared" si="11"/>
        <v>43283</v>
      </c>
      <c r="AH162" s="81" t="s">
        <v>44</v>
      </c>
      <c r="AI162" s="133">
        <f>IFERROR(VLOOKUP(SPARES_MANUF[[#This Row],[LCT pour mise à la MAD]],[2]MAD!$B$4:$J$500000,2,FALSE),"MAD TBD")</f>
        <v>43367</v>
      </c>
      <c r="AJ162" s="124">
        <f>IFERROR(VLOOKUP(SPARES_MANUF[[#This Row],[LCT pour mise à la MAD]],[2]MAD!$B$4:$J$500000,9,FALSE),"")</f>
        <v>43369</v>
      </c>
      <c r="AK1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62" s="124">
        <f>SPARES_MANUF[[#This Row],[Promised ODD]]</f>
        <v>43287</v>
      </c>
      <c r="AM162" s="122" t="s">
        <v>10</v>
      </c>
      <c r="AN162" s="200">
        <f>IFERROR(VLOOKUP(SPARES_MANUF[[#This Row],[P/N]],'Table V'!A$1:O$7777,13,FALSE),"0,00")</f>
        <v>6165</v>
      </c>
      <c r="AO162" s="201">
        <f>IFERROR(VLOOKUP(SPARES_MANUF[[#This Row],[P/N]],'Table V'!A$1:O$7777,14,FALSE),"0,00")</f>
        <v>0</v>
      </c>
      <c r="AP162" s="202" t="str">
        <f>IFERROR(VLOOKUP(SPARES_MANUF[[#This Row],[P/N]],'Table V'!A$1:O$7777,15,FALSE),"TBD")</f>
        <v>EUR</v>
      </c>
      <c r="AQ162" s="203" t="str">
        <f>IFERROR(VLOOKUP(SPARES_MANUF[[#This Row],[CONCAT]],[3]PO_AS!$A$2:$R$2520,16,FALSE),"TBD")</f>
        <v>TBD</v>
      </c>
      <c r="AR162" s="204" t="str">
        <f>IFERROR(VLOOKUP(SPARES_MANUF[[#This Row],[CONCAT]],[3]PO_AS!$A$2:$S$2520,18,FALSE),"TBD")</f>
        <v>TBD</v>
      </c>
      <c r="AS162" s="204" t="str">
        <f t="shared" si="12"/>
        <v>Non valide</v>
      </c>
      <c r="AT162" s="204" t="str">
        <f t="shared" si="13"/>
        <v>Non valide</v>
      </c>
      <c r="AU1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6165</v>
      </c>
      <c r="AV162" s="280">
        <f>IFERROR(SPARES_MANUF[[#This Row],[CA]]*INDEX('Paramètres listes'!$A$32:$C$34,MATCH(SPARES_MANUF[[#This Row],[Devise vendue]],'Paramètres listes'!$A$32:$A$34,0),MATCH(DASHBOARD!$J$5,'Paramètres listes'!$A$32:$C$32,0)),"0,00")</f>
        <v>6165</v>
      </c>
      <c r="AW162" s="259" t="str">
        <f>LEFT(SPARES_MANUF[[#This Row],[LCT]],9)</f>
        <v>LCTZ16526</v>
      </c>
      <c r="AX162" s="205">
        <f>SPARES_MANUF[[#This Row],[Collaborated date]]</f>
        <v>43287</v>
      </c>
      <c r="AY162" s="206">
        <f>IF(AND(SPARES_MANUF[[#This Row],[Dashboard date]]&gt;40179,SPARES_MANUF[[#This Row],[Dashboard date]]&lt;45658),SPARES_MANUF[[#This Row],[Dashboard date]],0)</f>
        <v>43287</v>
      </c>
      <c r="AZ162" s="207">
        <f>IF(OR(SPARES_MANUF[[#This Row],[Client]]="STELIA",SPARES_MANUF[[#This Row],[Priority]]="RTN",SPARES_MANUF[[#This Row],[Priority]]="EXP",SPARES_MANUF[[#This Row],[Priority]]="CRIT"),2,1)</f>
        <v>2</v>
      </c>
      <c r="BA162" s="208">
        <f>IFERROR(VLOOKUP(SPARES_MANUF[[#This Row],[P/N]],Tableau2[[#All],[PN]:[Temps alloués (h)]],16,FALSE),"TBD")</f>
        <v>0</v>
      </c>
      <c r="BB162" s="208">
        <f>IFERROR(SUM(SPARES_MANUF[[#This Row],[Temps alloués Unitaire]]*SPARES_MANUF[[#This Row],[Requested Qty]]),"TBD")</f>
        <v>0</v>
      </c>
    </row>
    <row r="163" spans="1:54" ht="25.5" hidden="1" customHeight="1" x14ac:dyDescent="0.2">
      <c r="A163" s="335" t="str">
        <f t="shared" si="14"/>
        <v>4900035575</v>
      </c>
      <c r="B163" s="81" t="str">
        <f>IFERROR(VLOOKUP(F163,'Table V'!A:K,11,FALSE),"TBD")</f>
        <v>STELIA</v>
      </c>
      <c r="C163" s="81">
        <v>4900035575</v>
      </c>
      <c r="D163" s="82"/>
      <c r="E163" s="83" t="s">
        <v>78</v>
      </c>
      <c r="F163" s="81" t="s">
        <v>503</v>
      </c>
      <c r="G163" s="81">
        <v>1</v>
      </c>
      <c r="H163" s="81">
        <v>0</v>
      </c>
      <c r="I163" s="81" t="str">
        <f>IFERROR(VLOOKUP(F163,'Stock PHS'!A:F,6,FALSE),"")</f>
        <v/>
      </c>
      <c r="J163" s="84" t="str">
        <f>IFERROR(VLOOKUP(F163,'Table V'!A:I,9,FALSE),"P/N INCONNU")</f>
        <v>P/N CONNU</v>
      </c>
      <c r="K163" s="81" t="str">
        <f>IFERROR(VLOOKUP(F163,'Table V'!A:J,10,FALSE),"TBD")</f>
        <v>TBD</v>
      </c>
      <c r="L163" s="81" t="str">
        <f>IFERROR(VLOOKUP(F163,'Table V'!A:C,3,FALSE),"LdF non existante")</f>
        <v>LdF Non approuvée</v>
      </c>
      <c r="M163" s="85" t="s">
        <v>46</v>
      </c>
      <c r="N163" s="81" t="str">
        <f>IFERROR(VLOOKUP(F163,'Table V'!A:H,8,FALSE),"À définir")</f>
        <v>NON</v>
      </c>
      <c r="O163" s="81">
        <f>IFERROR(VLOOKUP(F163,'Table V'!A:E,2,FALSE),"")</f>
        <v>27</v>
      </c>
      <c r="P163" s="81" t="str">
        <f>IFERROR(CONCATENATE(VLOOKUP(F163,'Table V'!$A$1:$Q$259969,17,FALSE),"-",(RIGHT(C163,4)),"0",D163),"")</f>
        <v>1251019-55750</v>
      </c>
      <c r="Q163" s="86" t="str">
        <f>IFERROR(VLOOKUP(F163,'Table V'!A:L,12,FALSE),"")</f>
        <v>LAB</v>
      </c>
      <c r="R163" s="82"/>
      <c r="S163" s="81"/>
      <c r="T163" s="90">
        <v>43286</v>
      </c>
      <c r="U163" s="88" t="s">
        <v>18</v>
      </c>
      <c r="V163" s="86" t="str">
        <f>IFERROR(VLOOKUP(F163,'Table V'!A:F,6,FALSE),"TBD")</f>
        <v>N/A</v>
      </c>
      <c r="W163" s="81" t="str">
        <f>IFERROR(VLOOKUP(F163,'Table V'!A:G,7,FALSE),"TBD")</f>
        <v>N/A</v>
      </c>
      <c r="X163" s="81" t="str">
        <f>IFERROR(VLOOKUP(A163,[1]Feuil1!$A:$AJ,32,FALSE),"N/A")</f>
        <v>N/A</v>
      </c>
      <c r="Y163" s="86" t="s">
        <v>1893</v>
      </c>
      <c r="Z163" s="89"/>
      <c r="AA163" s="81" t="s">
        <v>141</v>
      </c>
      <c r="AB163" s="85"/>
      <c r="AC163" s="85"/>
      <c r="AD163" s="85"/>
      <c r="AE163" s="90">
        <v>43292</v>
      </c>
      <c r="AF163" s="90"/>
      <c r="AG163" s="90">
        <f t="shared" si="11"/>
        <v>43286</v>
      </c>
      <c r="AH163" s="81"/>
      <c r="AI163" s="133" t="str">
        <f>IFERROR(VLOOKUP(SPARES_MANUF[[#This Row],[LCT pour mise à la MAD]],[2]MAD!$B$4:$J$500000,2,FALSE),"MAD TBD")</f>
        <v>MAD TBD</v>
      </c>
      <c r="AJ163" s="124" t="str">
        <f>IFERROR(VLOOKUP(SPARES_MANUF[[#This Row],[LCT pour mise à la MAD]],[2]MAD!$B$4:$J$500000,9,FALSE),"")</f>
        <v/>
      </c>
      <c r="AK1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63" s="124">
        <v>43286</v>
      </c>
      <c r="AM163" s="122" t="s">
        <v>10</v>
      </c>
      <c r="AN163" s="200">
        <f>IFERROR(VLOOKUP(SPARES_MANUF[[#This Row],[P/N]],'Table V'!A$1:O$7777,13,FALSE),"0,00")</f>
        <v>0</v>
      </c>
      <c r="AO163" s="201">
        <f>IFERROR(VLOOKUP(SPARES_MANUF[[#This Row],[P/N]],'Table V'!A$1:O$7777,14,FALSE),"0,00")</f>
        <v>0</v>
      </c>
      <c r="AP163" s="202">
        <f>IFERROR(VLOOKUP(SPARES_MANUF[[#This Row],[P/N]],'Table V'!A$1:O$7777,15,FALSE),"TBD")</f>
        <v>0</v>
      </c>
      <c r="AQ163" s="203" t="str">
        <f>IFERROR(VLOOKUP(SPARES_MANUF[[#This Row],[CONCAT]],[3]PO_AS!$A$2:$R$2520,16,FALSE),"TBD")</f>
        <v>TBD</v>
      </c>
      <c r="AR163" s="204" t="str">
        <f>IFERROR(VLOOKUP(SPARES_MANUF[[#This Row],[CONCAT]],[3]PO_AS!$A$2:$S$2520,18,FALSE),"TBD")</f>
        <v>TBD</v>
      </c>
      <c r="AS163" s="204" t="str">
        <f t="shared" si="12"/>
        <v>Non valide</v>
      </c>
      <c r="AT163" s="204" t="str">
        <f t="shared" si="13"/>
        <v>Non valide</v>
      </c>
      <c r="AU1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3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63" s="259" t="str">
        <f>LEFT(SPARES_MANUF[[#This Row],[LCT]],9)</f>
        <v/>
      </c>
      <c r="AX163" s="205">
        <f>SPARES_MANUF[[#This Row],[Collaborated date]]</f>
        <v>43286</v>
      </c>
      <c r="AY163" s="206">
        <f>IF(AND(SPARES_MANUF[[#This Row],[Dashboard date]]&gt;40179,SPARES_MANUF[[#This Row],[Dashboard date]]&lt;45658),SPARES_MANUF[[#This Row],[Dashboard date]],0)</f>
        <v>43286</v>
      </c>
      <c r="AZ163" s="207">
        <f>IF(OR(SPARES_MANUF[[#This Row],[Client]]="STELIA",SPARES_MANUF[[#This Row],[Priority]]="RTN",SPARES_MANUF[[#This Row],[Priority]]="EXP",SPARES_MANUF[[#This Row],[Priority]]="CRIT"),2,1)</f>
        <v>2</v>
      </c>
      <c r="BA163" s="208">
        <f>IFERROR(VLOOKUP(SPARES_MANUF[[#This Row],[P/N]],Tableau2[[#All],[PN]:[Temps alloués (h)]],16,FALSE),"TBD")</f>
        <v>0</v>
      </c>
      <c r="BB163" s="208">
        <f>IFERROR(SUM(SPARES_MANUF[[#This Row],[Temps alloués Unitaire]]*SPARES_MANUF[[#This Row],[Requested Qty]]),"TBD")</f>
        <v>0</v>
      </c>
    </row>
    <row r="164" spans="1:54" ht="25.5" hidden="1" customHeight="1" x14ac:dyDescent="0.2">
      <c r="A164" s="335" t="str">
        <f t="shared" si="14"/>
        <v>27832147</v>
      </c>
      <c r="B164" s="81" t="str">
        <f>IFERROR(VLOOKUP(F164,'Table V'!A:K,11,FALSE),"TBD")</f>
        <v>AIRBUS</v>
      </c>
      <c r="C164" s="81">
        <v>27832147</v>
      </c>
      <c r="D164" s="82"/>
      <c r="E164" s="83" t="s">
        <v>3</v>
      </c>
      <c r="F164" s="81" t="s">
        <v>357</v>
      </c>
      <c r="G164" s="81">
        <v>1</v>
      </c>
      <c r="H164" s="81">
        <v>0</v>
      </c>
      <c r="I164" s="81" t="str">
        <f>IFERROR(VLOOKUP(F164,'Stock PHS'!A:F,6,FALSE),"")</f>
        <v/>
      </c>
      <c r="J164" s="84" t="str">
        <f>IFERROR(VLOOKUP(F164,'Table V'!A:I,9,FALSE),"P/N INCONNU")</f>
        <v>P/N CONNU</v>
      </c>
      <c r="K164" s="81" t="str">
        <f>IFERROR(VLOOKUP(F164,'Table V'!A:J,10,FALSE),"TBD")</f>
        <v>VB0197D</v>
      </c>
      <c r="L164" s="81" t="str">
        <f>IFERROR(VLOOKUP(F164,'Table V'!A:C,3,FALSE),"LdF non existante")</f>
        <v>LdF approuvée</v>
      </c>
      <c r="M164" s="85" t="s">
        <v>46</v>
      </c>
      <c r="N164" s="81" t="str">
        <f>IFERROR(VLOOKUP(F164,'Table V'!A:H,8,FALSE),"À définir")</f>
        <v>NON</v>
      </c>
      <c r="O164" s="81">
        <f>IFERROR(VLOOKUP(F164,'Table V'!A:E,2,FALSE),"")</f>
        <v>314</v>
      </c>
      <c r="P164" s="81" t="str">
        <f>IFERROR(CONCATENATE(VLOOKUP(F164,'Table V'!$A$1:$Q$259969,17,FALSE),"-",(RIGHT(C164,4)),"0",D164),"")</f>
        <v>1251019-21470</v>
      </c>
      <c r="Q164" s="86" t="str">
        <f>IFERROR(VLOOKUP(F164,'Table V'!A:L,12,FALSE),"")</f>
        <v>LAB</v>
      </c>
      <c r="R164" s="82" t="s">
        <v>1733</v>
      </c>
      <c r="S164" s="81" t="s">
        <v>153</v>
      </c>
      <c r="T164" s="90">
        <v>43291</v>
      </c>
      <c r="U164" s="88" t="s">
        <v>18</v>
      </c>
      <c r="V164" s="86" t="str">
        <f>IFERROR(VLOOKUP(F164,'Table V'!A:F,6,FALSE),"TBD")</f>
        <v>6V90079100</v>
      </c>
      <c r="W164" s="81" t="str">
        <f>IFERROR(VLOOKUP(F164,'Table V'!A:G,7,FALSE),"TBD")</f>
        <v>Qté 1</v>
      </c>
      <c r="X164" s="81" t="str">
        <f>IFERROR(VLOOKUP(A164,[1]Feuil1!$A:$AJ,32,FALSE),"N/A")</f>
        <v>N/A</v>
      </c>
      <c r="Y164" s="86" t="s">
        <v>1937</v>
      </c>
      <c r="Z164" s="89" t="s">
        <v>370</v>
      </c>
      <c r="AA164" s="81" t="s">
        <v>141</v>
      </c>
      <c r="AB164" s="85">
        <v>15023</v>
      </c>
      <c r="AC164" s="85"/>
      <c r="AD164" s="85"/>
      <c r="AE164" s="90">
        <v>43277</v>
      </c>
      <c r="AF164" s="90">
        <v>43293</v>
      </c>
      <c r="AG164" s="90">
        <f t="shared" si="11"/>
        <v>43291</v>
      </c>
      <c r="AH164" s="81"/>
      <c r="AI164" s="133">
        <f>IFERROR(VLOOKUP(SPARES_MANUF[[#This Row],[LCT pour mise à la MAD]],[2]MAD!$B$4:$J$500000,2,FALSE),"MAD TBD")</f>
        <v>43292</v>
      </c>
      <c r="AJ164" s="124">
        <f>IFERROR(VLOOKUP(SPARES_MANUF[[#This Row],[LCT pour mise à la MAD]],[2]MAD!$B$4:$J$500000,9,FALSE),"")</f>
        <v>43301</v>
      </c>
      <c r="AK16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64" s="124">
        <f>SPARES_MANUF[[#This Row],[Promised ODD]]</f>
        <v>43293</v>
      </c>
      <c r="AM164" s="122" t="s">
        <v>10</v>
      </c>
      <c r="AN164" s="200">
        <f>IFERROR(VLOOKUP(SPARES_MANUF[[#This Row],[P/N]],'Table V'!A$1:O$7777,13,FALSE),"0,00")</f>
        <v>2150</v>
      </c>
      <c r="AO164" s="201">
        <f>IFERROR(VLOOKUP(SPARES_MANUF[[#This Row],[P/N]],'Table V'!A$1:O$7777,14,FALSE),"0,00")</f>
        <v>0</v>
      </c>
      <c r="AP164" s="202" t="str">
        <f>IFERROR(VLOOKUP(SPARES_MANUF[[#This Row],[P/N]],'Table V'!A$1:O$7777,15,FALSE),"TBD")</f>
        <v>USD</v>
      </c>
      <c r="AQ164" s="203" t="str">
        <f>IFERROR(VLOOKUP(SPARES_MANUF[[#This Row],[CONCAT]],[3]PO_AS!$A$2:$R$2520,16,FALSE),"TBD")</f>
        <v>TBD</v>
      </c>
      <c r="AR164" s="204" t="str">
        <f>IFERROR(VLOOKUP(SPARES_MANUF[[#This Row],[CONCAT]],[3]PO_AS!$A$2:$S$2520,18,FALSE),"TBD")</f>
        <v>TBD</v>
      </c>
      <c r="AS164" s="204" t="str">
        <f t="shared" si="12"/>
        <v>Non valide</v>
      </c>
      <c r="AT164" s="204" t="str">
        <f t="shared" si="13"/>
        <v>Non valide</v>
      </c>
      <c r="AU1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4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64" s="259" t="str">
        <f>LEFT(SPARES_MANUF[[#This Row],[LCT]],9)</f>
        <v>LCT074835</v>
      </c>
      <c r="AX164" s="205">
        <f>SPARES_MANUF[[#This Row],[Collaborated date]]</f>
        <v>43293</v>
      </c>
      <c r="AY164" s="206">
        <f>IF(AND(SPARES_MANUF[[#This Row],[Dashboard date]]&gt;40179,SPARES_MANUF[[#This Row],[Dashboard date]]&lt;45658),SPARES_MANUF[[#This Row],[Dashboard date]],0)</f>
        <v>43293</v>
      </c>
      <c r="AZ164" s="207">
        <f>IF(OR(SPARES_MANUF[[#This Row],[Client]]="STELIA",SPARES_MANUF[[#This Row],[Priority]]="RTN",SPARES_MANUF[[#This Row],[Priority]]="EXP",SPARES_MANUF[[#This Row],[Priority]]="CRIT"),2,1)</f>
        <v>1</v>
      </c>
      <c r="BA164" s="208">
        <f>IFERROR(VLOOKUP(SPARES_MANUF[[#This Row],[P/N]],Tableau2[[#All],[PN]:[Temps alloués (h)]],16,FALSE),"TBD")</f>
        <v>4.96</v>
      </c>
      <c r="BB164" s="208">
        <f>IFERROR(SUM(SPARES_MANUF[[#This Row],[Temps alloués Unitaire]]*SPARES_MANUF[[#This Row],[Requested Qty]]),"TBD")</f>
        <v>4.96</v>
      </c>
    </row>
    <row r="165" spans="1:54" ht="25.5" hidden="1" customHeight="1" x14ac:dyDescent="0.2">
      <c r="A165" s="335" t="str">
        <f t="shared" si="14"/>
        <v>27834428</v>
      </c>
      <c r="B165" s="81" t="str">
        <f>IFERROR(VLOOKUP(F165,'Table V'!A:K,11,FALSE),"TBD")</f>
        <v>AIRBUS</v>
      </c>
      <c r="C165" s="81">
        <v>27834428</v>
      </c>
      <c r="D165" s="82"/>
      <c r="E165" s="83" t="s">
        <v>3</v>
      </c>
      <c r="F165" s="81" t="s">
        <v>357</v>
      </c>
      <c r="G165" s="81">
        <v>1</v>
      </c>
      <c r="H165" s="81">
        <v>0</v>
      </c>
      <c r="I165" s="81" t="str">
        <f>IFERROR(VLOOKUP(F165,'Stock PHS'!A:F,6,FALSE),"")</f>
        <v/>
      </c>
      <c r="J165" s="84" t="str">
        <f>IFERROR(VLOOKUP(F165,'Table V'!A:I,9,FALSE),"P/N INCONNU")</f>
        <v>P/N CONNU</v>
      </c>
      <c r="K165" s="81" t="str">
        <f>IFERROR(VLOOKUP(F165,'Table V'!A:J,10,FALSE),"TBD")</f>
        <v>VB0197D</v>
      </c>
      <c r="L165" s="81" t="str">
        <f>IFERROR(VLOOKUP(F165,'Table V'!A:C,3,FALSE),"LdF non existante")</f>
        <v>LdF approuvée</v>
      </c>
      <c r="M165" s="85" t="s">
        <v>46</v>
      </c>
      <c r="N165" s="81" t="str">
        <f>IFERROR(VLOOKUP(F165,'Table V'!A:H,8,FALSE),"À définir")</f>
        <v>NON</v>
      </c>
      <c r="O165" s="81">
        <f>IFERROR(VLOOKUP(F165,'Table V'!A:E,2,FALSE),"")</f>
        <v>314</v>
      </c>
      <c r="P165" s="81" t="str">
        <f>IFERROR(CONCATENATE(VLOOKUP(F165,'Table V'!$A$1:$Q$259969,17,FALSE),"-",(RIGHT(C165,4)),"0",D165),"")</f>
        <v>1251019-44280</v>
      </c>
      <c r="Q165" s="86" t="str">
        <f>IFERROR(VLOOKUP(F165,'Table V'!A:L,12,FALSE),"")</f>
        <v>LAB</v>
      </c>
      <c r="R165" s="82" t="s">
        <v>1734</v>
      </c>
      <c r="S165" s="81" t="s">
        <v>164</v>
      </c>
      <c r="T165" s="90">
        <v>43291</v>
      </c>
      <c r="U165" s="88" t="s">
        <v>18</v>
      </c>
      <c r="V165" s="86" t="str">
        <f>IFERROR(VLOOKUP(F165,'Table V'!A:F,6,FALSE),"TBD")</f>
        <v>6V90079100</v>
      </c>
      <c r="W165" s="81" t="str">
        <f>IFERROR(VLOOKUP(F165,'Table V'!A:G,7,FALSE),"TBD")</f>
        <v>Qté 1</v>
      </c>
      <c r="X165" s="81" t="str">
        <f>IFERROR(VLOOKUP(A165,[1]Feuil1!$A:$AJ,32,FALSE),"N/A")</f>
        <v>N/A</v>
      </c>
      <c r="Y165" s="86" t="s">
        <v>1937</v>
      </c>
      <c r="Z165" s="89" t="s">
        <v>370</v>
      </c>
      <c r="AA165" s="81" t="s">
        <v>141</v>
      </c>
      <c r="AB165" s="85">
        <v>15023</v>
      </c>
      <c r="AC165" s="85"/>
      <c r="AD165" s="85"/>
      <c r="AE165" s="90">
        <v>43278</v>
      </c>
      <c r="AF165" s="90">
        <v>43293</v>
      </c>
      <c r="AG165" s="90">
        <f t="shared" si="11"/>
        <v>43291</v>
      </c>
      <c r="AH165" s="81"/>
      <c r="AI165" s="133">
        <f>IFERROR(VLOOKUP(SPARES_MANUF[[#This Row],[LCT pour mise à la MAD]],[2]MAD!$B$4:$J$500000,2,FALSE),"MAD TBD")</f>
        <v>43292</v>
      </c>
      <c r="AJ165" s="124">
        <f>IFERROR(VLOOKUP(SPARES_MANUF[[#This Row],[LCT pour mise à la MAD]],[2]MAD!$B$4:$J$500000,9,FALSE),"")</f>
        <v>43301</v>
      </c>
      <c r="AK16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65" s="124">
        <f>SPARES_MANUF[[#This Row],[Promised ODD]]</f>
        <v>43293</v>
      </c>
      <c r="AM165" s="122" t="s">
        <v>10</v>
      </c>
      <c r="AN165" s="200">
        <f>IFERROR(VLOOKUP(SPARES_MANUF[[#This Row],[P/N]],'Table V'!A$1:O$7777,13,FALSE),"0,00")</f>
        <v>2150</v>
      </c>
      <c r="AO165" s="201">
        <f>IFERROR(VLOOKUP(SPARES_MANUF[[#This Row],[P/N]],'Table V'!A$1:O$7777,14,FALSE),"0,00")</f>
        <v>0</v>
      </c>
      <c r="AP165" s="202" t="str">
        <f>IFERROR(VLOOKUP(SPARES_MANUF[[#This Row],[P/N]],'Table V'!A$1:O$7777,15,FALSE),"TBD")</f>
        <v>USD</v>
      </c>
      <c r="AQ165" s="203" t="str">
        <f>IFERROR(VLOOKUP(SPARES_MANUF[[#This Row],[CONCAT]],[3]PO_AS!$A$2:$R$2520,16,FALSE),"TBD")</f>
        <v>TBD</v>
      </c>
      <c r="AR165" s="204" t="str">
        <f>IFERROR(VLOOKUP(SPARES_MANUF[[#This Row],[CONCAT]],[3]PO_AS!$A$2:$S$2520,18,FALSE),"TBD")</f>
        <v>TBD</v>
      </c>
      <c r="AS165" s="204" t="str">
        <f t="shared" si="12"/>
        <v>Non valide</v>
      </c>
      <c r="AT165" s="204" t="str">
        <f t="shared" si="13"/>
        <v>Non valide</v>
      </c>
      <c r="AU1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5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65" s="259" t="str">
        <f>LEFT(SPARES_MANUF[[#This Row],[LCT]],9)</f>
        <v>LCT074945</v>
      </c>
      <c r="AX165" s="205">
        <f>SPARES_MANUF[[#This Row],[Collaborated date]]</f>
        <v>43293</v>
      </c>
      <c r="AY165" s="206">
        <f>IF(AND(SPARES_MANUF[[#This Row],[Dashboard date]]&gt;40179,SPARES_MANUF[[#This Row],[Dashboard date]]&lt;45658),SPARES_MANUF[[#This Row],[Dashboard date]],0)</f>
        <v>43293</v>
      </c>
      <c r="AZ165" s="207">
        <f>IF(OR(SPARES_MANUF[[#This Row],[Client]]="STELIA",SPARES_MANUF[[#This Row],[Priority]]="RTN",SPARES_MANUF[[#This Row],[Priority]]="EXP",SPARES_MANUF[[#This Row],[Priority]]="CRIT"),2,1)</f>
        <v>1</v>
      </c>
      <c r="BA165" s="208">
        <f>IFERROR(VLOOKUP(SPARES_MANUF[[#This Row],[P/N]],Tableau2[[#All],[PN]:[Temps alloués (h)]],16,FALSE),"TBD")</f>
        <v>4.96</v>
      </c>
      <c r="BB165" s="208">
        <f>IFERROR(SUM(SPARES_MANUF[[#This Row],[Temps alloués Unitaire]]*SPARES_MANUF[[#This Row],[Requested Qty]]),"TBD")</f>
        <v>4.96</v>
      </c>
    </row>
    <row r="166" spans="1:54" ht="38.25" hidden="1" customHeight="1" x14ac:dyDescent="0.2">
      <c r="A166" s="335" t="str">
        <f t="shared" si="14"/>
        <v>4900035321</v>
      </c>
      <c r="B166" s="81" t="str">
        <f>IFERROR(VLOOKUP(F166,'Table V'!A:K,11,FALSE),"TBD")</f>
        <v>STELIA</v>
      </c>
      <c r="C166" s="81">
        <v>4900035321</v>
      </c>
      <c r="D166" s="82"/>
      <c r="E166" s="83" t="s">
        <v>86</v>
      </c>
      <c r="F166" s="81" t="s">
        <v>627</v>
      </c>
      <c r="G166" s="81">
        <v>3</v>
      </c>
      <c r="H166" s="81">
        <v>0</v>
      </c>
      <c r="I166" s="81" t="str">
        <f>IFERROR(VLOOKUP(F166,'Stock PHS'!A:F,6,FALSE),"")</f>
        <v/>
      </c>
      <c r="J166" s="84" t="str">
        <f>IFERROR(VLOOKUP(F166,'Table V'!A:I,9,FALSE),"P/N INCONNU")</f>
        <v>P/N CONNU</v>
      </c>
      <c r="K166" s="81" t="str">
        <f>IFERROR(VLOOKUP(F166,'Table V'!A:J,10,FALSE),"TBD")</f>
        <v>N/A</v>
      </c>
      <c r="L166" s="81" t="str">
        <f>IFERROR(VLOOKUP(F166,'Table V'!A:C,3,FALSE),"LdF non existante")</f>
        <v>LdF approuvée</v>
      </c>
      <c r="M166" s="85" t="s">
        <v>46</v>
      </c>
      <c r="N166" s="81" t="str">
        <f>IFERROR(VLOOKUP(F166,'Table V'!A:H,8,FALSE),"À définir")</f>
        <v>OUI</v>
      </c>
      <c r="O166" s="81" t="str">
        <f>IFERROR(VLOOKUP(F166,'Table V'!A:E,2,FALSE),"")</f>
        <v>FAISCEAU</v>
      </c>
      <c r="P166" s="81" t="str">
        <f>IFERROR(CONCATENATE(VLOOKUP(F166,'Table V'!$A$1:$Q$259969,17,FALSE),"-",(RIGHT(C166,4)),"0",D166),"")</f>
        <v>1251019-53210</v>
      </c>
      <c r="Q166" s="86" t="str">
        <f>IFERROR(VLOOKUP(F166,'Table V'!A:L,12,FALSE),"")</f>
        <v>LAB</v>
      </c>
      <c r="R166" s="82" t="s">
        <v>1738</v>
      </c>
      <c r="S166" s="81" t="s">
        <v>1208</v>
      </c>
      <c r="T166" s="90">
        <v>43293</v>
      </c>
      <c r="U166" s="88" t="s">
        <v>18</v>
      </c>
      <c r="V166" s="86" t="str">
        <f>IFERROR(VLOOKUP(F166,'Table V'!A:F,6,FALSE),"TBD")</f>
        <v>N/A</v>
      </c>
      <c r="W166" s="81" t="str">
        <f>IFERROR(VLOOKUP(F166,'Table V'!A:G,7,FALSE),"TBD")</f>
        <v>N/A</v>
      </c>
      <c r="X166" s="81" t="str">
        <f>IFERROR(VLOOKUP(A166,[1]Feuil1!$A:$AJ,32,FALSE),"N/A")</f>
        <v>N/A</v>
      </c>
      <c r="Y166" s="86" t="s">
        <v>1893</v>
      </c>
      <c r="Z166" s="89"/>
      <c r="AA166" s="81" t="s">
        <v>141</v>
      </c>
      <c r="AB166" s="85" t="s">
        <v>44</v>
      </c>
      <c r="AC166" s="85"/>
      <c r="AD166" s="85"/>
      <c r="AE166" s="90">
        <v>43299</v>
      </c>
      <c r="AF166" s="90"/>
      <c r="AG166" s="90">
        <f t="shared" si="11"/>
        <v>43293</v>
      </c>
      <c r="AH166" s="81"/>
      <c r="AI166" s="133">
        <f>IFERROR(VLOOKUP(SPARES_MANUF[[#This Row],[LCT pour mise à la MAD]],[2]MAD!$B$4:$J$500000,2,FALSE),"MAD TBD")</f>
        <v>43291</v>
      </c>
      <c r="AJ166" s="124">
        <f>IFERROR(VLOOKUP(SPARES_MANUF[[#This Row],[LCT pour mise à la MAD]],[2]MAD!$B$4:$J$500000,9,FALSE),"")</f>
        <v>43292</v>
      </c>
      <c r="AK1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166" s="124">
        <v>43299</v>
      </c>
      <c r="AM166" s="122" t="s">
        <v>10</v>
      </c>
      <c r="AN166" s="200">
        <f>IFERROR(VLOOKUP(SPARES_MANUF[[#This Row],[P/N]],'Table V'!A$1:O$7777,13,FALSE),"0,00")</f>
        <v>142.56</v>
      </c>
      <c r="AO166" s="201">
        <f>IFERROR(VLOOKUP(SPARES_MANUF[[#This Row],[P/N]],'Table V'!A$1:O$7777,14,FALSE),"0,00")</f>
        <v>0</v>
      </c>
      <c r="AP166" s="202" t="str">
        <f>IFERROR(VLOOKUP(SPARES_MANUF[[#This Row],[P/N]],'Table V'!A$1:O$7777,15,FALSE),"TBD")</f>
        <v>EUR</v>
      </c>
      <c r="AQ166" s="203" t="str">
        <f>IFERROR(VLOOKUP(SPARES_MANUF[[#This Row],[CONCAT]],[3]PO_AS!$A$2:$R$2520,16,FALSE),"TBD")</f>
        <v>TBD</v>
      </c>
      <c r="AR166" s="204" t="str">
        <f>IFERROR(VLOOKUP(SPARES_MANUF[[#This Row],[CONCAT]],[3]PO_AS!$A$2:$S$2520,18,FALSE),"TBD")</f>
        <v>TBD</v>
      </c>
      <c r="AS166" s="204" t="str">
        <f t="shared" si="12"/>
        <v>Non valide</v>
      </c>
      <c r="AT166" s="204" t="str">
        <f t="shared" si="13"/>
        <v>Non valide</v>
      </c>
      <c r="AU1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427.68</v>
      </c>
      <c r="AV166" s="280">
        <f>IFERROR(SPARES_MANUF[[#This Row],[CA]]*INDEX('Paramètres listes'!$A$32:$C$34,MATCH(SPARES_MANUF[[#This Row],[Devise vendue]],'Paramètres listes'!$A$32:$A$34,0),MATCH(DASHBOARD!$J$5,'Paramètres listes'!$A$32:$C$32,0)),"0,00")</f>
        <v>427.68</v>
      </c>
      <c r="AW166" s="259" t="str">
        <f>LEFT(SPARES_MANUF[[#This Row],[LCT]],9)</f>
        <v>LCT055538</v>
      </c>
      <c r="AX166" s="205">
        <f>SPARES_MANUF[[#This Row],[Collaborated date]]</f>
        <v>43299</v>
      </c>
      <c r="AY166" s="206">
        <f>IF(AND(SPARES_MANUF[[#This Row],[Dashboard date]]&gt;40179,SPARES_MANUF[[#This Row],[Dashboard date]]&lt;45658),SPARES_MANUF[[#This Row],[Dashboard date]],0)</f>
        <v>43299</v>
      </c>
      <c r="AZ166" s="207">
        <f>IF(OR(SPARES_MANUF[[#This Row],[Client]]="STELIA",SPARES_MANUF[[#This Row],[Priority]]="RTN",SPARES_MANUF[[#This Row],[Priority]]="EXP",SPARES_MANUF[[#This Row],[Priority]]="CRIT"),2,1)</f>
        <v>2</v>
      </c>
      <c r="BA166" s="208">
        <f>IFERROR(VLOOKUP(SPARES_MANUF[[#This Row],[P/N]],Tableau2[[#All],[PN]:[Temps alloués (h)]],16,FALSE),"TBD")</f>
        <v>1.07</v>
      </c>
      <c r="BB166" s="208">
        <f>IFERROR(SUM(SPARES_MANUF[[#This Row],[Temps alloués Unitaire]]*SPARES_MANUF[[#This Row],[Requested Qty]]),"TBD")</f>
        <v>3.21</v>
      </c>
    </row>
    <row r="167" spans="1:54" ht="38.25" hidden="1" customHeight="1" x14ac:dyDescent="0.2">
      <c r="A167" s="335" t="str">
        <f t="shared" si="14"/>
        <v>4900035558</v>
      </c>
      <c r="B167" s="81" t="str">
        <f>IFERROR(VLOOKUP(F167,'Table V'!A:K,11,FALSE),"TBD")</f>
        <v>STELIA</v>
      </c>
      <c r="C167" s="81">
        <v>4900035558</v>
      </c>
      <c r="D167" s="82"/>
      <c r="E167" s="83" t="s">
        <v>78</v>
      </c>
      <c r="F167" s="81" t="s">
        <v>464</v>
      </c>
      <c r="G167" s="81">
        <v>1</v>
      </c>
      <c r="H167" s="81">
        <v>0</v>
      </c>
      <c r="I167" s="81" t="str">
        <f>IFERROR(VLOOKUP(F167,'Stock PHS'!A:F,6,FALSE),"")</f>
        <v/>
      </c>
      <c r="J167" s="84" t="str">
        <f>IFERROR(VLOOKUP(F167,'Table V'!A:I,9,FALSE),"P/N INCONNU")</f>
        <v>P/N CONNU</v>
      </c>
      <c r="K167" s="81" t="str">
        <f>IFERROR(VLOOKUP(F167,'Table V'!A:J,10,FALSE),"TBD")</f>
        <v>N/A</v>
      </c>
      <c r="L167" s="81" t="str">
        <f>IFERROR(VLOOKUP(F167,'Table V'!A:C,3,FALSE),"LdF non existante")</f>
        <v>LdF approuvée</v>
      </c>
      <c r="M167" s="85" t="s">
        <v>46</v>
      </c>
      <c r="N167" s="81" t="str">
        <f>IFERROR(VLOOKUP(F167,'Table V'!A:H,8,FALSE),"À définir")</f>
        <v>NON</v>
      </c>
      <c r="O167" s="81">
        <f>IFERROR(VLOOKUP(F167,'Table V'!A:E,2,FALSE),"")</f>
        <v>22</v>
      </c>
      <c r="P167" s="81" t="str">
        <f>IFERROR(CONCATENATE(VLOOKUP(F167,'Table V'!$A$1:$Q$259969,17,FALSE),"-",(RIGHT(C167,4)),"0",D167),"")</f>
        <v>1251019-55580</v>
      </c>
      <c r="Q167" s="86" t="str">
        <f>IFERROR(VLOOKUP(F167,'Table V'!A:L,12,FALSE),"")</f>
        <v>LAB</v>
      </c>
      <c r="R167" s="82" t="s">
        <v>1735</v>
      </c>
      <c r="S167" s="81" t="s">
        <v>164</v>
      </c>
      <c r="T167" s="90">
        <v>43293</v>
      </c>
      <c r="U167" s="88" t="s">
        <v>18</v>
      </c>
      <c r="V167" s="86" t="str">
        <f>IFERROR(VLOOKUP(F167,'Table V'!A:F,6,FALSE),"TBD")</f>
        <v>6800800300
6808100400
6839605100
6827214800</v>
      </c>
      <c r="W167" s="81" t="str">
        <f>IFERROR(VLOOKUP(F167,'Table V'!A:G,7,FALSE),"TBD")</f>
        <v>Qté 2
Qté 1
Qté 1
Qté 1</v>
      </c>
      <c r="X167" s="81" t="str">
        <f>IFERROR(VLOOKUP(A167,[1]Feuil1!$A:$AJ,32,FALSE),"N/A")</f>
        <v>N/A</v>
      </c>
      <c r="Y167" s="86" t="s">
        <v>1893</v>
      </c>
      <c r="Z167" s="89" t="s">
        <v>360</v>
      </c>
      <c r="AA167" s="81" t="s">
        <v>141</v>
      </c>
      <c r="AB167" s="85">
        <v>14580</v>
      </c>
      <c r="AC167" s="85"/>
      <c r="AD167" s="85"/>
      <c r="AE167" s="90">
        <v>43283</v>
      </c>
      <c r="AF167" s="90">
        <v>43299</v>
      </c>
      <c r="AG167" s="90">
        <f t="shared" si="11"/>
        <v>43293</v>
      </c>
      <c r="AH167" s="81"/>
      <c r="AI167" s="133" t="str">
        <f>IFERROR(VLOOKUP(SPARES_MANUF[[#This Row],[LCT pour mise à la MAD]],[2]MAD!$B$4:$J$500000,2,FALSE),"MAD TBD")</f>
        <v>MAD TBD</v>
      </c>
      <c r="AJ167" s="124" t="str">
        <f>IFERROR(VLOOKUP(SPARES_MANUF[[#This Row],[LCT pour mise à la MAD]],[2]MAD!$B$4:$J$500000,9,FALSE),"")</f>
        <v/>
      </c>
      <c r="AK16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67" s="124">
        <f>SPARES_MANUF[[#This Row],[Promised ODD]]</f>
        <v>43299</v>
      </c>
      <c r="AM167" s="122" t="s">
        <v>10</v>
      </c>
      <c r="AN167" s="200">
        <f>IFERROR(VLOOKUP(SPARES_MANUF[[#This Row],[P/N]],'Table V'!A$1:O$7777,13,FALSE),"0,00")</f>
        <v>0</v>
      </c>
      <c r="AO167" s="201">
        <f>IFERROR(VLOOKUP(SPARES_MANUF[[#This Row],[P/N]],'Table V'!A$1:O$7777,14,FALSE),"0,00")</f>
        <v>0</v>
      </c>
      <c r="AP167" s="202">
        <f>IFERROR(VLOOKUP(SPARES_MANUF[[#This Row],[P/N]],'Table V'!A$1:O$7777,15,FALSE),"TBD")</f>
        <v>0</v>
      </c>
      <c r="AQ167" s="203" t="str">
        <f>IFERROR(VLOOKUP(SPARES_MANUF[[#This Row],[CONCAT]],[3]PO_AS!$A$2:$R$2520,16,FALSE),"TBD")</f>
        <v>TBD</v>
      </c>
      <c r="AR167" s="204" t="str">
        <f>IFERROR(VLOOKUP(SPARES_MANUF[[#This Row],[CONCAT]],[3]PO_AS!$A$2:$S$2520,18,FALSE),"TBD")</f>
        <v>TBD</v>
      </c>
      <c r="AS167" s="204" t="str">
        <f t="shared" si="12"/>
        <v>Non valide</v>
      </c>
      <c r="AT167" s="204" t="str">
        <f t="shared" si="13"/>
        <v>Non valide</v>
      </c>
      <c r="AU16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7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67" s="259" t="str">
        <f>LEFT(SPARES_MANUF[[#This Row],[LCT]],9)</f>
        <v>LCT060862</v>
      </c>
      <c r="AX167" s="205">
        <f>SPARES_MANUF[[#This Row],[Collaborated date]]</f>
        <v>43299</v>
      </c>
      <c r="AY167" s="206">
        <f>IF(AND(SPARES_MANUF[[#This Row],[Dashboard date]]&gt;40179,SPARES_MANUF[[#This Row],[Dashboard date]]&lt;45658),SPARES_MANUF[[#This Row],[Dashboard date]],0)</f>
        <v>43299</v>
      </c>
      <c r="AZ167" s="207">
        <f>IF(OR(SPARES_MANUF[[#This Row],[Client]]="STELIA",SPARES_MANUF[[#This Row],[Priority]]="RTN",SPARES_MANUF[[#This Row],[Priority]]="EXP",SPARES_MANUF[[#This Row],[Priority]]="CRIT"),2,1)</f>
        <v>2</v>
      </c>
      <c r="BA167" s="208">
        <f>IFERROR(VLOOKUP(SPARES_MANUF[[#This Row],[P/N]],Tableau2[[#All],[PN]:[Temps alloués (h)]],16,FALSE),"TBD")</f>
        <v>0</v>
      </c>
      <c r="BB167" s="208">
        <f>IFERROR(SUM(SPARES_MANUF[[#This Row],[Temps alloués Unitaire]]*SPARES_MANUF[[#This Row],[Requested Qty]]),"TBD")</f>
        <v>0</v>
      </c>
    </row>
    <row r="168" spans="1:54" ht="38.25" hidden="1" customHeight="1" x14ac:dyDescent="0.2">
      <c r="A168" s="335" t="str">
        <f t="shared" si="14"/>
        <v>4900035558</v>
      </c>
      <c r="B168" s="81" t="str">
        <f>IFERROR(VLOOKUP(F168,'Table V'!A:K,11,FALSE),"TBD")</f>
        <v>STELIA</v>
      </c>
      <c r="C168" s="81">
        <v>4900035558</v>
      </c>
      <c r="D168" s="82"/>
      <c r="E168" s="83" t="s">
        <v>78</v>
      </c>
      <c r="F168" s="81" t="s">
        <v>480</v>
      </c>
      <c r="G168" s="81">
        <v>1</v>
      </c>
      <c r="H168" s="81">
        <v>0</v>
      </c>
      <c r="I168" s="81" t="str">
        <f>IFERROR(VLOOKUP(F168,'Stock PHS'!A:F,6,FALSE),"")</f>
        <v/>
      </c>
      <c r="J168" s="84" t="str">
        <f>IFERROR(VLOOKUP(F168,'Table V'!A:I,9,FALSE),"P/N INCONNU")</f>
        <v>P/N CONNU</v>
      </c>
      <c r="K168" s="81" t="str">
        <f>IFERROR(VLOOKUP(F168,'Table V'!A:J,10,FALSE),"TBD")</f>
        <v>N/A</v>
      </c>
      <c r="L168" s="81" t="str">
        <f>IFERROR(VLOOKUP(F168,'Table V'!A:C,3,FALSE),"LdF non existante")</f>
        <v>LdF approuvée</v>
      </c>
      <c r="M168" s="85" t="s">
        <v>46</v>
      </c>
      <c r="N168" s="81" t="str">
        <f>IFERROR(VLOOKUP(F168,'Table V'!A:H,8,FALSE),"À définir")</f>
        <v>NON</v>
      </c>
      <c r="O168" s="81">
        <f>IFERROR(VLOOKUP(F168,'Table V'!A:E,2,FALSE),"")</f>
        <v>23</v>
      </c>
      <c r="P168" s="81" t="str">
        <f>IFERROR(CONCATENATE(VLOOKUP(F168,'Table V'!$A$1:$Q$259969,17,FALSE),"-",(RIGHT(C168,4)),"0",D168),"")</f>
        <v>1251019-55580</v>
      </c>
      <c r="Q168" s="86" t="str">
        <f>IFERROR(VLOOKUP(F168,'Table V'!A:L,12,FALSE),"")</f>
        <v>LAB</v>
      </c>
      <c r="R168" s="82" t="s">
        <v>1736</v>
      </c>
      <c r="S168" s="81" t="s">
        <v>164</v>
      </c>
      <c r="T168" s="90">
        <v>43293</v>
      </c>
      <c r="U168" s="88" t="s">
        <v>18</v>
      </c>
      <c r="V168" s="86" t="str">
        <f>IFERROR(VLOOKUP(F168,'Table V'!A:F,6,FALSE),"TBD")</f>
        <v>N/A</v>
      </c>
      <c r="W168" s="81" t="str">
        <f>IFERROR(VLOOKUP(F168,'Table V'!A:G,7,FALSE),"TBD")</f>
        <v>N/A</v>
      </c>
      <c r="X168" s="81" t="str">
        <f>IFERROR(VLOOKUP(A168,[1]Feuil1!$A:$AJ,32,FALSE),"N/A")</f>
        <v>N/A</v>
      </c>
      <c r="Y168" s="86" t="s">
        <v>1893</v>
      </c>
      <c r="Z168" s="89" t="s">
        <v>361</v>
      </c>
      <c r="AA168" s="81" t="s">
        <v>141</v>
      </c>
      <c r="AB168" s="85">
        <v>14580</v>
      </c>
      <c r="AC168" s="85"/>
      <c r="AD168" s="85"/>
      <c r="AE168" s="90">
        <v>43283</v>
      </c>
      <c r="AF168" s="90">
        <v>43299</v>
      </c>
      <c r="AG168" s="90">
        <f t="shared" si="11"/>
        <v>43293</v>
      </c>
      <c r="AH168" s="81"/>
      <c r="AI168" s="133" t="str">
        <f>IFERROR(VLOOKUP(SPARES_MANUF[[#This Row],[LCT pour mise à la MAD]],[2]MAD!$B$4:$J$500000,2,FALSE),"MAD TBD")</f>
        <v>MAD TBD</v>
      </c>
      <c r="AJ168" s="124" t="str">
        <f>IFERROR(VLOOKUP(SPARES_MANUF[[#This Row],[LCT pour mise à la MAD]],[2]MAD!$B$4:$J$500000,9,FALSE),"")</f>
        <v/>
      </c>
      <c r="AK16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68" s="124">
        <f>SPARES_MANUF[[#This Row],[Promised ODD]]</f>
        <v>43299</v>
      </c>
      <c r="AM168" s="122" t="s">
        <v>10</v>
      </c>
      <c r="AN168" s="200">
        <f>IFERROR(VLOOKUP(SPARES_MANUF[[#This Row],[P/N]],'Table V'!A$1:O$7777,13,FALSE),"0,00")</f>
        <v>0</v>
      </c>
      <c r="AO168" s="201">
        <f>IFERROR(VLOOKUP(SPARES_MANUF[[#This Row],[P/N]],'Table V'!A$1:O$7777,14,FALSE),"0,00")</f>
        <v>0</v>
      </c>
      <c r="AP168" s="202">
        <f>IFERROR(VLOOKUP(SPARES_MANUF[[#This Row],[P/N]],'Table V'!A$1:O$7777,15,FALSE),"TBD")</f>
        <v>0</v>
      </c>
      <c r="AQ168" s="203" t="str">
        <f>IFERROR(VLOOKUP(SPARES_MANUF[[#This Row],[CONCAT]],[3]PO_AS!$A$2:$R$2520,16,FALSE),"TBD")</f>
        <v>TBD</v>
      </c>
      <c r="AR168" s="204" t="str">
        <f>IFERROR(VLOOKUP(SPARES_MANUF[[#This Row],[CONCAT]],[3]PO_AS!$A$2:$S$2520,18,FALSE),"TBD")</f>
        <v>TBD</v>
      </c>
      <c r="AS168" s="204" t="str">
        <f t="shared" si="12"/>
        <v>Non valide</v>
      </c>
      <c r="AT168" s="204" t="str">
        <f t="shared" si="13"/>
        <v>Non valide</v>
      </c>
      <c r="AU1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68" s="259" t="str">
        <f>LEFT(SPARES_MANUF[[#This Row],[LCT]],9)</f>
        <v>LCT060864</v>
      </c>
      <c r="AX168" s="205">
        <f>SPARES_MANUF[[#This Row],[Collaborated date]]</f>
        <v>43299</v>
      </c>
      <c r="AY168" s="206">
        <f>IF(AND(SPARES_MANUF[[#This Row],[Dashboard date]]&gt;40179,SPARES_MANUF[[#This Row],[Dashboard date]]&lt;45658),SPARES_MANUF[[#This Row],[Dashboard date]],0)</f>
        <v>43299</v>
      </c>
      <c r="AZ168" s="207">
        <f>IF(OR(SPARES_MANUF[[#This Row],[Client]]="STELIA",SPARES_MANUF[[#This Row],[Priority]]="RTN",SPARES_MANUF[[#This Row],[Priority]]="EXP",SPARES_MANUF[[#This Row],[Priority]]="CRIT"),2,1)</f>
        <v>2</v>
      </c>
      <c r="BA168" s="208">
        <f>IFERROR(VLOOKUP(SPARES_MANUF[[#This Row],[P/N]],Tableau2[[#All],[PN]:[Temps alloués (h)]],16,FALSE),"TBD")</f>
        <v>0</v>
      </c>
      <c r="BB168" s="208">
        <f>IFERROR(SUM(SPARES_MANUF[[#This Row],[Temps alloués Unitaire]]*SPARES_MANUF[[#This Row],[Requested Qty]]),"TBD")</f>
        <v>0</v>
      </c>
    </row>
    <row r="169" spans="1:54" ht="38.25" hidden="1" customHeight="1" x14ac:dyDescent="0.2">
      <c r="A169" s="335" t="str">
        <f t="shared" si="14"/>
        <v>4900035558</v>
      </c>
      <c r="B169" s="81" t="str">
        <f>IFERROR(VLOOKUP(F169,'Table V'!A:K,11,FALSE),"TBD")</f>
        <v>STELIA</v>
      </c>
      <c r="C169" s="81">
        <v>4900035558</v>
      </c>
      <c r="D169" s="82"/>
      <c r="E169" s="83" t="s">
        <v>78</v>
      </c>
      <c r="F169" s="81" t="s">
        <v>483</v>
      </c>
      <c r="G169" s="81">
        <v>1</v>
      </c>
      <c r="H169" s="81">
        <v>0</v>
      </c>
      <c r="I169" s="81" t="str">
        <f>IFERROR(VLOOKUP(F169,'Stock PHS'!A:F,6,FALSE),"")</f>
        <v/>
      </c>
      <c r="J169" s="84" t="str">
        <f>IFERROR(VLOOKUP(F169,'Table V'!A:I,9,FALSE),"P/N INCONNU")</f>
        <v>P/N CONNU</v>
      </c>
      <c r="K169" s="81" t="str">
        <f>IFERROR(VLOOKUP(F169,'Table V'!A:J,10,FALSE),"TBD")</f>
        <v>N/A</v>
      </c>
      <c r="L169" s="81" t="str">
        <f>IFERROR(VLOOKUP(F169,'Table V'!A:C,3,FALSE),"LdF non existante")</f>
        <v>LdF approuvée</v>
      </c>
      <c r="M169" s="85" t="s">
        <v>46</v>
      </c>
      <c r="N169" s="81" t="str">
        <f>IFERROR(VLOOKUP(F169,'Table V'!A:H,8,FALSE),"À définir")</f>
        <v>NON</v>
      </c>
      <c r="O169" s="81">
        <f>IFERROR(VLOOKUP(F169,'Table V'!A:E,2,FALSE),"")</f>
        <v>24</v>
      </c>
      <c r="P169" s="81" t="str">
        <f>IFERROR(CONCATENATE(VLOOKUP(F169,'Table V'!$A$1:$Q$259969,17,FALSE),"-",(RIGHT(C169,4)),"0",D169),"")</f>
        <v>1251019-55580</v>
      </c>
      <c r="Q169" s="86" t="str">
        <f>IFERROR(VLOOKUP(F169,'Table V'!A:L,12,FALSE),"")</f>
        <v>LAB</v>
      </c>
      <c r="R169" s="82" t="s">
        <v>1737</v>
      </c>
      <c r="S169" s="81" t="s">
        <v>164</v>
      </c>
      <c r="T169" s="90">
        <v>43293</v>
      </c>
      <c r="U169" s="88" t="s">
        <v>18</v>
      </c>
      <c r="V169" s="86" t="str">
        <f>IFERROR(VLOOKUP(F169,'Table V'!A:F,6,FALSE),"TBD")</f>
        <v>N/A</v>
      </c>
      <c r="W169" s="81" t="str">
        <f>IFERROR(VLOOKUP(F169,'Table V'!A:G,7,FALSE),"TBD")</f>
        <v>N/A</v>
      </c>
      <c r="X169" s="81" t="str">
        <f>IFERROR(VLOOKUP(A169,[1]Feuil1!$A:$AJ,32,FALSE),"N/A")</f>
        <v>N/A</v>
      </c>
      <c r="Y169" s="86" t="s">
        <v>1893</v>
      </c>
      <c r="Z169" s="89" t="s">
        <v>361</v>
      </c>
      <c r="AA169" s="81" t="s">
        <v>141</v>
      </c>
      <c r="AB169" s="85">
        <v>14580</v>
      </c>
      <c r="AC169" s="85"/>
      <c r="AD169" s="85"/>
      <c r="AE169" s="90">
        <v>43283</v>
      </c>
      <c r="AF169" s="90">
        <v>43299</v>
      </c>
      <c r="AG169" s="90">
        <f t="shared" si="11"/>
        <v>43293</v>
      </c>
      <c r="AH169" s="81"/>
      <c r="AI169" s="133" t="str">
        <f>IFERROR(VLOOKUP(SPARES_MANUF[[#This Row],[LCT pour mise à la MAD]],[2]MAD!$B$4:$J$500000,2,FALSE),"MAD TBD")</f>
        <v>MAD TBD</v>
      </c>
      <c r="AJ169" s="124" t="str">
        <f>IFERROR(VLOOKUP(SPARES_MANUF[[#This Row],[LCT pour mise à la MAD]],[2]MAD!$B$4:$J$500000,9,FALSE),"")</f>
        <v/>
      </c>
      <c r="AK16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69" s="124">
        <f>SPARES_MANUF[[#This Row],[Promised ODD]]</f>
        <v>43299</v>
      </c>
      <c r="AM169" s="122" t="s">
        <v>10</v>
      </c>
      <c r="AN169" s="200">
        <f>IFERROR(VLOOKUP(SPARES_MANUF[[#This Row],[P/N]],'Table V'!A$1:O$7777,13,FALSE),"0,00")</f>
        <v>0</v>
      </c>
      <c r="AO169" s="201">
        <f>IFERROR(VLOOKUP(SPARES_MANUF[[#This Row],[P/N]],'Table V'!A$1:O$7777,14,FALSE),"0,00")</f>
        <v>0</v>
      </c>
      <c r="AP169" s="202" t="str">
        <f>IFERROR(VLOOKUP(SPARES_MANUF[[#This Row],[P/N]],'Table V'!A$1:O$7777,15,FALSE),"TBD")</f>
        <v>TBD</v>
      </c>
      <c r="AQ169" s="203" t="str">
        <f>IFERROR(VLOOKUP(SPARES_MANUF[[#This Row],[CONCAT]],[3]PO_AS!$A$2:$R$2520,16,FALSE),"TBD")</f>
        <v>TBD</v>
      </c>
      <c r="AR169" s="204" t="str">
        <f>IFERROR(VLOOKUP(SPARES_MANUF[[#This Row],[CONCAT]],[3]PO_AS!$A$2:$S$2520,18,FALSE),"TBD")</f>
        <v>TBD</v>
      </c>
      <c r="AS169" s="204" t="str">
        <f t="shared" si="12"/>
        <v>Non valide</v>
      </c>
      <c r="AT169" s="204" t="str">
        <f t="shared" si="13"/>
        <v>Valide</v>
      </c>
      <c r="AU1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6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69" s="259" t="str">
        <f>LEFT(SPARES_MANUF[[#This Row],[LCT]],9)</f>
        <v>LCT060866</v>
      </c>
      <c r="AX169" s="205">
        <f>SPARES_MANUF[[#This Row],[Collaborated date]]</f>
        <v>43299</v>
      </c>
      <c r="AY169" s="206">
        <f>IF(AND(SPARES_MANUF[[#This Row],[Dashboard date]]&gt;40179,SPARES_MANUF[[#This Row],[Dashboard date]]&lt;45658),SPARES_MANUF[[#This Row],[Dashboard date]],0)</f>
        <v>43299</v>
      </c>
      <c r="AZ169" s="207">
        <f>IF(OR(SPARES_MANUF[[#This Row],[Client]]="STELIA",SPARES_MANUF[[#This Row],[Priority]]="RTN",SPARES_MANUF[[#This Row],[Priority]]="EXP",SPARES_MANUF[[#This Row],[Priority]]="CRIT"),2,1)</f>
        <v>2</v>
      </c>
      <c r="BA169" s="208">
        <f>IFERROR(VLOOKUP(SPARES_MANUF[[#This Row],[P/N]],Tableau2[[#All],[PN]:[Temps alloués (h)]],16,FALSE),"TBD")</f>
        <v>0</v>
      </c>
      <c r="BB169" s="208">
        <f>IFERROR(SUM(SPARES_MANUF[[#This Row],[Temps alloués Unitaire]]*SPARES_MANUF[[#This Row],[Requested Qty]]),"TBD")</f>
        <v>0</v>
      </c>
    </row>
    <row r="170" spans="1:54" ht="38.25" hidden="1" customHeight="1" x14ac:dyDescent="0.2">
      <c r="A170" s="335" t="str">
        <f t="shared" si="14"/>
        <v>27660261</v>
      </c>
      <c r="B170" s="81" t="str">
        <f>IFERROR(VLOOKUP(F170,'Table V'!A:K,11,FALSE),"TBD")</f>
        <v>AIRBUS</v>
      </c>
      <c r="C170" s="81">
        <v>27660261</v>
      </c>
      <c r="D170" s="82"/>
      <c r="E170" s="83" t="s">
        <v>78</v>
      </c>
      <c r="F170" s="81" t="s">
        <v>630</v>
      </c>
      <c r="G170" s="81">
        <v>1</v>
      </c>
      <c r="H170" s="81">
        <v>0</v>
      </c>
      <c r="I170" s="81" t="str">
        <f>IFERROR(VLOOKUP(F170,'Stock PHS'!A:F,6,FALSE),"")</f>
        <v/>
      </c>
      <c r="J170" s="84" t="str">
        <f>IFERROR(VLOOKUP(F170,'Table V'!A:I,9,FALSE),"P/N INCONNU")</f>
        <v>P/N CONNU</v>
      </c>
      <c r="K170" s="81" t="str">
        <f>IFERROR(VLOOKUP(F170,'Table V'!A:J,10,FALSE),"TBD")</f>
        <v>N/A</v>
      </c>
      <c r="L170" s="81" t="str">
        <f>IFERROR(VLOOKUP(F170,'Table V'!A:C,3,FALSE),"LdF non existante")</f>
        <v>LdF approuvée</v>
      </c>
      <c r="M170" s="85" t="s">
        <v>46</v>
      </c>
      <c r="N170" s="81" t="str">
        <f>IFERROR(VLOOKUP(F170,'Table V'!A:H,8,FALSE),"À définir")</f>
        <v>NON</v>
      </c>
      <c r="O170" s="81" t="str">
        <f>IFERROR(VLOOKUP(F170,'Table V'!A:E,2,FALSE),"")</f>
        <v>JACK</v>
      </c>
      <c r="P170" s="81" t="str">
        <f>IFERROR(CONCATENATE(VLOOKUP(F170,'Table V'!$A$1:$Q$259969,17,FALSE),"-",(RIGHT(C170,4)),"0",D170),"")</f>
        <v>1251319-02610</v>
      </c>
      <c r="Q170" s="86" t="str">
        <f>IFERROR(VLOOKUP(F170,'Table V'!A:L,12,FALSE),"")</f>
        <v>LAB</v>
      </c>
      <c r="R170" s="82" t="s">
        <v>316</v>
      </c>
      <c r="S170" s="81" t="s">
        <v>153</v>
      </c>
      <c r="T170" s="90">
        <v>43301</v>
      </c>
      <c r="U170" s="88" t="s">
        <v>18</v>
      </c>
      <c r="V170" s="86" t="str">
        <f>IFERROR(VLOOKUP(F170,'Table V'!A:F,6,FALSE),"TBD")</f>
        <v>6574872200</v>
      </c>
      <c r="W170" s="81" t="str">
        <f>IFERROR(VLOOKUP(F170,'Table V'!A:G,7,FALSE),"TBD")</f>
        <v>Qté 1</v>
      </c>
      <c r="X170" s="81" t="str">
        <f>IFERROR(VLOOKUP(A170,[1]Feuil1!$A:$AJ,32,FALSE),"N/A")</f>
        <v>N/A</v>
      </c>
      <c r="Y170" s="86" t="s">
        <v>1937</v>
      </c>
      <c r="Z170" s="89" t="s">
        <v>335</v>
      </c>
      <c r="AA170" s="81" t="s">
        <v>141</v>
      </c>
      <c r="AB170" s="85">
        <v>10916</v>
      </c>
      <c r="AC170" s="85"/>
      <c r="AD170" s="85"/>
      <c r="AE170" s="90">
        <v>43147</v>
      </c>
      <c r="AF170" s="90">
        <v>43307</v>
      </c>
      <c r="AG170" s="90">
        <f t="shared" si="11"/>
        <v>43301</v>
      </c>
      <c r="AH170" s="81" t="s">
        <v>44</v>
      </c>
      <c r="AI170" s="133">
        <f>IFERROR(VLOOKUP(SPARES_MANUF[[#This Row],[LCT pour mise à la MAD]],[2]MAD!$B$4:$J$500000,2,FALSE),"MAD TBD")</f>
        <v>43304</v>
      </c>
      <c r="AJ170" s="124">
        <f>IFERROR(VLOOKUP(SPARES_MANUF[[#This Row],[LCT pour mise à la MAD]],[2]MAD!$B$4:$J$500000,9,FALSE),"")</f>
        <v>43305</v>
      </c>
      <c r="AK17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170" s="124">
        <f>SPARES_MANUF[[#This Row],[Promised ODD]]</f>
        <v>43307</v>
      </c>
      <c r="AM170" s="122" t="s">
        <v>10</v>
      </c>
      <c r="AN170" s="200">
        <f>IFERROR(VLOOKUP(SPARES_MANUF[[#This Row],[P/N]],'Table V'!A$1:O$7777,13,FALSE),"0,00")</f>
        <v>1302</v>
      </c>
      <c r="AO170" s="201">
        <f>IFERROR(VLOOKUP(SPARES_MANUF[[#This Row],[P/N]],'Table V'!A$1:O$7777,14,FALSE),"0,00")</f>
        <v>0</v>
      </c>
      <c r="AP170" s="202" t="str">
        <f>IFERROR(VLOOKUP(SPARES_MANUF[[#This Row],[P/N]],'Table V'!A$1:O$7777,15,FALSE),"TBD")</f>
        <v>EUR</v>
      </c>
      <c r="AQ170" s="203" t="str">
        <f>IFERROR(VLOOKUP(SPARES_MANUF[[#This Row],[CONCAT]],[3]PO_AS!$A$2:$R$2520,16,FALSE),"TBD")</f>
        <v>TBD</v>
      </c>
      <c r="AR170" s="204" t="str">
        <f>IFERROR(VLOOKUP(SPARES_MANUF[[#This Row],[CONCAT]],[3]PO_AS!$A$2:$S$2520,18,FALSE),"TBD")</f>
        <v>TBD</v>
      </c>
      <c r="AS170" s="204" t="str">
        <f t="shared" si="12"/>
        <v>Non valide</v>
      </c>
      <c r="AT170" s="204" t="str">
        <f t="shared" si="13"/>
        <v>Non valide</v>
      </c>
      <c r="AU1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1302</v>
      </c>
      <c r="AV170" s="280">
        <f>IFERROR(SPARES_MANUF[[#This Row],[CA]]*INDEX('Paramètres listes'!$A$32:$C$34,MATCH(SPARES_MANUF[[#This Row],[Devise vendue]],'Paramètres listes'!$A$32:$A$34,0),MATCH(DASHBOARD!$J$5,'Paramètres listes'!$A$32:$C$32,0)),"0,00")</f>
        <v>1302</v>
      </c>
      <c r="AW170" s="259" t="str">
        <f>LEFT(SPARES_MANUF[[#This Row],[LCT]],9)</f>
        <v>LCTZ35696</v>
      </c>
      <c r="AX170" s="205">
        <f>SPARES_MANUF[[#This Row],[Collaborated date]]</f>
        <v>43307</v>
      </c>
      <c r="AY170" s="206">
        <f>IF(AND(SPARES_MANUF[[#This Row],[Dashboard date]]&gt;40179,SPARES_MANUF[[#This Row],[Dashboard date]]&lt;45658),SPARES_MANUF[[#This Row],[Dashboard date]],0)</f>
        <v>43307</v>
      </c>
      <c r="AZ170" s="207">
        <f>IF(OR(SPARES_MANUF[[#This Row],[Client]]="STELIA",SPARES_MANUF[[#This Row],[Priority]]="RTN",SPARES_MANUF[[#This Row],[Priority]]="EXP",SPARES_MANUF[[#This Row],[Priority]]="CRIT"),2,1)</f>
        <v>2</v>
      </c>
      <c r="BA170" s="208">
        <f>IFERROR(VLOOKUP(SPARES_MANUF[[#This Row],[P/N]],Tableau2[[#All],[PN]:[Temps alloués (h)]],16,FALSE),"TBD")</f>
        <v>0</v>
      </c>
      <c r="BB170" s="208">
        <f>IFERROR(SUM(SPARES_MANUF[[#This Row],[Temps alloués Unitaire]]*SPARES_MANUF[[#This Row],[Requested Qty]]),"TBD")</f>
        <v>0</v>
      </c>
    </row>
    <row r="171" spans="1:54" ht="38.25" hidden="1" customHeight="1" x14ac:dyDescent="0.2">
      <c r="A171" s="335" t="str">
        <f t="shared" si="14"/>
        <v>CDE-CCP77701010</v>
      </c>
      <c r="B171" s="81" t="str">
        <f>IFERROR(VLOOKUP(F171,'Table V'!A:K,11,FALSE),"TBD")</f>
        <v>LATECOERE</v>
      </c>
      <c r="C171" s="81" t="s">
        <v>300</v>
      </c>
      <c r="D171" s="82" t="s">
        <v>139</v>
      </c>
      <c r="E171" s="83" t="s">
        <v>86</v>
      </c>
      <c r="F171" s="81" t="s">
        <v>1476</v>
      </c>
      <c r="G171" s="81">
        <v>7</v>
      </c>
      <c r="H171" s="81">
        <v>0</v>
      </c>
      <c r="I171" s="81" t="str">
        <f>IFERROR(VLOOKUP(F171,'Stock PHS'!A:F,6,FALSE),"")</f>
        <v/>
      </c>
      <c r="J171" s="84" t="str">
        <f>IFERROR(VLOOKUP(F171,'Table V'!A:I,9,FALSE),"P/N INCONNU")</f>
        <v>P/N CONNU</v>
      </c>
      <c r="K171" s="81" t="str">
        <f>IFERROR(VLOOKUP(F171,'Table V'!A:J,10,FALSE),"TBD")</f>
        <v>N/A</v>
      </c>
      <c r="L171" s="81" t="str">
        <f>IFERROR(VLOOKUP(F171,'Table V'!A:C,3,FALSE),"LdF non existante")</f>
        <v>LdF approuvée</v>
      </c>
      <c r="M171" s="85" t="s">
        <v>46</v>
      </c>
      <c r="N171" s="81" t="str">
        <f>IFERROR(VLOOKUP(F171,'Table V'!A:H,8,FALSE),"À définir")</f>
        <v>N/A</v>
      </c>
      <c r="O171" s="81" t="str">
        <f>IFERROR(VLOOKUP(F171,'Table V'!A:E,2,FALSE),"")</f>
        <v>FDCP-L1</v>
      </c>
      <c r="P171" s="81" t="str">
        <f>IFERROR(CONCATENATE(VLOOKUP(F171,'Table V'!$A$1:$Q$259969,17,FALSE),"-",(RIGHT(C171,4)),"0",D171),"")</f>
        <v>1251619-7010010</v>
      </c>
      <c r="Q171" s="86" t="str">
        <f>IFERROR(VLOOKUP(F171,'Table V'!A:L,12,FALSE),"")</f>
        <v>COL</v>
      </c>
      <c r="R171" s="82" t="s">
        <v>382</v>
      </c>
      <c r="S171" s="81" t="s">
        <v>380</v>
      </c>
      <c r="T171" s="90">
        <v>43304</v>
      </c>
      <c r="U171" s="88" t="s">
        <v>18</v>
      </c>
      <c r="V171" s="86" t="str">
        <f>IFERROR(VLOOKUP(F171,'Table V'!A:F,6,FALSE),"TBD")</f>
        <v>N/A</v>
      </c>
      <c r="W171" s="81" t="str">
        <f>IFERROR(VLOOKUP(F171,'Table V'!A:G,7,FALSE),"TBD")</f>
        <v>N/A</v>
      </c>
      <c r="X171" s="81" t="str">
        <f>IFERROR(VLOOKUP(A171,[1]Feuil1!$A:$AJ,32,FALSE),"N/A")</f>
        <v>N/A</v>
      </c>
      <c r="Y171" s="86" t="s">
        <v>1893</v>
      </c>
      <c r="Z171" s="89" t="s">
        <v>381</v>
      </c>
      <c r="AA171" s="81" t="s">
        <v>141</v>
      </c>
      <c r="AB171" s="85">
        <v>6867</v>
      </c>
      <c r="AC171" s="85"/>
      <c r="AD171" s="85"/>
      <c r="AE171" s="90">
        <v>43266</v>
      </c>
      <c r="AF171" s="90">
        <v>43308</v>
      </c>
      <c r="AG171" s="90">
        <f t="shared" si="11"/>
        <v>43304</v>
      </c>
      <c r="AH171" s="81" t="s">
        <v>44</v>
      </c>
      <c r="AI171" s="133" t="str">
        <f>IFERROR(VLOOKUP(SPARES_MANUF[[#This Row],[LCT pour mise à la MAD]],[2]MAD!$B$4:$J$500000,2,FALSE),"MAD TBD")</f>
        <v>MAD TBD</v>
      </c>
      <c r="AJ171" s="124" t="str">
        <f>IFERROR(VLOOKUP(SPARES_MANUF[[#This Row],[LCT pour mise à la MAD]],[2]MAD!$B$4:$J$500000,9,FALSE),"")</f>
        <v/>
      </c>
      <c r="AK17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1" s="124">
        <f>SPARES_MANUF[[#This Row],[Promised ODD]]</f>
        <v>43308</v>
      </c>
      <c r="AM171" s="122" t="s">
        <v>10</v>
      </c>
      <c r="AN171" s="200">
        <f>IFERROR(VLOOKUP(SPARES_MANUF[[#This Row],[P/N]],'Table V'!A$1:O$7777,13,FALSE),"0,00")</f>
        <v>1239</v>
      </c>
      <c r="AO171" s="201" t="str">
        <f>IFERROR(VLOOKUP(SPARES_MANUF[[#This Row],[P/N]],'Table V'!A$1:O$7777,14,FALSE),"0,00")</f>
        <v>N/A</v>
      </c>
      <c r="AP171" s="202" t="str">
        <f>IFERROR(VLOOKUP(SPARES_MANUF[[#This Row],[P/N]],'Table V'!A$1:O$7777,15,FALSE),"TBD")</f>
        <v>EUR</v>
      </c>
      <c r="AQ171" s="201" t="str">
        <f>IFERROR(VLOOKUP(SPARES_MANUF[[#This Row],[CONCAT]],[3]PO_AS!$A$2:$R$2520,16,FALSE),"TBD")</f>
        <v>TBD</v>
      </c>
      <c r="AR171" s="204" t="str">
        <f>IFERROR(VLOOKUP(SPARES_MANUF[[#This Row],[CONCAT]],[3]PO_AS!$A$2:$S$2520,18,FALSE),"TBD")</f>
        <v>TBD</v>
      </c>
      <c r="AS171" s="204" t="str">
        <f t="shared" si="12"/>
        <v>Non valide</v>
      </c>
      <c r="AT171" s="204" t="str">
        <f t="shared" si="13"/>
        <v>Non valide</v>
      </c>
      <c r="AU1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8673</v>
      </c>
      <c r="AV171" s="280">
        <f>IFERROR(SPARES_MANUF[[#This Row],[CA]]*INDEX('Paramètres listes'!$A$32:$C$34,MATCH(SPARES_MANUF[[#This Row],[Devise vendue]],'Paramètres listes'!$A$32:$A$34,0),MATCH(DASHBOARD!$J$5,'Paramètres listes'!$A$32:$C$32,0)),"0,00")</f>
        <v>8673</v>
      </c>
      <c r="AW171" s="259" t="str">
        <f>LEFT(SPARES_MANUF[[#This Row],[LCT]],9)</f>
        <v>LCT078191</v>
      </c>
      <c r="AX171" s="205">
        <f>SPARES_MANUF[[#This Row],[Collaborated date]]</f>
        <v>43308</v>
      </c>
      <c r="AY171" s="206">
        <f>IF(AND(SPARES_MANUF[[#This Row],[Dashboard date]]&gt;40179,SPARES_MANUF[[#This Row],[Dashboard date]]&lt;45658),SPARES_MANUF[[#This Row],[Dashboard date]],0)</f>
        <v>43308</v>
      </c>
      <c r="AZ171" s="207">
        <f>IF(OR(SPARES_MANUF[[#This Row],[Client]]="STELIA",SPARES_MANUF[[#This Row],[Priority]]="RTN",SPARES_MANUF[[#This Row],[Priority]]="EXP",SPARES_MANUF[[#This Row],[Priority]]="CRIT"),2,1)</f>
        <v>2</v>
      </c>
      <c r="BA171" s="208">
        <f>IFERROR(VLOOKUP(SPARES_MANUF[[#This Row],[P/N]],Tableau2[[#All],[PN]:[Temps alloués (h)]],16,FALSE),"TBD")</f>
        <v>2.14</v>
      </c>
      <c r="BB171" s="208">
        <f>IFERROR(SUM(SPARES_MANUF[[#This Row],[Temps alloués Unitaire]]*SPARES_MANUF[[#This Row],[Requested Qty]]),"TBD")</f>
        <v>14.98</v>
      </c>
    </row>
    <row r="172" spans="1:54" ht="25.5" hidden="1" customHeight="1" x14ac:dyDescent="0.2">
      <c r="A172" s="335" t="str">
        <f t="shared" si="14"/>
        <v>27699479</v>
      </c>
      <c r="B172" s="81" t="str">
        <f>IFERROR(VLOOKUP(F172,'Table V'!A:K,11,FALSE),"TBD")</f>
        <v>AIRBUS</v>
      </c>
      <c r="C172" s="81">
        <v>27699479</v>
      </c>
      <c r="D172" s="82"/>
      <c r="E172" s="83" t="s">
        <v>86</v>
      </c>
      <c r="F172" s="81" t="s">
        <v>655</v>
      </c>
      <c r="G172" s="81">
        <v>2</v>
      </c>
      <c r="H172" s="81">
        <v>0</v>
      </c>
      <c r="I172" s="81" t="str">
        <f>IFERROR(VLOOKUP(F172,'Stock PHS'!A:F,6,FALSE),"")</f>
        <v/>
      </c>
      <c r="J172" s="84" t="str">
        <f>IFERROR(VLOOKUP(F172,'Table V'!A:I,9,FALSE),"P/N INCONNU")</f>
        <v>P/N CONNU</v>
      </c>
      <c r="K172" s="81" t="str">
        <f>IFERROR(VLOOKUP(F172,'Table V'!A:J,10,FALSE),"TBD")</f>
        <v>TBD</v>
      </c>
      <c r="L172" s="81" t="str">
        <f>IFERROR(VLOOKUP(F172,'Table V'!A:C,3,FALSE),"LdF non existante")</f>
        <v>LdF approuvée</v>
      </c>
      <c r="M172" s="85" t="s">
        <v>46</v>
      </c>
      <c r="N172" s="81" t="str">
        <f>IFERROR(VLOOKUP(F172,'Table V'!A:H,8,FALSE),"À définir")</f>
        <v>NON</v>
      </c>
      <c r="O172" s="81" t="str">
        <f>IFERROR(VLOOKUP(F172,'Table V'!A:E,2,FALSE),"")</f>
        <v>HARNAIS 2 P2T2</v>
      </c>
      <c r="P172" s="81" t="str">
        <f>IFERROR(CONCATENATE(VLOOKUP(F172,'Table V'!$A$1:$Q$259969,17,FALSE),"-",(RIGHT(C172,4)),"0",D172),"")</f>
        <v>1251019-94790</v>
      </c>
      <c r="Q172" s="86" t="str">
        <f>IFERROR(VLOOKUP(F172,'Table V'!A:L,12,FALSE),"")</f>
        <v>COL</v>
      </c>
      <c r="R172" s="82" t="s">
        <v>794</v>
      </c>
      <c r="S172" s="81" t="s">
        <v>760</v>
      </c>
      <c r="T172" s="90">
        <v>43304</v>
      </c>
      <c r="U172" s="88" t="s">
        <v>18</v>
      </c>
      <c r="V172" s="86" t="str">
        <f>IFERROR(VLOOKUP(F172,'Table V'!A:F,6,FALSE),"TBD")</f>
        <v>N/A</v>
      </c>
      <c r="W172" s="81" t="str">
        <f>IFERROR(VLOOKUP(F172,'Table V'!A:G,7,FALSE),"TBD")</f>
        <v>N/A</v>
      </c>
      <c r="X172" s="81" t="str">
        <f>IFERROR(VLOOKUP(A172,[1]Feuil1!$A:$AJ,32,FALSE),"N/A")</f>
        <v>N/A</v>
      </c>
      <c r="Y172" s="86" t="s">
        <v>1893</v>
      </c>
      <c r="Z172" s="89" t="s">
        <v>58</v>
      </c>
      <c r="AA172" s="81" t="s">
        <v>141</v>
      </c>
      <c r="AB172" s="85">
        <v>11974</v>
      </c>
      <c r="AC172" s="85" t="s">
        <v>735</v>
      </c>
      <c r="AD172" s="85"/>
      <c r="AE172" s="90">
        <v>43286</v>
      </c>
      <c r="AF172" s="90">
        <v>43308</v>
      </c>
      <c r="AG172" s="90">
        <f t="shared" si="11"/>
        <v>43304</v>
      </c>
      <c r="AH172" s="81"/>
      <c r="AI172" s="133" t="str">
        <f>IFERROR(VLOOKUP(SPARES_MANUF[[#This Row],[LCT pour mise à la MAD]],[2]MAD!$B$4:$J$500000,2,FALSE),"MAD TBD")</f>
        <v>MAD TBD</v>
      </c>
      <c r="AJ172" s="124" t="str">
        <f>IFERROR(VLOOKUP(SPARES_MANUF[[#This Row],[LCT pour mise à la MAD]],[2]MAD!$B$4:$J$500000,9,FALSE),"")</f>
        <v/>
      </c>
      <c r="AK17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2" s="124">
        <f>SPARES_MANUF[[#This Row],[Promised ODD]]</f>
        <v>43308</v>
      </c>
      <c r="AM172" s="122" t="s">
        <v>10</v>
      </c>
      <c r="AN172" s="200">
        <f>IFERROR(VLOOKUP(SPARES_MANUF[[#This Row],[P/N]],'Table V'!A$1:O$7777,13,FALSE),"0,00")</f>
        <v>608</v>
      </c>
      <c r="AO172" s="201">
        <f>IFERROR(VLOOKUP(SPARES_MANUF[[#This Row],[P/N]],'Table V'!A$1:O$7777,14,FALSE),"0,00")</f>
        <v>0</v>
      </c>
      <c r="AP172" s="202" t="str">
        <f>IFERROR(VLOOKUP(SPARES_MANUF[[#This Row],[P/N]],'Table V'!A$1:O$7777,15,FALSE),"TBD")</f>
        <v>USD</v>
      </c>
      <c r="AQ172" s="203" t="str">
        <f>IFERROR(VLOOKUP(SPARES_MANUF[[#This Row],[CONCAT]],[3]PO_AS!$A$2:$R$2520,16,FALSE),"TBD")</f>
        <v>TBD</v>
      </c>
      <c r="AR172" s="204" t="str">
        <f>IFERROR(VLOOKUP(SPARES_MANUF[[#This Row],[CONCAT]],[3]PO_AS!$A$2:$S$2520,18,FALSE),"TBD")</f>
        <v>TBD</v>
      </c>
      <c r="AS172" s="204" t="str">
        <f t="shared" si="12"/>
        <v>Non valide</v>
      </c>
      <c r="AT172" s="204" t="str">
        <f t="shared" si="13"/>
        <v>Non valide</v>
      </c>
      <c r="AU1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1216</v>
      </c>
      <c r="AV172" s="280">
        <f>IFERROR(SPARES_MANUF[[#This Row],[CA]]*INDEX('Paramètres listes'!$A$32:$C$34,MATCH(SPARES_MANUF[[#This Row],[Devise vendue]],'Paramètres listes'!$A$32:$A$34,0),MATCH(DASHBOARD!$J$5,'Paramètres listes'!$A$32:$C$32,0)),"0,00")</f>
        <v>1082.24</v>
      </c>
      <c r="AW172" s="259" t="str">
        <f>LEFT(SPARES_MANUF[[#This Row],[LCT]],9)</f>
        <v>LCTZ72243</v>
      </c>
      <c r="AX172" s="205">
        <f>SPARES_MANUF[[#This Row],[Collaborated date]]</f>
        <v>43308</v>
      </c>
      <c r="AY172" s="206">
        <f>IF(AND(SPARES_MANUF[[#This Row],[Dashboard date]]&gt;40179,SPARES_MANUF[[#This Row],[Dashboard date]]&lt;45658),SPARES_MANUF[[#This Row],[Dashboard date]],0)</f>
        <v>43308</v>
      </c>
      <c r="AZ172" s="207">
        <f>IF(OR(SPARES_MANUF[[#This Row],[Client]]="STELIA",SPARES_MANUF[[#This Row],[Priority]]="RTN",SPARES_MANUF[[#This Row],[Priority]]="EXP",SPARES_MANUF[[#This Row],[Priority]]="CRIT"),2,1)</f>
        <v>2</v>
      </c>
      <c r="BA172" s="208">
        <f>IFERROR(VLOOKUP(SPARES_MANUF[[#This Row],[P/N]],Tableau2[[#All],[PN]:[Temps alloués (h)]],16,FALSE),"TBD")</f>
        <v>0</v>
      </c>
      <c r="BB172" s="208">
        <f>IFERROR(SUM(SPARES_MANUF[[#This Row],[Temps alloués Unitaire]]*SPARES_MANUF[[#This Row],[Requested Qty]]),"TBD")</f>
        <v>0</v>
      </c>
    </row>
    <row r="173" spans="1:54" ht="38.25" hidden="1" customHeight="1" x14ac:dyDescent="0.2">
      <c r="A173" s="335" t="str">
        <f t="shared" si="14"/>
        <v>27803321</v>
      </c>
      <c r="B173" s="81" t="str">
        <f>IFERROR(VLOOKUP(F173,'Table V'!A:K,11,FALSE),"TBD")</f>
        <v>AIRBUS</v>
      </c>
      <c r="C173" s="81">
        <v>27803321</v>
      </c>
      <c r="D173" s="82"/>
      <c r="E173" s="83" t="s">
        <v>86</v>
      </c>
      <c r="F173" s="81" t="s">
        <v>650</v>
      </c>
      <c r="G173" s="81">
        <v>15</v>
      </c>
      <c r="H173" s="81">
        <v>0</v>
      </c>
      <c r="I173" s="81" t="str">
        <f>IFERROR(VLOOKUP(F173,'Stock PHS'!A:F,6,FALSE),"")</f>
        <v/>
      </c>
      <c r="J173" s="84" t="str">
        <f>IFERROR(VLOOKUP(F173,'Table V'!A:I,9,FALSE),"P/N INCONNU")</f>
        <v>P/N CONNU</v>
      </c>
      <c r="K173" s="81" t="str">
        <f>IFERROR(VLOOKUP(F173,'Table V'!A:J,10,FALSE),"TBD")</f>
        <v>N/A</v>
      </c>
      <c r="L173" s="81" t="str">
        <f>IFERROR(VLOOKUP(F173,'Table V'!A:C,3,FALSE),"LdF non existante")</f>
        <v>LdF approuvée</v>
      </c>
      <c r="M173" s="85" t="s">
        <v>46</v>
      </c>
      <c r="N173" s="81" t="str">
        <f>IFERROR(VLOOKUP(F173,'Table V'!A:H,8,FALSE),"À définir")</f>
        <v>NON</v>
      </c>
      <c r="O173" s="81" t="str">
        <f>IFERROR(VLOOKUP(F173,'Table V'!A:E,2,FALSE),"")</f>
        <v>PROTECTION CAP</v>
      </c>
      <c r="P173" s="81" t="str">
        <f>IFERROR(CONCATENATE(VLOOKUP(F173,'Table V'!$A$1:$Q$259969,17,FALSE),"-",(RIGHT(C173,4)),"0",D173),"")</f>
        <v>1251019-33210</v>
      </c>
      <c r="Q173" s="86" t="str">
        <f>IFERROR(VLOOKUP(F173,'Table V'!A:L,12,FALSE),"")</f>
        <v>COL</v>
      </c>
      <c r="R173" s="82" t="s">
        <v>795</v>
      </c>
      <c r="S173" s="81" t="s">
        <v>761</v>
      </c>
      <c r="T173" s="90">
        <v>43305</v>
      </c>
      <c r="U173" s="88" t="s">
        <v>18</v>
      </c>
      <c r="V173" s="86" t="str">
        <f>IFERROR(VLOOKUP(F173,'Table V'!A:F,6,FALSE),"TBD")</f>
        <v>N/A</v>
      </c>
      <c r="W173" s="81" t="str">
        <f>IFERROR(VLOOKUP(F173,'Table V'!A:G,7,FALSE),"TBD")</f>
        <v>N/A</v>
      </c>
      <c r="X173" s="81" t="str">
        <f>IFERROR(VLOOKUP(A173,[1]Feuil1!$A:$AJ,32,FALSE),"N/A")</f>
        <v>N/A</v>
      </c>
      <c r="Y173" s="86" t="s">
        <v>1893</v>
      </c>
      <c r="Z173" s="89" t="s">
        <v>815</v>
      </c>
      <c r="AA173" s="81" t="s">
        <v>141</v>
      </c>
      <c r="AB173" s="85">
        <v>14019</v>
      </c>
      <c r="AC173" s="85" t="s">
        <v>44</v>
      </c>
      <c r="AD173" s="85"/>
      <c r="AE173" s="90">
        <v>43311</v>
      </c>
      <c r="AF173" s="90"/>
      <c r="AG173" s="90">
        <f t="shared" si="11"/>
        <v>43305</v>
      </c>
      <c r="AH173" s="81"/>
      <c r="AI173" s="133" t="str">
        <f>IFERROR(VLOOKUP(SPARES_MANUF[[#This Row],[LCT pour mise à la MAD]],[2]MAD!$B$4:$J$500000,2,FALSE),"MAD TBD")</f>
        <v>MAD TBD</v>
      </c>
      <c r="AJ173" s="124" t="str">
        <f>IFERROR(VLOOKUP(SPARES_MANUF[[#This Row],[LCT pour mise à la MAD]],[2]MAD!$B$4:$J$500000,9,FALSE),"")</f>
        <v/>
      </c>
      <c r="AK17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3" s="124">
        <v>43305</v>
      </c>
      <c r="AM173" s="122" t="s">
        <v>10</v>
      </c>
      <c r="AN173" s="200">
        <f>IFERROR(VLOOKUP(SPARES_MANUF[[#This Row],[P/N]],'Table V'!A$1:O$7777,13,FALSE),"0,00")</f>
        <v>134</v>
      </c>
      <c r="AO173" s="201">
        <f>IFERROR(VLOOKUP(SPARES_MANUF[[#This Row],[P/N]],'Table V'!A$1:O$7777,14,FALSE),"0,00")</f>
        <v>0</v>
      </c>
      <c r="AP173" s="202" t="str">
        <f>IFERROR(VLOOKUP(SPARES_MANUF[[#This Row],[P/N]],'Table V'!A$1:O$7777,15,FALSE),"TBD")</f>
        <v>EUR</v>
      </c>
      <c r="AQ173" s="203" t="str">
        <f>IFERROR(VLOOKUP(SPARES_MANUF[[#This Row],[CONCAT]],[3]PO_AS!$A$2:$R$2520,16,FALSE),"TBD")</f>
        <v>TBD</v>
      </c>
      <c r="AR173" s="204" t="str">
        <f>IFERROR(VLOOKUP(SPARES_MANUF[[#This Row],[CONCAT]],[3]PO_AS!$A$2:$S$2520,18,FALSE),"TBD")</f>
        <v>TBD</v>
      </c>
      <c r="AS173" s="204" t="str">
        <f t="shared" si="12"/>
        <v>Non valide</v>
      </c>
      <c r="AT173" s="204" t="str">
        <f t="shared" si="13"/>
        <v>Non valide</v>
      </c>
      <c r="AU1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2010</v>
      </c>
      <c r="AV173" s="280">
        <f>IFERROR(SPARES_MANUF[[#This Row],[CA]]*INDEX('Paramètres listes'!$A$32:$C$34,MATCH(SPARES_MANUF[[#This Row],[Devise vendue]],'Paramètres listes'!$A$32:$A$34,0),MATCH(DASHBOARD!$J$5,'Paramètres listes'!$A$32:$C$32,0)),"0,00")</f>
        <v>2010</v>
      </c>
      <c r="AW173" s="259" t="str">
        <f>LEFT(SPARES_MANUF[[#This Row],[LCT]],9)</f>
        <v>LCT055528</v>
      </c>
      <c r="AX173" s="205">
        <f>SPARES_MANUF[[#This Row],[Collaborated date]]</f>
        <v>43305</v>
      </c>
      <c r="AY173" s="206">
        <f>IF(AND(SPARES_MANUF[[#This Row],[Dashboard date]]&gt;40179,SPARES_MANUF[[#This Row],[Dashboard date]]&lt;45658),SPARES_MANUF[[#This Row],[Dashboard date]],0)</f>
        <v>43305</v>
      </c>
      <c r="AZ173" s="207">
        <f>IF(OR(SPARES_MANUF[[#This Row],[Client]]="STELIA",SPARES_MANUF[[#This Row],[Priority]]="RTN",SPARES_MANUF[[#This Row],[Priority]]="EXP",SPARES_MANUF[[#This Row],[Priority]]="CRIT"),2,1)</f>
        <v>2</v>
      </c>
      <c r="BA173" s="208">
        <f>IFERROR(VLOOKUP(SPARES_MANUF[[#This Row],[P/N]],Tableau2[[#All],[PN]:[Temps alloués (h)]],16,FALSE),"TBD")</f>
        <v>0.65</v>
      </c>
      <c r="BB173" s="208">
        <f>IFERROR(SUM(SPARES_MANUF[[#This Row],[Temps alloués Unitaire]]*SPARES_MANUF[[#This Row],[Requested Qty]]),"TBD")</f>
        <v>9.75</v>
      </c>
    </row>
    <row r="174" spans="1:54" ht="38.25" hidden="1" customHeight="1" x14ac:dyDescent="0.2">
      <c r="A174" s="335" t="str">
        <f t="shared" si="14"/>
        <v>4900035580</v>
      </c>
      <c r="B174" s="81" t="str">
        <f>IFERROR(VLOOKUP(F174,'Table V'!A:K,11,FALSE),"TBD")</f>
        <v>STELIA</v>
      </c>
      <c r="C174" s="81">
        <v>4900035580</v>
      </c>
      <c r="D174" s="82"/>
      <c r="E174" s="83" t="s">
        <v>78</v>
      </c>
      <c r="F174" s="81" t="s">
        <v>509</v>
      </c>
      <c r="G174" s="81">
        <v>1</v>
      </c>
      <c r="H174" s="81">
        <v>0</v>
      </c>
      <c r="I174" s="81" t="str">
        <f>IFERROR(VLOOKUP(F174,'Stock PHS'!A:F,6,FALSE),"")</f>
        <v/>
      </c>
      <c r="J174" s="84" t="str">
        <f>IFERROR(VLOOKUP(F174,'Table V'!A:I,9,FALSE),"P/N INCONNU")</f>
        <v>P/N CONNU</v>
      </c>
      <c r="K174" s="81" t="str">
        <f>IFERROR(VLOOKUP(F174,'Table V'!A:J,10,FALSE),"TBD")</f>
        <v>N/A</v>
      </c>
      <c r="L174" s="81" t="str">
        <f>IFERROR(VLOOKUP(F174,'Table V'!A:C,3,FALSE),"LdF non existante")</f>
        <v>LdF approuvée</v>
      </c>
      <c r="M174" s="85" t="s">
        <v>46</v>
      </c>
      <c r="N174" s="81" t="str">
        <f>IFERROR(VLOOKUP(F174,'Table V'!A:H,8,FALSE),"À définir")</f>
        <v>NON</v>
      </c>
      <c r="O174" s="81">
        <f>IFERROR(VLOOKUP(F174,'Table V'!A:E,2,FALSE),"")</f>
        <v>27</v>
      </c>
      <c r="P174" s="81" t="str">
        <f>IFERROR(CONCATENATE(VLOOKUP(F174,'Table V'!$A$1:$Q$259969,17,FALSE),"-",(RIGHT(C174,4)),"0",D174),"")</f>
        <v>1251019-55800</v>
      </c>
      <c r="Q174" s="86" t="str">
        <f>IFERROR(VLOOKUP(F174,'Table V'!A:L,12,FALSE),"")</f>
        <v>LAB</v>
      </c>
      <c r="R174" s="82" t="s">
        <v>1746</v>
      </c>
      <c r="S174" s="81" t="s">
        <v>166</v>
      </c>
      <c r="T174" s="90">
        <v>43306</v>
      </c>
      <c r="U174" s="88" t="s">
        <v>18</v>
      </c>
      <c r="V174" s="86" t="str">
        <f>IFERROR(VLOOKUP(F174,'Table V'!A:F,6,FALSE),"TBD")</f>
        <v>6839605200</v>
      </c>
      <c r="W174" s="81" t="str">
        <f>IFERROR(VLOOKUP(F174,'Table V'!A:G,7,FALSE),"TBD")</f>
        <v>Qté 1</v>
      </c>
      <c r="X174" s="81" t="str">
        <f>IFERROR(VLOOKUP(A174,[1]Feuil1!$A:$AJ,32,FALSE),"N/A")</f>
        <v>N/A</v>
      </c>
      <c r="Y174" s="86" t="s">
        <v>1937</v>
      </c>
      <c r="Z174" s="89" t="s">
        <v>376</v>
      </c>
      <c r="AA174" s="81" t="s">
        <v>141</v>
      </c>
      <c r="AB174" s="85">
        <v>14685</v>
      </c>
      <c r="AC174" s="85"/>
      <c r="AD174" s="85"/>
      <c r="AE174" s="90">
        <v>43292</v>
      </c>
      <c r="AF174" s="90">
        <v>43312</v>
      </c>
      <c r="AG174" s="90">
        <f t="shared" si="11"/>
        <v>43306</v>
      </c>
      <c r="AH174" s="81"/>
      <c r="AI174" s="133" t="str">
        <f>IFERROR(VLOOKUP(SPARES_MANUF[[#This Row],[LCT pour mise à la MAD]],[2]MAD!$B$4:$J$500000,2,FALSE),"MAD TBD")</f>
        <v>MAD TBD</v>
      </c>
      <c r="AJ174" s="124" t="str">
        <f>IFERROR(VLOOKUP(SPARES_MANUF[[#This Row],[LCT pour mise à la MAD]],[2]MAD!$B$4:$J$500000,9,FALSE),"")</f>
        <v/>
      </c>
      <c r="AK17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4" s="124">
        <f>SPARES_MANUF[[#This Row],[Promised ODD]]</f>
        <v>43312</v>
      </c>
      <c r="AM174" s="122" t="s">
        <v>10</v>
      </c>
      <c r="AN174" s="200">
        <f>IFERROR(VLOOKUP(SPARES_MANUF[[#This Row],[P/N]],'Table V'!A$1:O$7777,13,FALSE),"0,00")</f>
        <v>0</v>
      </c>
      <c r="AO174" s="201">
        <f>IFERROR(VLOOKUP(SPARES_MANUF[[#This Row],[P/N]],'Table V'!A$1:O$7777,14,FALSE),"0,00")</f>
        <v>0</v>
      </c>
      <c r="AP174" s="202">
        <f>IFERROR(VLOOKUP(SPARES_MANUF[[#This Row],[P/N]],'Table V'!A$1:O$7777,15,FALSE),"TBD")</f>
        <v>0</v>
      </c>
      <c r="AQ174" s="203" t="str">
        <f>IFERROR(VLOOKUP(SPARES_MANUF[[#This Row],[CONCAT]],[3]PO_AS!$A$2:$R$2520,16,FALSE),"TBD")</f>
        <v>TBD</v>
      </c>
      <c r="AR174" s="204" t="str">
        <f>IFERROR(VLOOKUP(SPARES_MANUF[[#This Row],[CONCAT]],[3]PO_AS!$A$2:$S$2520,18,FALSE),"TBD")</f>
        <v>TBD</v>
      </c>
      <c r="AS174" s="204" t="str">
        <f t="shared" si="12"/>
        <v>Non valide</v>
      </c>
      <c r="AT174" s="204" t="str">
        <f t="shared" si="13"/>
        <v>Non valide</v>
      </c>
      <c r="AU1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7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74" s="259" t="str">
        <f>LEFT(SPARES_MANUF[[#This Row],[LCT]],9)</f>
        <v>LCT074940</v>
      </c>
      <c r="AX174" s="205">
        <f>SPARES_MANUF[[#This Row],[Collaborated date]]</f>
        <v>43312</v>
      </c>
      <c r="AY174" s="206">
        <f>IF(AND(SPARES_MANUF[[#This Row],[Dashboard date]]&gt;40179,SPARES_MANUF[[#This Row],[Dashboard date]]&lt;45658),SPARES_MANUF[[#This Row],[Dashboard date]],0)</f>
        <v>43312</v>
      </c>
      <c r="AZ174" s="207">
        <f>IF(OR(SPARES_MANUF[[#This Row],[Client]]="STELIA",SPARES_MANUF[[#This Row],[Priority]]="RTN",SPARES_MANUF[[#This Row],[Priority]]="EXP",SPARES_MANUF[[#This Row],[Priority]]="CRIT"),2,1)</f>
        <v>2</v>
      </c>
      <c r="BA174" s="208">
        <f>IFERROR(VLOOKUP(SPARES_MANUF[[#This Row],[P/N]],Tableau2[[#All],[PN]:[Temps alloués (h)]],16,FALSE),"TBD")</f>
        <v>0</v>
      </c>
      <c r="BB174" s="208">
        <f>IFERROR(SUM(SPARES_MANUF[[#This Row],[Temps alloués Unitaire]]*SPARES_MANUF[[#This Row],[Requested Qty]]),"TBD")</f>
        <v>0</v>
      </c>
    </row>
    <row r="175" spans="1:54" ht="25.5" hidden="1" customHeight="1" x14ac:dyDescent="0.2">
      <c r="A175" s="335" t="str">
        <f t="shared" si="14"/>
        <v>4900035591</v>
      </c>
      <c r="B175" s="81" t="str">
        <f>IFERROR(VLOOKUP(F175,'Table V'!A:K,11,FALSE),"TBD")</f>
        <v>STELIA</v>
      </c>
      <c r="C175" s="81">
        <v>4900035591</v>
      </c>
      <c r="D175" s="82"/>
      <c r="E175" s="83" t="s">
        <v>86</v>
      </c>
      <c r="F175" s="81" t="s">
        <v>552</v>
      </c>
      <c r="G175" s="81">
        <v>1</v>
      </c>
      <c r="H175" s="81">
        <v>0</v>
      </c>
      <c r="I175" s="81" t="str">
        <f>IFERROR(VLOOKUP(F175,'Stock PHS'!A:F,6,FALSE),"")</f>
        <v/>
      </c>
      <c r="J175" s="84" t="str">
        <f>IFERROR(VLOOKUP(F175,'Table V'!A:I,9,FALSE),"P/N INCONNU")</f>
        <v>P/N CONNU</v>
      </c>
      <c r="K175" s="81" t="str">
        <f>IFERROR(VLOOKUP(F175,'Table V'!A:J,10,FALSE),"TBD")</f>
        <v>N/A</v>
      </c>
      <c r="L175" s="81" t="str">
        <f>IFERROR(VLOOKUP(F175,'Table V'!A:C,3,FALSE),"LdF non existante")</f>
        <v>LdF approuvée</v>
      </c>
      <c r="M175" s="85" t="s">
        <v>46</v>
      </c>
      <c r="N175" s="81" t="str">
        <f>IFERROR(VLOOKUP(F175,'Table V'!A:H,8,FALSE),"À définir")</f>
        <v>NON</v>
      </c>
      <c r="O175" s="81">
        <f>IFERROR(VLOOKUP(F175,'Table V'!A:E,2,FALSE),"")</f>
        <v>101</v>
      </c>
      <c r="P175" s="81" t="str">
        <f>IFERROR(CONCATENATE(VLOOKUP(F175,'Table V'!$A$1:$Q$259969,17,FALSE),"-",(RIGHT(C175,4)),"0",D175),"")</f>
        <v>1251019-55910</v>
      </c>
      <c r="Q175" s="86" t="str">
        <f>IFERROR(VLOOKUP(F175,'Table V'!A:L,12,FALSE),"")</f>
        <v>LAB</v>
      </c>
      <c r="R175" s="82" t="s">
        <v>1739</v>
      </c>
      <c r="S175" s="81" t="s">
        <v>153</v>
      </c>
      <c r="T175" s="90">
        <v>43306</v>
      </c>
      <c r="U175" s="88" t="s">
        <v>18</v>
      </c>
      <c r="V175" s="86" t="str">
        <f>IFERROR(VLOOKUP(F175,'Table V'!A:F,6,FALSE),"TBD")</f>
        <v>6839605400
6839315000</v>
      </c>
      <c r="W175" s="81" t="str">
        <f>IFERROR(VLOOKUP(F175,'Table V'!A:G,7,FALSE),"TBD")</f>
        <v>Qté 1
Qté 1</v>
      </c>
      <c r="X175" s="81" t="str">
        <f>IFERROR(VLOOKUP(A175,[1]Feuil1!$A:$AJ,32,FALSE),"N/A")</f>
        <v>N/A</v>
      </c>
      <c r="Y175" s="86" t="s">
        <v>1893</v>
      </c>
      <c r="Z175" s="89" t="s">
        <v>374</v>
      </c>
      <c r="AA175" s="81" t="s">
        <v>141</v>
      </c>
      <c r="AB175" s="85">
        <v>14685</v>
      </c>
      <c r="AC175" s="85"/>
      <c r="AD175" s="85"/>
      <c r="AE175" s="90">
        <v>43290</v>
      </c>
      <c r="AF175" s="90">
        <v>43312</v>
      </c>
      <c r="AG175" s="90">
        <f t="shared" si="11"/>
        <v>43306</v>
      </c>
      <c r="AH175" s="81"/>
      <c r="AI175" s="133" t="str">
        <f>IFERROR(VLOOKUP(SPARES_MANUF[[#This Row],[LCT pour mise à la MAD]],[2]MAD!$B$4:$J$500000,2,FALSE),"MAD TBD")</f>
        <v>MAD TBD</v>
      </c>
      <c r="AJ175" s="124" t="str">
        <f>IFERROR(VLOOKUP(SPARES_MANUF[[#This Row],[LCT pour mise à la MAD]],[2]MAD!$B$4:$J$500000,9,FALSE),"")</f>
        <v/>
      </c>
      <c r="AK17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5" s="124">
        <f>SPARES_MANUF[[#This Row],[Promised ODD]]</f>
        <v>43312</v>
      </c>
      <c r="AM175" s="122" t="s">
        <v>10</v>
      </c>
      <c r="AN175" s="200">
        <f>IFERROR(VLOOKUP(SPARES_MANUF[[#This Row],[P/N]],'Table V'!A$1:O$7777,13,FALSE),"0,00")</f>
        <v>0</v>
      </c>
      <c r="AO175" s="201">
        <f>IFERROR(VLOOKUP(SPARES_MANUF[[#This Row],[P/N]],'Table V'!A$1:O$7777,14,FALSE),"0,00")</f>
        <v>0</v>
      </c>
      <c r="AP175" s="202">
        <f>IFERROR(VLOOKUP(SPARES_MANUF[[#This Row],[P/N]],'Table V'!A$1:O$7777,15,FALSE),"TBD")</f>
        <v>0</v>
      </c>
      <c r="AQ175" s="203" t="str">
        <f>IFERROR(VLOOKUP(SPARES_MANUF[[#This Row],[CONCAT]],[3]PO_AS!$A$2:$R$2520,16,FALSE),"TBD")</f>
        <v>TBD</v>
      </c>
      <c r="AR175" s="204" t="str">
        <f>IFERROR(VLOOKUP(SPARES_MANUF[[#This Row],[CONCAT]],[3]PO_AS!$A$2:$S$2520,18,FALSE),"TBD")</f>
        <v>TBD</v>
      </c>
      <c r="AS175" s="204" t="str">
        <f t="shared" si="12"/>
        <v>Non valide</v>
      </c>
      <c r="AT175" s="204" t="str">
        <f t="shared" si="13"/>
        <v>Non valide</v>
      </c>
      <c r="AU1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7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75" s="259" t="str">
        <f>LEFT(SPARES_MANUF[[#This Row],[LCT]],9)</f>
        <v>LCT071074</v>
      </c>
      <c r="AX175" s="205">
        <f>SPARES_MANUF[[#This Row],[Collaborated date]]</f>
        <v>43312</v>
      </c>
      <c r="AY175" s="206">
        <f>IF(AND(SPARES_MANUF[[#This Row],[Dashboard date]]&gt;40179,SPARES_MANUF[[#This Row],[Dashboard date]]&lt;45658),SPARES_MANUF[[#This Row],[Dashboard date]],0)</f>
        <v>43312</v>
      </c>
      <c r="AZ175" s="207">
        <f>IF(OR(SPARES_MANUF[[#This Row],[Client]]="STELIA",SPARES_MANUF[[#This Row],[Priority]]="RTN",SPARES_MANUF[[#This Row],[Priority]]="EXP",SPARES_MANUF[[#This Row],[Priority]]="CRIT"),2,1)</f>
        <v>2</v>
      </c>
      <c r="BA175" s="208">
        <f>IFERROR(VLOOKUP(SPARES_MANUF[[#This Row],[P/N]],Tableau2[[#All],[PN]:[Temps alloués (h)]],16,FALSE),"TBD")</f>
        <v>0</v>
      </c>
      <c r="BB175" s="208">
        <f>IFERROR(SUM(SPARES_MANUF[[#This Row],[Temps alloués Unitaire]]*SPARES_MANUF[[#This Row],[Requested Qty]]),"TBD")</f>
        <v>0</v>
      </c>
    </row>
    <row r="176" spans="1:54" ht="38.25" hidden="1" customHeight="1" x14ac:dyDescent="0.2">
      <c r="A176" s="335" t="str">
        <f t="shared" si="14"/>
        <v>4900035591</v>
      </c>
      <c r="B176" s="81" t="str">
        <f>IFERROR(VLOOKUP(F176,'Table V'!A:K,11,FALSE),"TBD")</f>
        <v>STELIA</v>
      </c>
      <c r="C176" s="81">
        <v>4900035591</v>
      </c>
      <c r="D176" s="82"/>
      <c r="E176" s="83" t="s">
        <v>86</v>
      </c>
      <c r="F176" s="81" t="s">
        <v>522</v>
      </c>
      <c r="G176" s="81">
        <v>1</v>
      </c>
      <c r="H176" s="81">
        <v>0</v>
      </c>
      <c r="I176" s="81" t="str">
        <f>IFERROR(VLOOKUP(F176,'Stock PHS'!A:F,6,FALSE),"")</f>
        <v/>
      </c>
      <c r="J176" s="84" t="str">
        <f>IFERROR(VLOOKUP(F176,'Table V'!A:I,9,FALSE),"P/N INCONNU")</f>
        <v>P/N CONNU</v>
      </c>
      <c r="K176" s="81" t="str">
        <f>IFERROR(VLOOKUP(F176,'Table V'!A:J,10,FALSE),"TBD")</f>
        <v>N/A</v>
      </c>
      <c r="L176" s="81" t="str">
        <f>IFERROR(VLOOKUP(F176,'Table V'!A:C,3,FALSE),"LdF non existante")</f>
        <v>LdF approuvée</v>
      </c>
      <c r="M176" s="85" t="s">
        <v>46</v>
      </c>
      <c r="N176" s="81" t="str">
        <f>IFERROR(VLOOKUP(F176,'Table V'!A:H,8,FALSE),"À définir")</f>
        <v>NON</v>
      </c>
      <c r="O176" s="81">
        <f>IFERROR(VLOOKUP(F176,'Table V'!A:E,2,FALSE),"")</f>
        <v>34</v>
      </c>
      <c r="P176" s="81" t="str">
        <f>IFERROR(CONCATENATE(VLOOKUP(F176,'Table V'!$A$1:$Q$259969,17,FALSE),"-",(RIGHT(C176,4)),"0",D176),"")</f>
        <v>1251019-55910</v>
      </c>
      <c r="Q176" s="86" t="str">
        <f>IFERROR(VLOOKUP(F176,'Table V'!A:L,12,FALSE),"")</f>
        <v>LAB</v>
      </c>
      <c r="R176" s="82" t="s">
        <v>1740</v>
      </c>
      <c r="S176" s="81" t="s">
        <v>153</v>
      </c>
      <c r="T176" s="90">
        <v>43306</v>
      </c>
      <c r="U176" s="88" t="s">
        <v>18</v>
      </c>
      <c r="V176" s="86" t="str">
        <f>IFERROR(VLOOKUP(F176,'Table V'!A:F,6,FALSE),"TBD")</f>
        <v>N/A</v>
      </c>
      <c r="W176" s="81" t="str">
        <f>IFERROR(VLOOKUP(F176,'Table V'!A:G,7,FALSE),"TBD")</f>
        <v>N/A</v>
      </c>
      <c r="X176" s="81" t="str">
        <f>IFERROR(VLOOKUP(A176,[1]Feuil1!$A:$AJ,32,FALSE),"N/A")</f>
        <v>N/A</v>
      </c>
      <c r="Y176" s="86" t="s">
        <v>1893</v>
      </c>
      <c r="Z176" s="89" t="s">
        <v>374</v>
      </c>
      <c r="AA176" s="81" t="s">
        <v>141</v>
      </c>
      <c r="AB176" s="85">
        <v>14685</v>
      </c>
      <c r="AC176" s="85"/>
      <c r="AD176" s="85"/>
      <c r="AE176" s="90">
        <v>43290</v>
      </c>
      <c r="AF176" s="90">
        <v>43312</v>
      </c>
      <c r="AG176" s="90">
        <f t="shared" si="11"/>
        <v>43306</v>
      </c>
      <c r="AH176" s="81"/>
      <c r="AI176" s="133" t="str">
        <f>IFERROR(VLOOKUP(SPARES_MANUF[[#This Row],[LCT pour mise à la MAD]],[2]MAD!$B$4:$J$500000,2,FALSE),"MAD TBD")</f>
        <v>MAD TBD</v>
      </c>
      <c r="AJ176" s="124" t="str">
        <f>IFERROR(VLOOKUP(SPARES_MANUF[[#This Row],[LCT pour mise à la MAD]],[2]MAD!$B$4:$J$500000,9,FALSE),"")</f>
        <v/>
      </c>
      <c r="AK17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6" s="124">
        <f>SPARES_MANUF[[#This Row],[Promised ODD]]</f>
        <v>43312</v>
      </c>
      <c r="AM176" s="122" t="s">
        <v>10</v>
      </c>
      <c r="AN176" s="200">
        <f>IFERROR(VLOOKUP(SPARES_MANUF[[#This Row],[P/N]],'Table V'!A$1:O$7777,13,FALSE),"0,00")</f>
        <v>0</v>
      </c>
      <c r="AO176" s="201">
        <f>IFERROR(VLOOKUP(SPARES_MANUF[[#This Row],[P/N]],'Table V'!A$1:O$7777,14,FALSE),"0,00")</f>
        <v>0</v>
      </c>
      <c r="AP176" s="202">
        <f>IFERROR(VLOOKUP(SPARES_MANUF[[#This Row],[P/N]],'Table V'!A$1:O$7777,15,FALSE),"TBD")</f>
        <v>0</v>
      </c>
      <c r="AQ176" s="203" t="str">
        <f>IFERROR(VLOOKUP(SPARES_MANUF[[#This Row],[CONCAT]],[3]PO_AS!$A$2:$R$2520,16,FALSE),"TBD")</f>
        <v>TBD</v>
      </c>
      <c r="AR176" s="204" t="str">
        <f>IFERROR(VLOOKUP(SPARES_MANUF[[#This Row],[CONCAT]],[3]PO_AS!$A$2:$S$2520,18,FALSE),"TBD")</f>
        <v>TBD</v>
      </c>
      <c r="AS176" s="204" t="str">
        <f t="shared" si="12"/>
        <v>Non valide</v>
      </c>
      <c r="AT176" s="204" t="str">
        <f t="shared" si="13"/>
        <v>Non valide</v>
      </c>
      <c r="AU1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76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76" s="259" t="str">
        <f>LEFT(SPARES_MANUF[[#This Row],[LCT]],9)</f>
        <v>LCT071076</v>
      </c>
      <c r="AX176" s="205">
        <f>SPARES_MANUF[[#This Row],[Collaborated date]]</f>
        <v>43312</v>
      </c>
      <c r="AY176" s="206">
        <f>IF(AND(SPARES_MANUF[[#This Row],[Dashboard date]]&gt;40179,SPARES_MANUF[[#This Row],[Dashboard date]]&lt;45658),SPARES_MANUF[[#This Row],[Dashboard date]],0)</f>
        <v>43312</v>
      </c>
      <c r="AZ176" s="207">
        <f>IF(OR(SPARES_MANUF[[#This Row],[Client]]="STELIA",SPARES_MANUF[[#This Row],[Priority]]="RTN",SPARES_MANUF[[#This Row],[Priority]]="EXP",SPARES_MANUF[[#This Row],[Priority]]="CRIT"),2,1)</f>
        <v>2</v>
      </c>
      <c r="BA176" s="208">
        <f>IFERROR(VLOOKUP(SPARES_MANUF[[#This Row],[P/N]],Tableau2[[#All],[PN]:[Temps alloués (h)]],16,FALSE),"TBD")</f>
        <v>0</v>
      </c>
      <c r="BB176" s="208">
        <f>IFERROR(SUM(SPARES_MANUF[[#This Row],[Temps alloués Unitaire]]*SPARES_MANUF[[#This Row],[Requested Qty]]),"TBD")</f>
        <v>0</v>
      </c>
    </row>
    <row r="177" spans="1:54" ht="25.5" hidden="1" customHeight="1" x14ac:dyDescent="0.2">
      <c r="A177" s="335" t="str">
        <f t="shared" si="14"/>
        <v>4900035575</v>
      </c>
      <c r="B177" s="81" t="str">
        <f>IFERROR(VLOOKUP(F177,'Table V'!A:K,11,FALSE),"TBD")</f>
        <v>STELIA</v>
      </c>
      <c r="C177" s="81">
        <v>4900035575</v>
      </c>
      <c r="D177" s="82"/>
      <c r="E177" s="83" t="s">
        <v>78</v>
      </c>
      <c r="F177" s="81" t="s">
        <v>493</v>
      </c>
      <c r="G177" s="81">
        <v>1</v>
      </c>
      <c r="H177" s="81">
        <v>0</v>
      </c>
      <c r="I177" s="81" t="str">
        <f>IFERROR(VLOOKUP(F177,'Stock PHS'!A:F,6,FALSE),"")</f>
        <v/>
      </c>
      <c r="J177" s="84" t="str">
        <f>IFERROR(VLOOKUP(F177,'Table V'!A:I,9,FALSE),"P/N INCONNU")</f>
        <v>P/N CONNU</v>
      </c>
      <c r="K177" s="81" t="str">
        <f>IFERROR(VLOOKUP(F177,'Table V'!A:J,10,FALSE),"TBD")</f>
        <v>N/A</v>
      </c>
      <c r="L177" s="81" t="str">
        <f>IFERROR(VLOOKUP(F177,'Table V'!A:C,3,FALSE),"LdF non existante")</f>
        <v>LdF approuvée</v>
      </c>
      <c r="M177" s="85" t="s">
        <v>46</v>
      </c>
      <c r="N177" s="81" t="str">
        <f>IFERROR(VLOOKUP(F177,'Table V'!A:H,8,FALSE),"À définir")</f>
        <v>NON</v>
      </c>
      <c r="O177" s="81">
        <f>IFERROR(VLOOKUP(F177,'Table V'!A:E,2,FALSE),"")</f>
        <v>26</v>
      </c>
      <c r="P177" s="81" t="str">
        <f>IFERROR(CONCATENATE(VLOOKUP(F177,'Table V'!$A$1:$Q$259969,17,FALSE),"-",(RIGHT(C177,4)),"0",D177),"")</f>
        <v>1251019-55750</v>
      </c>
      <c r="Q177" s="86" t="str">
        <f>IFERROR(VLOOKUP(F177,'Table V'!A:L,12,FALSE),"")</f>
        <v>LAB</v>
      </c>
      <c r="R177" s="82" t="s">
        <v>1741</v>
      </c>
      <c r="S177" s="81" t="s">
        <v>164</v>
      </c>
      <c r="T177" s="90">
        <v>43306</v>
      </c>
      <c r="U177" s="88" t="s">
        <v>18</v>
      </c>
      <c r="V177" s="86" t="str">
        <f>IFERROR(VLOOKUP(F177,'Table V'!A:F,6,FALSE),"TBD")</f>
        <v>N/A</v>
      </c>
      <c r="W177" s="81" t="str">
        <f>IFERROR(VLOOKUP(F177,'Table V'!A:G,7,FALSE),"TBD")</f>
        <v>N/A</v>
      </c>
      <c r="X177" s="81" t="str">
        <f>IFERROR(VLOOKUP(A177,[1]Feuil1!$A:$AJ,32,FALSE),"N/A")</f>
        <v>N/A</v>
      </c>
      <c r="Y177" s="86" t="s">
        <v>1893</v>
      </c>
      <c r="Z177" s="89" t="s">
        <v>374</v>
      </c>
      <c r="AA177" s="81" t="s">
        <v>141</v>
      </c>
      <c r="AB177" s="85">
        <v>14685</v>
      </c>
      <c r="AC177" s="85"/>
      <c r="AD177" s="85"/>
      <c r="AE177" s="90">
        <v>43292</v>
      </c>
      <c r="AF177" s="90">
        <v>43312</v>
      </c>
      <c r="AG177" s="90">
        <f t="shared" si="11"/>
        <v>43306</v>
      </c>
      <c r="AH177" s="81"/>
      <c r="AI177" s="133" t="str">
        <f>IFERROR(VLOOKUP(SPARES_MANUF[[#This Row],[LCT pour mise à la MAD]],[2]MAD!$B$4:$J$500000,2,FALSE),"MAD TBD")</f>
        <v>MAD TBD</v>
      </c>
      <c r="AJ177" s="124" t="str">
        <f>IFERROR(VLOOKUP(SPARES_MANUF[[#This Row],[LCT pour mise à la MAD]],[2]MAD!$B$4:$J$500000,9,FALSE),"")</f>
        <v/>
      </c>
      <c r="AK17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7" s="124">
        <f>SPARES_MANUF[[#This Row],[Promised ODD]]</f>
        <v>43312</v>
      </c>
      <c r="AM177" s="122" t="s">
        <v>10</v>
      </c>
      <c r="AN177" s="200">
        <f>IFERROR(VLOOKUP(SPARES_MANUF[[#This Row],[P/N]],'Table V'!A$1:O$7777,13,FALSE),"0,00")</f>
        <v>0</v>
      </c>
      <c r="AO177" s="201">
        <f>IFERROR(VLOOKUP(SPARES_MANUF[[#This Row],[P/N]],'Table V'!A$1:O$7777,14,FALSE),"0,00")</f>
        <v>0</v>
      </c>
      <c r="AP177" s="202">
        <f>IFERROR(VLOOKUP(SPARES_MANUF[[#This Row],[P/N]],'Table V'!A$1:O$7777,15,FALSE),"TBD")</f>
        <v>0</v>
      </c>
      <c r="AQ177" s="203" t="str">
        <f>IFERROR(VLOOKUP(SPARES_MANUF[[#This Row],[CONCAT]],[3]PO_AS!$A$2:$R$2520,16,FALSE),"TBD")</f>
        <v>TBD</v>
      </c>
      <c r="AR177" s="204" t="str">
        <f>IFERROR(VLOOKUP(SPARES_MANUF[[#This Row],[CONCAT]],[3]PO_AS!$A$2:$S$2520,18,FALSE),"TBD")</f>
        <v>TBD</v>
      </c>
      <c r="AS177" s="204" t="str">
        <f t="shared" si="12"/>
        <v>Non valide</v>
      </c>
      <c r="AT177" s="204" t="str">
        <f t="shared" si="13"/>
        <v>Non valide</v>
      </c>
      <c r="AU1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77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77" s="259" t="str">
        <f>LEFT(SPARES_MANUF[[#This Row],[LCT]],9)</f>
        <v>LCT069970</v>
      </c>
      <c r="AX177" s="205">
        <f>SPARES_MANUF[[#This Row],[Collaborated date]]</f>
        <v>43312</v>
      </c>
      <c r="AY177" s="206">
        <f>IF(AND(SPARES_MANUF[[#This Row],[Dashboard date]]&gt;40179,SPARES_MANUF[[#This Row],[Dashboard date]]&lt;45658),SPARES_MANUF[[#This Row],[Dashboard date]],0)</f>
        <v>43312</v>
      </c>
      <c r="AZ177" s="207">
        <f>IF(OR(SPARES_MANUF[[#This Row],[Client]]="STELIA",SPARES_MANUF[[#This Row],[Priority]]="RTN",SPARES_MANUF[[#This Row],[Priority]]="EXP",SPARES_MANUF[[#This Row],[Priority]]="CRIT"),2,1)</f>
        <v>2</v>
      </c>
      <c r="BA177" s="208">
        <f>IFERROR(VLOOKUP(SPARES_MANUF[[#This Row],[P/N]],Tableau2[[#All],[PN]:[Temps alloués (h)]],16,FALSE),"TBD")</f>
        <v>0</v>
      </c>
      <c r="BB177" s="208">
        <f>IFERROR(SUM(SPARES_MANUF[[#This Row],[Temps alloués Unitaire]]*SPARES_MANUF[[#This Row],[Requested Qty]]),"TBD")</f>
        <v>0</v>
      </c>
    </row>
    <row r="178" spans="1:54" ht="38.25" hidden="1" customHeight="1" x14ac:dyDescent="0.2">
      <c r="A178" s="335" t="str">
        <f t="shared" si="14"/>
        <v>4900035575</v>
      </c>
      <c r="B178" s="81" t="str">
        <f>IFERROR(VLOOKUP(F178,'Table V'!A:K,11,FALSE),"TBD")</f>
        <v>STELIA</v>
      </c>
      <c r="C178" s="81">
        <v>4900035575</v>
      </c>
      <c r="D178" s="82"/>
      <c r="E178" s="83" t="s">
        <v>78</v>
      </c>
      <c r="F178" s="81" t="s">
        <v>511</v>
      </c>
      <c r="G178" s="81">
        <v>1</v>
      </c>
      <c r="H178" s="81">
        <v>0</v>
      </c>
      <c r="I178" s="81" t="str">
        <f>IFERROR(VLOOKUP(F178,'Stock PHS'!A:F,6,FALSE),"")</f>
        <v/>
      </c>
      <c r="J178" s="84" t="str">
        <f>IFERROR(VLOOKUP(F178,'Table V'!A:I,9,FALSE),"P/N INCONNU")</f>
        <v>P/N CONNU</v>
      </c>
      <c r="K178" s="81" t="str">
        <f>IFERROR(VLOOKUP(F178,'Table V'!A:J,10,FALSE),"TBD")</f>
        <v>TBD</v>
      </c>
      <c r="L178" s="81" t="str">
        <f>IFERROR(VLOOKUP(F178,'Table V'!A:C,3,FALSE),"LdF non existante")</f>
        <v>LdF approuvée</v>
      </c>
      <c r="M178" s="85" t="s">
        <v>46</v>
      </c>
      <c r="N178" s="81" t="str">
        <f>IFERROR(VLOOKUP(F178,'Table V'!A:H,8,FALSE),"À définir")</f>
        <v>NON</v>
      </c>
      <c r="O178" s="81">
        <f>IFERROR(VLOOKUP(F178,'Table V'!A:E,2,FALSE),"")</f>
        <v>28</v>
      </c>
      <c r="P178" s="81" t="str">
        <f>IFERROR(CONCATENATE(VLOOKUP(F178,'Table V'!$A$1:$Q$259969,17,FALSE),"-",(RIGHT(C178,4)),"0",D178),"")</f>
        <v>1251019-55750</v>
      </c>
      <c r="Q178" s="86" t="str">
        <f>IFERROR(VLOOKUP(F178,'Table V'!A:L,12,FALSE),"")</f>
        <v>LAB</v>
      </c>
      <c r="R178" s="82" t="s">
        <v>1742</v>
      </c>
      <c r="S178" s="81" t="s">
        <v>153</v>
      </c>
      <c r="T178" s="90">
        <v>43306</v>
      </c>
      <c r="U178" s="88" t="s">
        <v>18</v>
      </c>
      <c r="V178" s="86" t="str">
        <f>IFERROR(VLOOKUP(F178,'Table V'!A:F,6,FALSE),"TBD")</f>
        <v>N/A</v>
      </c>
      <c r="W178" s="81" t="str">
        <f>IFERROR(VLOOKUP(F178,'Table V'!A:G,7,FALSE),"TBD")</f>
        <v>N/A</v>
      </c>
      <c r="X178" s="81" t="str">
        <f>IFERROR(VLOOKUP(A178,[1]Feuil1!$A:$AJ,32,FALSE),"N/A")</f>
        <v>N/A</v>
      </c>
      <c r="Y178" s="86" t="s">
        <v>1893</v>
      </c>
      <c r="Z178" s="89" t="s">
        <v>374</v>
      </c>
      <c r="AA178" s="81" t="s">
        <v>141</v>
      </c>
      <c r="AB178" s="85">
        <v>14685</v>
      </c>
      <c r="AC178" s="85"/>
      <c r="AD178" s="85"/>
      <c r="AE178" s="90">
        <v>43292</v>
      </c>
      <c r="AF178" s="90">
        <v>43312</v>
      </c>
      <c r="AG178" s="90">
        <f t="shared" si="11"/>
        <v>43306</v>
      </c>
      <c r="AH178" s="81"/>
      <c r="AI178" s="133" t="str">
        <f>IFERROR(VLOOKUP(SPARES_MANUF[[#This Row],[LCT pour mise à la MAD]],[2]MAD!$B$4:$J$500000,2,FALSE),"MAD TBD")</f>
        <v>MAD TBD</v>
      </c>
      <c r="AJ178" s="124" t="str">
        <f>IFERROR(VLOOKUP(SPARES_MANUF[[#This Row],[LCT pour mise à la MAD]],[2]MAD!$B$4:$J$500000,9,FALSE),"")</f>
        <v/>
      </c>
      <c r="AK17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8" s="124">
        <f>SPARES_MANUF[[#This Row],[Promised ODD]]</f>
        <v>43312</v>
      </c>
      <c r="AM178" s="122" t="s">
        <v>10</v>
      </c>
      <c r="AN178" s="200">
        <f>IFERROR(VLOOKUP(SPARES_MANUF[[#This Row],[P/N]],'Table V'!A$1:O$7777,13,FALSE),"0,00")</f>
        <v>0</v>
      </c>
      <c r="AO178" s="201">
        <f>IFERROR(VLOOKUP(SPARES_MANUF[[#This Row],[P/N]],'Table V'!A$1:O$7777,14,FALSE),"0,00")</f>
        <v>0</v>
      </c>
      <c r="AP178" s="202">
        <f>IFERROR(VLOOKUP(SPARES_MANUF[[#This Row],[P/N]],'Table V'!A$1:O$7777,15,FALSE),"TBD")</f>
        <v>0</v>
      </c>
      <c r="AQ178" s="203" t="str">
        <f>IFERROR(VLOOKUP(SPARES_MANUF[[#This Row],[CONCAT]],[3]PO_AS!$A$2:$R$2520,16,FALSE),"TBD")</f>
        <v>TBD</v>
      </c>
      <c r="AR178" s="204" t="str">
        <f>IFERROR(VLOOKUP(SPARES_MANUF[[#This Row],[CONCAT]],[3]PO_AS!$A$2:$S$2520,18,FALSE),"TBD")</f>
        <v>TBD</v>
      </c>
      <c r="AS178" s="204" t="str">
        <f t="shared" si="12"/>
        <v>Non valide</v>
      </c>
      <c r="AT178" s="204" t="str">
        <f t="shared" si="13"/>
        <v>Non valide</v>
      </c>
      <c r="AU1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7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78" s="259" t="str">
        <f>LEFT(SPARES_MANUF[[#This Row],[LCT]],9)</f>
        <v>LCT069972</v>
      </c>
      <c r="AX178" s="205">
        <f>SPARES_MANUF[[#This Row],[Collaborated date]]</f>
        <v>43312</v>
      </c>
      <c r="AY178" s="206">
        <f>IF(AND(SPARES_MANUF[[#This Row],[Dashboard date]]&gt;40179,SPARES_MANUF[[#This Row],[Dashboard date]]&lt;45658),SPARES_MANUF[[#This Row],[Dashboard date]],0)</f>
        <v>43312</v>
      </c>
      <c r="AZ178" s="207">
        <f>IF(OR(SPARES_MANUF[[#This Row],[Client]]="STELIA",SPARES_MANUF[[#This Row],[Priority]]="RTN",SPARES_MANUF[[#This Row],[Priority]]="EXP",SPARES_MANUF[[#This Row],[Priority]]="CRIT"),2,1)</f>
        <v>2</v>
      </c>
      <c r="BA178" s="208">
        <f>IFERROR(VLOOKUP(SPARES_MANUF[[#This Row],[P/N]],Tableau2[[#All],[PN]:[Temps alloués (h)]],16,FALSE),"TBD")</f>
        <v>0</v>
      </c>
      <c r="BB178" s="208">
        <f>IFERROR(SUM(SPARES_MANUF[[#This Row],[Temps alloués Unitaire]]*SPARES_MANUF[[#This Row],[Requested Qty]]),"TBD")</f>
        <v>0</v>
      </c>
    </row>
    <row r="179" spans="1:54" ht="38.25" hidden="1" customHeight="1" x14ac:dyDescent="0.2">
      <c r="A179" s="335" t="str">
        <f t="shared" si="14"/>
        <v>4900035575</v>
      </c>
      <c r="B179" s="81" t="str">
        <f>IFERROR(VLOOKUP(F179,'Table V'!A:K,11,FALSE),"TBD")</f>
        <v>STELIA</v>
      </c>
      <c r="C179" s="81">
        <v>4900035575</v>
      </c>
      <c r="D179" s="82"/>
      <c r="E179" s="83" t="s">
        <v>78</v>
      </c>
      <c r="F179" s="81" t="s">
        <v>516</v>
      </c>
      <c r="G179" s="81">
        <v>1</v>
      </c>
      <c r="H179" s="81">
        <v>0</v>
      </c>
      <c r="I179" s="81" t="str">
        <f>IFERROR(VLOOKUP(F179,'Stock PHS'!A:F,6,FALSE),"")</f>
        <v/>
      </c>
      <c r="J179" s="84" t="str">
        <f>IFERROR(VLOOKUP(F179,'Table V'!A:I,9,FALSE),"P/N INCONNU")</f>
        <v>P/N CONNU</v>
      </c>
      <c r="K179" s="81" t="str">
        <f>IFERROR(VLOOKUP(F179,'Table V'!A:J,10,FALSE),"TBD")</f>
        <v>N/A</v>
      </c>
      <c r="L179" s="81" t="str">
        <f>IFERROR(VLOOKUP(F179,'Table V'!A:C,3,FALSE),"LdF non existante")</f>
        <v>LdF approuvée</v>
      </c>
      <c r="M179" s="85" t="s">
        <v>46</v>
      </c>
      <c r="N179" s="81" t="str">
        <f>IFERROR(VLOOKUP(F179,'Table V'!A:H,8,FALSE),"À définir")</f>
        <v>NON</v>
      </c>
      <c r="O179" s="81">
        <f>IFERROR(VLOOKUP(F179,'Table V'!A:E,2,FALSE),"")</f>
        <v>29</v>
      </c>
      <c r="P179" s="81" t="str">
        <f>IFERROR(CONCATENATE(VLOOKUP(F179,'Table V'!$A$1:$Q$259969,17,FALSE),"-",(RIGHT(C179,4)),"0",D179),"")</f>
        <v>1251019-55750</v>
      </c>
      <c r="Q179" s="86" t="str">
        <f>IFERROR(VLOOKUP(F179,'Table V'!A:L,12,FALSE),"")</f>
        <v>LAB</v>
      </c>
      <c r="R179" s="82" t="s">
        <v>1743</v>
      </c>
      <c r="S179" s="81" t="s">
        <v>164</v>
      </c>
      <c r="T179" s="90">
        <v>43306</v>
      </c>
      <c r="U179" s="88" t="s">
        <v>18</v>
      </c>
      <c r="V179" s="86">
        <f>IFERROR(VLOOKUP(F179,'Table V'!A:F,6,FALSE),"TBD")</f>
        <v>6808101600</v>
      </c>
      <c r="W179" s="81" t="str">
        <f>IFERROR(VLOOKUP(F179,'Table V'!A:G,7,FALSE),"TBD")</f>
        <v>Qté 1</v>
      </c>
      <c r="X179" s="81" t="str">
        <f>IFERROR(VLOOKUP(A179,[1]Feuil1!$A:$AJ,32,FALSE),"N/A")</f>
        <v>N/A</v>
      </c>
      <c r="Y179" s="86" t="s">
        <v>1893</v>
      </c>
      <c r="Z179" s="89" t="s">
        <v>374</v>
      </c>
      <c r="AA179" s="81" t="s">
        <v>141</v>
      </c>
      <c r="AB179" s="85">
        <v>14685</v>
      </c>
      <c r="AC179" s="85"/>
      <c r="AD179" s="85"/>
      <c r="AE179" s="90">
        <v>43292</v>
      </c>
      <c r="AF179" s="90">
        <v>43312</v>
      </c>
      <c r="AG179" s="90">
        <f t="shared" si="11"/>
        <v>43306</v>
      </c>
      <c r="AH179" s="81"/>
      <c r="AI179" s="133" t="str">
        <f>IFERROR(VLOOKUP(SPARES_MANUF[[#This Row],[LCT pour mise à la MAD]],[2]MAD!$B$4:$J$500000,2,FALSE),"MAD TBD")</f>
        <v>MAD TBD</v>
      </c>
      <c r="AJ179" s="124" t="str">
        <f>IFERROR(VLOOKUP(SPARES_MANUF[[#This Row],[LCT pour mise à la MAD]],[2]MAD!$B$4:$J$500000,9,FALSE),"")</f>
        <v/>
      </c>
      <c r="AK17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79" s="124">
        <f>SPARES_MANUF[[#This Row],[Promised ODD]]</f>
        <v>43312</v>
      </c>
      <c r="AM179" s="122" t="s">
        <v>10</v>
      </c>
      <c r="AN179" s="200">
        <f>IFERROR(VLOOKUP(SPARES_MANUF[[#This Row],[P/N]],'Table V'!A$1:O$7777,13,FALSE),"0,00")</f>
        <v>0</v>
      </c>
      <c r="AO179" s="201">
        <f>IFERROR(VLOOKUP(SPARES_MANUF[[#This Row],[P/N]],'Table V'!A$1:O$7777,14,FALSE),"0,00")</f>
        <v>0</v>
      </c>
      <c r="AP179" s="202">
        <f>IFERROR(VLOOKUP(SPARES_MANUF[[#This Row],[P/N]],'Table V'!A$1:O$7777,15,FALSE),"TBD")</f>
        <v>0</v>
      </c>
      <c r="AQ179" s="203" t="str">
        <f>IFERROR(VLOOKUP(SPARES_MANUF[[#This Row],[CONCAT]],[3]PO_AS!$A$2:$R$2520,16,FALSE),"TBD")</f>
        <v>TBD</v>
      </c>
      <c r="AR179" s="204" t="str">
        <f>IFERROR(VLOOKUP(SPARES_MANUF[[#This Row],[CONCAT]],[3]PO_AS!$A$2:$S$2520,18,FALSE),"TBD")</f>
        <v>TBD</v>
      </c>
      <c r="AS179" s="204" t="str">
        <f t="shared" si="12"/>
        <v>Non valide</v>
      </c>
      <c r="AT179" s="204" t="str">
        <f t="shared" si="13"/>
        <v>Non valide</v>
      </c>
      <c r="AU1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7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79" s="259" t="str">
        <f>LEFT(SPARES_MANUF[[#This Row],[LCT]],9)</f>
        <v>LCT069974</v>
      </c>
      <c r="AX179" s="205">
        <f>SPARES_MANUF[[#This Row],[Collaborated date]]</f>
        <v>43312</v>
      </c>
      <c r="AY179" s="206">
        <f>IF(AND(SPARES_MANUF[[#This Row],[Dashboard date]]&gt;40179,SPARES_MANUF[[#This Row],[Dashboard date]]&lt;45658),SPARES_MANUF[[#This Row],[Dashboard date]],0)</f>
        <v>43312</v>
      </c>
      <c r="AZ179" s="207">
        <f>IF(OR(SPARES_MANUF[[#This Row],[Client]]="STELIA",SPARES_MANUF[[#This Row],[Priority]]="RTN",SPARES_MANUF[[#This Row],[Priority]]="EXP",SPARES_MANUF[[#This Row],[Priority]]="CRIT"),2,1)</f>
        <v>2</v>
      </c>
      <c r="BA179" s="208">
        <f>IFERROR(VLOOKUP(SPARES_MANUF[[#This Row],[P/N]],Tableau2[[#All],[PN]:[Temps alloués (h)]],16,FALSE),"TBD")</f>
        <v>0</v>
      </c>
      <c r="BB179" s="208">
        <f>IFERROR(SUM(SPARES_MANUF[[#This Row],[Temps alloués Unitaire]]*SPARES_MANUF[[#This Row],[Requested Qty]]),"TBD")</f>
        <v>0</v>
      </c>
    </row>
    <row r="180" spans="1:54" ht="38.25" hidden="1" customHeight="1" x14ac:dyDescent="0.2">
      <c r="A180" s="335" t="str">
        <f t="shared" si="14"/>
        <v>4900035575</v>
      </c>
      <c r="B180" s="81" t="str">
        <f>IFERROR(VLOOKUP(F180,'Table V'!A:K,11,FALSE),"TBD")</f>
        <v>STELIA</v>
      </c>
      <c r="C180" s="81">
        <v>4900035575</v>
      </c>
      <c r="D180" s="82"/>
      <c r="E180" s="83" t="s">
        <v>78</v>
      </c>
      <c r="F180" s="81" t="s">
        <v>488</v>
      </c>
      <c r="G180" s="81">
        <v>1</v>
      </c>
      <c r="H180" s="81">
        <v>0</v>
      </c>
      <c r="I180" s="81" t="str">
        <f>IFERROR(VLOOKUP(F180,'Stock PHS'!A:F,6,FALSE),"")</f>
        <v/>
      </c>
      <c r="J180" s="84" t="str">
        <f>IFERROR(VLOOKUP(F180,'Table V'!A:I,9,FALSE),"P/N INCONNU")</f>
        <v>P/N CONNU</v>
      </c>
      <c r="K180" s="81" t="str">
        <f>IFERROR(VLOOKUP(F180,'Table V'!A:J,10,FALSE),"TBD")</f>
        <v>N/A</v>
      </c>
      <c r="L180" s="81" t="str">
        <f>IFERROR(VLOOKUP(F180,'Table V'!A:C,3,FALSE),"LdF non existante")</f>
        <v>LdF approuvée</v>
      </c>
      <c r="M180" s="85" t="s">
        <v>46</v>
      </c>
      <c r="N180" s="81" t="str">
        <f>IFERROR(VLOOKUP(F180,'Table V'!A:H,8,FALSE),"À définir")</f>
        <v>NON</v>
      </c>
      <c r="O180" s="81">
        <f>IFERROR(VLOOKUP(F180,'Table V'!A:E,2,FALSE),"")</f>
        <v>25</v>
      </c>
      <c r="P180" s="81" t="str">
        <f>IFERROR(CONCATENATE(VLOOKUP(F180,'Table V'!$A$1:$Q$259969,17,FALSE),"-",(RIGHT(C180,4)),"0",D180),"")</f>
        <v>1251019-55750</v>
      </c>
      <c r="Q180" s="86" t="str">
        <f>IFERROR(VLOOKUP(F180,'Table V'!A:L,12,FALSE),"")</f>
        <v>LAB</v>
      </c>
      <c r="R180" s="82" t="s">
        <v>1744</v>
      </c>
      <c r="S180" s="81" t="s">
        <v>164</v>
      </c>
      <c r="T180" s="90">
        <v>43306</v>
      </c>
      <c r="U180" s="88" t="s">
        <v>18</v>
      </c>
      <c r="V180" s="86" t="str">
        <f>IFERROR(VLOOKUP(F180,'Table V'!A:F,6,FALSE),"TBD")</f>
        <v>N/A</v>
      </c>
      <c r="W180" s="81" t="str">
        <f>IFERROR(VLOOKUP(F180,'Table V'!A:G,7,FALSE),"TBD")</f>
        <v>N/A</v>
      </c>
      <c r="X180" s="81" t="str">
        <f>IFERROR(VLOOKUP(A180,[1]Feuil1!$A:$AJ,32,FALSE),"N/A")</f>
        <v>N/A</v>
      </c>
      <c r="Y180" s="86" t="s">
        <v>1893</v>
      </c>
      <c r="Z180" s="89" t="s">
        <v>374</v>
      </c>
      <c r="AA180" s="81" t="s">
        <v>141</v>
      </c>
      <c r="AB180" s="85">
        <v>14685</v>
      </c>
      <c r="AC180" s="85"/>
      <c r="AD180" s="85"/>
      <c r="AE180" s="90">
        <v>43292</v>
      </c>
      <c r="AF180" s="90">
        <v>43312</v>
      </c>
      <c r="AG180" s="90">
        <f t="shared" si="11"/>
        <v>43306</v>
      </c>
      <c r="AH180" s="81"/>
      <c r="AI180" s="133" t="str">
        <f>IFERROR(VLOOKUP(SPARES_MANUF[[#This Row],[LCT pour mise à la MAD]],[2]MAD!$B$4:$J$500000,2,FALSE),"MAD TBD")</f>
        <v>MAD TBD</v>
      </c>
      <c r="AJ180" s="124" t="str">
        <f>IFERROR(VLOOKUP(SPARES_MANUF[[#This Row],[LCT pour mise à la MAD]],[2]MAD!$B$4:$J$500000,9,FALSE),"")</f>
        <v/>
      </c>
      <c r="AK18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0" s="124">
        <f>SPARES_MANUF[[#This Row],[Promised ODD]]</f>
        <v>43312</v>
      </c>
      <c r="AM180" s="122" t="s">
        <v>10</v>
      </c>
      <c r="AN180" s="200">
        <f>IFERROR(VLOOKUP(SPARES_MANUF[[#This Row],[P/N]],'Table V'!A$1:O$7777,13,FALSE),"0,00")</f>
        <v>0</v>
      </c>
      <c r="AO180" s="201">
        <f>IFERROR(VLOOKUP(SPARES_MANUF[[#This Row],[P/N]],'Table V'!A$1:O$7777,14,FALSE),"0,00")</f>
        <v>0</v>
      </c>
      <c r="AP180" s="202">
        <f>IFERROR(VLOOKUP(SPARES_MANUF[[#This Row],[P/N]],'Table V'!A$1:O$7777,15,FALSE),"TBD")</f>
        <v>0</v>
      </c>
      <c r="AQ180" s="203" t="str">
        <f>IFERROR(VLOOKUP(SPARES_MANUF[[#This Row],[CONCAT]],[3]PO_AS!$A$2:$R$2520,16,FALSE),"TBD")</f>
        <v>TBD</v>
      </c>
      <c r="AR180" s="204" t="str">
        <f>IFERROR(VLOOKUP(SPARES_MANUF[[#This Row],[CONCAT]],[3]PO_AS!$A$2:$S$2520,18,FALSE),"TBD")</f>
        <v>TBD</v>
      </c>
      <c r="AS180" s="204" t="str">
        <f t="shared" si="12"/>
        <v>Non valide</v>
      </c>
      <c r="AT180" s="204" t="str">
        <f t="shared" si="13"/>
        <v>Non valide</v>
      </c>
      <c r="AU1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80" s="259" t="str">
        <f>LEFT(SPARES_MANUF[[#This Row],[LCT]],9)</f>
        <v>LCT069976</v>
      </c>
      <c r="AX180" s="205">
        <f>SPARES_MANUF[[#This Row],[Collaborated date]]</f>
        <v>43312</v>
      </c>
      <c r="AY180" s="206">
        <f>IF(AND(SPARES_MANUF[[#This Row],[Dashboard date]]&gt;40179,SPARES_MANUF[[#This Row],[Dashboard date]]&lt;45658),SPARES_MANUF[[#This Row],[Dashboard date]],0)</f>
        <v>43312</v>
      </c>
      <c r="AZ180" s="207">
        <f>IF(OR(SPARES_MANUF[[#This Row],[Client]]="STELIA",SPARES_MANUF[[#This Row],[Priority]]="RTN",SPARES_MANUF[[#This Row],[Priority]]="EXP",SPARES_MANUF[[#This Row],[Priority]]="CRIT"),2,1)</f>
        <v>2</v>
      </c>
      <c r="BA180" s="208">
        <f>IFERROR(VLOOKUP(SPARES_MANUF[[#This Row],[P/N]],Tableau2[[#All],[PN]:[Temps alloués (h)]],16,FALSE),"TBD")</f>
        <v>0</v>
      </c>
      <c r="BB180" s="208">
        <f>IFERROR(SUM(SPARES_MANUF[[#This Row],[Temps alloués Unitaire]]*SPARES_MANUF[[#This Row],[Requested Qty]]),"TBD")</f>
        <v>0</v>
      </c>
    </row>
    <row r="181" spans="1:54" ht="25.5" hidden="1" customHeight="1" x14ac:dyDescent="0.2">
      <c r="A181" s="335" t="str">
        <f t="shared" si="14"/>
        <v>4900035575</v>
      </c>
      <c r="B181" s="81" t="str">
        <f>IFERROR(VLOOKUP(F181,'Table V'!A:K,11,FALSE),"TBD")</f>
        <v>STELIA</v>
      </c>
      <c r="C181" s="81">
        <v>4900035575</v>
      </c>
      <c r="D181" s="82"/>
      <c r="E181" s="83" t="s">
        <v>78</v>
      </c>
      <c r="F181" s="81" t="s">
        <v>619</v>
      </c>
      <c r="G181" s="81">
        <v>1</v>
      </c>
      <c r="H181" s="81">
        <v>0</v>
      </c>
      <c r="I181" s="81" t="str">
        <f>IFERROR(VLOOKUP(F181,'Stock PHS'!A:F,6,FALSE),"")</f>
        <v/>
      </c>
      <c r="J181" s="84" t="str">
        <f>IFERROR(VLOOKUP(F181,'Table V'!A:I,9,FALSE),"P/N INCONNU")</f>
        <v>P/N CONNU</v>
      </c>
      <c r="K181" s="81" t="str">
        <f>IFERROR(VLOOKUP(F181,'Table V'!A:J,10,FALSE),"TBD")</f>
        <v>N/A</v>
      </c>
      <c r="L181" s="81" t="str">
        <f>IFERROR(VLOOKUP(F181,'Table V'!A:C,3,FALSE),"LdF non existante")</f>
        <v>LdF approuvée</v>
      </c>
      <c r="M181" s="85" t="s">
        <v>46</v>
      </c>
      <c r="N181" s="81" t="str">
        <f>IFERROR(VLOOKUP(F181,'Table V'!A:H,8,FALSE),"À définir")</f>
        <v>NON</v>
      </c>
      <c r="O181" s="81">
        <f>IFERROR(VLOOKUP(F181,'Table V'!A:E,2,FALSE),"")</f>
        <v>702</v>
      </c>
      <c r="P181" s="81" t="str">
        <f>IFERROR(CONCATENATE(VLOOKUP(F181,'Table V'!$A$1:$Q$259969,17,FALSE),"-",(RIGHT(C181,4)),"0",D181),"")</f>
        <v>1251019-55750</v>
      </c>
      <c r="Q181" s="86" t="str">
        <f>IFERROR(VLOOKUP(F181,'Table V'!A:L,12,FALSE),"")</f>
        <v>LAB</v>
      </c>
      <c r="R181" s="82" t="s">
        <v>1745</v>
      </c>
      <c r="S181" s="81" t="s">
        <v>164</v>
      </c>
      <c r="T181" s="90">
        <v>43306</v>
      </c>
      <c r="U181" s="88" t="s">
        <v>18</v>
      </c>
      <c r="V181" s="86" t="str">
        <f>IFERROR(VLOOKUP(F181,'Table V'!A:F,6,FALSE),"TBD")</f>
        <v>N/A</v>
      </c>
      <c r="W181" s="81" t="str">
        <f>IFERROR(VLOOKUP(F181,'Table V'!A:G,7,FALSE),"TBD")</f>
        <v>N/A</v>
      </c>
      <c r="X181" s="81" t="str">
        <f>IFERROR(VLOOKUP(A181,[1]Feuil1!$A:$AJ,32,FALSE),"N/A")</f>
        <v>N/A</v>
      </c>
      <c r="Y181" s="131" t="s">
        <v>1893</v>
      </c>
      <c r="Z181" s="89" t="s">
        <v>374</v>
      </c>
      <c r="AA181" s="81" t="s">
        <v>141</v>
      </c>
      <c r="AB181" s="85">
        <v>14685</v>
      </c>
      <c r="AC181" s="85"/>
      <c r="AD181" s="85"/>
      <c r="AE181" s="90">
        <v>43292</v>
      </c>
      <c r="AF181" s="90">
        <v>43312</v>
      </c>
      <c r="AG181" s="90">
        <f t="shared" si="11"/>
        <v>43306</v>
      </c>
      <c r="AH181" s="81"/>
      <c r="AI181" s="133" t="str">
        <f>IFERROR(VLOOKUP(SPARES_MANUF[[#This Row],[LCT pour mise à la MAD]],[2]MAD!$B$4:$J$500000,2,FALSE),"MAD TBD")</f>
        <v>MAD TBD</v>
      </c>
      <c r="AJ181" s="124" t="str">
        <f>IFERROR(VLOOKUP(SPARES_MANUF[[#This Row],[LCT pour mise à la MAD]],[2]MAD!$B$4:$J$500000,9,FALSE),"")</f>
        <v/>
      </c>
      <c r="AK18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1" s="124">
        <f>SPARES_MANUF[[#This Row],[Promised ODD]]</f>
        <v>43312</v>
      </c>
      <c r="AM181" s="122" t="s">
        <v>10</v>
      </c>
      <c r="AN181" s="200">
        <f>IFERROR(VLOOKUP(SPARES_MANUF[[#This Row],[P/N]],'Table V'!A$1:O$7777,13,FALSE),"0,00")</f>
        <v>0</v>
      </c>
      <c r="AO181" s="201">
        <f>IFERROR(VLOOKUP(SPARES_MANUF[[#This Row],[P/N]],'Table V'!A$1:O$7777,14,FALSE),"0,00")</f>
        <v>0</v>
      </c>
      <c r="AP181" s="202">
        <f>IFERROR(VLOOKUP(SPARES_MANUF[[#This Row],[P/N]],'Table V'!A$1:O$7777,15,FALSE),"TBD")</f>
        <v>0</v>
      </c>
      <c r="AQ181" s="203" t="str">
        <f>IFERROR(VLOOKUP(SPARES_MANUF[[#This Row],[CONCAT]],[3]PO_AS!$A$2:$R$2520,16,FALSE),"TBD")</f>
        <v>TBD</v>
      </c>
      <c r="AR181" s="204" t="str">
        <f>IFERROR(VLOOKUP(SPARES_MANUF[[#This Row],[CONCAT]],[3]PO_AS!$A$2:$S$2520,18,FALSE),"TBD")</f>
        <v>TBD</v>
      </c>
      <c r="AS181" s="204" t="str">
        <f t="shared" si="12"/>
        <v>Non valide</v>
      </c>
      <c r="AT181" s="204" t="str">
        <f t="shared" si="13"/>
        <v>Non valide</v>
      </c>
      <c r="AU1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81" s="259" t="str">
        <f>LEFT(SPARES_MANUF[[#This Row],[LCT]],9)</f>
        <v>LCT069978</v>
      </c>
      <c r="AX181" s="205">
        <f>SPARES_MANUF[[#This Row],[Collaborated date]]</f>
        <v>43312</v>
      </c>
      <c r="AY181" s="206">
        <f>IF(AND(SPARES_MANUF[[#This Row],[Dashboard date]]&gt;40179,SPARES_MANUF[[#This Row],[Dashboard date]]&lt;45658),SPARES_MANUF[[#This Row],[Dashboard date]],0)</f>
        <v>43312</v>
      </c>
      <c r="AZ181" s="207">
        <f>IF(OR(SPARES_MANUF[[#This Row],[Client]]="STELIA",SPARES_MANUF[[#This Row],[Priority]]="RTN",SPARES_MANUF[[#This Row],[Priority]]="EXP",SPARES_MANUF[[#This Row],[Priority]]="CRIT"),2,1)</f>
        <v>2</v>
      </c>
      <c r="BA181" s="208">
        <f>IFERROR(VLOOKUP(SPARES_MANUF[[#This Row],[P/N]],Tableau2[[#All],[PN]:[Temps alloués (h)]],16,FALSE),"TBD")</f>
        <v>0</v>
      </c>
      <c r="BB181" s="208">
        <f>IFERROR(SUM(SPARES_MANUF[[#This Row],[Temps alloués Unitaire]]*SPARES_MANUF[[#This Row],[Requested Qty]]),"TBD")</f>
        <v>0</v>
      </c>
    </row>
    <row r="182" spans="1:54" ht="38.25" hidden="1" customHeight="1" x14ac:dyDescent="0.2">
      <c r="A182" s="335" t="str">
        <f t="shared" si="14"/>
        <v>27768839</v>
      </c>
      <c r="B182" s="81" t="str">
        <f>IFERROR(VLOOKUP(F182,'Table V'!A:K,11,FALSE),"TBD")</f>
        <v>AIRBUS</v>
      </c>
      <c r="C182" s="81">
        <v>27768839</v>
      </c>
      <c r="D182" s="82"/>
      <c r="E182" s="83" t="s">
        <v>86</v>
      </c>
      <c r="F182" s="81" t="s">
        <v>650</v>
      </c>
      <c r="G182" s="81">
        <v>5</v>
      </c>
      <c r="H182" s="81">
        <v>0</v>
      </c>
      <c r="I182" s="81" t="str">
        <f>IFERROR(VLOOKUP(F182,'Stock PHS'!A:F,6,FALSE),"")</f>
        <v/>
      </c>
      <c r="J182" s="84" t="str">
        <f>IFERROR(VLOOKUP(F182,'Table V'!A:I,9,FALSE),"P/N INCONNU")</f>
        <v>P/N CONNU</v>
      </c>
      <c r="K182" s="81" t="str">
        <f>IFERROR(VLOOKUP(F182,'Table V'!A:J,10,FALSE),"TBD")</f>
        <v>N/A</v>
      </c>
      <c r="L182" s="81" t="str">
        <f>IFERROR(VLOOKUP(F182,'Table V'!A:C,3,FALSE),"LdF non existante")</f>
        <v>LdF approuvée</v>
      </c>
      <c r="M182" s="85" t="s">
        <v>46</v>
      </c>
      <c r="N182" s="81" t="str">
        <f>IFERROR(VLOOKUP(F182,'Table V'!A:H,8,FALSE),"À définir")</f>
        <v>NON</v>
      </c>
      <c r="O182" s="81" t="str">
        <f>IFERROR(VLOOKUP(F182,'Table V'!A:E,2,FALSE),"")</f>
        <v>PROTECTION CAP</v>
      </c>
      <c r="P182" s="81" t="str">
        <f>IFERROR(CONCATENATE(VLOOKUP(F182,'Table V'!$A$1:$Q$259969,17,FALSE),"-",(RIGHT(C182,4)),"0",D182),"")</f>
        <v>1251019-88390</v>
      </c>
      <c r="Q182" s="86" t="str">
        <f>IFERROR(VLOOKUP(F182,'Table V'!A:L,12,FALSE),"")</f>
        <v>COL</v>
      </c>
      <c r="R182" s="82" t="s">
        <v>796</v>
      </c>
      <c r="S182" s="81" t="s">
        <v>762</v>
      </c>
      <c r="T182" s="90">
        <v>43307</v>
      </c>
      <c r="U182" s="88" t="s">
        <v>18</v>
      </c>
      <c r="V182" s="86" t="str">
        <f>IFERROR(VLOOKUP(F182,'Table V'!A:F,6,FALSE),"TBD")</f>
        <v>N/A</v>
      </c>
      <c r="W182" s="81" t="str">
        <f>IFERROR(VLOOKUP(F182,'Table V'!A:G,7,FALSE),"TBD")</f>
        <v>N/A</v>
      </c>
      <c r="X182" s="81" t="str">
        <f>IFERROR(VLOOKUP(A182,[1]Feuil1!$A:$AJ,32,FALSE),"N/A")</f>
        <v>N/A</v>
      </c>
      <c r="Y182" s="86" t="s">
        <v>1893</v>
      </c>
      <c r="Z182" s="89" t="s">
        <v>816</v>
      </c>
      <c r="AA182" s="81" t="s">
        <v>141</v>
      </c>
      <c r="AB182" s="85">
        <v>13428</v>
      </c>
      <c r="AC182" s="85" t="s">
        <v>44</v>
      </c>
      <c r="AD182" s="85"/>
      <c r="AE182" s="90">
        <v>43276</v>
      </c>
      <c r="AF182" s="90">
        <v>43313</v>
      </c>
      <c r="AG182" s="90">
        <f t="shared" si="11"/>
        <v>43307</v>
      </c>
      <c r="AH182" s="81"/>
      <c r="AI182" s="133" t="str">
        <f>IFERROR(VLOOKUP(SPARES_MANUF[[#This Row],[LCT pour mise à la MAD]],[2]MAD!$B$4:$J$500000,2,FALSE),"MAD TBD")</f>
        <v>MAD TBD</v>
      </c>
      <c r="AJ182" s="124" t="str">
        <f>IFERROR(VLOOKUP(SPARES_MANUF[[#This Row],[LCT pour mise à la MAD]],[2]MAD!$B$4:$J$500000,9,FALSE),"")</f>
        <v/>
      </c>
      <c r="AK18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2" s="124">
        <f>SPARES_MANUF[[#This Row],[Promised ODD]]</f>
        <v>43313</v>
      </c>
      <c r="AM182" s="122" t="s">
        <v>10</v>
      </c>
      <c r="AN182" s="200">
        <f>IFERROR(VLOOKUP(SPARES_MANUF[[#This Row],[P/N]],'Table V'!A$1:O$7777,13,FALSE),"0,00")</f>
        <v>134</v>
      </c>
      <c r="AO182" s="201">
        <f>IFERROR(VLOOKUP(SPARES_MANUF[[#This Row],[P/N]],'Table V'!A$1:O$7777,14,FALSE),"0,00")</f>
        <v>0</v>
      </c>
      <c r="AP182" s="202" t="str">
        <f>IFERROR(VLOOKUP(SPARES_MANUF[[#This Row],[P/N]],'Table V'!A$1:O$7777,15,FALSE),"TBD")</f>
        <v>EUR</v>
      </c>
      <c r="AQ182" s="203" t="str">
        <f>IFERROR(VLOOKUP(SPARES_MANUF[[#This Row],[CONCAT]],[3]PO_AS!$A$2:$R$2520,16,FALSE),"TBD")</f>
        <v>TBD</v>
      </c>
      <c r="AR182" s="204" t="str">
        <f>IFERROR(VLOOKUP(SPARES_MANUF[[#This Row],[CONCAT]],[3]PO_AS!$A$2:$S$2520,18,FALSE),"TBD")</f>
        <v>TBD</v>
      </c>
      <c r="AS182" s="204" t="str">
        <f t="shared" si="12"/>
        <v>Non valide</v>
      </c>
      <c r="AT182" s="204" t="str">
        <f t="shared" si="13"/>
        <v>Non valide</v>
      </c>
      <c r="AU18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670</v>
      </c>
      <c r="AV182" s="280">
        <f>IFERROR(SPARES_MANUF[[#This Row],[CA]]*INDEX('Paramètres listes'!$A$32:$C$34,MATCH(SPARES_MANUF[[#This Row],[Devise vendue]],'Paramètres listes'!$A$32:$A$34,0),MATCH(DASHBOARD!$J$5,'Paramètres listes'!$A$32:$C$32,0)),"0,00")</f>
        <v>670</v>
      </c>
      <c r="AW182" s="259" t="str">
        <f>LEFT(SPARES_MANUF[[#This Row],[LCT]],9)</f>
        <v>LCT033841</v>
      </c>
      <c r="AX182" s="205">
        <f>SPARES_MANUF[[#This Row],[Collaborated date]]</f>
        <v>43313</v>
      </c>
      <c r="AY182" s="206">
        <f>IF(AND(SPARES_MANUF[[#This Row],[Dashboard date]]&gt;40179,SPARES_MANUF[[#This Row],[Dashboard date]]&lt;45658),SPARES_MANUF[[#This Row],[Dashboard date]],0)</f>
        <v>43313</v>
      </c>
      <c r="AZ182" s="207">
        <f>IF(OR(SPARES_MANUF[[#This Row],[Client]]="STELIA",SPARES_MANUF[[#This Row],[Priority]]="RTN",SPARES_MANUF[[#This Row],[Priority]]="EXP",SPARES_MANUF[[#This Row],[Priority]]="CRIT"),2,1)</f>
        <v>2</v>
      </c>
      <c r="BA182" s="208">
        <f>IFERROR(VLOOKUP(SPARES_MANUF[[#This Row],[P/N]],Tableau2[[#All],[PN]:[Temps alloués (h)]],16,FALSE),"TBD")</f>
        <v>0.65</v>
      </c>
      <c r="BB182" s="208">
        <f>IFERROR(SUM(SPARES_MANUF[[#This Row],[Temps alloués Unitaire]]*SPARES_MANUF[[#This Row],[Requested Qty]]),"TBD")</f>
        <v>3.25</v>
      </c>
    </row>
    <row r="183" spans="1:54" ht="38.25" hidden="1" customHeight="1" x14ac:dyDescent="0.2">
      <c r="A183" s="335" t="str">
        <f t="shared" si="14"/>
        <v>6804360</v>
      </c>
      <c r="B183" s="81" t="str">
        <f>IFERROR(VLOOKUP(F183,'Table V'!A:K,11,FALSE),"TBD")</f>
        <v>AIRBUS</v>
      </c>
      <c r="C183" s="81">
        <v>6804360</v>
      </c>
      <c r="D183" s="82"/>
      <c r="E183" s="83" t="s">
        <v>3</v>
      </c>
      <c r="F183" s="81" t="s">
        <v>375</v>
      </c>
      <c r="G183" s="81">
        <v>1</v>
      </c>
      <c r="H183" s="81">
        <v>0</v>
      </c>
      <c r="I183" s="81" t="str">
        <f>IFERROR(VLOOKUP(F183,'Stock PHS'!A:F,6,FALSE),"")</f>
        <v/>
      </c>
      <c r="J183" s="84" t="str">
        <f>IFERROR(VLOOKUP(F183,'Table V'!A:I,9,FALSE),"P/N INCONNU")</f>
        <v>P/N CONNU</v>
      </c>
      <c r="K183" s="81" t="str">
        <f>IFERROR(VLOOKUP(F183,'Table V'!A:J,10,FALSE),"TBD")</f>
        <v>MB2008D</v>
      </c>
      <c r="L183" s="81" t="str">
        <f>IFERROR(VLOOKUP(F183,'Table V'!A:C,3,FALSE),"LdF non existante")</f>
        <v>LdF approuvée</v>
      </c>
      <c r="M183" s="85" t="s">
        <v>46</v>
      </c>
      <c r="N183" s="81" t="str">
        <f>IFERROR(VLOOKUP(F183,'Table V'!A:H,8,FALSE),"À définir")</f>
        <v>OUI</v>
      </c>
      <c r="O183" s="81">
        <f>IFERROR(VLOOKUP(F183,'Table V'!A:E,2,FALSE),"")</f>
        <v>49</v>
      </c>
      <c r="P183" s="81" t="str">
        <f>IFERROR(CONCATENATE(VLOOKUP(F183,'Table V'!$A$1:$Q$259969,17,FALSE),"-",(RIGHT(C183,4)),"0",D183),"")</f>
        <v>1251019-43600</v>
      </c>
      <c r="Q183" s="86" t="str">
        <f>IFERROR(VLOOKUP(F183,'Table V'!A:L,12,FALSE),"")</f>
        <v>LAB</v>
      </c>
      <c r="R183" s="82" t="s">
        <v>1747</v>
      </c>
      <c r="S183" s="81" t="s">
        <v>153</v>
      </c>
      <c r="T183" s="90">
        <v>43308</v>
      </c>
      <c r="U183" s="88" t="s">
        <v>18</v>
      </c>
      <c r="V183" s="86" t="str">
        <f>IFERROR(VLOOKUP(F183,'Table V'!A:F,6,FALSE),"TBD")</f>
        <v xml:space="preserve">6M90079500 </v>
      </c>
      <c r="W183" s="81" t="str">
        <f>IFERROR(VLOOKUP(F183,'Table V'!A:G,7,FALSE),"TBD")</f>
        <v>Qté 1</v>
      </c>
      <c r="X183" s="81" t="str">
        <f>IFERROR(VLOOKUP(A183,[1]Feuil1!$A:$AJ,32,FALSE),"N/A")</f>
        <v>N/A</v>
      </c>
      <c r="Y183" s="86" t="s">
        <v>1893</v>
      </c>
      <c r="Z183" s="89" t="s">
        <v>400</v>
      </c>
      <c r="AA183" s="81" t="s">
        <v>141</v>
      </c>
      <c r="AB183" s="85">
        <v>15410</v>
      </c>
      <c r="AC183" s="85"/>
      <c r="AD183" s="85"/>
      <c r="AE183" s="90">
        <v>43312</v>
      </c>
      <c r="AF183" s="90"/>
      <c r="AG183" s="90">
        <f t="shared" si="11"/>
        <v>43308</v>
      </c>
      <c r="AH183" s="81"/>
      <c r="AI183" s="133">
        <f>IFERROR(VLOOKUP(SPARES_MANUF[[#This Row],[LCT pour mise à la MAD]],[2]MAD!$B$4:$J$500000,2,FALSE),"MAD TBD")</f>
        <v>43342</v>
      </c>
      <c r="AJ183" s="124">
        <f>IFERROR(VLOOKUP(SPARES_MANUF[[#This Row],[LCT pour mise à la MAD]],[2]MAD!$B$4:$J$500000,9,FALSE),"")</f>
        <v>43348</v>
      </c>
      <c r="AK18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83" s="124">
        <v>43312</v>
      </c>
      <c r="AM183" s="122" t="s">
        <v>10</v>
      </c>
      <c r="AN183" s="200">
        <f>IFERROR(VLOOKUP(SPARES_MANUF[[#This Row],[P/N]],'Table V'!A$1:O$7777,13,FALSE),"0,00")</f>
        <v>1951</v>
      </c>
      <c r="AO183" s="201">
        <f>IFERROR(VLOOKUP(SPARES_MANUF[[#This Row],[P/N]],'Table V'!A$1:O$7777,14,FALSE),"0,00")</f>
        <v>0</v>
      </c>
      <c r="AP183" s="202" t="str">
        <f>IFERROR(VLOOKUP(SPARES_MANUF[[#This Row],[P/N]],'Table V'!A$1:O$7777,15,FALSE),"TBD")</f>
        <v>EUR</v>
      </c>
      <c r="AQ183" s="203" t="str">
        <f>IFERROR(VLOOKUP(SPARES_MANUF[[#This Row],[CONCAT]],[3]PO_AS!$A$2:$R$2520,16,FALSE),"TBD")</f>
        <v>TBD</v>
      </c>
      <c r="AR183" s="204" t="str">
        <f>IFERROR(VLOOKUP(SPARES_MANUF[[#This Row],[CONCAT]],[3]PO_AS!$A$2:$S$2520,18,FALSE),"TBD")</f>
        <v>TBD</v>
      </c>
      <c r="AS183" s="204" t="str">
        <f t="shared" si="12"/>
        <v>Non valide</v>
      </c>
      <c r="AT183" s="204" t="str">
        <f t="shared" si="13"/>
        <v>Non valide</v>
      </c>
      <c r="AU1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83" s="259" t="str">
        <f>LEFT(SPARES_MANUF[[#This Row],[LCT]],9)</f>
        <v>LCT077780</v>
      </c>
      <c r="AX183" s="205">
        <f>SPARES_MANUF[[#This Row],[Collaborated date]]</f>
        <v>43312</v>
      </c>
      <c r="AY183" s="206">
        <f>IF(AND(SPARES_MANUF[[#This Row],[Dashboard date]]&gt;40179,SPARES_MANUF[[#This Row],[Dashboard date]]&lt;45658),SPARES_MANUF[[#This Row],[Dashboard date]],0)</f>
        <v>43312</v>
      </c>
      <c r="AZ183" s="207">
        <f>IF(OR(SPARES_MANUF[[#This Row],[Client]]="STELIA",SPARES_MANUF[[#This Row],[Priority]]="RTN",SPARES_MANUF[[#This Row],[Priority]]="EXP",SPARES_MANUF[[#This Row],[Priority]]="CRIT"),2,1)</f>
        <v>1</v>
      </c>
      <c r="BA183" s="208">
        <f>IFERROR(VLOOKUP(SPARES_MANUF[[#This Row],[P/N]],Tableau2[[#All],[PN]:[Temps alloués (h)]],16,FALSE),"TBD")</f>
        <v>0</v>
      </c>
      <c r="BB183" s="208">
        <f>IFERROR(SUM(SPARES_MANUF[[#This Row],[Temps alloués Unitaire]]*SPARES_MANUF[[#This Row],[Requested Qty]]),"TBD")</f>
        <v>0</v>
      </c>
    </row>
    <row r="184" spans="1:54" ht="38.25" hidden="1" customHeight="1" x14ac:dyDescent="0.2">
      <c r="A184" s="335" t="str">
        <f t="shared" si="14"/>
        <v>CDE-CCP777010</v>
      </c>
      <c r="B184" s="81" t="str">
        <f>IFERROR(VLOOKUP(F184,'Table V'!A:K,11,FALSE),"TBD")</f>
        <v>LATECOERE</v>
      </c>
      <c r="C184" s="81" t="s">
        <v>300</v>
      </c>
      <c r="D184" s="82"/>
      <c r="E184" s="83" t="s">
        <v>86</v>
      </c>
      <c r="F184" s="81" t="s">
        <v>1476</v>
      </c>
      <c r="G184" s="81">
        <v>3</v>
      </c>
      <c r="H184" s="81">
        <v>0</v>
      </c>
      <c r="I184" s="81" t="str">
        <f>IFERROR(VLOOKUP(F184,'Stock PHS'!A:F,6,FALSE),"")</f>
        <v/>
      </c>
      <c r="J184" s="84" t="str">
        <f>IFERROR(VLOOKUP(F184,'Table V'!A:I,9,FALSE),"P/N INCONNU")</f>
        <v>P/N CONNU</v>
      </c>
      <c r="K184" s="81" t="str">
        <f>IFERROR(VLOOKUP(F184,'Table V'!A:J,10,FALSE),"TBD")</f>
        <v>N/A</v>
      </c>
      <c r="L184" s="81" t="str">
        <f>IFERROR(VLOOKUP(F184,'Table V'!A:C,3,FALSE),"LdF non existante")</f>
        <v>LdF approuvée</v>
      </c>
      <c r="M184" s="85" t="s">
        <v>46</v>
      </c>
      <c r="N184" s="81" t="str">
        <f>IFERROR(VLOOKUP(F184,'Table V'!A:H,8,FALSE),"À définir")</f>
        <v>N/A</v>
      </c>
      <c r="O184" s="81" t="str">
        <f>IFERROR(VLOOKUP(F184,'Table V'!A:E,2,FALSE),"")</f>
        <v>FDCP-L1</v>
      </c>
      <c r="P184" s="81" t="str">
        <f>IFERROR(CONCATENATE(VLOOKUP(F184,'Table V'!$A$1:$Q$259969,17,FALSE),"-",(RIGHT(C184,4)),"0",D184),"")</f>
        <v>1251619-70100</v>
      </c>
      <c r="Q184" s="86" t="str">
        <f>IFERROR(VLOOKUP(F184,'Table V'!A:L,12,FALSE),"")</f>
        <v>COL</v>
      </c>
      <c r="R184" s="82" t="s">
        <v>388</v>
      </c>
      <c r="S184" s="81" t="s">
        <v>385</v>
      </c>
      <c r="T184" s="90">
        <v>43311</v>
      </c>
      <c r="U184" s="88" t="s">
        <v>18</v>
      </c>
      <c r="V184" s="86" t="str">
        <f>IFERROR(VLOOKUP(F184,'Table V'!A:F,6,FALSE),"TBD")</f>
        <v>N/A</v>
      </c>
      <c r="W184" s="81" t="str">
        <f>IFERROR(VLOOKUP(F184,'Table V'!A:G,7,FALSE),"TBD")</f>
        <v>N/A</v>
      </c>
      <c r="X184" s="81" t="str">
        <f>IFERROR(VLOOKUP(A184,[1]Feuil1!$A:$AJ,32,FALSE),"N/A")</f>
        <v>N/A</v>
      </c>
      <c r="Y184" s="86" t="s">
        <v>1893</v>
      </c>
      <c r="Z184" s="89" t="s">
        <v>389</v>
      </c>
      <c r="AA184" s="81" t="s">
        <v>141</v>
      </c>
      <c r="AB184" s="85">
        <v>6867</v>
      </c>
      <c r="AC184" s="85"/>
      <c r="AD184" s="85"/>
      <c r="AE184" s="90">
        <v>43266</v>
      </c>
      <c r="AF184" s="90">
        <v>43315</v>
      </c>
      <c r="AG184" s="90">
        <f t="shared" si="11"/>
        <v>43311</v>
      </c>
      <c r="AH184" s="81" t="s">
        <v>44</v>
      </c>
      <c r="AI184" s="133" t="str">
        <f>IFERROR(VLOOKUP(SPARES_MANUF[[#This Row],[LCT pour mise à la MAD]],[2]MAD!$B$4:$J$500000,2,FALSE),"MAD TBD")</f>
        <v>MAD TBD</v>
      </c>
      <c r="AJ184" s="124" t="str">
        <f>IFERROR(VLOOKUP(SPARES_MANUF[[#This Row],[LCT pour mise à la MAD]],[2]MAD!$B$4:$J$500000,9,FALSE),"")</f>
        <v/>
      </c>
      <c r="AK18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4" s="124">
        <f>SPARES_MANUF[[#This Row],[Promised ODD]]</f>
        <v>43315</v>
      </c>
      <c r="AM184" s="122" t="s">
        <v>10</v>
      </c>
      <c r="AN184" s="200">
        <f>IFERROR(VLOOKUP(SPARES_MANUF[[#This Row],[P/N]],'Table V'!A$1:O$7777,13,FALSE),"0,00")</f>
        <v>1239</v>
      </c>
      <c r="AO184" s="201" t="str">
        <f>IFERROR(VLOOKUP(SPARES_MANUF[[#This Row],[P/N]],'Table V'!A$1:O$7777,14,FALSE),"0,00")</f>
        <v>N/A</v>
      </c>
      <c r="AP184" s="202" t="str">
        <f>IFERROR(VLOOKUP(SPARES_MANUF[[#This Row],[P/N]],'Table V'!A$1:O$7777,15,FALSE),"TBD")</f>
        <v>EUR</v>
      </c>
      <c r="AQ184" s="201" t="str">
        <f>IFERROR(VLOOKUP(SPARES_MANUF[[#This Row],[CONCAT]],[3]PO_AS!$A$2:$R$2520,16,FALSE),"TBD")</f>
        <v>TBD</v>
      </c>
      <c r="AR184" s="204" t="str">
        <f>IFERROR(VLOOKUP(SPARES_MANUF[[#This Row],[CONCAT]],[3]PO_AS!$A$2:$S$2520,18,FALSE),"TBD")</f>
        <v>TBD</v>
      </c>
      <c r="AS184" s="204" t="str">
        <f t="shared" si="12"/>
        <v>Non valide</v>
      </c>
      <c r="AT184" s="204" t="str">
        <f t="shared" si="13"/>
        <v>Non valide</v>
      </c>
      <c r="AU1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3717</v>
      </c>
      <c r="AV184" s="280">
        <f>IFERROR(SPARES_MANUF[[#This Row],[CA]]*INDEX('Paramètres listes'!$A$32:$C$34,MATCH(SPARES_MANUF[[#This Row],[Devise vendue]],'Paramètres listes'!$A$32:$A$34,0),MATCH(DASHBOARD!$J$5,'Paramètres listes'!$A$32:$C$32,0)),"0,00")</f>
        <v>3717</v>
      </c>
      <c r="AW184" s="259" t="str">
        <f>LEFT(SPARES_MANUF[[#This Row],[LCT]],9)</f>
        <v>LCT104458</v>
      </c>
      <c r="AX184" s="205">
        <f>SPARES_MANUF[[#This Row],[Collaborated date]]</f>
        <v>43315</v>
      </c>
      <c r="AY184" s="206">
        <f>IF(AND(SPARES_MANUF[[#This Row],[Dashboard date]]&gt;40179,SPARES_MANUF[[#This Row],[Dashboard date]]&lt;45658),SPARES_MANUF[[#This Row],[Dashboard date]],0)</f>
        <v>43315</v>
      </c>
      <c r="AZ184" s="207">
        <f>IF(OR(SPARES_MANUF[[#This Row],[Client]]="STELIA",SPARES_MANUF[[#This Row],[Priority]]="RTN",SPARES_MANUF[[#This Row],[Priority]]="EXP",SPARES_MANUF[[#This Row],[Priority]]="CRIT"),2,1)</f>
        <v>2</v>
      </c>
      <c r="BA184" s="208">
        <f>IFERROR(VLOOKUP(SPARES_MANUF[[#This Row],[P/N]],Tableau2[[#All],[PN]:[Temps alloués (h)]],16,FALSE),"TBD")</f>
        <v>2.14</v>
      </c>
      <c r="BB184" s="208">
        <f>IFERROR(SUM(SPARES_MANUF[[#This Row],[Temps alloués Unitaire]]*SPARES_MANUF[[#This Row],[Requested Qty]]),"TBD")</f>
        <v>6.42</v>
      </c>
    </row>
    <row r="185" spans="1:54" ht="38.25" hidden="1" customHeight="1" x14ac:dyDescent="0.2">
      <c r="A185" s="335" t="str">
        <f t="shared" si="14"/>
        <v>27715611</v>
      </c>
      <c r="B185" s="81" t="str">
        <f>IFERROR(VLOOKUP(F185,'Table V'!A:K,11,FALSE),"TBD")</f>
        <v>AIRBUS</v>
      </c>
      <c r="C185" s="81">
        <v>27715611</v>
      </c>
      <c r="D185" s="82"/>
      <c r="E185" s="83" t="s">
        <v>11</v>
      </c>
      <c r="F185" s="81" t="s">
        <v>655</v>
      </c>
      <c r="G185" s="81">
        <v>2</v>
      </c>
      <c r="H185" s="81">
        <v>0</v>
      </c>
      <c r="I185" s="81" t="str">
        <f>IFERROR(VLOOKUP(F185,'Stock PHS'!A:F,6,FALSE),"")</f>
        <v/>
      </c>
      <c r="J185" s="84" t="str">
        <f>IFERROR(VLOOKUP(F185,'Table V'!A:I,9,FALSE),"P/N INCONNU")</f>
        <v>P/N CONNU</v>
      </c>
      <c r="K185" s="81" t="str">
        <f>IFERROR(VLOOKUP(F185,'Table V'!A:J,10,FALSE),"TBD")</f>
        <v>TBD</v>
      </c>
      <c r="L185" s="81" t="str">
        <f>IFERROR(VLOOKUP(F185,'Table V'!A:C,3,FALSE),"LdF non existante")</f>
        <v>LdF approuvée</v>
      </c>
      <c r="M185" s="85" t="s">
        <v>46</v>
      </c>
      <c r="N185" s="81" t="str">
        <f>IFERROR(VLOOKUP(F185,'Table V'!A:H,8,FALSE),"À définir")</f>
        <v>NON</v>
      </c>
      <c r="O185" s="81" t="str">
        <f>IFERROR(VLOOKUP(F185,'Table V'!A:E,2,FALSE),"")</f>
        <v>HARNAIS 2 P2T2</v>
      </c>
      <c r="P185" s="81" t="str">
        <f>IFERROR(CONCATENATE(VLOOKUP(F185,'Table V'!$A$1:$Q$259969,17,FALSE),"-",(RIGHT(C185,4)),"0",D185),"")</f>
        <v>1251019-56110</v>
      </c>
      <c r="Q185" s="86" t="str">
        <f>IFERROR(VLOOKUP(F185,'Table V'!A:L,12,FALSE),"")</f>
        <v>COL</v>
      </c>
      <c r="R185" s="82" t="s">
        <v>797</v>
      </c>
      <c r="S185" s="81" t="s">
        <v>763</v>
      </c>
      <c r="T185" s="90">
        <v>43311</v>
      </c>
      <c r="U185" s="88" t="s">
        <v>18</v>
      </c>
      <c r="V185" s="86" t="str">
        <f>IFERROR(VLOOKUP(F185,'Table V'!A:F,6,FALSE),"TBD")</f>
        <v>N/A</v>
      </c>
      <c r="W185" s="81" t="str">
        <f>IFERROR(VLOOKUP(F185,'Table V'!A:G,7,FALSE),"TBD")</f>
        <v>N/A</v>
      </c>
      <c r="X185" s="81" t="str">
        <f>IFERROR(VLOOKUP(A185,[1]Feuil1!$A:$AJ,32,FALSE),"N/A")</f>
        <v>N/A</v>
      </c>
      <c r="Y185" s="86" t="s">
        <v>1893</v>
      </c>
      <c r="Z185" s="89" t="s">
        <v>816</v>
      </c>
      <c r="AA185" s="81" t="s">
        <v>141</v>
      </c>
      <c r="AB185" s="85">
        <v>12277</v>
      </c>
      <c r="AC185" s="85" t="s">
        <v>44</v>
      </c>
      <c r="AD185" s="85"/>
      <c r="AE185" s="90">
        <v>43294</v>
      </c>
      <c r="AF185" s="90">
        <v>43313</v>
      </c>
      <c r="AG185" s="90">
        <f t="shared" si="11"/>
        <v>43311</v>
      </c>
      <c r="AH185" s="81"/>
      <c r="AI185" s="133" t="str">
        <f>IFERROR(VLOOKUP(SPARES_MANUF[[#This Row],[LCT pour mise à la MAD]],[2]MAD!$B$4:$J$500000,2,FALSE),"MAD TBD")</f>
        <v>MAD TBD</v>
      </c>
      <c r="AJ185" s="124" t="str">
        <f>IFERROR(VLOOKUP(SPARES_MANUF[[#This Row],[LCT pour mise à la MAD]],[2]MAD!$B$4:$J$500000,9,FALSE),"")</f>
        <v/>
      </c>
      <c r="AK18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5" s="124">
        <f>SPARES_MANUF[[#This Row],[Promised ODD]]</f>
        <v>43313</v>
      </c>
      <c r="AM185" s="122" t="s">
        <v>10</v>
      </c>
      <c r="AN185" s="200">
        <f>IFERROR(VLOOKUP(SPARES_MANUF[[#This Row],[P/N]],'Table V'!A$1:O$7777,13,FALSE),"0,00")</f>
        <v>608</v>
      </c>
      <c r="AO185" s="201">
        <f>IFERROR(VLOOKUP(SPARES_MANUF[[#This Row],[P/N]],'Table V'!A$1:O$7777,14,FALSE),"0,00")</f>
        <v>0</v>
      </c>
      <c r="AP185" s="202" t="str">
        <f>IFERROR(VLOOKUP(SPARES_MANUF[[#This Row],[P/N]],'Table V'!A$1:O$7777,15,FALSE),"TBD")</f>
        <v>USD</v>
      </c>
      <c r="AQ185" s="203" t="str">
        <f>IFERROR(VLOOKUP(SPARES_MANUF[[#This Row],[CONCAT]],[3]PO_AS!$A$2:$R$2520,16,FALSE),"TBD")</f>
        <v>TBD</v>
      </c>
      <c r="AR185" s="204" t="str">
        <f>IFERROR(VLOOKUP(SPARES_MANUF[[#This Row],[CONCAT]],[3]PO_AS!$A$2:$S$2520,18,FALSE),"TBD")</f>
        <v>TBD</v>
      </c>
      <c r="AS185" s="204" t="str">
        <f t="shared" si="12"/>
        <v>Non valide</v>
      </c>
      <c r="AT185" s="204" t="str">
        <f t="shared" si="13"/>
        <v>Non valide</v>
      </c>
      <c r="AU1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5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85" s="259" t="str">
        <f>LEFT(SPARES_MANUF[[#This Row],[LCT]],9)</f>
        <v>LCTZ93524</v>
      </c>
      <c r="AX185" s="205">
        <f>SPARES_MANUF[[#This Row],[Collaborated date]]</f>
        <v>43313</v>
      </c>
      <c r="AY185" s="206">
        <f>IF(AND(SPARES_MANUF[[#This Row],[Dashboard date]]&gt;40179,SPARES_MANUF[[#This Row],[Dashboard date]]&lt;45658),SPARES_MANUF[[#This Row],[Dashboard date]],0)</f>
        <v>43313</v>
      </c>
      <c r="AZ185" s="207">
        <f>IF(OR(SPARES_MANUF[[#This Row],[Client]]="STELIA",SPARES_MANUF[[#This Row],[Priority]]="RTN",SPARES_MANUF[[#This Row],[Priority]]="EXP",SPARES_MANUF[[#This Row],[Priority]]="CRIT"),2,1)</f>
        <v>2</v>
      </c>
      <c r="BA185" s="208">
        <f>IFERROR(VLOOKUP(SPARES_MANUF[[#This Row],[P/N]],Tableau2[[#All],[PN]:[Temps alloués (h)]],16,FALSE),"TBD")</f>
        <v>0</v>
      </c>
      <c r="BB185" s="208">
        <f>IFERROR(SUM(SPARES_MANUF[[#This Row],[Temps alloués Unitaire]]*SPARES_MANUF[[#This Row],[Requested Qty]]),"TBD")</f>
        <v>0</v>
      </c>
    </row>
    <row r="186" spans="1:54" ht="38.25" hidden="1" customHeight="1" x14ac:dyDescent="0.2">
      <c r="A186" s="335" t="str">
        <f t="shared" si="14"/>
        <v>CDE-CCP777010</v>
      </c>
      <c r="B186" s="81" t="str">
        <f>IFERROR(VLOOKUP(F186,'Table V'!A:K,11,FALSE),"TBD")</f>
        <v>LATECOERE</v>
      </c>
      <c r="C186" s="81" t="s">
        <v>300</v>
      </c>
      <c r="D186" s="82"/>
      <c r="E186" s="83" t="s">
        <v>86</v>
      </c>
      <c r="F186" s="81" t="s">
        <v>1476</v>
      </c>
      <c r="G186" s="81">
        <v>7</v>
      </c>
      <c r="H186" s="81">
        <v>0</v>
      </c>
      <c r="I186" s="81" t="str">
        <f>IFERROR(VLOOKUP(F186,'Stock PHS'!A:F,6,FALSE),"")</f>
        <v/>
      </c>
      <c r="J186" s="84" t="str">
        <f>IFERROR(VLOOKUP(F186,'Table V'!A:I,9,FALSE),"P/N INCONNU")</f>
        <v>P/N CONNU</v>
      </c>
      <c r="K186" s="81" t="str">
        <f>IFERROR(VLOOKUP(F186,'Table V'!A:J,10,FALSE),"TBD")</f>
        <v>N/A</v>
      </c>
      <c r="L186" s="81" t="str">
        <f>IFERROR(VLOOKUP(F186,'Table V'!A:C,3,FALSE),"LdF non existante")</f>
        <v>LdF approuvée</v>
      </c>
      <c r="M186" s="85" t="s">
        <v>46</v>
      </c>
      <c r="N186" s="81" t="str">
        <f>IFERROR(VLOOKUP(F186,'Table V'!A:H,8,FALSE),"À définir")</f>
        <v>N/A</v>
      </c>
      <c r="O186" s="81" t="str">
        <f>IFERROR(VLOOKUP(F186,'Table V'!A:E,2,FALSE),"")</f>
        <v>FDCP-L1</v>
      </c>
      <c r="P186" s="81" t="str">
        <f>IFERROR(CONCATENATE(VLOOKUP(F186,'Table V'!$A$1:$Q$259969,17,FALSE),"-",(RIGHT(C186,4)),"0",D186),"")</f>
        <v>1251619-70100</v>
      </c>
      <c r="Q186" s="86" t="str">
        <f>IFERROR(VLOOKUP(F186,'Table V'!A:L,12,FALSE),"")</f>
        <v>COL</v>
      </c>
      <c r="R186" s="82" t="s">
        <v>387</v>
      </c>
      <c r="S186" s="81" t="s">
        <v>386</v>
      </c>
      <c r="T186" s="90">
        <v>43311</v>
      </c>
      <c r="U186" s="88" t="s">
        <v>18</v>
      </c>
      <c r="V186" s="86" t="str">
        <f>IFERROR(VLOOKUP(F186,'Table V'!A:F,6,FALSE),"TBD")</f>
        <v>N/A</v>
      </c>
      <c r="W186" s="81" t="str">
        <f>IFERROR(VLOOKUP(F186,'Table V'!A:G,7,FALSE),"TBD")</f>
        <v>N/A</v>
      </c>
      <c r="X186" s="81" t="str">
        <f>IFERROR(VLOOKUP(A186,[1]Feuil1!$A:$AJ,32,FALSE),"N/A")</f>
        <v>N/A</v>
      </c>
      <c r="Y186" s="86" t="s">
        <v>1893</v>
      </c>
      <c r="Z186" s="89" t="s">
        <v>389</v>
      </c>
      <c r="AA186" s="81" t="s">
        <v>141</v>
      </c>
      <c r="AB186" s="85">
        <v>6867</v>
      </c>
      <c r="AC186" s="85"/>
      <c r="AD186" s="85"/>
      <c r="AE186" s="90">
        <v>43296</v>
      </c>
      <c r="AF186" s="90">
        <v>43315</v>
      </c>
      <c r="AG186" s="90">
        <f t="shared" si="11"/>
        <v>43311</v>
      </c>
      <c r="AH186" s="81" t="s">
        <v>44</v>
      </c>
      <c r="AI186" s="133" t="str">
        <f>IFERROR(VLOOKUP(SPARES_MANUF[[#This Row],[LCT pour mise à la MAD]],[2]MAD!$B$4:$J$500000,2,FALSE),"MAD TBD")</f>
        <v>MAD TBD</v>
      </c>
      <c r="AJ186" s="124" t="str">
        <f>IFERROR(VLOOKUP(SPARES_MANUF[[#This Row],[LCT pour mise à la MAD]],[2]MAD!$B$4:$J$500000,9,FALSE),"")</f>
        <v/>
      </c>
      <c r="AK18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6" s="124">
        <f>SPARES_MANUF[[#This Row],[Promised ODD]]</f>
        <v>43315</v>
      </c>
      <c r="AM186" s="122" t="s">
        <v>10</v>
      </c>
      <c r="AN186" s="200">
        <f>IFERROR(VLOOKUP(SPARES_MANUF[[#This Row],[P/N]],'Table V'!A$1:O$7777,13,FALSE),"0,00")</f>
        <v>1239</v>
      </c>
      <c r="AO186" s="201" t="str">
        <f>IFERROR(VLOOKUP(SPARES_MANUF[[#This Row],[P/N]],'Table V'!A$1:O$7777,14,FALSE),"0,00")</f>
        <v>N/A</v>
      </c>
      <c r="AP186" s="202" t="str">
        <f>IFERROR(VLOOKUP(SPARES_MANUF[[#This Row],[P/N]],'Table V'!A$1:O$7777,15,FALSE),"TBD")</f>
        <v>EUR</v>
      </c>
      <c r="AQ186" s="201" t="str">
        <f>IFERROR(VLOOKUP(SPARES_MANUF[[#This Row],[CONCAT]],[3]PO_AS!$A$2:$R$2520,16,FALSE),"TBD")</f>
        <v>TBD</v>
      </c>
      <c r="AR186" s="204" t="str">
        <f>IFERROR(VLOOKUP(SPARES_MANUF[[#This Row],[CONCAT]],[3]PO_AS!$A$2:$S$2520,18,FALSE),"TBD")</f>
        <v>TBD</v>
      </c>
      <c r="AS186" s="204" t="str">
        <f t="shared" si="12"/>
        <v>Non valide</v>
      </c>
      <c r="AT186" s="204" t="str">
        <f t="shared" si="13"/>
        <v>Non valide</v>
      </c>
      <c r="AU1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8673</v>
      </c>
      <c r="AV186" s="280">
        <f>IFERROR(SPARES_MANUF[[#This Row],[CA]]*INDEX('Paramètres listes'!$A$32:$C$34,MATCH(SPARES_MANUF[[#This Row],[Devise vendue]],'Paramètres listes'!$A$32:$A$34,0),MATCH(DASHBOARD!$J$5,'Paramètres listes'!$A$32:$C$32,0)),"0,00")</f>
        <v>8673</v>
      </c>
      <c r="AW186" s="259" t="str">
        <f>LEFT(SPARES_MANUF[[#This Row],[LCT]],9)</f>
        <v>LCT104456</v>
      </c>
      <c r="AX186" s="205">
        <f>SPARES_MANUF[[#This Row],[Collaborated date]]</f>
        <v>43315</v>
      </c>
      <c r="AY186" s="206">
        <f>IF(AND(SPARES_MANUF[[#This Row],[Dashboard date]]&gt;40179,SPARES_MANUF[[#This Row],[Dashboard date]]&lt;45658),SPARES_MANUF[[#This Row],[Dashboard date]],0)</f>
        <v>43315</v>
      </c>
      <c r="AZ186" s="207">
        <f>IF(OR(SPARES_MANUF[[#This Row],[Client]]="STELIA",SPARES_MANUF[[#This Row],[Priority]]="RTN",SPARES_MANUF[[#This Row],[Priority]]="EXP",SPARES_MANUF[[#This Row],[Priority]]="CRIT"),2,1)</f>
        <v>2</v>
      </c>
      <c r="BA186" s="208">
        <f>IFERROR(VLOOKUP(SPARES_MANUF[[#This Row],[P/N]],Tableau2[[#All],[PN]:[Temps alloués (h)]],16,FALSE),"TBD")</f>
        <v>2.14</v>
      </c>
      <c r="BB186" s="208">
        <f>IFERROR(SUM(SPARES_MANUF[[#This Row],[Temps alloués Unitaire]]*SPARES_MANUF[[#This Row],[Requested Qty]]),"TBD")</f>
        <v>14.98</v>
      </c>
    </row>
    <row r="187" spans="1:54" ht="38.25" hidden="1" customHeight="1" x14ac:dyDescent="0.2">
      <c r="A187" s="335" t="str">
        <f t="shared" si="14"/>
        <v>27851540</v>
      </c>
      <c r="B187" s="81" t="str">
        <f>IFERROR(VLOOKUP(F187,'Table V'!A:K,11,FALSE),"TBD")</f>
        <v>AIRBUS</v>
      </c>
      <c r="C187" s="81">
        <v>27851540</v>
      </c>
      <c r="D187" s="82"/>
      <c r="E187" s="83" t="s">
        <v>11</v>
      </c>
      <c r="F187" s="81" t="s">
        <v>650</v>
      </c>
      <c r="G187" s="81">
        <v>5</v>
      </c>
      <c r="H187" s="81">
        <v>0</v>
      </c>
      <c r="I187" s="81" t="str">
        <f>IFERROR(VLOOKUP(F187,'Stock PHS'!A:F,6,FALSE),"")</f>
        <v/>
      </c>
      <c r="J187" s="84" t="str">
        <f>IFERROR(VLOOKUP(F187,'Table V'!A:I,9,FALSE),"P/N INCONNU")</f>
        <v>P/N CONNU</v>
      </c>
      <c r="K187" s="81" t="str">
        <f>IFERROR(VLOOKUP(F187,'Table V'!A:J,10,FALSE),"TBD")</f>
        <v>N/A</v>
      </c>
      <c r="L187" s="81" t="str">
        <f>IFERROR(VLOOKUP(F187,'Table V'!A:C,3,FALSE),"LdF non existante")</f>
        <v>LdF approuvée</v>
      </c>
      <c r="M187" s="85" t="s">
        <v>46</v>
      </c>
      <c r="N187" s="81" t="str">
        <f>IFERROR(VLOOKUP(F187,'Table V'!A:H,8,FALSE),"À définir")</f>
        <v>NON</v>
      </c>
      <c r="O187" s="81" t="str">
        <f>IFERROR(VLOOKUP(F187,'Table V'!A:E,2,FALSE),"")</f>
        <v>PROTECTION CAP</v>
      </c>
      <c r="P187" s="81" t="str">
        <f>IFERROR(CONCATENATE(VLOOKUP(F187,'Table V'!$A$1:$Q$259969,17,FALSE),"-",(RIGHT(C187,4)),"0",D187),"")</f>
        <v>1251019-15400</v>
      </c>
      <c r="Q187" s="86" t="str">
        <f>IFERROR(VLOOKUP(F187,'Table V'!A:L,12,FALSE),"")</f>
        <v>COL</v>
      </c>
      <c r="R187" s="82" t="s">
        <v>798</v>
      </c>
      <c r="S187" s="81" t="s">
        <v>764</v>
      </c>
      <c r="T187" s="90">
        <v>43311</v>
      </c>
      <c r="U187" s="88" t="s">
        <v>18</v>
      </c>
      <c r="V187" s="86" t="str">
        <f>IFERROR(VLOOKUP(F187,'Table V'!A:F,6,FALSE),"TBD")</f>
        <v>N/A</v>
      </c>
      <c r="W187" s="81" t="str">
        <f>IFERROR(VLOOKUP(F187,'Table V'!A:G,7,FALSE),"TBD")</f>
        <v>N/A</v>
      </c>
      <c r="X187" s="81" t="str">
        <f>IFERROR(VLOOKUP(A187,[1]Feuil1!$A:$AJ,32,FALSE),"N/A")</f>
        <v>N/A</v>
      </c>
      <c r="Y187" s="86" t="s">
        <v>1893</v>
      </c>
      <c r="Z187" s="89" t="s">
        <v>817</v>
      </c>
      <c r="AA187" s="81" t="s">
        <v>141</v>
      </c>
      <c r="AB187" s="85">
        <v>14019</v>
      </c>
      <c r="AC187" s="85" t="s">
        <v>44</v>
      </c>
      <c r="AD187" s="85"/>
      <c r="AE187" s="90">
        <v>43313</v>
      </c>
      <c r="AF187" s="90"/>
      <c r="AG187" s="90">
        <f t="shared" si="11"/>
        <v>43311</v>
      </c>
      <c r="AH187" s="81"/>
      <c r="AI187" s="133" t="str">
        <f>IFERROR(VLOOKUP(SPARES_MANUF[[#This Row],[LCT pour mise à la MAD]],[2]MAD!$B$4:$J$500000,2,FALSE),"MAD TBD")</f>
        <v>MAD TBD</v>
      </c>
      <c r="AJ187" s="124" t="str">
        <f>IFERROR(VLOOKUP(SPARES_MANUF[[#This Row],[LCT pour mise à la MAD]],[2]MAD!$B$4:$J$500000,9,FALSE),"")</f>
        <v/>
      </c>
      <c r="AK18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7" s="124">
        <v>43311</v>
      </c>
      <c r="AM187" s="122" t="s">
        <v>10</v>
      </c>
      <c r="AN187" s="200">
        <f>IFERROR(VLOOKUP(SPARES_MANUF[[#This Row],[P/N]],'Table V'!A$1:O$7777,13,FALSE),"0,00")</f>
        <v>134</v>
      </c>
      <c r="AO187" s="201">
        <f>IFERROR(VLOOKUP(SPARES_MANUF[[#This Row],[P/N]],'Table V'!A$1:O$7777,14,FALSE),"0,00")</f>
        <v>0</v>
      </c>
      <c r="AP187" s="202" t="str">
        <f>IFERROR(VLOOKUP(SPARES_MANUF[[#This Row],[P/N]],'Table V'!A$1:O$7777,15,FALSE),"TBD")</f>
        <v>EUR</v>
      </c>
      <c r="AQ187" s="203" t="str">
        <f>IFERROR(VLOOKUP(SPARES_MANUF[[#This Row],[CONCAT]],[3]PO_AS!$A$2:$R$2520,16,FALSE),"TBD")</f>
        <v>TBD</v>
      </c>
      <c r="AR187" s="204" t="str">
        <f>IFERROR(VLOOKUP(SPARES_MANUF[[#This Row],[CONCAT]],[3]PO_AS!$A$2:$S$2520,18,FALSE),"TBD")</f>
        <v>TBD</v>
      </c>
      <c r="AS187" s="204" t="str">
        <f t="shared" si="12"/>
        <v>Non valide</v>
      </c>
      <c r="AT187" s="204" t="str">
        <f t="shared" si="13"/>
        <v>Non valide</v>
      </c>
      <c r="AU1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87" s="259" t="str">
        <f>LEFT(SPARES_MANUF[[#This Row],[LCT]],9)</f>
        <v>LCT040471</v>
      </c>
      <c r="AX187" s="205">
        <f>SPARES_MANUF[[#This Row],[Collaborated date]]</f>
        <v>43311</v>
      </c>
      <c r="AY187" s="206">
        <f>IF(AND(SPARES_MANUF[[#This Row],[Dashboard date]]&gt;40179,SPARES_MANUF[[#This Row],[Dashboard date]]&lt;45658),SPARES_MANUF[[#This Row],[Dashboard date]],0)</f>
        <v>43311</v>
      </c>
      <c r="AZ187" s="207">
        <f>IF(OR(SPARES_MANUF[[#This Row],[Client]]="STELIA",SPARES_MANUF[[#This Row],[Priority]]="RTN",SPARES_MANUF[[#This Row],[Priority]]="EXP",SPARES_MANUF[[#This Row],[Priority]]="CRIT"),2,1)</f>
        <v>2</v>
      </c>
      <c r="BA187" s="208">
        <f>IFERROR(VLOOKUP(SPARES_MANUF[[#This Row],[P/N]],Tableau2[[#All],[PN]:[Temps alloués (h)]],16,FALSE),"TBD")</f>
        <v>0.65</v>
      </c>
      <c r="BB187" s="208">
        <f>IFERROR(SUM(SPARES_MANUF[[#This Row],[Temps alloués Unitaire]]*SPARES_MANUF[[#This Row],[Requested Qty]]),"TBD")</f>
        <v>3.25</v>
      </c>
    </row>
    <row r="188" spans="1:54" ht="38.25" hidden="1" customHeight="1" x14ac:dyDescent="0.2">
      <c r="A188" s="335" t="str">
        <f t="shared" si="14"/>
        <v>2782261910</v>
      </c>
      <c r="B188" s="81" t="str">
        <f>IFERROR(VLOOKUP(F188,'Table V'!A:K,11,FALSE),"TBD")</f>
        <v>AIRBUS</v>
      </c>
      <c r="C188" s="81">
        <v>27822619</v>
      </c>
      <c r="D188" s="82" t="s">
        <v>139</v>
      </c>
      <c r="E188" s="83" t="s">
        <v>3</v>
      </c>
      <c r="F188" s="81" t="s">
        <v>539</v>
      </c>
      <c r="G188" s="81">
        <v>1</v>
      </c>
      <c r="H188" s="81">
        <v>0</v>
      </c>
      <c r="I188" s="81" t="str">
        <f>IFERROR(VLOOKUP(F188,'Stock PHS'!A:F,6,FALSE),"")</f>
        <v/>
      </c>
      <c r="J188" s="84" t="str">
        <f>IFERROR(VLOOKUP(F188,'Table V'!A:I,9,FALSE),"P/N INCONNU")</f>
        <v>P/N CONNU</v>
      </c>
      <c r="K188" s="81" t="str">
        <f>IFERROR(VLOOKUP(F188,'Table V'!A:J,10,FALSE),"TBD")</f>
        <v>NB07323P</v>
      </c>
      <c r="L188" s="81" t="str">
        <f>IFERROR(VLOOKUP(F188,'Table V'!A:C,3,FALSE),"LdF non existante")</f>
        <v>LdF approuvée</v>
      </c>
      <c r="M188" s="85" t="s">
        <v>46</v>
      </c>
      <c r="N188" s="81" t="str">
        <f>IFERROR(VLOOKUP(F188,'Table V'!A:H,8,FALSE),"À définir")</f>
        <v>NON</v>
      </c>
      <c r="O188" s="81">
        <f>IFERROR(VLOOKUP(F188,'Table V'!A:E,2,FALSE),"")</f>
        <v>51</v>
      </c>
      <c r="P188" s="81" t="str">
        <f>IFERROR(CONCATENATE(VLOOKUP(F188,'Table V'!$A$1:$Q$259969,17,FALSE),"-",(RIGHT(C188,4)),"0",D188),"")</f>
        <v>1251019-2619010</v>
      </c>
      <c r="Q188" s="86" t="str">
        <f>IFERROR(VLOOKUP(F188,'Table V'!A:L,12,FALSE),"")</f>
        <v>LAB</v>
      </c>
      <c r="R188" s="82" t="s">
        <v>1748</v>
      </c>
      <c r="S188" s="81" t="s">
        <v>153</v>
      </c>
      <c r="T188" s="90">
        <v>43314</v>
      </c>
      <c r="U188" s="88" t="s">
        <v>18</v>
      </c>
      <c r="V188" s="86" t="str">
        <f>IFERROR(VLOOKUP(F188,'Table V'!A:F,6,FALSE),"TBD")</f>
        <v>N/A</v>
      </c>
      <c r="W188" s="81" t="str">
        <f>IFERROR(VLOOKUP(F188,'Table V'!A:G,7,FALSE),"TBD")</f>
        <v>N/A</v>
      </c>
      <c r="X188" s="81" t="str">
        <f>IFERROR(VLOOKUP(A188,[1]Feuil1!$A:$AJ,32,FALSE),"N/A")</f>
        <v>N/A</v>
      </c>
      <c r="Y188" s="86" t="s">
        <v>1937</v>
      </c>
      <c r="Z188" s="89" t="s">
        <v>383</v>
      </c>
      <c r="AA188" s="81" t="s">
        <v>141</v>
      </c>
      <c r="AB188" s="85">
        <v>14785</v>
      </c>
      <c r="AC188" s="85"/>
      <c r="AD188" s="85"/>
      <c r="AE188" s="90">
        <v>43272</v>
      </c>
      <c r="AF188" s="90">
        <v>43318</v>
      </c>
      <c r="AG188" s="90">
        <f t="shared" si="11"/>
        <v>43314</v>
      </c>
      <c r="AH188" s="81"/>
      <c r="AI188" s="133">
        <f>IFERROR(VLOOKUP(SPARES_MANUF[[#This Row],[LCT pour mise à la MAD]],[2]MAD!$B$4:$J$500000,2,FALSE),"MAD TBD")</f>
        <v>43343</v>
      </c>
      <c r="AJ188" s="124">
        <f>IFERROR(VLOOKUP(SPARES_MANUF[[#This Row],[LCT pour mise à la MAD]],[2]MAD!$B$4:$J$500000,9,FALSE),"")</f>
        <v>43346</v>
      </c>
      <c r="AK18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88" s="124">
        <f>SPARES_MANUF[[#This Row],[Promised ODD]]</f>
        <v>43318</v>
      </c>
      <c r="AM188" s="122" t="s">
        <v>10</v>
      </c>
      <c r="AN188" s="200">
        <f>IFERROR(VLOOKUP(SPARES_MANUF[[#This Row],[P/N]],'Table V'!A$1:O$7777,13,FALSE),"0,00")</f>
        <v>763</v>
      </c>
      <c r="AO188" s="201">
        <f>IFERROR(VLOOKUP(SPARES_MANUF[[#This Row],[P/N]],'Table V'!A$1:O$7777,14,FALSE),"0,00")</f>
        <v>0</v>
      </c>
      <c r="AP188" s="202" t="str">
        <f>IFERROR(VLOOKUP(SPARES_MANUF[[#This Row],[P/N]],'Table V'!A$1:O$7777,15,FALSE),"TBD")</f>
        <v>USD</v>
      </c>
      <c r="AQ188" s="203" t="str">
        <f>IFERROR(VLOOKUP(SPARES_MANUF[[#This Row],[CONCAT]],[3]PO_AS!$A$2:$R$2520,16,FALSE),"TBD")</f>
        <v>TBD</v>
      </c>
      <c r="AR188" s="204" t="str">
        <f>IFERROR(VLOOKUP(SPARES_MANUF[[#This Row],[CONCAT]],[3]PO_AS!$A$2:$S$2520,18,FALSE),"TBD")</f>
        <v>TBD</v>
      </c>
      <c r="AS188" s="204" t="str">
        <f t="shared" si="12"/>
        <v>Non valide</v>
      </c>
      <c r="AT188" s="204" t="str">
        <f t="shared" si="13"/>
        <v>Non valide</v>
      </c>
      <c r="AU1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88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188" s="259" t="str">
        <f>LEFT(SPARES_MANUF[[#This Row],[LCT]],9)</f>
        <v>LCT060825</v>
      </c>
      <c r="AX188" s="205">
        <f>SPARES_MANUF[[#This Row],[Collaborated date]]</f>
        <v>43318</v>
      </c>
      <c r="AY188" s="206">
        <f>IF(AND(SPARES_MANUF[[#This Row],[Dashboard date]]&gt;40179,SPARES_MANUF[[#This Row],[Dashboard date]]&lt;45658),SPARES_MANUF[[#This Row],[Dashboard date]],0)</f>
        <v>43318</v>
      </c>
      <c r="AZ188" s="207">
        <f>IF(OR(SPARES_MANUF[[#This Row],[Client]]="STELIA",SPARES_MANUF[[#This Row],[Priority]]="RTN",SPARES_MANUF[[#This Row],[Priority]]="EXP",SPARES_MANUF[[#This Row],[Priority]]="CRIT"),2,1)</f>
        <v>1</v>
      </c>
      <c r="BA188" s="208">
        <f>IFERROR(VLOOKUP(SPARES_MANUF[[#This Row],[P/N]],Tableau2[[#All],[PN]:[Temps alloués (h)]],16,FALSE),"TBD")</f>
        <v>0</v>
      </c>
      <c r="BB188" s="208">
        <f>IFERROR(SUM(SPARES_MANUF[[#This Row],[Temps alloués Unitaire]]*SPARES_MANUF[[#This Row],[Requested Qty]]),"TBD")</f>
        <v>0</v>
      </c>
    </row>
    <row r="189" spans="1:54" ht="38.25" hidden="1" customHeight="1" x14ac:dyDescent="0.2">
      <c r="A189" s="335" t="str">
        <f t="shared" si="14"/>
        <v>CDE-CCP7770106</v>
      </c>
      <c r="B189" s="81" t="str">
        <f>IFERROR(VLOOKUP(F189,'Table V'!A:K,11,FALSE),"TBD")</f>
        <v>LATECOERE</v>
      </c>
      <c r="C189" s="81" t="s">
        <v>300</v>
      </c>
      <c r="D189" s="82">
        <v>6</v>
      </c>
      <c r="E189" s="83" t="s">
        <v>86</v>
      </c>
      <c r="F189" s="81" t="s">
        <v>1476</v>
      </c>
      <c r="G189" s="81">
        <v>3</v>
      </c>
      <c r="H189" s="81">
        <v>0</v>
      </c>
      <c r="I189" s="81" t="str">
        <f>IFERROR(VLOOKUP(F189,'Stock PHS'!A:F,6,FALSE),"")</f>
        <v/>
      </c>
      <c r="J189" s="84" t="str">
        <f>IFERROR(VLOOKUP(F189,'Table V'!A:I,9,FALSE),"P/N INCONNU")</f>
        <v>P/N CONNU</v>
      </c>
      <c r="K189" s="81" t="str">
        <f>IFERROR(VLOOKUP(F189,'Table V'!A:J,10,FALSE),"TBD")</f>
        <v>N/A</v>
      </c>
      <c r="L189" s="81" t="str">
        <f>IFERROR(VLOOKUP(F189,'Table V'!A:C,3,FALSE),"LdF non existante")</f>
        <v>LdF approuvée</v>
      </c>
      <c r="M189" s="85" t="s">
        <v>46</v>
      </c>
      <c r="N189" s="81" t="str">
        <f>IFERROR(VLOOKUP(F189,'Table V'!A:H,8,FALSE),"À définir")</f>
        <v>N/A</v>
      </c>
      <c r="O189" s="81" t="str">
        <f>IFERROR(VLOOKUP(F189,'Table V'!A:E,2,FALSE),"TBD")</f>
        <v>FDCP-L1</v>
      </c>
      <c r="P189" s="81" t="str">
        <f>IFERROR(CONCATENATE(VLOOKUP(F189,'Table V'!$A$1:$Q$259969,17,FALSE),"-",(RIGHT(C189,4)),"0",D189),"")</f>
        <v>1251619-701006</v>
      </c>
      <c r="Q189" s="86" t="str">
        <f>IFERROR(VLOOKUP(F189,'Table V'!A:L,12,FALSE),"")</f>
        <v>COL</v>
      </c>
      <c r="R189" s="82" t="s">
        <v>391</v>
      </c>
      <c r="S189" s="81" t="s">
        <v>390</v>
      </c>
      <c r="T189" s="90">
        <v>43318</v>
      </c>
      <c r="U189" s="88" t="s">
        <v>18</v>
      </c>
      <c r="V189" s="86" t="str">
        <f>IFERROR(VLOOKUP(F189,'Table V'!A:F,6,FALSE),"TBD")</f>
        <v>N/A</v>
      </c>
      <c r="W189" s="81" t="str">
        <f>IFERROR(VLOOKUP(F189,'Table V'!A:G,7,FALSE),"TBD")</f>
        <v>N/A</v>
      </c>
      <c r="X189" s="81" t="str">
        <f>IFERROR(VLOOKUP(A189,[1]Feuil1!$A:$AJ,32,FALSE),"N/A")</f>
        <v>N/A</v>
      </c>
      <c r="Y189" s="86" t="s">
        <v>1893</v>
      </c>
      <c r="Z189" s="89"/>
      <c r="AA189" s="81" t="s">
        <v>141</v>
      </c>
      <c r="AB189" s="85">
        <v>6867</v>
      </c>
      <c r="AC189" s="85"/>
      <c r="AD189" s="85">
        <v>1149</v>
      </c>
      <c r="AE189" s="90">
        <v>43296</v>
      </c>
      <c r="AF189" s="90">
        <v>43322</v>
      </c>
      <c r="AG189" s="90">
        <f t="shared" si="11"/>
        <v>43318</v>
      </c>
      <c r="AH189" s="81" t="s">
        <v>44</v>
      </c>
      <c r="AI189" s="133" t="str">
        <f>IFERROR(VLOOKUP(SPARES_MANUF[[#This Row],[LCT pour mise à la MAD]],[2]MAD!$B$4:$J$500000,2,FALSE),"MAD TBD")</f>
        <v>MAD TBD</v>
      </c>
      <c r="AJ189" s="124" t="str">
        <f>IFERROR(VLOOKUP(SPARES_MANUF[[#This Row],[LCT pour mise à la MAD]],[2]MAD!$B$4:$J$500000,9,FALSE),"")</f>
        <v/>
      </c>
      <c r="AK18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89" s="124">
        <f>SPARES_MANUF[[#This Row],[Promised ODD]]</f>
        <v>43322</v>
      </c>
      <c r="AM189" s="122" t="s">
        <v>10</v>
      </c>
      <c r="AN189" s="200">
        <f>IFERROR(VLOOKUP(SPARES_MANUF[[#This Row],[P/N]],'Table V'!A$1:O$7777,13,FALSE),"0,00")</f>
        <v>1239</v>
      </c>
      <c r="AO189" s="201" t="str">
        <f>IFERROR(VLOOKUP(SPARES_MANUF[[#This Row],[P/N]],'Table V'!A$1:O$7777,14,FALSE),"0,00")</f>
        <v>N/A</v>
      </c>
      <c r="AP189" s="202" t="str">
        <f>IFERROR(VLOOKUP(SPARES_MANUF[[#This Row],[P/N]],'Table V'!A$1:O$7777,15,FALSE),"TBD")</f>
        <v>EUR</v>
      </c>
      <c r="AQ189" s="201" t="str">
        <f>IFERROR(VLOOKUP(SPARES_MANUF[[#This Row],[CONCAT]],[3]PO_AS!$A$2:$R$2520,16,FALSE),"TBD")</f>
        <v>TBD</v>
      </c>
      <c r="AR189" s="204" t="str">
        <f>IFERROR(VLOOKUP(SPARES_MANUF[[#This Row],[CONCAT]],[3]PO_AS!$A$2:$S$2520,18,FALSE),"TBD")</f>
        <v>TBD</v>
      </c>
      <c r="AS189" s="204" t="str">
        <f t="shared" si="12"/>
        <v>Non valide</v>
      </c>
      <c r="AT189" s="204" t="str">
        <f t="shared" si="13"/>
        <v>Non valide</v>
      </c>
      <c r="AU18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3717</v>
      </c>
      <c r="AV189" s="280">
        <f>IFERROR(SPARES_MANUF[[#This Row],[CA]]*INDEX('Paramètres listes'!$A$32:$C$34,MATCH(SPARES_MANUF[[#This Row],[Devise vendue]],'Paramètres listes'!$A$32:$A$34,0),MATCH(DASHBOARD!$J$5,'Paramètres listes'!$A$32:$C$32,0)),"0,00")</f>
        <v>3717</v>
      </c>
      <c r="AW189" s="259" t="str">
        <f>LEFT(SPARES_MANUF[[#This Row],[LCT]],9)</f>
        <v>LCT107894</v>
      </c>
      <c r="AX189" s="205">
        <f>SPARES_MANUF[[#This Row],[Collaborated date]]</f>
        <v>43322</v>
      </c>
      <c r="AY189" s="206">
        <f>IF(AND(SPARES_MANUF[[#This Row],[Dashboard date]]&gt;40179,SPARES_MANUF[[#This Row],[Dashboard date]]&lt;45658),SPARES_MANUF[[#This Row],[Dashboard date]],0)</f>
        <v>43322</v>
      </c>
      <c r="AZ189" s="207">
        <f>IF(OR(SPARES_MANUF[[#This Row],[Client]]="STELIA",SPARES_MANUF[[#This Row],[Priority]]="RTN",SPARES_MANUF[[#This Row],[Priority]]="EXP",SPARES_MANUF[[#This Row],[Priority]]="CRIT"),2,1)</f>
        <v>2</v>
      </c>
      <c r="BA189" s="208">
        <f>IFERROR(VLOOKUP(SPARES_MANUF[[#This Row],[P/N]],Tableau2[[#All],[PN]:[Temps alloués (h)]],16,FALSE),"TBD")</f>
        <v>2.14</v>
      </c>
      <c r="BB189" s="208">
        <f>IFERROR(SUM(SPARES_MANUF[[#This Row],[Temps alloués Unitaire]]*SPARES_MANUF[[#This Row],[Requested Qty]]),"TBD")</f>
        <v>6.42</v>
      </c>
    </row>
    <row r="190" spans="1:54" ht="38.25" hidden="1" customHeight="1" x14ac:dyDescent="0.2">
      <c r="A190" s="335" t="str">
        <f t="shared" si="14"/>
        <v>CDE-CCP7770107</v>
      </c>
      <c r="B190" s="81" t="str">
        <f>IFERROR(VLOOKUP(F190,'Table V'!A:K,11,FALSE),"TBD")</f>
        <v>LATECOERE</v>
      </c>
      <c r="C190" s="81" t="s">
        <v>300</v>
      </c>
      <c r="D190" s="82">
        <v>7</v>
      </c>
      <c r="E190" s="83" t="s">
        <v>86</v>
      </c>
      <c r="F190" s="81" t="s">
        <v>1476</v>
      </c>
      <c r="G190" s="81">
        <v>10</v>
      </c>
      <c r="H190" s="81">
        <v>0</v>
      </c>
      <c r="I190" s="81" t="str">
        <f>IFERROR(VLOOKUP(F190,'Stock PHS'!A:F,6,FALSE),"")</f>
        <v/>
      </c>
      <c r="J190" s="84" t="str">
        <f>IFERROR(VLOOKUP(F190,'Table V'!A:I,9,FALSE),"P/N INCONNU")</f>
        <v>P/N CONNU</v>
      </c>
      <c r="K190" s="81" t="str">
        <f>IFERROR(VLOOKUP(F190,'Table V'!A:J,10,FALSE),"TBD")</f>
        <v>N/A</v>
      </c>
      <c r="L190" s="81" t="str">
        <f>IFERROR(VLOOKUP(F190,'Table V'!A:C,3,FALSE),"LdF non existante")</f>
        <v>LdF approuvée</v>
      </c>
      <c r="M190" s="85" t="s">
        <v>46</v>
      </c>
      <c r="N190" s="81" t="str">
        <f>IFERROR(VLOOKUP(F190,'Table V'!A:H,8,FALSE),"À définir")</f>
        <v>N/A</v>
      </c>
      <c r="O190" s="81" t="str">
        <f>IFERROR(VLOOKUP(F190,'Table V'!A:E,2,FALSE),"TBD")</f>
        <v>FDCP-L1</v>
      </c>
      <c r="P190" s="81" t="str">
        <f>IFERROR(CONCATENATE(VLOOKUP(F190,'Table V'!$A$1:$Q$259969,17,FALSE),"-",(RIGHT(C190,4)),"0",D190),"")</f>
        <v>1251619-701007</v>
      </c>
      <c r="Q190" s="86" t="str">
        <f>IFERROR(VLOOKUP(F190,'Table V'!A:L,12,FALSE),"")</f>
        <v>COL</v>
      </c>
      <c r="R190" s="82" t="s">
        <v>392</v>
      </c>
      <c r="S190" s="81" t="s">
        <v>393</v>
      </c>
      <c r="T190" s="90">
        <v>43318</v>
      </c>
      <c r="U190" s="88" t="s">
        <v>18</v>
      </c>
      <c r="V190" s="86" t="str">
        <f>IFERROR(VLOOKUP(F190,'Table V'!A:F,6,FALSE),"TBD")</f>
        <v>N/A</v>
      </c>
      <c r="W190" s="81" t="str">
        <f>IFERROR(VLOOKUP(F190,'Table V'!A:G,7,FALSE),"TBD")</f>
        <v>N/A</v>
      </c>
      <c r="X190" s="81" t="str">
        <f>IFERROR(VLOOKUP(A190,[1]Feuil1!$A:$AJ,32,FALSE),"N/A")</f>
        <v>N/A</v>
      </c>
      <c r="Y190" s="86" t="s">
        <v>1893</v>
      </c>
      <c r="Z190" s="89"/>
      <c r="AA190" s="81" t="s">
        <v>141</v>
      </c>
      <c r="AB190" s="85">
        <v>6867</v>
      </c>
      <c r="AC190" s="85"/>
      <c r="AD190" s="85">
        <v>1149</v>
      </c>
      <c r="AE190" s="90">
        <v>43329</v>
      </c>
      <c r="AF190" s="90">
        <v>43322</v>
      </c>
      <c r="AG190" s="90">
        <f t="shared" si="11"/>
        <v>43318</v>
      </c>
      <c r="AH190" s="81" t="s">
        <v>44</v>
      </c>
      <c r="AI190" s="133" t="str">
        <f>IFERROR(VLOOKUP(SPARES_MANUF[[#This Row],[LCT pour mise à la MAD]],[2]MAD!$B$4:$J$500000,2,FALSE),"MAD TBD")</f>
        <v>MAD TBD</v>
      </c>
      <c r="AJ190" s="124" t="str">
        <f>IFERROR(VLOOKUP(SPARES_MANUF[[#This Row],[LCT pour mise à la MAD]],[2]MAD!$B$4:$J$500000,9,FALSE),"")</f>
        <v/>
      </c>
      <c r="AK19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90" s="124">
        <f>SPARES_MANUF[[#This Row],[Promised ODD]]</f>
        <v>43322</v>
      </c>
      <c r="AM190" s="122" t="s">
        <v>10</v>
      </c>
      <c r="AN190" s="200">
        <f>IFERROR(VLOOKUP(SPARES_MANUF[[#This Row],[P/N]],'Table V'!A$1:O$7777,13,FALSE),"0,00")</f>
        <v>1239</v>
      </c>
      <c r="AO190" s="201" t="str">
        <f>IFERROR(VLOOKUP(SPARES_MANUF[[#This Row],[P/N]],'Table V'!A$1:O$7777,14,FALSE),"0,00")</f>
        <v>N/A</v>
      </c>
      <c r="AP190" s="202" t="str">
        <f>IFERROR(VLOOKUP(SPARES_MANUF[[#This Row],[P/N]],'Table V'!A$1:O$7777,15,FALSE),"TBD")</f>
        <v>EUR</v>
      </c>
      <c r="AQ190" s="201" t="str">
        <f>IFERROR(VLOOKUP(SPARES_MANUF[[#This Row],[CONCAT]],[3]PO_AS!$A$2:$R$2520,16,FALSE),"TBD")</f>
        <v>TBD</v>
      </c>
      <c r="AR190" s="204" t="str">
        <f>IFERROR(VLOOKUP(SPARES_MANUF[[#This Row],[CONCAT]],[3]PO_AS!$A$2:$S$2520,18,FALSE),"TBD")</f>
        <v>TBD</v>
      </c>
      <c r="AS190" s="204" t="str">
        <f t="shared" si="12"/>
        <v>Non valide</v>
      </c>
      <c r="AT190" s="204" t="str">
        <f t="shared" si="13"/>
        <v>Non valide</v>
      </c>
      <c r="AU1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12390</v>
      </c>
      <c r="AV190" s="280">
        <f>IFERROR(SPARES_MANUF[[#This Row],[CA]]*INDEX('Paramètres listes'!$A$32:$C$34,MATCH(SPARES_MANUF[[#This Row],[Devise vendue]],'Paramètres listes'!$A$32:$A$34,0),MATCH(DASHBOARD!$J$5,'Paramètres listes'!$A$32:$C$32,0)),"0,00")</f>
        <v>12390</v>
      </c>
      <c r="AW190" s="259" t="str">
        <f>LEFT(SPARES_MANUF[[#This Row],[LCT]],9)</f>
        <v>LCT107895</v>
      </c>
      <c r="AX190" s="205">
        <f>SPARES_MANUF[[#This Row],[Collaborated date]]</f>
        <v>43322</v>
      </c>
      <c r="AY190" s="206">
        <f>IF(AND(SPARES_MANUF[[#This Row],[Dashboard date]]&gt;40179,SPARES_MANUF[[#This Row],[Dashboard date]]&lt;45658),SPARES_MANUF[[#This Row],[Dashboard date]],0)</f>
        <v>43322</v>
      </c>
      <c r="AZ190" s="207">
        <f>IF(OR(SPARES_MANUF[[#This Row],[Client]]="STELIA",SPARES_MANUF[[#This Row],[Priority]]="RTN",SPARES_MANUF[[#This Row],[Priority]]="EXP",SPARES_MANUF[[#This Row],[Priority]]="CRIT"),2,1)</f>
        <v>2</v>
      </c>
      <c r="BA190" s="208">
        <f>IFERROR(VLOOKUP(SPARES_MANUF[[#This Row],[P/N]],Tableau2[[#All],[PN]:[Temps alloués (h)]],16,FALSE),"TBD")</f>
        <v>2.14</v>
      </c>
      <c r="BB190" s="208">
        <f>IFERROR(SUM(SPARES_MANUF[[#This Row],[Temps alloués Unitaire]]*SPARES_MANUF[[#This Row],[Requested Qty]]),"TBD")</f>
        <v>21.400000000000002</v>
      </c>
    </row>
    <row r="191" spans="1:54" ht="25.5" hidden="1" customHeight="1" x14ac:dyDescent="0.2">
      <c r="A191" s="335" t="str">
        <f t="shared" si="14"/>
        <v>27757899</v>
      </c>
      <c r="B191" s="81" t="str">
        <f>IFERROR(VLOOKUP(F191,'Table V'!A:K,11,FALSE),"TBD")</f>
        <v>AIRBUS</v>
      </c>
      <c r="C191" s="81">
        <v>27757899</v>
      </c>
      <c r="D191" s="82"/>
      <c r="E191" s="83" t="s">
        <v>78</v>
      </c>
      <c r="F191" s="81" t="s">
        <v>655</v>
      </c>
      <c r="G191" s="81">
        <v>3</v>
      </c>
      <c r="H191" s="81">
        <v>0</v>
      </c>
      <c r="I191" s="81" t="str">
        <f>IFERROR(VLOOKUP(F191,'Stock PHS'!A:F,6,FALSE),"")</f>
        <v/>
      </c>
      <c r="J191" s="84" t="str">
        <f>IFERROR(VLOOKUP(F191,'Table V'!A:I,9,FALSE),"P/N INCONNU")</f>
        <v>P/N CONNU</v>
      </c>
      <c r="K191" s="81" t="str">
        <f>IFERROR(VLOOKUP(F191,'Table V'!A:J,10,FALSE),"TBD")</f>
        <v>TBD</v>
      </c>
      <c r="L191" s="81" t="str">
        <f>IFERROR(VLOOKUP(F191,'Table V'!A:C,3,FALSE),"LdF non existante")</f>
        <v>LdF approuvée</v>
      </c>
      <c r="M191" s="85" t="s">
        <v>46</v>
      </c>
      <c r="N191" s="81" t="str">
        <f>IFERROR(VLOOKUP(F191,'Table V'!A:H,8,FALSE),"À définir")</f>
        <v>NON</v>
      </c>
      <c r="O191" s="81" t="str">
        <f>IFERROR(VLOOKUP(F191,'Table V'!A:E,2,FALSE),"")</f>
        <v>HARNAIS 2 P2T2</v>
      </c>
      <c r="P191" s="81" t="str">
        <f>IFERROR(CONCATENATE(VLOOKUP(F191,'Table V'!$A$1:$Q$259969,17,FALSE),"-",(RIGHT(C191,4)),"0",D191),"")</f>
        <v>1251019-78990</v>
      </c>
      <c r="Q191" s="86" t="str">
        <f>IFERROR(VLOOKUP(F191,'Table V'!A:L,12,FALSE),"")</f>
        <v>COL</v>
      </c>
      <c r="R191" s="82" t="s">
        <v>800</v>
      </c>
      <c r="S191" s="81" t="s">
        <v>766</v>
      </c>
      <c r="T191" s="90">
        <v>43320</v>
      </c>
      <c r="U191" s="88" t="s">
        <v>18</v>
      </c>
      <c r="V191" s="86" t="str">
        <f>IFERROR(VLOOKUP(F191,'Table V'!A:F,6,FALSE),"TBD")</f>
        <v>N/A</v>
      </c>
      <c r="W191" s="81" t="str">
        <f>IFERROR(VLOOKUP(F191,'Table V'!A:G,7,FALSE),"TBD")</f>
        <v>N/A</v>
      </c>
      <c r="X191" s="81" t="str">
        <f>IFERROR(VLOOKUP(A191,[1]Feuil1!$A:$AJ,32,FALSE),"N/A")</f>
        <v>N/A</v>
      </c>
      <c r="Y191" s="86" t="s">
        <v>1893</v>
      </c>
      <c r="Z191" s="89" t="s">
        <v>815</v>
      </c>
      <c r="AA191" s="81" t="s">
        <v>141</v>
      </c>
      <c r="AB191" s="85">
        <v>13190</v>
      </c>
      <c r="AC191" s="85" t="s">
        <v>736</v>
      </c>
      <c r="AD191" s="85"/>
      <c r="AE191" s="90">
        <v>43313</v>
      </c>
      <c r="AF191" s="90">
        <v>43326</v>
      </c>
      <c r="AG191" s="90">
        <f t="shared" si="11"/>
        <v>43320</v>
      </c>
      <c r="AH191" s="81"/>
      <c r="AI191" s="133" t="str">
        <f>IFERROR(VLOOKUP(SPARES_MANUF[[#This Row],[LCT pour mise à la MAD]],[2]MAD!$B$4:$J$500000,2,FALSE),"MAD TBD")</f>
        <v>MAD TBD</v>
      </c>
      <c r="AJ191" s="124" t="str">
        <f>IFERROR(VLOOKUP(SPARES_MANUF[[#This Row],[LCT pour mise à la MAD]],[2]MAD!$B$4:$J$500000,9,FALSE),"")</f>
        <v/>
      </c>
      <c r="AK19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91" s="124">
        <f>SPARES_MANUF[[#This Row],[Promised ODD]]</f>
        <v>43326</v>
      </c>
      <c r="AM191" s="122" t="s">
        <v>10</v>
      </c>
      <c r="AN191" s="200">
        <f>IFERROR(VLOOKUP(SPARES_MANUF[[#This Row],[P/N]],'Table V'!A$1:O$7777,13,FALSE),"0,00")</f>
        <v>608</v>
      </c>
      <c r="AO191" s="201">
        <f>IFERROR(VLOOKUP(SPARES_MANUF[[#This Row],[P/N]],'Table V'!A$1:O$7777,14,FALSE),"0,00")</f>
        <v>0</v>
      </c>
      <c r="AP191" s="202" t="str">
        <f>IFERROR(VLOOKUP(SPARES_MANUF[[#This Row],[P/N]],'Table V'!A$1:O$7777,15,FALSE),"TBD")</f>
        <v>USD</v>
      </c>
      <c r="AQ191" s="203" t="str">
        <f>IFERROR(VLOOKUP(SPARES_MANUF[[#This Row],[CONCAT]],[3]PO_AS!$A$2:$R$2520,16,FALSE),"TBD")</f>
        <v>TBD</v>
      </c>
      <c r="AR191" s="204" t="str">
        <f>IFERROR(VLOOKUP(SPARES_MANUF[[#This Row],[CONCAT]],[3]PO_AS!$A$2:$S$2520,18,FALSE),"TBD")</f>
        <v>TBD</v>
      </c>
      <c r="AS191" s="204" t="str">
        <f t="shared" si="12"/>
        <v>Non valide</v>
      </c>
      <c r="AT191" s="204" t="str">
        <f t="shared" si="13"/>
        <v>Non valide</v>
      </c>
      <c r="AU1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1824</v>
      </c>
      <c r="AV191" s="280">
        <f>IFERROR(SPARES_MANUF[[#This Row],[CA]]*INDEX('Paramètres listes'!$A$32:$C$34,MATCH(SPARES_MANUF[[#This Row],[Devise vendue]],'Paramètres listes'!$A$32:$A$34,0),MATCH(DASHBOARD!$J$5,'Paramètres listes'!$A$32:$C$32,0)),"0,00")</f>
        <v>1623.3600000000001</v>
      </c>
      <c r="AW191" s="259" t="str">
        <f>LEFT(SPARES_MANUF[[#This Row],[LCT]],9)</f>
        <v>LCT036578</v>
      </c>
      <c r="AX191" s="205">
        <f>SPARES_MANUF[[#This Row],[Collaborated date]]</f>
        <v>43326</v>
      </c>
      <c r="AY191" s="206">
        <f>IF(AND(SPARES_MANUF[[#This Row],[Dashboard date]]&gt;40179,SPARES_MANUF[[#This Row],[Dashboard date]]&lt;45658),SPARES_MANUF[[#This Row],[Dashboard date]],0)</f>
        <v>43326</v>
      </c>
      <c r="AZ191" s="207">
        <f>IF(OR(SPARES_MANUF[[#This Row],[Client]]="STELIA",SPARES_MANUF[[#This Row],[Priority]]="RTN",SPARES_MANUF[[#This Row],[Priority]]="EXP",SPARES_MANUF[[#This Row],[Priority]]="CRIT"),2,1)</f>
        <v>2</v>
      </c>
      <c r="BA191" s="208">
        <f>IFERROR(VLOOKUP(SPARES_MANUF[[#This Row],[P/N]],Tableau2[[#All],[PN]:[Temps alloués (h)]],16,FALSE),"TBD")</f>
        <v>0</v>
      </c>
      <c r="BB191" s="208">
        <f>IFERROR(SUM(SPARES_MANUF[[#This Row],[Temps alloués Unitaire]]*SPARES_MANUF[[#This Row],[Requested Qty]]),"TBD")</f>
        <v>0</v>
      </c>
    </row>
    <row r="192" spans="1:54" ht="25.5" hidden="1" customHeight="1" x14ac:dyDescent="0.2">
      <c r="A192" s="335" t="str">
        <f t="shared" si="14"/>
        <v>4900035619</v>
      </c>
      <c r="B192" s="81" t="str">
        <f>IFERROR(VLOOKUP(F192,'Table V'!A:K,11,FALSE),"TBD")</f>
        <v>STELIA</v>
      </c>
      <c r="C192" s="81">
        <v>4900035619</v>
      </c>
      <c r="D192" s="82"/>
      <c r="E192" s="83" t="s">
        <v>86</v>
      </c>
      <c r="F192" s="81" t="s">
        <v>622</v>
      </c>
      <c r="G192" s="81">
        <v>1</v>
      </c>
      <c r="H192" s="81">
        <v>0</v>
      </c>
      <c r="I192" s="81" t="str">
        <f>IFERROR(VLOOKUP(F192,'Stock PHS'!A:F,6,FALSE),"")</f>
        <v/>
      </c>
      <c r="J192" s="84" t="str">
        <f>IFERROR(VLOOKUP(F192,'Table V'!A:I,9,FALSE),"P/N INCONNU")</f>
        <v>P/N CONNU</v>
      </c>
      <c r="K192" s="81" t="str">
        <f>IFERROR(VLOOKUP(F192,'Table V'!A:J,10,FALSE),"TBD")</f>
        <v>N/A</v>
      </c>
      <c r="L192" s="81" t="str">
        <f>IFERROR(VLOOKUP(F192,'Table V'!A:C,3,FALSE),"LdF non existante")</f>
        <v>LdF approuvée</v>
      </c>
      <c r="M192" s="85" t="s">
        <v>46</v>
      </c>
      <c r="N192" s="81" t="str">
        <f>IFERROR(VLOOKUP(F192,'Table V'!A:H,8,FALSE),"À définir")</f>
        <v>OUI</v>
      </c>
      <c r="O192" s="81" t="str">
        <f>IFERROR(VLOOKUP(F192,'Table V'!A:E,2,FALSE),"")</f>
        <v>CÂBLE</v>
      </c>
      <c r="P192" s="81" t="str">
        <f>IFERROR(CONCATENATE(VLOOKUP(F192,'Table V'!$A$1:$Q$259969,17,FALSE),"-",(RIGHT(C192,4)),"0",D192),"")</f>
        <v>1251019-56190</v>
      </c>
      <c r="Q192" s="86" t="str">
        <f>IFERROR(VLOOKUP(F192,'Table V'!A:L,12,FALSE),"")</f>
        <v>LAB</v>
      </c>
      <c r="R192" s="82" t="s">
        <v>1749</v>
      </c>
      <c r="S192" s="81" t="s">
        <v>1017</v>
      </c>
      <c r="T192" s="90">
        <v>43333</v>
      </c>
      <c r="U192" s="88" t="s">
        <v>18</v>
      </c>
      <c r="V192" s="86" t="str">
        <f>IFERROR(VLOOKUP(F192,'Table V'!A:F,6,FALSE),"TBD")</f>
        <v>N/A</v>
      </c>
      <c r="W192" s="81" t="str">
        <f>IFERROR(VLOOKUP(F192,'Table V'!A:G,7,FALSE),"TBD")</f>
        <v>N/A</v>
      </c>
      <c r="X192" s="81" t="str">
        <f>IFERROR(VLOOKUP(A192,[1]Feuil1!$A:$AJ,32,FALSE),"N/A")</f>
        <v>N/A</v>
      </c>
      <c r="Y192" s="86" t="s">
        <v>1893</v>
      </c>
      <c r="Z192" s="89"/>
      <c r="AA192" s="81" t="s">
        <v>141</v>
      </c>
      <c r="AB192" s="85" t="s">
        <v>44</v>
      </c>
      <c r="AC192" s="85"/>
      <c r="AD192" s="85"/>
      <c r="AE192" s="90">
        <v>43339</v>
      </c>
      <c r="AF192" s="90"/>
      <c r="AG192" s="90">
        <f t="shared" si="11"/>
        <v>43333</v>
      </c>
      <c r="AH192" s="81"/>
      <c r="AI192" s="133">
        <f>IFERROR(VLOOKUP(SPARES_MANUF[[#This Row],[LCT pour mise à la MAD]],[2]MAD!$B$4:$J$500000,2,FALSE),"MAD TBD")</f>
        <v>43335</v>
      </c>
      <c r="AJ192" s="124">
        <f>IFERROR(VLOOKUP(SPARES_MANUF[[#This Row],[LCT pour mise à la MAD]],[2]MAD!$B$4:$J$500000,9,FALSE),"")</f>
        <v>43336</v>
      </c>
      <c r="AK19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92" s="124">
        <v>43339</v>
      </c>
      <c r="AM192" s="122" t="s">
        <v>10</v>
      </c>
      <c r="AN192" s="200">
        <f>IFERROR(VLOOKUP(SPARES_MANUF[[#This Row],[P/N]],'Table V'!A$1:O$7777,13,FALSE),"0,00")</f>
        <v>245</v>
      </c>
      <c r="AO192" s="201">
        <f>IFERROR(VLOOKUP(SPARES_MANUF[[#This Row],[P/N]],'Table V'!A$1:O$7777,14,FALSE),"0,00")</f>
        <v>0</v>
      </c>
      <c r="AP192" s="202" t="str">
        <f>IFERROR(VLOOKUP(SPARES_MANUF[[#This Row],[P/N]],'Table V'!A$1:O$7777,15,FALSE),"TBD")</f>
        <v>EUR</v>
      </c>
      <c r="AQ192" s="203" t="str">
        <f>IFERROR(VLOOKUP(SPARES_MANUF[[#This Row],[CONCAT]],[3]PO_AS!$A$2:$R$2520,16,FALSE),"TBD")</f>
        <v>TBD</v>
      </c>
      <c r="AR192" s="204" t="str">
        <f>IFERROR(VLOOKUP(SPARES_MANUF[[#This Row],[CONCAT]],[3]PO_AS!$A$2:$S$2520,18,FALSE),"TBD")</f>
        <v>TBD</v>
      </c>
      <c r="AS192" s="204" t="str">
        <f t="shared" si="12"/>
        <v>Non valide</v>
      </c>
      <c r="AT192" s="204" t="str">
        <f t="shared" si="13"/>
        <v>Non valide</v>
      </c>
      <c r="AU19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245</v>
      </c>
      <c r="AV192" s="280">
        <f>IFERROR(SPARES_MANUF[[#This Row],[CA]]*INDEX('Paramètres listes'!$A$32:$C$34,MATCH(SPARES_MANUF[[#This Row],[Devise vendue]],'Paramètres listes'!$A$32:$A$34,0),MATCH(DASHBOARD!$J$5,'Paramètres listes'!$A$32:$C$32,0)),"0,00")</f>
        <v>245</v>
      </c>
      <c r="AW192" s="259" t="str">
        <f>LEFT(SPARES_MANUF[[#This Row],[LCT]],9)</f>
        <v>LCT073428</v>
      </c>
      <c r="AX192" s="205">
        <f>SPARES_MANUF[[#This Row],[Collaborated date]]</f>
        <v>43339</v>
      </c>
      <c r="AY192" s="206">
        <f>IF(AND(SPARES_MANUF[[#This Row],[Dashboard date]]&gt;40179,SPARES_MANUF[[#This Row],[Dashboard date]]&lt;45658),SPARES_MANUF[[#This Row],[Dashboard date]],0)</f>
        <v>43339</v>
      </c>
      <c r="AZ192" s="207">
        <f>IF(OR(SPARES_MANUF[[#This Row],[Client]]="STELIA",SPARES_MANUF[[#This Row],[Priority]]="RTN",SPARES_MANUF[[#This Row],[Priority]]="EXP",SPARES_MANUF[[#This Row],[Priority]]="CRIT"),2,1)</f>
        <v>2</v>
      </c>
      <c r="BA192" s="208">
        <f>IFERROR(VLOOKUP(SPARES_MANUF[[#This Row],[P/N]],Tableau2[[#All],[PN]:[Temps alloués (h)]],16,FALSE),"TBD")</f>
        <v>1.26</v>
      </c>
      <c r="BB192" s="208">
        <f>IFERROR(SUM(SPARES_MANUF[[#This Row],[Temps alloués Unitaire]]*SPARES_MANUF[[#This Row],[Requested Qty]]),"TBD")</f>
        <v>1.26</v>
      </c>
    </row>
    <row r="193" spans="1:54" ht="25.5" hidden="1" customHeight="1" x14ac:dyDescent="0.2">
      <c r="A193" s="335" t="str">
        <f t="shared" si="14"/>
        <v>27860234</v>
      </c>
      <c r="B193" s="81" t="str">
        <f>IFERROR(VLOOKUP(F193,'Table V'!A:K,11,FALSE),"TBD")</f>
        <v>AIRBUS</v>
      </c>
      <c r="C193" s="81">
        <v>27860234</v>
      </c>
      <c r="D193" s="82"/>
      <c r="E193" s="83" t="s">
        <v>86</v>
      </c>
      <c r="F193" s="81" t="s">
        <v>650</v>
      </c>
      <c r="G193" s="81">
        <v>5</v>
      </c>
      <c r="H193" s="81">
        <v>0</v>
      </c>
      <c r="I193" s="81" t="str">
        <f>IFERROR(VLOOKUP(F193,'Stock PHS'!A:F,6,FALSE),"")</f>
        <v/>
      </c>
      <c r="J193" s="84" t="str">
        <f>IFERROR(VLOOKUP(F193,'Table V'!A:I,9,FALSE),"P/N INCONNU")</f>
        <v>P/N CONNU</v>
      </c>
      <c r="K193" s="81" t="str">
        <f>IFERROR(VLOOKUP(F193,'Table V'!A:J,10,FALSE),"TBD")</f>
        <v>N/A</v>
      </c>
      <c r="L193" s="81" t="str">
        <f>IFERROR(VLOOKUP(F193,'Table V'!A:C,3,FALSE),"LdF non existante")</f>
        <v>LdF approuvée</v>
      </c>
      <c r="M193" s="85" t="s">
        <v>46</v>
      </c>
      <c r="N193" s="81" t="str">
        <f>IFERROR(VLOOKUP(F193,'Table V'!A:H,8,FALSE),"À définir")</f>
        <v>NON</v>
      </c>
      <c r="O193" s="81" t="str">
        <f>IFERROR(VLOOKUP(F193,'Table V'!A:E,2,FALSE),"")</f>
        <v>PROTECTION CAP</v>
      </c>
      <c r="P193" s="81" t="str">
        <f>IFERROR(CONCATENATE(VLOOKUP(F193,'Table V'!$A$1:$Q$259969,17,FALSE),"-",(RIGHT(C193,4)),"0",D193),"")</f>
        <v>1251019-02340</v>
      </c>
      <c r="Q193" s="86" t="str">
        <f>IFERROR(VLOOKUP(F193,'Table V'!A:L,12,FALSE),"")</f>
        <v>COL</v>
      </c>
      <c r="R193" s="82" t="s">
        <v>801</v>
      </c>
      <c r="S193" s="81" t="s">
        <v>767</v>
      </c>
      <c r="T193" s="90">
        <v>43335</v>
      </c>
      <c r="U193" s="88" t="s">
        <v>18</v>
      </c>
      <c r="V193" s="86" t="str">
        <f>IFERROR(VLOOKUP(F193,'Table V'!A:F,6,FALSE),"TBD")</f>
        <v>N/A</v>
      </c>
      <c r="W193" s="81" t="str">
        <f>IFERROR(VLOOKUP(F193,'Table V'!A:G,7,FALSE),"TBD")</f>
        <v>N/A</v>
      </c>
      <c r="X193" s="81" t="str">
        <f>IFERROR(VLOOKUP(A193,[1]Feuil1!$A:$AJ,32,FALSE),"N/A")</f>
        <v>N/A</v>
      </c>
      <c r="Y193" s="86" t="s">
        <v>1893</v>
      </c>
      <c r="Z193" s="89" t="s">
        <v>819</v>
      </c>
      <c r="AA193" s="81" t="s">
        <v>141</v>
      </c>
      <c r="AB193" s="85">
        <v>15566</v>
      </c>
      <c r="AC193" s="85" t="s">
        <v>44</v>
      </c>
      <c r="AD193" s="85"/>
      <c r="AE193" s="90">
        <v>43341</v>
      </c>
      <c r="AF193" s="90"/>
      <c r="AG193" s="90">
        <f t="shared" si="11"/>
        <v>43335</v>
      </c>
      <c r="AH193" s="81"/>
      <c r="AI193" s="133" t="str">
        <f>IFERROR(VLOOKUP(SPARES_MANUF[[#This Row],[LCT pour mise à la MAD]],[2]MAD!$B$4:$J$500000,2,FALSE),"MAD TBD")</f>
        <v>MAD TBD</v>
      </c>
      <c r="AJ193" s="124" t="str">
        <f>IFERROR(VLOOKUP(SPARES_MANUF[[#This Row],[LCT pour mise à la MAD]],[2]MAD!$B$4:$J$500000,9,FALSE),"")</f>
        <v/>
      </c>
      <c r="AK19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93" s="124">
        <v>43341</v>
      </c>
      <c r="AM193" s="122" t="s">
        <v>10</v>
      </c>
      <c r="AN193" s="200">
        <f>IFERROR(VLOOKUP(SPARES_MANUF[[#This Row],[P/N]],'Table V'!A$1:O$7777,13,FALSE),"0,00")</f>
        <v>134</v>
      </c>
      <c r="AO193" s="201">
        <f>IFERROR(VLOOKUP(SPARES_MANUF[[#This Row],[P/N]],'Table V'!A$1:O$7777,14,FALSE),"0,00")</f>
        <v>0</v>
      </c>
      <c r="AP193" s="202" t="str">
        <f>IFERROR(VLOOKUP(SPARES_MANUF[[#This Row],[P/N]],'Table V'!A$1:O$7777,15,FALSE),"TBD")</f>
        <v>EUR</v>
      </c>
      <c r="AQ193" s="203" t="str">
        <f>IFERROR(VLOOKUP(SPARES_MANUF[[#This Row],[CONCAT]],[3]PO_AS!$A$2:$R$2520,16,FALSE),"TBD")</f>
        <v>TBD</v>
      </c>
      <c r="AR193" s="204" t="str">
        <f>IFERROR(VLOOKUP(SPARES_MANUF[[#This Row],[CONCAT]],[3]PO_AS!$A$2:$S$2520,18,FALSE),"TBD")</f>
        <v>TBD</v>
      </c>
      <c r="AS193" s="204" t="str">
        <f t="shared" si="12"/>
        <v>Non valide</v>
      </c>
      <c r="AT193" s="204" t="str">
        <f t="shared" si="13"/>
        <v>Non valide</v>
      </c>
      <c r="AU1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670</v>
      </c>
      <c r="AV193" s="280">
        <f>IFERROR(SPARES_MANUF[[#This Row],[CA]]*INDEX('Paramètres listes'!$A$32:$C$34,MATCH(SPARES_MANUF[[#This Row],[Devise vendue]],'Paramètres listes'!$A$32:$A$34,0),MATCH(DASHBOARD!$J$5,'Paramètres listes'!$A$32:$C$32,0)),"0,00")</f>
        <v>670</v>
      </c>
      <c r="AW193" s="259" t="str">
        <f>LEFT(SPARES_MANUF[[#This Row],[LCT]],9)</f>
        <v>LCT108049</v>
      </c>
      <c r="AX193" s="205">
        <f>SPARES_MANUF[[#This Row],[Collaborated date]]</f>
        <v>43341</v>
      </c>
      <c r="AY193" s="206">
        <f>IF(AND(SPARES_MANUF[[#This Row],[Dashboard date]]&gt;40179,SPARES_MANUF[[#This Row],[Dashboard date]]&lt;45658),SPARES_MANUF[[#This Row],[Dashboard date]],0)</f>
        <v>43341</v>
      </c>
      <c r="AZ193" s="207">
        <f>IF(OR(SPARES_MANUF[[#This Row],[Client]]="STELIA",SPARES_MANUF[[#This Row],[Priority]]="RTN",SPARES_MANUF[[#This Row],[Priority]]="EXP",SPARES_MANUF[[#This Row],[Priority]]="CRIT"),2,1)</f>
        <v>2</v>
      </c>
      <c r="BA193" s="208">
        <f>IFERROR(VLOOKUP(SPARES_MANUF[[#This Row],[P/N]],Tableau2[[#All],[PN]:[Temps alloués (h)]],16,FALSE),"TBD")</f>
        <v>0.65</v>
      </c>
      <c r="BB193" s="208">
        <f>IFERROR(SUM(SPARES_MANUF[[#This Row],[Temps alloués Unitaire]]*SPARES_MANUF[[#This Row],[Requested Qty]]),"TBD")</f>
        <v>3.25</v>
      </c>
    </row>
    <row r="194" spans="1:54" ht="25.5" hidden="1" customHeight="1" x14ac:dyDescent="0.2">
      <c r="A194" s="335" t="str">
        <f t="shared" si="14"/>
        <v>490003582010</v>
      </c>
      <c r="B194" s="81" t="str">
        <f>IFERROR(VLOOKUP(F194,'Table V'!A:K,11,FALSE),"TBD")</f>
        <v>STELIA</v>
      </c>
      <c r="C194" s="81">
        <v>4900035820</v>
      </c>
      <c r="D194" s="82">
        <v>10</v>
      </c>
      <c r="E194" s="83" t="s">
        <v>78</v>
      </c>
      <c r="F194" s="81" t="s">
        <v>511</v>
      </c>
      <c r="G194" s="81">
        <v>1</v>
      </c>
      <c r="H194" s="81">
        <v>0</v>
      </c>
      <c r="I194" s="81" t="str">
        <f>IFERROR(VLOOKUP(F194,'Stock PHS'!A:F,6,FALSE),"")</f>
        <v/>
      </c>
      <c r="J194" s="84" t="str">
        <f>IFERROR(VLOOKUP(F194,'Table V'!A:I,9,FALSE),"P/N INCONNU")</f>
        <v>P/N CONNU</v>
      </c>
      <c r="K194" s="81" t="str">
        <f>IFERROR(VLOOKUP(F194,'Table V'!A:J,10,FALSE),"TBD")</f>
        <v>TBD</v>
      </c>
      <c r="L194" s="81" t="str">
        <f>IFERROR(VLOOKUP(F194,'Table V'!A:C,3,FALSE),"LdF non existante")</f>
        <v>LdF approuvée</v>
      </c>
      <c r="M194" s="85" t="s">
        <v>46</v>
      </c>
      <c r="N194" s="81" t="str">
        <f>IFERROR(VLOOKUP(F194,'Table V'!A:H,8,FALSE),"À définir")</f>
        <v>NON</v>
      </c>
      <c r="O194" s="81">
        <f>IFERROR(VLOOKUP(F194,'Table V'!A:E,2,FALSE),"TBD")</f>
        <v>28</v>
      </c>
      <c r="P194" s="81" t="str">
        <f>IFERROR(CONCATENATE(VLOOKUP(F194,'Table V'!$A$1:$Q$259969,17,FALSE),"-",(RIGHT(C194,4)),"0",D194),"")</f>
        <v>1251019-5820010</v>
      </c>
      <c r="Q194" s="86" t="str">
        <f>IFERROR(VLOOKUP(F194,'Table V'!A:L,12,FALSE),"")</f>
        <v>LAB</v>
      </c>
      <c r="R194" s="82" t="s">
        <v>1750</v>
      </c>
      <c r="S194" s="81" t="s">
        <v>164</v>
      </c>
      <c r="T194" s="90">
        <v>43336</v>
      </c>
      <c r="U194" s="88" t="s">
        <v>18</v>
      </c>
      <c r="V194" s="86" t="str">
        <f>IFERROR(VLOOKUP(F194,'Table V'!A:F,6,FALSE),"TBD")</f>
        <v>N/A</v>
      </c>
      <c r="W194" s="81" t="str">
        <f>IFERROR(VLOOKUP(F194,'Table V'!A:G,7,FALSE),"TBD")</f>
        <v>N/A</v>
      </c>
      <c r="X194" s="81" t="str">
        <f>IFERROR(VLOOKUP(A194,[1]Feuil1!$A:$AJ,32,FALSE),"N/A")</f>
        <v>N/A</v>
      </c>
      <c r="Y194" s="86" t="s">
        <v>1937</v>
      </c>
      <c r="Z194" s="89"/>
      <c r="AA194" s="81" t="s">
        <v>141</v>
      </c>
      <c r="AB194" s="85">
        <v>15875</v>
      </c>
      <c r="AC194" s="85"/>
      <c r="AD194" s="85">
        <v>1296</v>
      </c>
      <c r="AE194" s="90">
        <v>43325</v>
      </c>
      <c r="AF194" s="90">
        <v>43342</v>
      </c>
      <c r="AG194" s="90">
        <f t="shared" ref="AG194:AG257" si="15">IF(OR(E194="AOG",E194="CRIT"),(IFERROR(IF(AF194=0,WORKDAY(AE194,-2),WORKDAY(AF194,-2)),"TBD")),(IFERROR(IF(AF194=0,WORKDAY(AE194,-4),WORKDAY(AF194,-4)),"TBD")))</f>
        <v>43336</v>
      </c>
      <c r="AH194" s="81"/>
      <c r="AI194" s="133">
        <f>IFERROR(VLOOKUP(SPARES_MANUF[[#This Row],[LCT pour mise à la MAD]],[2]MAD!$B$4:$J$500000,2,FALSE),"MAD TBD")</f>
        <v>43369</v>
      </c>
      <c r="AJ194" s="124">
        <f>IFERROR(VLOOKUP(SPARES_MANUF[[#This Row],[LCT pour mise à la MAD]],[2]MAD!$B$4:$J$500000,9,FALSE),"")</f>
        <v>43370</v>
      </c>
      <c r="AK19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94" s="124">
        <f>SPARES_MANUF[[#This Row],[Promised ODD]]</f>
        <v>43342</v>
      </c>
      <c r="AM194" s="122" t="s">
        <v>10</v>
      </c>
      <c r="AN194" s="200">
        <f>IFERROR(VLOOKUP(SPARES_MANUF[[#This Row],[P/N]],'Table V'!A$1:O$7777,13,FALSE),"0,00")</f>
        <v>0</v>
      </c>
      <c r="AO194" s="201">
        <f>IFERROR(VLOOKUP(SPARES_MANUF[[#This Row],[P/N]],'Table V'!A$1:O$7777,14,FALSE),"0,00")</f>
        <v>0</v>
      </c>
      <c r="AP194" s="202">
        <f>IFERROR(VLOOKUP(SPARES_MANUF[[#This Row],[P/N]],'Table V'!A$1:O$7777,15,FALSE),"TBD")</f>
        <v>0</v>
      </c>
      <c r="AQ194" s="203" t="str">
        <f>IFERROR(VLOOKUP(SPARES_MANUF[[#This Row],[CONCAT]],[3]PO_AS!$A$2:$R$2520,16,FALSE),"TBD")</f>
        <v>TBD</v>
      </c>
      <c r="AR194" s="204" t="str">
        <f>IFERROR(VLOOKUP(SPARES_MANUF[[#This Row],[CONCAT]],[3]PO_AS!$A$2:$S$2520,18,FALSE),"TBD")</f>
        <v>TBD</v>
      </c>
      <c r="AS194" s="204" t="str">
        <f t="shared" ref="AS194:AS257" si="16">IF(OR(AN194=AQ194,AO194=AQ194),"Valide","Non valide")</f>
        <v>Non valide</v>
      </c>
      <c r="AT194" s="204" t="str">
        <f t="shared" ref="AT194:AT257" si="17">IFERROR(IF(SEARCH(AP194,AR194),"Valide","Non valide"),"Non valide")</f>
        <v>Non valide</v>
      </c>
      <c r="AU1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9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94" s="259" t="str">
        <f>LEFT(SPARES_MANUF[[#This Row],[LCT]],9)</f>
        <v>LCT107850</v>
      </c>
      <c r="AX194" s="205">
        <f>SPARES_MANUF[[#This Row],[Collaborated date]]</f>
        <v>43342</v>
      </c>
      <c r="AY194" s="206">
        <f>IF(AND(SPARES_MANUF[[#This Row],[Dashboard date]]&gt;40179,SPARES_MANUF[[#This Row],[Dashboard date]]&lt;45658),SPARES_MANUF[[#This Row],[Dashboard date]],0)</f>
        <v>43342</v>
      </c>
      <c r="AZ194" s="207">
        <f>IF(OR(SPARES_MANUF[[#This Row],[Client]]="STELIA",SPARES_MANUF[[#This Row],[Priority]]="RTN",SPARES_MANUF[[#This Row],[Priority]]="EXP",SPARES_MANUF[[#This Row],[Priority]]="CRIT"),2,1)</f>
        <v>2</v>
      </c>
      <c r="BA194" s="208">
        <f>IFERROR(VLOOKUP(SPARES_MANUF[[#This Row],[P/N]],Tableau2[[#All],[PN]:[Temps alloués (h)]],16,FALSE),"TBD")</f>
        <v>0</v>
      </c>
      <c r="BB194" s="208">
        <f>IFERROR(SUM(SPARES_MANUF[[#This Row],[Temps alloués Unitaire]]*SPARES_MANUF[[#This Row],[Requested Qty]]),"TBD")</f>
        <v>0</v>
      </c>
    </row>
    <row r="195" spans="1:54" ht="38.25" hidden="1" customHeight="1" x14ac:dyDescent="0.2">
      <c r="A195" s="335" t="str">
        <f t="shared" si="14"/>
        <v>490003582020</v>
      </c>
      <c r="B195" s="81" t="str">
        <f>IFERROR(VLOOKUP(F195,'Table V'!A:K,11,FALSE),"TBD")</f>
        <v>STELIA</v>
      </c>
      <c r="C195" s="81">
        <v>4900035820</v>
      </c>
      <c r="D195" s="82">
        <v>20</v>
      </c>
      <c r="E195" s="83" t="s">
        <v>78</v>
      </c>
      <c r="F195" s="81" t="s">
        <v>522</v>
      </c>
      <c r="G195" s="81">
        <v>1</v>
      </c>
      <c r="H195" s="81">
        <v>0</v>
      </c>
      <c r="I195" s="81" t="str">
        <f>IFERROR(VLOOKUP(F195,'Stock PHS'!A:F,6,FALSE),"")</f>
        <v/>
      </c>
      <c r="J195" s="84" t="str">
        <f>IFERROR(VLOOKUP(F195,'Table V'!A:I,9,FALSE),"P/N INCONNU")</f>
        <v>P/N CONNU</v>
      </c>
      <c r="K195" s="81" t="str">
        <f>IFERROR(VLOOKUP(F195,'Table V'!A:J,10,FALSE),"TBD")</f>
        <v>N/A</v>
      </c>
      <c r="L195" s="81" t="str">
        <f>IFERROR(VLOOKUP(F195,'Table V'!A:C,3,FALSE),"LdF non existante")</f>
        <v>LdF approuvée</v>
      </c>
      <c r="M195" s="85" t="s">
        <v>46</v>
      </c>
      <c r="N195" s="81" t="str">
        <f>IFERROR(VLOOKUP(F195,'Table V'!A:H,8,FALSE),"À définir")</f>
        <v>NON</v>
      </c>
      <c r="O195" s="81">
        <f>IFERROR(VLOOKUP(F195,'Table V'!A:E,2,FALSE),"TBD")</f>
        <v>34</v>
      </c>
      <c r="P195" s="81" t="str">
        <f>IFERROR(CONCATENATE(VLOOKUP(F195,'Table V'!$A$1:$Q$259969,17,FALSE),"-",(RIGHT(C195,4)),"0",D195),"")</f>
        <v>1251019-5820020</v>
      </c>
      <c r="Q195" s="86" t="str">
        <f>IFERROR(VLOOKUP(F195,'Table V'!A:L,12,FALSE),"")</f>
        <v>LAB</v>
      </c>
      <c r="R195" s="82" t="s">
        <v>1751</v>
      </c>
      <c r="S195" s="81" t="s">
        <v>164</v>
      </c>
      <c r="T195" s="90">
        <v>43336</v>
      </c>
      <c r="U195" s="88" t="s">
        <v>18</v>
      </c>
      <c r="V195" s="86" t="str">
        <f>IFERROR(VLOOKUP(F195,'Table V'!A:F,6,FALSE),"TBD")</f>
        <v>N/A</v>
      </c>
      <c r="W195" s="81" t="str">
        <f>IFERROR(VLOOKUP(F195,'Table V'!A:G,7,FALSE),"TBD")</f>
        <v>N/A</v>
      </c>
      <c r="X195" s="81" t="str">
        <f>IFERROR(VLOOKUP(A195,[1]Feuil1!$A:$AJ,32,FALSE),"N/A")</f>
        <v>N/A</v>
      </c>
      <c r="Y195" s="86" t="s">
        <v>1937</v>
      </c>
      <c r="Z195" s="89"/>
      <c r="AA195" s="81" t="s">
        <v>141</v>
      </c>
      <c r="AB195" s="85">
        <v>15875</v>
      </c>
      <c r="AC195" s="85"/>
      <c r="AD195" s="85">
        <v>1296</v>
      </c>
      <c r="AE195" s="90">
        <v>43325</v>
      </c>
      <c r="AF195" s="90">
        <v>43342</v>
      </c>
      <c r="AG195" s="90">
        <f t="shared" si="15"/>
        <v>43336</v>
      </c>
      <c r="AH195" s="81"/>
      <c r="AI195" s="133">
        <f>IFERROR(VLOOKUP(SPARES_MANUF[[#This Row],[LCT pour mise à la MAD]],[2]MAD!$B$4:$J$500000,2,FALSE),"MAD TBD")</f>
        <v>43369</v>
      </c>
      <c r="AJ195" s="124">
        <f>IFERROR(VLOOKUP(SPARES_MANUF[[#This Row],[LCT pour mise à la MAD]],[2]MAD!$B$4:$J$500000,9,FALSE),"")</f>
        <v>43370</v>
      </c>
      <c r="AK19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95" s="124">
        <f>SPARES_MANUF[[#This Row],[Promised ODD]]</f>
        <v>43342</v>
      </c>
      <c r="AM195" s="122" t="s">
        <v>10</v>
      </c>
      <c r="AN195" s="200">
        <f>IFERROR(VLOOKUP(SPARES_MANUF[[#This Row],[P/N]],'Table V'!A$1:O$7777,13,FALSE),"0,00")</f>
        <v>0</v>
      </c>
      <c r="AO195" s="201">
        <f>IFERROR(VLOOKUP(SPARES_MANUF[[#This Row],[P/N]],'Table V'!A$1:O$7777,14,FALSE),"0,00")</f>
        <v>0</v>
      </c>
      <c r="AP195" s="202">
        <f>IFERROR(VLOOKUP(SPARES_MANUF[[#This Row],[P/N]],'Table V'!A$1:O$7777,15,FALSE),"TBD")</f>
        <v>0</v>
      </c>
      <c r="AQ195" s="203" t="str">
        <f>IFERROR(VLOOKUP(SPARES_MANUF[[#This Row],[CONCAT]],[3]PO_AS!$A$2:$R$2520,16,FALSE),"TBD")</f>
        <v>TBD</v>
      </c>
      <c r="AR195" s="204" t="str">
        <f>IFERROR(VLOOKUP(SPARES_MANUF[[#This Row],[CONCAT]],[3]PO_AS!$A$2:$S$2520,18,FALSE),"TBD")</f>
        <v>TBD</v>
      </c>
      <c r="AS195" s="204" t="str">
        <f t="shared" si="16"/>
        <v>Non valide</v>
      </c>
      <c r="AT195" s="204" t="str">
        <f t="shared" si="17"/>
        <v>Non valide</v>
      </c>
      <c r="AU1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9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95" s="259" t="str">
        <f>LEFT(SPARES_MANUF[[#This Row],[LCT]],9)</f>
        <v>LCT107852</v>
      </c>
      <c r="AX195" s="205">
        <f>SPARES_MANUF[[#This Row],[Collaborated date]]</f>
        <v>43342</v>
      </c>
      <c r="AY195" s="206">
        <f>IF(AND(SPARES_MANUF[[#This Row],[Dashboard date]]&gt;40179,SPARES_MANUF[[#This Row],[Dashboard date]]&lt;45658),SPARES_MANUF[[#This Row],[Dashboard date]],0)</f>
        <v>43342</v>
      </c>
      <c r="AZ195" s="207">
        <f>IF(OR(SPARES_MANUF[[#This Row],[Client]]="STELIA",SPARES_MANUF[[#This Row],[Priority]]="RTN",SPARES_MANUF[[#This Row],[Priority]]="EXP",SPARES_MANUF[[#This Row],[Priority]]="CRIT"),2,1)</f>
        <v>2</v>
      </c>
      <c r="BA195" s="208">
        <f>IFERROR(VLOOKUP(SPARES_MANUF[[#This Row],[P/N]],Tableau2[[#All],[PN]:[Temps alloués (h)]],16,FALSE),"TBD")</f>
        <v>0</v>
      </c>
      <c r="BB195" s="208">
        <f>IFERROR(SUM(SPARES_MANUF[[#This Row],[Temps alloués Unitaire]]*SPARES_MANUF[[#This Row],[Requested Qty]]),"TBD")</f>
        <v>0</v>
      </c>
    </row>
    <row r="196" spans="1:54" ht="38.25" hidden="1" customHeight="1" x14ac:dyDescent="0.2">
      <c r="A196" s="335" t="str">
        <f t="shared" si="14"/>
        <v>490003582030</v>
      </c>
      <c r="B196" s="81" t="str">
        <f>IFERROR(VLOOKUP(F196,'Table V'!A:K,11,FALSE),"TBD")</f>
        <v>STELIA</v>
      </c>
      <c r="C196" s="81">
        <v>4900035820</v>
      </c>
      <c r="D196" s="82">
        <v>30</v>
      </c>
      <c r="E196" s="83" t="s">
        <v>78</v>
      </c>
      <c r="F196" s="81" t="s">
        <v>552</v>
      </c>
      <c r="G196" s="81">
        <v>1</v>
      </c>
      <c r="H196" s="81">
        <v>0</v>
      </c>
      <c r="I196" s="81" t="str">
        <f>IFERROR(VLOOKUP(F196,'Stock PHS'!A:F,6,FALSE),"")</f>
        <v/>
      </c>
      <c r="J196" s="84" t="str">
        <f>IFERROR(VLOOKUP(F196,'Table V'!A:I,9,FALSE),"P/N INCONNU")</f>
        <v>P/N CONNU</v>
      </c>
      <c r="K196" s="81" t="str">
        <f>IFERROR(VLOOKUP(F196,'Table V'!A:J,10,FALSE),"TBD")</f>
        <v>N/A</v>
      </c>
      <c r="L196" s="81" t="str">
        <f>IFERROR(VLOOKUP(F196,'Table V'!A:C,3,FALSE),"LdF non existante")</f>
        <v>LdF approuvée</v>
      </c>
      <c r="M196" s="85" t="s">
        <v>46</v>
      </c>
      <c r="N196" s="81" t="str">
        <f>IFERROR(VLOOKUP(F196,'Table V'!A:H,8,FALSE),"À définir")</f>
        <v>NON</v>
      </c>
      <c r="O196" s="81">
        <f>IFERROR(VLOOKUP(F196,'Table V'!A:E,2,FALSE),"TBD")</f>
        <v>101</v>
      </c>
      <c r="P196" s="81" t="str">
        <f>IFERROR(CONCATENATE(VLOOKUP(F196,'Table V'!$A$1:$Q$259969,17,FALSE),"-",(RIGHT(C196,4)),"0",D196),"")</f>
        <v>1251019-5820030</v>
      </c>
      <c r="Q196" s="86" t="str">
        <f>IFERROR(VLOOKUP(F196,'Table V'!A:L,12,FALSE),"")</f>
        <v>LAB</v>
      </c>
      <c r="R196" s="82" t="s">
        <v>1752</v>
      </c>
      <c r="S196" s="81" t="s">
        <v>164</v>
      </c>
      <c r="T196" s="90">
        <v>43336</v>
      </c>
      <c r="U196" s="88" t="s">
        <v>18</v>
      </c>
      <c r="V196" s="86" t="str">
        <f>IFERROR(VLOOKUP(F196,'Table V'!A:F,6,FALSE),"TBD")</f>
        <v>6839605400
6839315000</v>
      </c>
      <c r="W196" s="81" t="str">
        <f>IFERROR(VLOOKUP(F196,'Table V'!A:G,7,FALSE),"TBD")</f>
        <v>Qté 1
Qté 1</v>
      </c>
      <c r="X196" s="81" t="str">
        <f>IFERROR(VLOOKUP(A196,[1]Feuil1!$A:$AJ,32,FALSE),"N/A")</f>
        <v>N/A</v>
      </c>
      <c r="Y196" s="86" t="s">
        <v>1937</v>
      </c>
      <c r="Z196" s="89" t="s">
        <v>404</v>
      </c>
      <c r="AA196" s="81" t="s">
        <v>141</v>
      </c>
      <c r="AB196" s="85">
        <v>15875</v>
      </c>
      <c r="AC196" s="85"/>
      <c r="AD196" s="85"/>
      <c r="AE196" s="90">
        <v>43325</v>
      </c>
      <c r="AF196" s="90">
        <v>43342</v>
      </c>
      <c r="AG196" s="90">
        <f t="shared" si="15"/>
        <v>43336</v>
      </c>
      <c r="AH196" s="81"/>
      <c r="AI196" s="133">
        <f>IFERROR(VLOOKUP(SPARES_MANUF[[#This Row],[LCT pour mise à la MAD]],[2]MAD!$B$4:$J$500000,2,FALSE),"MAD TBD")</f>
        <v>43369</v>
      </c>
      <c r="AJ196" s="124">
        <f>IFERROR(VLOOKUP(SPARES_MANUF[[#This Row],[LCT pour mise à la MAD]],[2]MAD!$B$4:$J$500000,9,FALSE),"")</f>
        <v>43370</v>
      </c>
      <c r="AK19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96" s="124">
        <f>SPARES_MANUF[[#This Row],[Promised ODD]]</f>
        <v>43342</v>
      </c>
      <c r="AM196" s="122" t="s">
        <v>10</v>
      </c>
      <c r="AN196" s="200">
        <f>IFERROR(VLOOKUP(SPARES_MANUF[[#This Row],[P/N]],'Table V'!A$1:O$7777,13,FALSE),"0,00")</f>
        <v>0</v>
      </c>
      <c r="AO196" s="201">
        <f>IFERROR(VLOOKUP(SPARES_MANUF[[#This Row],[P/N]],'Table V'!A$1:O$7777,14,FALSE),"0,00")</f>
        <v>0</v>
      </c>
      <c r="AP196" s="202">
        <f>IFERROR(VLOOKUP(SPARES_MANUF[[#This Row],[P/N]],'Table V'!A$1:O$7777,15,FALSE),"TBD")</f>
        <v>0</v>
      </c>
      <c r="AQ196" s="203" t="str">
        <f>IFERROR(VLOOKUP(SPARES_MANUF[[#This Row],[CONCAT]],[3]PO_AS!$A$2:$R$2520,16,FALSE),"TBD")</f>
        <v>TBD</v>
      </c>
      <c r="AR196" s="204" t="str">
        <f>IFERROR(VLOOKUP(SPARES_MANUF[[#This Row],[CONCAT]],[3]PO_AS!$A$2:$S$2520,18,FALSE),"TBD")</f>
        <v>TBD</v>
      </c>
      <c r="AS196" s="204" t="str">
        <f t="shared" si="16"/>
        <v>Non valide</v>
      </c>
      <c r="AT196" s="204" t="str">
        <f t="shared" si="17"/>
        <v>Non valide</v>
      </c>
      <c r="AU19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196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196" s="259" t="str">
        <f>LEFT(SPARES_MANUF[[#This Row],[LCT]],9)</f>
        <v>LCT107854</v>
      </c>
      <c r="AX196" s="205">
        <f>SPARES_MANUF[[#This Row],[Collaborated date]]</f>
        <v>43342</v>
      </c>
      <c r="AY196" s="206">
        <f>IF(AND(SPARES_MANUF[[#This Row],[Dashboard date]]&gt;40179,SPARES_MANUF[[#This Row],[Dashboard date]]&lt;45658),SPARES_MANUF[[#This Row],[Dashboard date]],0)</f>
        <v>43342</v>
      </c>
      <c r="AZ196" s="207">
        <f>IF(OR(SPARES_MANUF[[#This Row],[Client]]="STELIA",SPARES_MANUF[[#This Row],[Priority]]="RTN",SPARES_MANUF[[#This Row],[Priority]]="EXP",SPARES_MANUF[[#This Row],[Priority]]="CRIT"),2,1)</f>
        <v>2</v>
      </c>
      <c r="BA196" s="208">
        <f>IFERROR(VLOOKUP(SPARES_MANUF[[#This Row],[P/N]],Tableau2[[#All],[PN]:[Temps alloués (h)]],16,FALSE),"TBD")</f>
        <v>0</v>
      </c>
      <c r="BB196" s="208">
        <f>IFERROR(SUM(SPARES_MANUF[[#This Row],[Temps alloués Unitaire]]*SPARES_MANUF[[#This Row],[Requested Qty]]),"TBD")</f>
        <v>0</v>
      </c>
    </row>
    <row r="197" spans="1:54" ht="38.25" hidden="1" customHeight="1" x14ac:dyDescent="0.2">
      <c r="A197" s="335" t="str">
        <f t="shared" si="14"/>
        <v>27805778</v>
      </c>
      <c r="B197" s="81" t="str">
        <f>IFERROR(VLOOKUP(F197,'Table V'!A:K,11,FALSE),"TBD")</f>
        <v>AIRBUS</v>
      </c>
      <c r="C197" s="81">
        <v>27805778</v>
      </c>
      <c r="D197" s="82"/>
      <c r="E197" s="83" t="s">
        <v>86</v>
      </c>
      <c r="F197" s="81" t="s">
        <v>660</v>
      </c>
      <c r="G197" s="81">
        <v>2</v>
      </c>
      <c r="H197" s="81">
        <v>0</v>
      </c>
      <c r="I197" s="81" t="str">
        <f>IFERROR(VLOOKUP(F197,'Stock PHS'!A:F,6,FALSE),"")</f>
        <v/>
      </c>
      <c r="J197" s="84" t="str">
        <f>IFERROR(VLOOKUP(F197,'Table V'!A:I,9,FALSE),"P/N INCONNU")</f>
        <v>P/N CONNU</v>
      </c>
      <c r="K197" s="81" t="str">
        <f>IFERROR(VLOOKUP(F197,'Table V'!A:J,10,FALSE),"TBD")</f>
        <v>TBD</v>
      </c>
      <c r="L197" s="81" t="str">
        <f>IFERROR(VLOOKUP(F197,'Table V'!A:C,3,FALSE),"LdF non existante")</f>
        <v>LdF approuvée</v>
      </c>
      <c r="M197" s="85" t="s">
        <v>46</v>
      </c>
      <c r="N197" s="81" t="str">
        <f>IFERROR(VLOOKUP(F197,'Table V'!A:H,8,FALSE),"À définir")</f>
        <v>NON</v>
      </c>
      <c r="O197" s="81" t="str">
        <f>IFERROR(VLOOKUP(F197,'Table V'!A:E,2,FALSE),"")</f>
        <v>HARNESS ASSY CABLE</v>
      </c>
      <c r="P197" s="81" t="str">
        <f>IFERROR(CONCATENATE(VLOOKUP(F197,'Table V'!$A$1:$Q$259969,17,FALSE),"-",(RIGHT(C197,4)),"0",D197),"")</f>
        <v>1251019-57780</v>
      </c>
      <c r="Q197" s="86" t="str">
        <f>IFERROR(VLOOKUP(F197,'Table V'!A:L,12,FALSE),"")</f>
        <v>COL</v>
      </c>
      <c r="R197" s="82" t="s">
        <v>802</v>
      </c>
      <c r="S197" s="81" t="s">
        <v>768</v>
      </c>
      <c r="T197" s="90">
        <v>43336</v>
      </c>
      <c r="U197" s="88" t="s">
        <v>18</v>
      </c>
      <c r="V197" s="86" t="str">
        <f>IFERROR(VLOOKUP(F197,'Table V'!A:F,6,FALSE),"TBD")</f>
        <v>N/A</v>
      </c>
      <c r="W197" s="81" t="str">
        <f>IFERROR(VLOOKUP(F197,'Table V'!A:G,7,FALSE),"TBD")</f>
        <v>N/A</v>
      </c>
      <c r="X197" s="81" t="str">
        <f>IFERROR(VLOOKUP(A197,[1]Feuil1!$A:$AJ,32,FALSE),"N/A")</f>
        <v>N/A</v>
      </c>
      <c r="Y197" s="86" t="s">
        <v>1893</v>
      </c>
      <c r="Z197" s="89" t="s">
        <v>820</v>
      </c>
      <c r="AA197" s="81" t="s">
        <v>141</v>
      </c>
      <c r="AB197" s="85">
        <v>14083</v>
      </c>
      <c r="AC197" s="85" t="s">
        <v>44</v>
      </c>
      <c r="AD197" s="85"/>
      <c r="AE197" s="90">
        <v>43342</v>
      </c>
      <c r="AF197" s="90"/>
      <c r="AG197" s="90">
        <f t="shared" si="15"/>
        <v>43336</v>
      </c>
      <c r="AH197" s="81"/>
      <c r="AI197" s="133" t="str">
        <f>IFERROR(VLOOKUP(SPARES_MANUF[[#This Row],[LCT pour mise à la MAD]],[2]MAD!$B$4:$J$500000,2,FALSE),"MAD TBD")</f>
        <v>MAD TBD</v>
      </c>
      <c r="AJ197" s="124" t="str">
        <f>IFERROR(VLOOKUP(SPARES_MANUF[[#This Row],[LCT pour mise à la MAD]],[2]MAD!$B$4:$J$500000,9,FALSE),"")</f>
        <v/>
      </c>
      <c r="AK19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97" s="124">
        <v>43336</v>
      </c>
      <c r="AM197" s="122" t="s">
        <v>10</v>
      </c>
      <c r="AN197" s="200">
        <f>IFERROR(VLOOKUP(SPARES_MANUF[[#This Row],[P/N]],'Table V'!A$1:O$7777,13,FALSE),"0,00")</f>
        <v>470</v>
      </c>
      <c r="AO197" s="201">
        <f>IFERROR(VLOOKUP(SPARES_MANUF[[#This Row],[P/N]],'Table V'!A$1:O$7777,14,FALSE),"0,00")</f>
        <v>0</v>
      </c>
      <c r="AP197" s="202" t="str">
        <f>IFERROR(VLOOKUP(SPARES_MANUF[[#This Row],[P/N]],'Table V'!A$1:O$7777,15,FALSE),"TBD")</f>
        <v>EUR</v>
      </c>
      <c r="AQ197" s="203" t="str">
        <f>IFERROR(VLOOKUP(SPARES_MANUF[[#This Row],[CONCAT]],[3]PO_AS!$A$2:$R$2520,16,FALSE),"TBD")</f>
        <v>TBD</v>
      </c>
      <c r="AR197" s="204" t="str">
        <f>IFERROR(VLOOKUP(SPARES_MANUF[[#This Row],[CONCAT]],[3]PO_AS!$A$2:$S$2520,18,FALSE),"TBD")</f>
        <v>TBD</v>
      </c>
      <c r="AS197" s="204" t="str">
        <f t="shared" si="16"/>
        <v>Non valide</v>
      </c>
      <c r="AT197" s="204" t="str">
        <f t="shared" si="17"/>
        <v>Non valide</v>
      </c>
      <c r="AU19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940</v>
      </c>
      <c r="AV197" s="280">
        <f>IFERROR(SPARES_MANUF[[#This Row],[CA]]*INDEX('Paramètres listes'!$A$32:$C$34,MATCH(SPARES_MANUF[[#This Row],[Devise vendue]],'Paramètres listes'!$A$32:$A$34,0),MATCH(DASHBOARD!$J$5,'Paramètres listes'!$A$32:$C$32,0)),"0,00")</f>
        <v>940</v>
      </c>
      <c r="AW197" s="259" t="str">
        <f>LEFT(SPARES_MANUF[[#This Row],[LCT]],9)</f>
        <v>LCT051890</v>
      </c>
      <c r="AX197" s="205">
        <f>SPARES_MANUF[[#This Row],[Collaborated date]]</f>
        <v>43336</v>
      </c>
      <c r="AY197" s="206">
        <f>IF(AND(SPARES_MANUF[[#This Row],[Dashboard date]]&gt;40179,SPARES_MANUF[[#This Row],[Dashboard date]]&lt;45658),SPARES_MANUF[[#This Row],[Dashboard date]],0)</f>
        <v>43336</v>
      </c>
      <c r="AZ197" s="207">
        <f>IF(OR(SPARES_MANUF[[#This Row],[Client]]="STELIA",SPARES_MANUF[[#This Row],[Priority]]="RTN",SPARES_MANUF[[#This Row],[Priority]]="EXP",SPARES_MANUF[[#This Row],[Priority]]="CRIT"),2,1)</f>
        <v>2</v>
      </c>
      <c r="BA197" s="208">
        <f>IFERROR(VLOOKUP(SPARES_MANUF[[#This Row],[P/N]],Tableau2[[#All],[PN]:[Temps alloués (h)]],16,FALSE),"TBD")</f>
        <v>0</v>
      </c>
      <c r="BB197" s="208">
        <f>IFERROR(SUM(SPARES_MANUF[[#This Row],[Temps alloués Unitaire]]*SPARES_MANUF[[#This Row],[Requested Qty]]),"TBD")</f>
        <v>0</v>
      </c>
    </row>
    <row r="198" spans="1:54" ht="38.25" hidden="1" customHeight="1" x14ac:dyDescent="0.2">
      <c r="A198" s="335" t="str">
        <f t="shared" si="14"/>
        <v>27808864</v>
      </c>
      <c r="B198" s="81" t="str">
        <f>IFERROR(VLOOKUP(F198,'Table V'!A:K,11,FALSE),"TBD")</f>
        <v>AIRBUS</v>
      </c>
      <c r="C198" s="81">
        <v>27808864</v>
      </c>
      <c r="D198" s="82"/>
      <c r="E198" s="83" t="s">
        <v>86</v>
      </c>
      <c r="F198" s="81" t="s">
        <v>651</v>
      </c>
      <c r="G198" s="81">
        <v>4</v>
      </c>
      <c r="H198" s="81">
        <v>0</v>
      </c>
      <c r="I198" s="81" t="str">
        <f>IFERROR(VLOOKUP(F198,'Stock PHS'!A:F,6,FALSE),"")</f>
        <v/>
      </c>
      <c r="J198" s="84" t="str">
        <f>IFERROR(VLOOKUP(F198,'Table V'!A:I,9,FALSE),"P/N INCONNU")</f>
        <v>P/N CONNU</v>
      </c>
      <c r="K198" s="81" t="str">
        <f>IFERROR(VLOOKUP(F198,'Table V'!A:J,10,FALSE),"TBD")</f>
        <v>TBD</v>
      </c>
      <c r="L198" s="81" t="str">
        <f>IFERROR(VLOOKUP(F198,'Table V'!A:C,3,FALSE),"LdF non existante")</f>
        <v>LdF approuvée</v>
      </c>
      <c r="M198" s="85" t="s">
        <v>46</v>
      </c>
      <c r="N198" s="81" t="str">
        <f>IFERROR(VLOOKUP(F198,'Table V'!A:H,8,FALSE),"À définir")</f>
        <v>NON</v>
      </c>
      <c r="O198" s="81" t="str">
        <f>IFERROR(VLOOKUP(F198,'Table V'!A:E,2,FALSE),"")</f>
        <v>WIRE-BONDING</v>
      </c>
      <c r="P198" s="81" t="str">
        <f>IFERROR(CONCATENATE(VLOOKUP(F198,'Table V'!$A$1:$Q$259969,17,FALSE),"-",(RIGHT(C198,4)),"0",D198),"")</f>
        <v>1251019-88640</v>
      </c>
      <c r="Q198" s="86" t="str">
        <f>IFERROR(VLOOKUP(F198,'Table V'!A:L,12,FALSE),"")</f>
        <v>COL</v>
      </c>
      <c r="R198" s="82" t="s">
        <v>803</v>
      </c>
      <c r="S198" s="81" t="s">
        <v>769</v>
      </c>
      <c r="T198" s="90">
        <v>43340</v>
      </c>
      <c r="U198" s="88" t="s">
        <v>18</v>
      </c>
      <c r="V198" s="86" t="str">
        <f>IFERROR(VLOOKUP(F198,'Table V'!A:F,6,FALSE),"TBD")</f>
        <v>N/A</v>
      </c>
      <c r="W198" s="81" t="str">
        <f>IFERROR(VLOOKUP(F198,'Table V'!A:G,7,FALSE),"TBD")</f>
        <v>N/A</v>
      </c>
      <c r="X198" s="81" t="str">
        <f>IFERROR(VLOOKUP(A198,[1]Feuil1!$A:$AJ,32,FALSE),"N/A")</f>
        <v>N/A</v>
      </c>
      <c r="Y198" s="86" t="s">
        <v>1893</v>
      </c>
      <c r="Z198" s="89" t="s">
        <v>821</v>
      </c>
      <c r="AA198" s="81" t="s">
        <v>141</v>
      </c>
      <c r="AB198" s="85">
        <v>14143</v>
      </c>
      <c r="AC198" s="85" t="s">
        <v>44</v>
      </c>
      <c r="AD198" s="85"/>
      <c r="AE198" s="90">
        <v>43344</v>
      </c>
      <c r="AF198" s="90"/>
      <c r="AG198" s="90">
        <f t="shared" si="15"/>
        <v>43340</v>
      </c>
      <c r="AH198" s="81"/>
      <c r="AI198" s="133" t="str">
        <f>IFERROR(VLOOKUP(SPARES_MANUF[[#This Row],[LCT pour mise à la MAD]],[2]MAD!$B$4:$J$500000,2,FALSE),"MAD TBD")</f>
        <v>MAD TBD</v>
      </c>
      <c r="AJ198" s="124" t="str">
        <f>IFERROR(VLOOKUP(SPARES_MANUF[[#This Row],[LCT pour mise à la MAD]],[2]MAD!$B$4:$J$500000,9,FALSE),"")</f>
        <v/>
      </c>
      <c r="AK19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198" s="124">
        <v>43340</v>
      </c>
      <c r="AM198" s="122" t="s">
        <v>10</v>
      </c>
      <c r="AN198" s="200">
        <f>IFERROR(VLOOKUP(SPARES_MANUF[[#This Row],[P/N]],'Table V'!A$1:O$7777,13,FALSE),"0,00")</f>
        <v>163</v>
      </c>
      <c r="AO198" s="201">
        <f>IFERROR(VLOOKUP(SPARES_MANUF[[#This Row],[P/N]],'Table V'!A$1:O$7777,14,FALSE),"0,00")</f>
        <v>465</v>
      </c>
      <c r="AP198" s="202" t="str">
        <f>IFERROR(VLOOKUP(SPARES_MANUF[[#This Row],[P/N]],'Table V'!A$1:O$7777,15,FALSE),"TBD")</f>
        <v>USD</v>
      </c>
      <c r="AQ198" s="203" t="str">
        <f>IFERROR(VLOOKUP(SPARES_MANUF[[#This Row],[CONCAT]],[3]PO_AS!$A$2:$R$2520,16,FALSE),"TBD")</f>
        <v>TBD</v>
      </c>
      <c r="AR198" s="204" t="str">
        <f>IFERROR(VLOOKUP(SPARES_MANUF[[#This Row],[CONCAT]],[3]PO_AS!$A$2:$S$2520,18,FALSE),"TBD")</f>
        <v>TBD</v>
      </c>
      <c r="AS198" s="204" t="str">
        <f t="shared" si="16"/>
        <v>Non valide</v>
      </c>
      <c r="AT198" s="204" t="str">
        <f t="shared" si="17"/>
        <v>Non valide</v>
      </c>
      <c r="AU1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652</v>
      </c>
      <c r="AV198" s="280">
        <f>IFERROR(SPARES_MANUF[[#This Row],[CA]]*INDEX('Paramètres listes'!$A$32:$C$34,MATCH(SPARES_MANUF[[#This Row],[Devise vendue]],'Paramètres listes'!$A$32:$A$34,0),MATCH(DASHBOARD!$J$5,'Paramètres listes'!$A$32:$C$32,0)),"0,00")</f>
        <v>580.28</v>
      </c>
      <c r="AW198" s="259" t="str">
        <f>LEFT(SPARES_MANUF[[#This Row],[LCT]],9)</f>
        <v>LCT053722</v>
      </c>
      <c r="AX198" s="205">
        <f>SPARES_MANUF[[#This Row],[Collaborated date]]</f>
        <v>43340</v>
      </c>
      <c r="AY198" s="206">
        <f>IF(AND(SPARES_MANUF[[#This Row],[Dashboard date]]&gt;40179,SPARES_MANUF[[#This Row],[Dashboard date]]&lt;45658),SPARES_MANUF[[#This Row],[Dashboard date]],0)</f>
        <v>43340</v>
      </c>
      <c r="AZ198" s="207">
        <f>IF(OR(SPARES_MANUF[[#This Row],[Client]]="STELIA",SPARES_MANUF[[#This Row],[Priority]]="RTN",SPARES_MANUF[[#This Row],[Priority]]="EXP",SPARES_MANUF[[#This Row],[Priority]]="CRIT"),2,1)</f>
        <v>2</v>
      </c>
      <c r="BA198" s="208">
        <f>IFERROR(VLOOKUP(SPARES_MANUF[[#This Row],[P/N]],Tableau2[[#All],[PN]:[Temps alloués (h)]],16,FALSE),"TBD")</f>
        <v>0</v>
      </c>
      <c r="BB198" s="208">
        <f>IFERROR(SUM(SPARES_MANUF[[#This Row],[Temps alloués Unitaire]]*SPARES_MANUF[[#This Row],[Requested Qty]]),"TBD")</f>
        <v>0</v>
      </c>
    </row>
    <row r="199" spans="1:54" ht="38.25" hidden="1" customHeight="1" x14ac:dyDescent="0.2">
      <c r="A199" s="335" t="str">
        <f t="shared" si="14"/>
        <v>4900035669</v>
      </c>
      <c r="B199" s="81" t="str">
        <f>IFERROR(VLOOKUP(F199,'Table V'!A:K,11,FALSE),"TBD")</f>
        <v>STELIA</v>
      </c>
      <c r="C199" s="81">
        <v>4900035669</v>
      </c>
      <c r="D199" s="82"/>
      <c r="E199" s="83" t="s">
        <v>86</v>
      </c>
      <c r="F199" s="81" t="s">
        <v>622</v>
      </c>
      <c r="G199" s="81">
        <v>1</v>
      </c>
      <c r="H199" s="81">
        <v>0</v>
      </c>
      <c r="I199" s="81" t="str">
        <f>IFERROR(VLOOKUP(F199,'Stock PHS'!A:F,6,FALSE),"")</f>
        <v/>
      </c>
      <c r="J199" s="84" t="str">
        <f>IFERROR(VLOOKUP(F199,'Table V'!A:I,9,FALSE),"P/N INCONNU")</f>
        <v>P/N CONNU</v>
      </c>
      <c r="K199" s="81" t="str">
        <f>IFERROR(VLOOKUP(F199,'Table V'!A:J,10,FALSE),"TBD")</f>
        <v>N/A</v>
      </c>
      <c r="L199" s="81" t="str">
        <f>IFERROR(VLOOKUP(F199,'Table V'!A:C,3,FALSE),"LdF non existante")</f>
        <v>LdF approuvée</v>
      </c>
      <c r="M199" s="85" t="s">
        <v>46</v>
      </c>
      <c r="N199" s="81" t="str">
        <f>IFERROR(VLOOKUP(F199,'Table V'!A:H,8,FALSE),"À définir")</f>
        <v>OUI</v>
      </c>
      <c r="O199" s="81" t="str">
        <f>IFERROR(VLOOKUP(F199,'Table V'!A:E,2,FALSE),"TBD")</f>
        <v>CÂBLE</v>
      </c>
      <c r="P199" s="81" t="str">
        <f>IFERROR(CONCATENATE(VLOOKUP(F199,'Table V'!$A$1:$Q$259969,17,FALSE),"-",(RIGHT(C199,4)),"0",D199),"")</f>
        <v>1251019-56690</v>
      </c>
      <c r="Q199" s="86" t="str">
        <f>IFERROR(VLOOKUP(F199,'Table V'!A:L,12,FALSE),"")</f>
        <v>LAB</v>
      </c>
      <c r="R199" s="82" t="s">
        <v>1753</v>
      </c>
      <c r="S199" s="81" t="s">
        <v>377</v>
      </c>
      <c r="T199" s="90">
        <v>43342</v>
      </c>
      <c r="U199" s="88" t="s">
        <v>18</v>
      </c>
      <c r="V199" s="86" t="str">
        <f>IFERROR(VLOOKUP(F199,'Table V'!A:F,6,FALSE),"TBD")</f>
        <v>N/A</v>
      </c>
      <c r="W199" s="81" t="str">
        <f>IFERROR(VLOOKUP(F199,'Table V'!A:G,7,FALSE),"TBD")</f>
        <v>N/A</v>
      </c>
      <c r="X199" s="81" t="str">
        <f>IFERROR(VLOOKUP(A199,[1]Feuil1!$A:$AJ,32,FALSE),"N/A")</f>
        <v>N/A</v>
      </c>
      <c r="Y199" s="86" t="s">
        <v>1893</v>
      </c>
      <c r="Z199" s="89"/>
      <c r="AA199" s="81" t="s">
        <v>141</v>
      </c>
      <c r="AB199" s="85" t="s">
        <v>44</v>
      </c>
      <c r="AC199" s="85"/>
      <c r="AD199" s="85"/>
      <c r="AE199" s="90">
        <v>43348</v>
      </c>
      <c r="AF199" s="90"/>
      <c r="AG199" s="90">
        <f t="shared" si="15"/>
        <v>43342</v>
      </c>
      <c r="AH199" s="81"/>
      <c r="AI199" s="133">
        <f>IFERROR(VLOOKUP(SPARES_MANUF[[#This Row],[LCT pour mise à la MAD]],[2]MAD!$B$4:$J$500000,2,FALSE),"MAD TBD")</f>
        <v>43356</v>
      </c>
      <c r="AJ199" s="124">
        <f>IFERROR(VLOOKUP(SPARES_MANUF[[#This Row],[LCT pour mise à la MAD]],[2]MAD!$B$4:$J$500000,9,FALSE),"")</f>
        <v>43357</v>
      </c>
      <c r="AK19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199" s="124">
        <v>43348</v>
      </c>
      <c r="AM199" s="122" t="s">
        <v>10</v>
      </c>
      <c r="AN199" s="200">
        <f>IFERROR(VLOOKUP(SPARES_MANUF[[#This Row],[P/N]],'Table V'!A$1:O$7777,13,FALSE),"0,00")</f>
        <v>245</v>
      </c>
      <c r="AO199" s="201">
        <f>IFERROR(VLOOKUP(SPARES_MANUF[[#This Row],[P/N]],'Table V'!A$1:O$7777,14,FALSE),"0,00")</f>
        <v>0</v>
      </c>
      <c r="AP199" s="202" t="str">
        <f>IFERROR(VLOOKUP(SPARES_MANUF[[#This Row],[P/N]],'Table V'!A$1:O$7777,15,FALSE),"TBD")</f>
        <v>EUR</v>
      </c>
      <c r="AQ199" s="203" t="str">
        <f>IFERROR(VLOOKUP(SPARES_MANUF[[#This Row],[CONCAT]],[3]PO_AS!$A$2:$R$2520,16,FALSE),"TBD")</f>
        <v>TBD</v>
      </c>
      <c r="AR199" s="204" t="str">
        <f>IFERROR(VLOOKUP(SPARES_MANUF[[#This Row],[CONCAT]],[3]PO_AS!$A$2:$S$2520,18,FALSE),"TBD")</f>
        <v>TBD</v>
      </c>
      <c r="AS199" s="204" t="str">
        <f t="shared" si="16"/>
        <v>Non valide</v>
      </c>
      <c r="AT199" s="204" t="str">
        <f t="shared" si="17"/>
        <v>Non valide</v>
      </c>
      <c r="AU19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245</v>
      </c>
      <c r="AV199" s="280">
        <f>IFERROR(SPARES_MANUF[[#This Row],[CA]]*INDEX('Paramètres listes'!$A$32:$C$34,MATCH(SPARES_MANUF[[#This Row],[Devise vendue]],'Paramètres listes'!$A$32:$A$34,0),MATCH(DASHBOARD!$J$5,'Paramètres listes'!$A$32:$C$32,0)),"0,00")</f>
        <v>245</v>
      </c>
      <c r="AW199" s="259" t="str">
        <f>LEFT(SPARES_MANUF[[#This Row],[LCT]],9)</f>
        <v>LCT077414</v>
      </c>
      <c r="AX199" s="205">
        <f>SPARES_MANUF[[#This Row],[Collaborated date]]</f>
        <v>43348</v>
      </c>
      <c r="AY199" s="206">
        <f>IF(AND(SPARES_MANUF[[#This Row],[Dashboard date]]&gt;40179,SPARES_MANUF[[#This Row],[Dashboard date]]&lt;45658),SPARES_MANUF[[#This Row],[Dashboard date]],0)</f>
        <v>43348</v>
      </c>
      <c r="AZ199" s="207">
        <f>IF(OR(SPARES_MANUF[[#This Row],[Client]]="STELIA",SPARES_MANUF[[#This Row],[Priority]]="RTN",SPARES_MANUF[[#This Row],[Priority]]="EXP",SPARES_MANUF[[#This Row],[Priority]]="CRIT"),2,1)</f>
        <v>2</v>
      </c>
      <c r="BA199" s="208">
        <f>IFERROR(VLOOKUP(SPARES_MANUF[[#This Row],[P/N]],Tableau2[[#All],[PN]:[Temps alloués (h)]],16,FALSE),"TBD")</f>
        <v>1.26</v>
      </c>
      <c r="BB199" s="208">
        <f>IFERROR(SUM(SPARES_MANUF[[#This Row],[Temps alloués Unitaire]]*SPARES_MANUF[[#This Row],[Requested Qty]]),"TBD")</f>
        <v>1.26</v>
      </c>
    </row>
    <row r="200" spans="1:54" ht="38.25" hidden="1" customHeight="1" x14ac:dyDescent="0.2">
      <c r="A200" s="335" t="str">
        <f t="shared" si="14"/>
        <v>4900035685</v>
      </c>
      <c r="B200" s="81" t="str">
        <f>IFERROR(VLOOKUP(F200,'Table V'!A:K,11,FALSE),"TBD")</f>
        <v>STELIA</v>
      </c>
      <c r="C200" s="81">
        <v>4900035685</v>
      </c>
      <c r="D200" s="82"/>
      <c r="E200" s="83" t="s">
        <v>11</v>
      </c>
      <c r="F200" s="81" t="s">
        <v>663</v>
      </c>
      <c r="G200" s="81">
        <v>5</v>
      </c>
      <c r="H200" s="81">
        <v>0</v>
      </c>
      <c r="I200" s="81" t="str">
        <f>IFERROR(VLOOKUP(F200,'Stock PHS'!A:F,6,FALSE),"")</f>
        <v/>
      </c>
      <c r="J200" s="84" t="str">
        <f>IFERROR(VLOOKUP(F200,'Table V'!A:I,9,FALSE),"P/N INCONNU")</f>
        <v>P/N CONNU</v>
      </c>
      <c r="K200" s="81" t="str">
        <f>IFERROR(VLOOKUP(F200,'Table V'!A:J,10,FALSE),"TBD")</f>
        <v>TBD</v>
      </c>
      <c r="L200" s="81" t="str">
        <f>IFERROR(VLOOKUP(F200,'Table V'!A:C,3,FALSE),"LdF non existante")</f>
        <v>LdF approuvée</v>
      </c>
      <c r="M200" s="85" t="s">
        <v>46</v>
      </c>
      <c r="N200" s="81" t="str">
        <f>IFERROR(VLOOKUP(F200,'Table V'!A:H,8,FALSE),"À définir")</f>
        <v>OUI</v>
      </c>
      <c r="O200" s="81" t="str">
        <f>IFERROR(VLOOKUP(F200,'Table V'!A:E,2,FALSE),"")</f>
        <v>CABLE COAXIAL</v>
      </c>
      <c r="P200" s="81" t="str">
        <f>IFERROR(CONCATENATE(VLOOKUP(F200,'Table V'!$A$1:$Q$259969,17,FALSE),"-",(RIGHT(C200,4)),"0",D200),"")</f>
        <v>1251019-56850</v>
      </c>
      <c r="Q200" s="86" t="str">
        <f>IFERROR(VLOOKUP(F200,'Table V'!A:L,12,FALSE),"")</f>
        <v>COL</v>
      </c>
      <c r="R200" s="82" t="s">
        <v>799</v>
      </c>
      <c r="S200" s="81" t="s">
        <v>765</v>
      </c>
      <c r="T200" s="90">
        <v>43342</v>
      </c>
      <c r="U200" s="88" t="s">
        <v>18</v>
      </c>
      <c r="V200" s="86" t="str">
        <f>IFERROR(VLOOKUP(F200,'Table V'!A:F,6,FALSE),"TBD")</f>
        <v>N/A</v>
      </c>
      <c r="W200" s="81" t="str">
        <f>IFERROR(VLOOKUP(F200,'Table V'!A:G,7,FALSE),"TBD")</f>
        <v>N/A</v>
      </c>
      <c r="X200" s="81" t="str">
        <f>IFERROR(VLOOKUP(A200,[1]Feuil1!$A:$AJ,32,FALSE),"N/A")</f>
        <v>N/A</v>
      </c>
      <c r="Y200" s="86" t="s">
        <v>1893</v>
      </c>
      <c r="Z200" s="89" t="s">
        <v>818</v>
      </c>
      <c r="AA200" s="81" t="s">
        <v>141</v>
      </c>
      <c r="AB200" s="85">
        <v>15251</v>
      </c>
      <c r="AC200" s="85" t="s">
        <v>44</v>
      </c>
      <c r="AD200" s="85"/>
      <c r="AE200" s="90">
        <v>43346</v>
      </c>
      <c r="AF200" s="90"/>
      <c r="AG200" s="90">
        <f t="shared" si="15"/>
        <v>43342</v>
      </c>
      <c r="AH200" s="81"/>
      <c r="AI200" s="133" t="str">
        <f>IFERROR(VLOOKUP(SPARES_MANUF[[#This Row],[LCT pour mise à la MAD]],[2]MAD!$B$4:$J$500000,2,FALSE),"MAD TBD")</f>
        <v>MAD TBD</v>
      </c>
      <c r="AJ200" s="124" t="str">
        <f>IFERROR(VLOOKUP(SPARES_MANUF[[#This Row],[LCT pour mise à la MAD]],[2]MAD!$B$4:$J$500000,9,FALSE),"")</f>
        <v/>
      </c>
      <c r="AK20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0" s="124">
        <v>43346</v>
      </c>
      <c r="AM200" s="122" t="s">
        <v>10</v>
      </c>
      <c r="AN200" s="200">
        <f>IFERROR(VLOOKUP(SPARES_MANUF[[#This Row],[P/N]],'Table V'!A$1:O$7777,13,FALSE),"0,00")</f>
        <v>234.12</v>
      </c>
      <c r="AO200" s="201">
        <f>IFERROR(VLOOKUP(SPARES_MANUF[[#This Row],[P/N]],'Table V'!A$1:O$7777,14,FALSE),"0,00")</f>
        <v>234.12</v>
      </c>
      <c r="AP200" s="202" t="str">
        <f>IFERROR(VLOOKUP(SPARES_MANUF[[#This Row],[P/N]],'Table V'!A$1:O$7777,15,FALSE),"TBD")</f>
        <v>EUR</v>
      </c>
      <c r="AQ200" s="203" t="str">
        <f>IFERROR(VLOOKUP(SPARES_MANUF[[#This Row],[CONCAT]],[3]PO_AS!$A$2:$R$2520,16,FALSE),"TBD")</f>
        <v>TBD</v>
      </c>
      <c r="AR200" s="204" t="str">
        <f>IFERROR(VLOOKUP(SPARES_MANUF[[#This Row],[CONCAT]],[3]PO_AS!$A$2:$S$2520,18,FALSE),"TBD")</f>
        <v>TBD</v>
      </c>
      <c r="AS200" s="204" t="str">
        <f t="shared" si="16"/>
        <v>Non valide</v>
      </c>
      <c r="AT200" s="204" t="str">
        <f t="shared" si="17"/>
        <v>Non valide</v>
      </c>
      <c r="AU2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1170.5999999999999</v>
      </c>
      <c r="AV200" s="280">
        <f>IFERROR(SPARES_MANUF[[#This Row],[CA]]*INDEX('Paramètres listes'!$A$32:$C$34,MATCH(SPARES_MANUF[[#This Row],[Devise vendue]],'Paramètres listes'!$A$32:$A$34,0),MATCH(DASHBOARD!$J$5,'Paramètres listes'!$A$32:$C$32,0)),"0,00")</f>
        <v>1170.5999999999999</v>
      </c>
      <c r="AW200" s="259" t="str">
        <f>LEFT(SPARES_MANUF[[#This Row],[LCT]],9)</f>
        <v>LCT077075</v>
      </c>
      <c r="AX200" s="205">
        <f>SPARES_MANUF[[#This Row],[Collaborated date]]</f>
        <v>43346</v>
      </c>
      <c r="AY200" s="206">
        <f>IF(AND(SPARES_MANUF[[#This Row],[Dashboard date]]&gt;40179,SPARES_MANUF[[#This Row],[Dashboard date]]&lt;45658),SPARES_MANUF[[#This Row],[Dashboard date]],0)</f>
        <v>43346</v>
      </c>
      <c r="AZ200" s="207">
        <f>IF(OR(SPARES_MANUF[[#This Row],[Client]]="STELIA",SPARES_MANUF[[#This Row],[Priority]]="RTN",SPARES_MANUF[[#This Row],[Priority]]="EXP",SPARES_MANUF[[#This Row],[Priority]]="CRIT"),2,1)</f>
        <v>2</v>
      </c>
      <c r="BA200" s="208">
        <f>IFERROR(VLOOKUP(SPARES_MANUF[[#This Row],[P/N]],Tableau2[[#All],[PN]:[Temps alloués (h)]],16,FALSE),"TBD")</f>
        <v>1.53</v>
      </c>
      <c r="BB200" s="208">
        <f>IFERROR(SUM(SPARES_MANUF[[#This Row],[Temps alloués Unitaire]]*SPARES_MANUF[[#This Row],[Requested Qty]]),"TBD")</f>
        <v>7.65</v>
      </c>
    </row>
    <row r="201" spans="1:54" ht="38.25" hidden="1" customHeight="1" x14ac:dyDescent="0.2">
      <c r="A201" s="335" t="str">
        <f t="shared" si="14"/>
        <v>27901127</v>
      </c>
      <c r="B201" s="81" t="str">
        <f>IFERROR(VLOOKUP(F201,'Table V'!A:K,11,FALSE),"TBD")</f>
        <v>AIRBUS</v>
      </c>
      <c r="C201" s="81">
        <v>27901127</v>
      </c>
      <c r="D201" s="82"/>
      <c r="E201" s="83" t="s">
        <v>3</v>
      </c>
      <c r="F201" s="81" t="s">
        <v>678</v>
      </c>
      <c r="G201" s="81">
        <v>5</v>
      </c>
      <c r="H201" s="81">
        <v>0</v>
      </c>
      <c r="I201" s="81" t="str">
        <f>IFERROR(VLOOKUP(F201,'Stock PHS'!A:F,6,FALSE),"")</f>
        <v/>
      </c>
      <c r="J201" s="84" t="str">
        <f>IFERROR(VLOOKUP(F201,'Table V'!A:I,9,FALSE),"P/N INCONNU")</f>
        <v>P/N CONNU</v>
      </c>
      <c r="K201" s="81" t="str">
        <f>IFERROR(VLOOKUP(F201,'Table V'!A:J,10,FALSE),"TBD")</f>
        <v>NB6251P</v>
      </c>
      <c r="L201" s="81" t="str">
        <f>IFERROR(VLOOKUP(F201,'Table V'!A:C,3,FALSE),"LdF non existante")</f>
        <v>LdF Non approuvée</v>
      </c>
      <c r="M201" s="85" t="s">
        <v>46</v>
      </c>
      <c r="N201" s="81" t="str">
        <f>IFERROR(VLOOKUP(F201,'Table V'!A:H,8,FALSE),"À définir")</f>
        <v>NON</v>
      </c>
      <c r="O201" s="81">
        <f>IFERROR(VLOOKUP(F201,'Table V'!A:E,2,FALSE),"TBD")</f>
        <v>60</v>
      </c>
      <c r="P201" s="81" t="str">
        <f>IFERROR(CONCATENATE(VLOOKUP(F201,'Table V'!$A$1:$Q$259969,17,FALSE),"-",(RIGHT(C201,4)),"0",D201),"")</f>
        <v>1251019-11270</v>
      </c>
      <c r="Q201" s="86" t="str">
        <f>IFERROR(VLOOKUP(F201,'Table V'!A:L,12,FALSE),"")</f>
        <v>LAB</v>
      </c>
      <c r="R201" s="82"/>
      <c r="S201" s="81" t="s">
        <v>848</v>
      </c>
      <c r="T201" s="90">
        <v>43349</v>
      </c>
      <c r="U201" s="88" t="s">
        <v>18</v>
      </c>
      <c r="V201" s="86" t="str">
        <f>IFERROR(VLOOKUP(F201,'Table V'!A:F,6,FALSE),"TBD")</f>
        <v>6963455500
6963455400</v>
      </c>
      <c r="W201" s="81" t="str">
        <f>IFERROR(VLOOKUP(F201,'Table V'!A:G,7,FALSE),"TBD")</f>
        <v>Qté 1
Qté 1</v>
      </c>
      <c r="X201" s="81" t="str">
        <f>IFERROR(VLOOKUP(A201,[1]Feuil1!$A:$AJ,32,FALSE),"N/A")</f>
        <v>N/A</v>
      </c>
      <c r="Y201" s="86" t="s">
        <v>1893</v>
      </c>
      <c r="Z201" s="89" t="s">
        <v>253</v>
      </c>
      <c r="AA201" s="81" t="s">
        <v>141</v>
      </c>
      <c r="AB201" s="85">
        <v>16961</v>
      </c>
      <c r="AC201" s="85"/>
      <c r="AD201" s="85"/>
      <c r="AE201" s="90">
        <v>43353</v>
      </c>
      <c r="AF201" s="90"/>
      <c r="AG201" s="90">
        <f t="shared" si="15"/>
        <v>43349</v>
      </c>
      <c r="AH201" s="81"/>
      <c r="AI201" s="133" t="str">
        <f>IFERROR(VLOOKUP(SPARES_MANUF[[#This Row],[LCT pour mise à la MAD]],[2]MAD!$B$4:$J$500000,2,FALSE),"MAD TBD")</f>
        <v>MAD TBD</v>
      </c>
      <c r="AJ201" s="124" t="str">
        <f>IFERROR(VLOOKUP(SPARES_MANUF[[#This Row],[LCT pour mise à la MAD]],[2]MAD!$B$4:$J$500000,9,FALSE),"")</f>
        <v/>
      </c>
      <c r="AK20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1" s="124">
        <v>43353</v>
      </c>
      <c r="AM201" s="122" t="s">
        <v>10</v>
      </c>
      <c r="AN201" s="200">
        <f>IFERROR(VLOOKUP(SPARES_MANUF[[#This Row],[P/N]],'Table V'!A$1:O$7777,13,FALSE),"0,00")</f>
        <v>1036</v>
      </c>
      <c r="AO201" s="201">
        <f>IFERROR(VLOOKUP(SPARES_MANUF[[#This Row],[P/N]],'Table V'!A$1:O$7777,14,FALSE),"0,00")</f>
        <v>1937</v>
      </c>
      <c r="AP201" s="202" t="str">
        <f>IFERROR(VLOOKUP(SPARES_MANUF[[#This Row],[P/N]],'Table V'!A$1:O$7777,15,FALSE),"TBD")</f>
        <v>USD</v>
      </c>
      <c r="AQ201" s="203" t="str">
        <f>IFERROR(VLOOKUP(SPARES_MANUF[[#This Row],[CONCAT]],[3]PO_AS!$A$2:$R$2520,16,FALSE),"TBD")</f>
        <v>TBD</v>
      </c>
      <c r="AR201" s="204" t="str">
        <f>IFERROR(VLOOKUP(SPARES_MANUF[[#This Row],[CONCAT]],[3]PO_AS!$A$2:$S$2520,18,FALSE),"TBD")</f>
        <v>TBD</v>
      </c>
      <c r="AS201" s="204" t="str">
        <f t="shared" si="16"/>
        <v>Non valide</v>
      </c>
      <c r="AT201" s="204" t="str">
        <f t="shared" si="17"/>
        <v>Non valide</v>
      </c>
      <c r="AU2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9685</v>
      </c>
      <c r="AV201" s="280">
        <f>IFERROR(SPARES_MANUF[[#This Row],[CA]]*INDEX('Paramètres listes'!$A$32:$C$34,MATCH(SPARES_MANUF[[#This Row],[Devise vendue]],'Paramètres listes'!$A$32:$A$34,0),MATCH(DASHBOARD!$J$5,'Paramètres listes'!$A$32:$C$32,0)),"0,00")</f>
        <v>8619.65</v>
      </c>
      <c r="AW201" s="259" t="str">
        <f>LEFT(SPARES_MANUF[[#This Row],[LCT]],9)</f>
        <v/>
      </c>
      <c r="AX201" s="205">
        <f>SPARES_MANUF[[#This Row],[Collaborated date]]</f>
        <v>43353</v>
      </c>
      <c r="AY201" s="206">
        <f>IF(AND(SPARES_MANUF[[#This Row],[Dashboard date]]&gt;40179,SPARES_MANUF[[#This Row],[Dashboard date]]&lt;45658),SPARES_MANUF[[#This Row],[Dashboard date]],0)</f>
        <v>43353</v>
      </c>
      <c r="AZ201" s="207">
        <f>IF(OR(SPARES_MANUF[[#This Row],[Client]]="STELIA",SPARES_MANUF[[#This Row],[Priority]]="RTN",SPARES_MANUF[[#This Row],[Priority]]="EXP",SPARES_MANUF[[#This Row],[Priority]]="CRIT"),2,1)</f>
        <v>1</v>
      </c>
      <c r="BA201" s="208">
        <f>IFERROR(VLOOKUP(SPARES_MANUF[[#This Row],[P/N]],Tableau2[[#All],[PN]:[Temps alloués (h)]],16,FALSE),"TBD")</f>
        <v>0</v>
      </c>
      <c r="BB201" s="208">
        <f>IFERROR(SUM(SPARES_MANUF[[#This Row],[Temps alloués Unitaire]]*SPARES_MANUF[[#This Row],[Requested Qty]]),"TBD")</f>
        <v>0</v>
      </c>
    </row>
    <row r="202" spans="1:54" ht="38.25" hidden="1" customHeight="1" x14ac:dyDescent="0.2">
      <c r="A202" s="335" t="str">
        <f t="shared" si="14"/>
        <v>2790113010</v>
      </c>
      <c r="B202" s="81" t="str">
        <f>IFERROR(VLOOKUP(F202,'Table V'!A:K,11,FALSE),"TBD")</f>
        <v>AIRBUS</v>
      </c>
      <c r="C202" s="81">
        <v>27901130</v>
      </c>
      <c r="D202" s="82">
        <v>10</v>
      </c>
      <c r="E202" s="83" t="s">
        <v>3</v>
      </c>
      <c r="F202" s="81" t="s">
        <v>679</v>
      </c>
      <c r="G202" s="81">
        <v>5</v>
      </c>
      <c r="H202" s="81">
        <v>0</v>
      </c>
      <c r="I202" s="81" t="str">
        <f>IFERROR(VLOOKUP(F202,'Stock PHS'!A:F,6,FALSE),"")</f>
        <v/>
      </c>
      <c r="J202" s="84" t="str">
        <f>IFERROR(VLOOKUP(F202,'Table V'!A:I,9,FALSE),"P/N INCONNU")</f>
        <v>P/N CONNU</v>
      </c>
      <c r="K202" s="81" t="str">
        <f>IFERROR(VLOOKUP(F202,'Table V'!A:J,10,FALSE),"TBD")</f>
        <v>TBD</v>
      </c>
      <c r="L202" s="81" t="str">
        <f>IFERROR(VLOOKUP(F202,'Table V'!A:C,3,FALSE),"LdF non existante")</f>
        <v>LdF Non approuvée</v>
      </c>
      <c r="M202" s="85" t="s">
        <v>46</v>
      </c>
      <c r="N202" s="81" t="str">
        <f>IFERROR(VLOOKUP(F202,'Table V'!A:H,8,FALSE),"À définir")</f>
        <v>NON</v>
      </c>
      <c r="O202" s="81">
        <f>IFERROR(VLOOKUP(F202,'Table V'!A:E,2,FALSE),"TBD")</f>
        <v>61</v>
      </c>
      <c r="P202" s="81" t="str">
        <f>IFERROR(CONCATENATE(VLOOKUP(F202,'Table V'!$A$1:$Q$259969,17,FALSE),"-",(RIGHT(C202,4)),"0",D202),"")</f>
        <v>1251019-1130010</v>
      </c>
      <c r="Q202" s="86" t="str">
        <f>IFERROR(VLOOKUP(F202,'Table V'!A:L,12,FALSE),"")</f>
        <v>LAB</v>
      </c>
      <c r="R202" s="82"/>
      <c r="S202" s="81" t="s">
        <v>849</v>
      </c>
      <c r="T202" s="90">
        <v>43349</v>
      </c>
      <c r="U202" s="88" t="s">
        <v>18</v>
      </c>
      <c r="V202" s="86" t="str">
        <f>IFERROR(VLOOKUP(F202,'Table V'!A:F,6,FALSE),"TBD")</f>
        <v>6963455500
6963455400</v>
      </c>
      <c r="W202" s="81" t="str">
        <f>IFERROR(VLOOKUP(F202,'Table V'!A:G,7,FALSE),"TBD")</f>
        <v>Qté 1
Qté 1</v>
      </c>
      <c r="X202" s="81" t="str">
        <f>IFERROR(VLOOKUP(A202,[1]Feuil1!$A:$AJ,32,FALSE),"N/A")</f>
        <v>N/A</v>
      </c>
      <c r="Y202" s="86" t="s">
        <v>1893</v>
      </c>
      <c r="Z202" s="89" t="s">
        <v>253</v>
      </c>
      <c r="AA202" s="81" t="s">
        <v>141</v>
      </c>
      <c r="AB202" s="85">
        <v>16961</v>
      </c>
      <c r="AC202" s="85"/>
      <c r="AD202" s="85"/>
      <c r="AE202" s="90">
        <v>43353</v>
      </c>
      <c r="AF202" s="90"/>
      <c r="AG202" s="90">
        <f t="shared" si="15"/>
        <v>43349</v>
      </c>
      <c r="AH202" s="81"/>
      <c r="AI202" s="133" t="str">
        <f>IFERROR(VLOOKUP(SPARES_MANUF[[#This Row],[LCT pour mise à la MAD]],[2]MAD!$B$4:$J$500000,2,FALSE),"MAD TBD")</f>
        <v>MAD TBD</v>
      </c>
      <c r="AJ202" s="124" t="str">
        <f>IFERROR(VLOOKUP(SPARES_MANUF[[#This Row],[LCT pour mise à la MAD]],[2]MAD!$B$4:$J$500000,9,FALSE),"")</f>
        <v/>
      </c>
      <c r="AK20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2" s="124">
        <v>43353</v>
      </c>
      <c r="AM202" s="122" t="s">
        <v>10</v>
      </c>
      <c r="AN202" s="200">
        <f>IFERROR(VLOOKUP(SPARES_MANUF[[#This Row],[P/N]],'Table V'!A$1:O$7777,13,FALSE),"0,00")</f>
        <v>1389</v>
      </c>
      <c r="AO202" s="201">
        <f>IFERROR(VLOOKUP(SPARES_MANUF[[#This Row],[P/N]],'Table V'!A$1:O$7777,14,FALSE),"0,00")</f>
        <v>2219</v>
      </c>
      <c r="AP202" s="202" t="str">
        <f>IFERROR(VLOOKUP(SPARES_MANUF[[#This Row],[P/N]],'Table V'!A$1:O$7777,15,FALSE),"TBD")</f>
        <v>USD</v>
      </c>
      <c r="AQ202" s="203" t="str">
        <f>IFERROR(VLOOKUP(SPARES_MANUF[[#This Row],[CONCAT]],[3]PO_AS!$A$2:$R$2520,16,FALSE),"TBD")</f>
        <v>TBD</v>
      </c>
      <c r="AR202" s="204" t="str">
        <f>IFERROR(VLOOKUP(SPARES_MANUF[[#This Row],[CONCAT]],[3]PO_AS!$A$2:$S$2520,18,FALSE),"TBD")</f>
        <v>TBD</v>
      </c>
      <c r="AS202" s="204" t="str">
        <f t="shared" si="16"/>
        <v>Non valide</v>
      </c>
      <c r="AT202" s="204" t="str">
        <f t="shared" si="17"/>
        <v>Non valide</v>
      </c>
      <c r="AU2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11095</v>
      </c>
      <c r="AV202" s="280">
        <f>IFERROR(SPARES_MANUF[[#This Row],[CA]]*INDEX('Paramètres listes'!$A$32:$C$34,MATCH(SPARES_MANUF[[#This Row],[Devise vendue]],'Paramètres listes'!$A$32:$A$34,0),MATCH(DASHBOARD!$J$5,'Paramètres listes'!$A$32:$C$32,0)),"0,00")</f>
        <v>9874.5499999999993</v>
      </c>
      <c r="AW202" s="259" t="str">
        <f>LEFT(SPARES_MANUF[[#This Row],[LCT]],9)</f>
        <v/>
      </c>
      <c r="AX202" s="205">
        <f>SPARES_MANUF[[#This Row],[Collaborated date]]</f>
        <v>43353</v>
      </c>
      <c r="AY202" s="206">
        <f>IF(AND(SPARES_MANUF[[#This Row],[Dashboard date]]&gt;40179,SPARES_MANUF[[#This Row],[Dashboard date]]&lt;45658),SPARES_MANUF[[#This Row],[Dashboard date]],0)</f>
        <v>43353</v>
      </c>
      <c r="AZ202" s="207">
        <f>IF(OR(SPARES_MANUF[[#This Row],[Client]]="STELIA",SPARES_MANUF[[#This Row],[Priority]]="RTN",SPARES_MANUF[[#This Row],[Priority]]="EXP",SPARES_MANUF[[#This Row],[Priority]]="CRIT"),2,1)</f>
        <v>1</v>
      </c>
      <c r="BA202" s="208">
        <f>IFERROR(VLOOKUP(SPARES_MANUF[[#This Row],[P/N]],Tableau2[[#All],[PN]:[Temps alloués (h)]],16,FALSE),"TBD")</f>
        <v>0</v>
      </c>
      <c r="BB202" s="208">
        <f>IFERROR(SUM(SPARES_MANUF[[#This Row],[Temps alloués Unitaire]]*SPARES_MANUF[[#This Row],[Requested Qty]]),"TBD")</f>
        <v>0</v>
      </c>
    </row>
    <row r="203" spans="1:54" ht="38.25" hidden="1" customHeight="1" x14ac:dyDescent="0.2">
      <c r="A203" s="335" t="str">
        <f t="shared" si="14"/>
        <v>27901134</v>
      </c>
      <c r="B203" s="81" t="str">
        <f>IFERROR(VLOOKUP(F203,'Table V'!A:K,11,FALSE),"TBD")</f>
        <v>AIRBUS</v>
      </c>
      <c r="C203" s="81">
        <v>27901134</v>
      </c>
      <c r="D203" s="82"/>
      <c r="E203" s="83" t="s">
        <v>3</v>
      </c>
      <c r="F203" s="81" t="s">
        <v>680</v>
      </c>
      <c r="G203" s="81">
        <v>5</v>
      </c>
      <c r="H203" s="81">
        <v>0</v>
      </c>
      <c r="I203" s="81" t="str">
        <f>IFERROR(VLOOKUP(F203,'Stock PHS'!A:F,6,FALSE),"")</f>
        <v/>
      </c>
      <c r="J203" s="84" t="str">
        <f>IFERROR(VLOOKUP(F203,'Table V'!A:I,9,FALSE),"P/N INCONNU")</f>
        <v>P/N CONNU</v>
      </c>
      <c r="K203" s="81" t="str">
        <f>IFERROR(VLOOKUP(F203,'Table V'!A:J,10,FALSE),"TBD")</f>
        <v>TBD</v>
      </c>
      <c r="L203" s="81" t="str">
        <f>IFERROR(VLOOKUP(F203,'Table V'!A:C,3,FALSE),"LdF non existante")</f>
        <v>LdF Non approuvée</v>
      </c>
      <c r="M203" s="85" t="s">
        <v>46</v>
      </c>
      <c r="N203" s="81" t="str">
        <f>IFERROR(VLOOKUP(F203,'Table V'!A:H,8,FALSE),"À définir")</f>
        <v>NON</v>
      </c>
      <c r="O203" s="81">
        <f>IFERROR(VLOOKUP(F203,'Table V'!A:E,2,FALSE),"TBD")</f>
        <v>62</v>
      </c>
      <c r="P203" s="81" t="str">
        <f>IFERROR(CONCATENATE(VLOOKUP(F203,'Table V'!$A$1:$Q$259969,17,FALSE),"-",(RIGHT(C203,4)),"0",D203),"")</f>
        <v>1251019-11340</v>
      </c>
      <c r="Q203" s="86" t="str">
        <f>IFERROR(VLOOKUP(F203,'Table V'!A:L,12,FALSE),"")</f>
        <v>LAB</v>
      </c>
      <c r="R203" s="82"/>
      <c r="S203" s="81" t="s">
        <v>849</v>
      </c>
      <c r="T203" s="90">
        <v>43349</v>
      </c>
      <c r="U203" s="88" t="s">
        <v>18</v>
      </c>
      <c r="V203" s="86" t="str">
        <f>IFERROR(VLOOKUP(F203,'Table V'!A:F,6,FALSE),"TBD")</f>
        <v>6963455500
6963455400
6963403400</v>
      </c>
      <c r="W203" s="81" t="str">
        <f>IFERROR(VLOOKUP(F203,'Table V'!A:G,7,FALSE),"TBD")</f>
        <v>Qté 1
Qté 1
Qté 1</v>
      </c>
      <c r="X203" s="81" t="str">
        <f>IFERROR(VLOOKUP(A203,[1]Feuil1!$A:$AJ,32,FALSE),"N/A")</f>
        <v>N/A</v>
      </c>
      <c r="Y203" s="86" t="s">
        <v>1893</v>
      </c>
      <c r="Z203" s="89" t="s">
        <v>253</v>
      </c>
      <c r="AA203" s="81" t="s">
        <v>141</v>
      </c>
      <c r="AB203" s="85">
        <v>16961</v>
      </c>
      <c r="AC203" s="85"/>
      <c r="AD203" s="85"/>
      <c r="AE203" s="90">
        <v>43353</v>
      </c>
      <c r="AF203" s="90"/>
      <c r="AG203" s="90">
        <f t="shared" si="15"/>
        <v>43349</v>
      </c>
      <c r="AH203" s="81"/>
      <c r="AI203" s="133" t="str">
        <f>IFERROR(VLOOKUP(SPARES_MANUF[[#This Row],[LCT pour mise à la MAD]],[2]MAD!$B$4:$J$500000,2,FALSE),"MAD TBD")</f>
        <v>MAD TBD</v>
      </c>
      <c r="AJ203" s="124" t="str">
        <f>IFERROR(VLOOKUP(SPARES_MANUF[[#This Row],[LCT pour mise à la MAD]],[2]MAD!$B$4:$J$500000,9,FALSE),"")</f>
        <v/>
      </c>
      <c r="AK20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3" s="124">
        <v>43353</v>
      </c>
      <c r="AM203" s="122" t="s">
        <v>10</v>
      </c>
      <c r="AN203" s="200">
        <f>IFERROR(VLOOKUP(SPARES_MANUF[[#This Row],[P/N]],'Table V'!A$1:O$7777,13,FALSE),"0,00")</f>
        <v>1155</v>
      </c>
      <c r="AO203" s="201">
        <f>IFERROR(VLOOKUP(SPARES_MANUF[[#This Row],[P/N]],'Table V'!A$1:O$7777,14,FALSE),"0,00")</f>
        <v>2033</v>
      </c>
      <c r="AP203" s="202" t="str">
        <f>IFERROR(VLOOKUP(SPARES_MANUF[[#This Row],[P/N]],'Table V'!A$1:O$7777,15,FALSE),"TBD")</f>
        <v>USD</v>
      </c>
      <c r="AQ203" s="203" t="str">
        <f>IFERROR(VLOOKUP(SPARES_MANUF[[#This Row],[CONCAT]],[3]PO_AS!$A$2:$R$2520,16,FALSE),"TBD")</f>
        <v>TBD</v>
      </c>
      <c r="AR203" s="204" t="str">
        <f>IFERROR(VLOOKUP(SPARES_MANUF[[#This Row],[CONCAT]],[3]PO_AS!$A$2:$S$2520,18,FALSE),"TBD")</f>
        <v>TBD</v>
      </c>
      <c r="AS203" s="204" t="str">
        <f t="shared" si="16"/>
        <v>Non valide</v>
      </c>
      <c r="AT203" s="204" t="str">
        <f t="shared" si="17"/>
        <v>Non valide</v>
      </c>
      <c r="AU2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10165</v>
      </c>
      <c r="AV203" s="280">
        <f>IFERROR(SPARES_MANUF[[#This Row],[CA]]*INDEX('Paramètres listes'!$A$32:$C$34,MATCH(SPARES_MANUF[[#This Row],[Devise vendue]],'Paramètres listes'!$A$32:$A$34,0),MATCH(DASHBOARD!$J$5,'Paramètres listes'!$A$32:$C$32,0)),"0,00")</f>
        <v>9046.85</v>
      </c>
      <c r="AW203" s="259" t="str">
        <f>LEFT(SPARES_MANUF[[#This Row],[LCT]],9)</f>
        <v/>
      </c>
      <c r="AX203" s="205">
        <f>SPARES_MANUF[[#This Row],[Collaborated date]]</f>
        <v>43353</v>
      </c>
      <c r="AY203" s="206">
        <f>IF(AND(SPARES_MANUF[[#This Row],[Dashboard date]]&gt;40179,SPARES_MANUF[[#This Row],[Dashboard date]]&lt;45658),SPARES_MANUF[[#This Row],[Dashboard date]],0)</f>
        <v>43353</v>
      </c>
      <c r="AZ203" s="207">
        <f>IF(OR(SPARES_MANUF[[#This Row],[Client]]="STELIA",SPARES_MANUF[[#This Row],[Priority]]="RTN",SPARES_MANUF[[#This Row],[Priority]]="EXP",SPARES_MANUF[[#This Row],[Priority]]="CRIT"),2,1)</f>
        <v>1</v>
      </c>
      <c r="BA203" s="208">
        <f>IFERROR(VLOOKUP(SPARES_MANUF[[#This Row],[P/N]],Tableau2[[#All],[PN]:[Temps alloués (h)]],16,FALSE),"TBD")</f>
        <v>0</v>
      </c>
      <c r="BB203" s="208">
        <f>IFERROR(SUM(SPARES_MANUF[[#This Row],[Temps alloués Unitaire]]*SPARES_MANUF[[#This Row],[Requested Qty]]),"TBD")</f>
        <v>0</v>
      </c>
    </row>
    <row r="204" spans="1:54" ht="38.25" hidden="1" customHeight="1" x14ac:dyDescent="0.2">
      <c r="A204" s="335" t="str">
        <f t="shared" si="14"/>
        <v>27818128</v>
      </c>
      <c r="B204" s="81" t="str">
        <f>IFERROR(VLOOKUP(F204,'Table V'!A:K,11,FALSE),"TBD")</f>
        <v>AIRBUS</v>
      </c>
      <c r="C204" s="81">
        <v>27818128</v>
      </c>
      <c r="D204" s="82"/>
      <c r="E204" s="83" t="s">
        <v>86</v>
      </c>
      <c r="F204" s="81" t="s">
        <v>575</v>
      </c>
      <c r="G204" s="81">
        <v>7</v>
      </c>
      <c r="H204" s="81">
        <v>0</v>
      </c>
      <c r="I204" s="81" t="str">
        <f>IFERROR(VLOOKUP(F204,'Stock PHS'!A:F,6,FALSE),"")</f>
        <v/>
      </c>
      <c r="J204" s="84" t="str">
        <f>IFERROR(VLOOKUP(F204,'Table V'!A:I,9,FALSE),"P/N INCONNU")</f>
        <v>P/N CONNU</v>
      </c>
      <c r="K204" s="81" t="str">
        <f>IFERROR(VLOOKUP(F204,'Table V'!A:J,10,FALSE),"TBD")</f>
        <v>N/A</v>
      </c>
      <c r="L204" s="81" t="str">
        <f>IFERROR(VLOOKUP(F204,'Table V'!A:C,3,FALSE),"LdF non existante")</f>
        <v>LdF approuvée</v>
      </c>
      <c r="M204" s="85" t="s">
        <v>46</v>
      </c>
      <c r="N204" s="81" t="str">
        <f>IFERROR(VLOOKUP(F204,'Table V'!A:H,8,FALSE),"À définir")</f>
        <v>NON</v>
      </c>
      <c r="O204" s="81">
        <f>IFERROR(VLOOKUP(F204,'Table V'!A:E,2,FALSE),"")</f>
        <v>116</v>
      </c>
      <c r="P204" s="81" t="str">
        <f>IFERROR(CONCATENATE(VLOOKUP(F204,'Table V'!$A$1:$Q$259969,17,FALSE),"-",(RIGHT(C204,4)),"0",D204),"")</f>
        <v>1251019-81280</v>
      </c>
      <c r="Q204" s="86" t="str">
        <f>IFERROR(VLOOKUP(F204,'Table V'!A:L,12,FALSE),"")</f>
        <v>LAB</v>
      </c>
      <c r="R204" s="82"/>
      <c r="S204" s="81" t="s">
        <v>341</v>
      </c>
      <c r="T204" s="90">
        <v>43353</v>
      </c>
      <c r="U204" s="88" t="s">
        <v>18</v>
      </c>
      <c r="V204" s="86" t="str">
        <f>IFERROR(VLOOKUP(F204,'Table V'!A:F,6,FALSE),"TBD")</f>
        <v>N/A</v>
      </c>
      <c r="W204" s="81" t="str">
        <f>IFERROR(VLOOKUP(F204,'Table V'!A:G,7,FALSE),"TBD")</f>
        <v>N/A</v>
      </c>
      <c r="X204" s="81" t="str">
        <f>IFERROR(VLOOKUP(A204,[1]Feuil1!$A:$AJ,32,FALSE),"N/A")</f>
        <v>N/A</v>
      </c>
      <c r="Y204" s="131" t="s">
        <v>1937</v>
      </c>
      <c r="Z204" s="89" t="s">
        <v>338</v>
      </c>
      <c r="AA204" s="81" t="s">
        <v>141</v>
      </c>
      <c r="AB204" s="85">
        <v>13809</v>
      </c>
      <c r="AC204" s="85"/>
      <c r="AD204" s="85"/>
      <c r="AE204" s="90">
        <v>43311</v>
      </c>
      <c r="AF204" s="90">
        <v>43357</v>
      </c>
      <c r="AG204" s="90">
        <f t="shared" si="15"/>
        <v>43353</v>
      </c>
      <c r="AH204" s="81"/>
      <c r="AI204" s="133" t="str">
        <f>IFERROR(VLOOKUP(SPARES_MANUF[[#This Row],[LCT pour mise à la MAD]],[2]MAD!$B$4:$J$500000,2,FALSE),"MAD TBD")</f>
        <v>MAD TBD</v>
      </c>
      <c r="AJ204" s="124" t="str">
        <f>IFERROR(VLOOKUP(SPARES_MANUF[[#This Row],[LCT pour mise à la MAD]],[2]MAD!$B$4:$J$500000,9,FALSE),"")</f>
        <v/>
      </c>
      <c r="AK20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4" s="124">
        <f>SPARES_MANUF[[#This Row],[Promised ODD]]</f>
        <v>43357</v>
      </c>
      <c r="AM204" s="122" t="s">
        <v>10</v>
      </c>
      <c r="AN204" s="200">
        <f>IFERROR(VLOOKUP(SPARES_MANUF[[#This Row],[P/N]],'Table V'!A$1:O$7777,13,FALSE),"0,00")</f>
        <v>1737</v>
      </c>
      <c r="AO204" s="201">
        <f>IFERROR(VLOOKUP(SPARES_MANUF[[#This Row],[P/N]],'Table V'!A$1:O$7777,14,FALSE),"0,00")</f>
        <v>0</v>
      </c>
      <c r="AP204" s="202" t="str">
        <f>IFERROR(VLOOKUP(SPARES_MANUF[[#This Row],[P/N]],'Table V'!A$1:O$7777,15,FALSE),"TBD")</f>
        <v>EUR</v>
      </c>
      <c r="AQ204" s="203" t="str">
        <f>IFERROR(VLOOKUP(SPARES_MANUF[[#This Row],[CONCAT]],[3]PO_AS!$A$2:$R$2520,16,FALSE),"TBD")</f>
        <v>TBD</v>
      </c>
      <c r="AR204" s="204" t="str">
        <f>IFERROR(VLOOKUP(SPARES_MANUF[[#This Row],[CONCAT]],[3]PO_AS!$A$2:$S$2520,18,FALSE),"TBD")</f>
        <v>TBD</v>
      </c>
      <c r="AS204" s="204" t="str">
        <f t="shared" si="16"/>
        <v>Non valide</v>
      </c>
      <c r="AT204" s="204" t="str">
        <f t="shared" si="17"/>
        <v>Non valide</v>
      </c>
      <c r="AU20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12159</v>
      </c>
      <c r="AV204" s="280">
        <f>IFERROR(SPARES_MANUF[[#This Row],[CA]]*INDEX('Paramètres listes'!$A$32:$C$34,MATCH(SPARES_MANUF[[#This Row],[Devise vendue]],'Paramètres listes'!$A$32:$A$34,0),MATCH(DASHBOARD!$J$5,'Paramètres listes'!$A$32:$C$32,0)),"0,00")</f>
        <v>12159</v>
      </c>
      <c r="AW204" s="259" t="str">
        <f>LEFT(SPARES_MANUF[[#This Row],[LCT]],9)</f>
        <v/>
      </c>
      <c r="AX204" s="205">
        <f>SPARES_MANUF[[#This Row],[Collaborated date]]</f>
        <v>43357</v>
      </c>
      <c r="AY204" s="206">
        <f>IF(AND(SPARES_MANUF[[#This Row],[Dashboard date]]&gt;40179,SPARES_MANUF[[#This Row],[Dashboard date]]&lt;45658),SPARES_MANUF[[#This Row],[Dashboard date]],0)</f>
        <v>43357</v>
      </c>
      <c r="AZ204" s="207">
        <f>IF(OR(SPARES_MANUF[[#This Row],[Client]]="STELIA",SPARES_MANUF[[#This Row],[Priority]]="RTN",SPARES_MANUF[[#This Row],[Priority]]="EXP",SPARES_MANUF[[#This Row],[Priority]]="CRIT"),2,1)</f>
        <v>2</v>
      </c>
      <c r="BA204" s="208">
        <f>IFERROR(VLOOKUP(SPARES_MANUF[[#This Row],[P/N]],Tableau2[[#All],[PN]:[Temps alloués (h)]],16,FALSE),"TBD")</f>
        <v>0</v>
      </c>
      <c r="BB204" s="208">
        <f>IFERROR(SUM(SPARES_MANUF[[#This Row],[Temps alloués Unitaire]]*SPARES_MANUF[[#This Row],[Requested Qty]]),"TBD")</f>
        <v>0</v>
      </c>
    </row>
    <row r="205" spans="1:54" ht="38.25" hidden="1" customHeight="1" x14ac:dyDescent="0.2">
      <c r="A205" s="335" t="str">
        <f t="shared" si="14"/>
        <v>27785469</v>
      </c>
      <c r="B205" s="81" t="str">
        <f>IFERROR(VLOOKUP(F205,'Table V'!A:K,11,FALSE),"TBD")</f>
        <v>AIRBUS</v>
      </c>
      <c r="C205" s="81">
        <v>27785469</v>
      </c>
      <c r="D205" s="82"/>
      <c r="E205" s="83" t="s">
        <v>86</v>
      </c>
      <c r="F205" s="81" t="s">
        <v>575</v>
      </c>
      <c r="G205" s="81">
        <v>8</v>
      </c>
      <c r="H205" s="81">
        <v>0</v>
      </c>
      <c r="I205" s="81" t="str">
        <f>IFERROR(VLOOKUP(F205,'Stock PHS'!A:F,6,FALSE),"")</f>
        <v/>
      </c>
      <c r="J205" s="84" t="str">
        <f>IFERROR(VLOOKUP(F205,'Table V'!A:I,9,FALSE),"P/N INCONNU")</f>
        <v>P/N CONNU</v>
      </c>
      <c r="K205" s="81" t="str">
        <f>IFERROR(VLOOKUP(F205,'Table V'!A:J,10,FALSE),"TBD")</f>
        <v>N/A</v>
      </c>
      <c r="L205" s="81" t="str">
        <f>IFERROR(VLOOKUP(F205,'Table V'!A:C,3,FALSE),"LdF non existante")</f>
        <v>LdF approuvée</v>
      </c>
      <c r="M205" s="85" t="s">
        <v>46</v>
      </c>
      <c r="N205" s="81" t="str">
        <f>IFERROR(VLOOKUP(F205,'Table V'!A:H,8,FALSE),"À définir")</f>
        <v>NON</v>
      </c>
      <c r="O205" s="81">
        <f>IFERROR(VLOOKUP(F205,'Table V'!A:E,2,FALSE),"")</f>
        <v>116</v>
      </c>
      <c r="P205" s="81" t="str">
        <f>IFERROR(CONCATENATE(VLOOKUP(F205,'Table V'!$A$1:$Q$259969,17,FALSE),"-",(RIGHT(C205,4)),"0",D205),"")</f>
        <v>1251019-54690</v>
      </c>
      <c r="Q205" s="86" t="str">
        <f>IFERROR(VLOOKUP(F205,'Table V'!A:L,12,FALSE),"")</f>
        <v>LAB</v>
      </c>
      <c r="R205" s="82" t="s">
        <v>1754</v>
      </c>
      <c r="S205" s="81" t="s">
        <v>317</v>
      </c>
      <c r="T205" s="90">
        <v>43353</v>
      </c>
      <c r="U205" s="88" t="s">
        <v>18</v>
      </c>
      <c r="V205" s="86" t="str">
        <f>IFERROR(VLOOKUP(F205,'Table V'!A:F,6,FALSE),"TBD")</f>
        <v>N/A</v>
      </c>
      <c r="W205" s="81" t="str">
        <f>IFERROR(VLOOKUP(F205,'Table V'!A:G,7,FALSE),"TBD")</f>
        <v>N/A</v>
      </c>
      <c r="X205" s="81" t="str">
        <f>IFERROR(VLOOKUP(A205,[1]Feuil1!$A:$AJ,32,FALSE),"N/A")</f>
        <v>N/A</v>
      </c>
      <c r="Y205" s="131" t="s">
        <v>1937</v>
      </c>
      <c r="Z205" s="89" t="s">
        <v>338</v>
      </c>
      <c r="AA205" s="81" t="s">
        <v>141</v>
      </c>
      <c r="AB205" s="85">
        <v>13809</v>
      </c>
      <c r="AC205" s="85"/>
      <c r="AD205" s="85"/>
      <c r="AE205" s="90">
        <v>43327</v>
      </c>
      <c r="AF205" s="90">
        <v>43357</v>
      </c>
      <c r="AG205" s="90">
        <f t="shared" si="15"/>
        <v>43353</v>
      </c>
      <c r="AH205" s="81"/>
      <c r="AI205" s="133" t="str">
        <f>IFERROR(VLOOKUP(SPARES_MANUF[[#This Row],[LCT pour mise à la MAD]],[2]MAD!$B$4:$J$500000,2,FALSE),"MAD TBD")</f>
        <v>MAD TBD</v>
      </c>
      <c r="AJ205" s="124" t="str">
        <f>IFERROR(VLOOKUP(SPARES_MANUF[[#This Row],[LCT pour mise à la MAD]],[2]MAD!$B$4:$J$500000,9,FALSE),"")</f>
        <v/>
      </c>
      <c r="AK20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5" s="124">
        <f>SPARES_MANUF[[#This Row],[Promised ODD]]</f>
        <v>43357</v>
      </c>
      <c r="AM205" s="122" t="s">
        <v>10</v>
      </c>
      <c r="AN205" s="200">
        <f>IFERROR(VLOOKUP(SPARES_MANUF[[#This Row],[P/N]],'Table V'!A$1:O$7777,13,FALSE),"0,00")</f>
        <v>1737</v>
      </c>
      <c r="AO205" s="201">
        <f>IFERROR(VLOOKUP(SPARES_MANUF[[#This Row],[P/N]],'Table V'!A$1:O$7777,14,FALSE),"0,00")</f>
        <v>0</v>
      </c>
      <c r="AP205" s="202" t="str">
        <f>IFERROR(VLOOKUP(SPARES_MANUF[[#This Row],[P/N]],'Table V'!A$1:O$7777,15,FALSE),"TBD")</f>
        <v>EUR</v>
      </c>
      <c r="AQ205" s="203" t="str">
        <f>IFERROR(VLOOKUP(SPARES_MANUF[[#This Row],[CONCAT]],[3]PO_AS!$A$2:$R$2520,16,FALSE),"TBD")</f>
        <v>TBD</v>
      </c>
      <c r="AR205" s="204" t="str">
        <f>IFERROR(VLOOKUP(SPARES_MANUF[[#This Row],[CONCAT]],[3]PO_AS!$A$2:$S$2520,18,FALSE),"TBD")</f>
        <v>TBD</v>
      </c>
      <c r="AS205" s="204" t="str">
        <f t="shared" si="16"/>
        <v>Non valide</v>
      </c>
      <c r="AT205" s="204" t="str">
        <f t="shared" si="17"/>
        <v>Non valide</v>
      </c>
      <c r="AU20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13896</v>
      </c>
      <c r="AV205" s="280">
        <f>IFERROR(SPARES_MANUF[[#This Row],[CA]]*INDEX('Paramètres listes'!$A$32:$C$34,MATCH(SPARES_MANUF[[#This Row],[Devise vendue]],'Paramètres listes'!$A$32:$A$34,0),MATCH(DASHBOARD!$J$5,'Paramètres listes'!$A$32:$C$32,0)),"0,00")</f>
        <v>13896</v>
      </c>
      <c r="AW205" s="259" t="str">
        <f>LEFT(SPARES_MANUF[[#This Row],[LCT]],9)</f>
        <v>LCT036580</v>
      </c>
      <c r="AX205" s="205">
        <f>SPARES_MANUF[[#This Row],[Collaborated date]]</f>
        <v>43357</v>
      </c>
      <c r="AY205" s="206">
        <f>IF(AND(SPARES_MANUF[[#This Row],[Dashboard date]]&gt;40179,SPARES_MANUF[[#This Row],[Dashboard date]]&lt;45658),SPARES_MANUF[[#This Row],[Dashboard date]],0)</f>
        <v>43357</v>
      </c>
      <c r="AZ205" s="207">
        <f>IF(OR(SPARES_MANUF[[#This Row],[Client]]="STELIA",SPARES_MANUF[[#This Row],[Priority]]="RTN",SPARES_MANUF[[#This Row],[Priority]]="EXP",SPARES_MANUF[[#This Row],[Priority]]="CRIT"),2,1)</f>
        <v>2</v>
      </c>
      <c r="BA205" s="208">
        <f>IFERROR(VLOOKUP(SPARES_MANUF[[#This Row],[P/N]],Tableau2[[#All],[PN]:[Temps alloués (h)]],16,FALSE),"TBD")</f>
        <v>0</v>
      </c>
      <c r="BB205" s="208">
        <f>IFERROR(SUM(SPARES_MANUF[[#This Row],[Temps alloués Unitaire]]*SPARES_MANUF[[#This Row],[Requested Qty]]),"TBD")</f>
        <v>0</v>
      </c>
    </row>
    <row r="206" spans="1:54" ht="38.25" hidden="1" customHeight="1" x14ac:dyDescent="0.2">
      <c r="A206" s="335" t="str">
        <f t="shared" si="14"/>
        <v>2782693110</v>
      </c>
      <c r="B206" s="81" t="str">
        <f>IFERROR(VLOOKUP(F206,'Table V'!A:K,11,FALSE),"TBD")</f>
        <v>AIRBUS</v>
      </c>
      <c r="C206" s="81">
        <v>27826931</v>
      </c>
      <c r="D206" s="82">
        <v>10</v>
      </c>
      <c r="E206" s="83" t="s">
        <v>86</v>
      </c>
      <c r="F206" s="81" t="s">
        <v>655</v>
      </c>
      <c r="G206" s="81">
        <v>5</v>
      </c>
      <c r="H206" s="81">
        <v>0</v>
      </c>
      <c r="I206" s="81" t="str">
        <f>IFERROR(VLOOKUP(F206,'Stock PHS'!A:F,6,FALSE),"")</f>
        <v/>
      </c>
      <c r="J206" s="84" t="str">
        <f>IFERROR(VLOOKUP(F206,'Table V'!A:I,9,FALSE),"P/N INCONNU")</f>
        <v>P/N CONNU</v>
      </c>
      <c r="K206" s="81" t="str">
        <f>IFERROR(VLOOKUP(F206,'Table V'!A:J,10,FALSE),"TBD")</f>
        <v>TBD</v>
      </c>
      <c r="L206" s="81" t="str">
        <f>IFERROR(VLOOKUP(F206,'Table V'!A:C,3,FALSE),"LdF non existante")</f>
        <v>LdF approuvée</v>
      </c>
      <c r="M206" s="85" t="s">
        <v>46</v>
      </c>
      <c r="N206" s="81" t="str">
        <f>IFERROR(VLOOKUP(F206,'Table V'!A:H,8,FALSE),"À définir")</f>
        <v>NON</v>
      </c>
      <c r="O206" s="81" t="str">
        <f>IFERROR(VLOOKUP(F206,'Table V'!A:E,2,FALSE),"TBD")</f>
        <v>HARNAIS 2 P2T2</v>
      </c>
      <c r="P206" s="81" t="str">
        <f>IFERROR(CONCATENATE(VLOOKUP(F206,'Table V'!$A$1:$Q$259969,17,FALSE),"-",(RIGHT(C206,4)),"0",D206),"")</f>
        <v>1251019-6931010</v>
      </c>
      <c r="Q206" s="86" t="str">
        <f>IFERROR(VLOOKUP(F206,'Table V'!A:L,12,FALSE),"")</f>
        <v>COL</v>
      </c>
      <c r="R206" s="82" t="s">
        <v>1755</v>
      </c>
      <c r="S206" s="81" t="s">
        <v>714</v>
      </c>
      <c r="T206" s="90">
        <v>43353</v>
      </c>
      <c r="U206" s="88" t="s">
        <v>18</v>
      </c>
      <c r="V206" s="86" t="str">
        <f>IFERROR(VLOOKUP(F206,'Table V'!A:F,6,FALSE),"TBD")</f>
        <v>N/A</v>
      </c>
      <c r="W206" s="81" t="str">
        <f>IFERROR(VLOOKUP(F206,'Table V'!A:G,7,FALSE),"TBD")</f>
        <v>N/A</v>
      </c>
      <c r="X206" s="81" t="str">
        <f>IFERROR(VLOOKUP(A206,[1]Feuil1!$A:$AJ,32,FALSE),"N/A")</f>
        <v>N/A</v>
      </c>
      <c r="Y206" s="86" t="s">
        <v>1893</v>
      </c>
      <c r="Z206" s="89" t="s">
        <v>704</v>
      </c>
      <c r="AA206" s="81" t="s">
        <v>141</v>
      </c>
      <c r="AB206" s="85">
        <v>14641</v>
      </c>
      <c r="AC206" s="85" t="s">
        <v>697</v>
      </c>
      <c r="AD206" s="85">
        <v>881</v>
      </c>
      <c r="AE206" s="90">
        <v>43357</v>
      </c>
      <c r="AF206" s="90"/>
      <c r="AG206" s="90">
        <f t="shared" si="15"/>
        <v>43353</v>
      </c>
      <c r="AH206" s="81"/>
      <c r="AI206" s="133" t="str">
        <f>IFERROR(VLOOKUP(SPARES_MANUF[[#This Row],[LCT pour mise à la MAD]],[2]MAD!$B$4:$J$500000,2,FALSE),"MAD TBD")</f>
        <v>MAD TBD</v>
      </c>
      <c r="AJ206" s="124" t="str">
        <f>IFERROR(VLOOKUP(SPARES_MANUF[[#This Row],[LCT pour mise à la MAD]],[2]MAD!$B$4:$J$500000,9,FALSE),"")</f>
        <v/>
      </c>
      <c r="AK20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6" s="124">
        <v>43357</v>
      </c>
      <c r="AM206" s="122" t="s">
        <v>10</v>
      </c>
      <c r="AN206" s="200">
        <f>IFERROR(VLOOKUP(SPARES_MANUF[[#This Row],[P/N]],'Table V'!A$1:O$7777,13,FALSE),"0,00")</f>
        <v>608</v>
      </c>
      <c r="AO206" s="201">
        <f>IFERROR(VLOOKUP(SPARES_MANUF[[#This Row],[P/N]],'Table V'!A$1:O$7777,14,FALSE),"0,00")</f>
        <v>0</v>
      </c>
      <c r="AP206" s="202" t="str">
        <f>IFERROR(VLOOKUP(SPARES_MANUF[[#This Row],[P/N]],'Table V'!A$1:O$7777,15,FALSE),"TBD")</f>
        <v>USD</v>
      </c>
      <c r="AQ206" s="203">
        <f>IFERROR(VLOOKUP(SPARES_MANUF[[#This Row],[CONCAT]],[3]PO_AS!$A$2:$R$2520,16,FALSE),"TBD")</f>
        <v>608</v>
      </c>
      <c r="AR206" s="204" t="str">
        <f>IFERROR(VLOOKUP(SPARES_MANUF[[#This Row],[CONCAT]],[3]PO_AS!$A$2:$S$2520,18,FALSE),"TBD")</f>
        <v>USD</v>
      </c>
      <c r="AS206" s="204" t="str">
        <f t="shared" si="16"/>
        <v>Valide</v>
      </c>
      <c r="AT206" s="204" t="str">
        <f t="shared" si="17"/>
        <v>Valide</v>
      </c>
      <c r="AU2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3040</v>
      </c>
      <c r="AV206" s="280">
        <f>IFERROR(SPARES_MANUF[[#This Row],[CA]]*INDEX('Paramètres listes'!$A$32:$C$34,MATCH(SPARES_MANUF[[#This Row],[Devise vendue]],'Paramètres listes'!$A$32:$A$34,0),MATCH(DASHBOARD!$J$5,'Paramètres listes'!$A$32:$C$32,0)),"0,00")</f>
        <v>2705.6</v>
      </c>
      <c r="AW206" s="259" t="str">
        <f>LEFT(SPARES_MANUF[[#This Row],[LCT]],9)</f>
        <v>LCT075463</v>
      </c>
      <c r="AX206" s="205">
        <f>SPARES_MANUF[[#This Row],[Collaborated date]]</f>
        <v>43357</v>
      </c>
      <c r="AY206" s="206">
        <f>IF(AND(SPARES_MANUF[[#This Row],[Dashboard date]]&gt;40179,SPARES_MANUF[[#This Row],[Dashboard date]]&lt;45658),SPARES_MANUF[[#This Row],[Dashboard date]],0)</f>
        <v>43357</v>
      </c>
      <c r="AZ206" s="207">
        <f>IF(OR(SPARES_MANUF[[#This Row],[Client]]="STELIA",SPARES_MANUF[[#This Row],[Priority]]="RTN",SPARES_MANUF[[#This Row],[Priority]]="EXP",SPARES_MANUF[[#This Row],[Priority]]="CRIT"),2,1)</f>
        <v>2</v>
      </c>
      <c r="BA206" s="208">
        <f>IFERROR(VLOOKUP(SPARES_MANUF[[#This Row],[P/N]],Tableau2[[#All],[PN]:[Temps alloués (h)]],16,FALSE),"TBD")</f>
        <v>0</v>
      </c>
      <c r="BB206" s="208">
        <f>IFERROR(SUM(SPARES_MANUF[[#This Row],[Temps alloués Unitaire]]*SPARES_MANUF[[#This Row],[Requested Qty]]),"TBD")</f>
        <v>0</v>
      </c>
    </row>
    <row r="207" spans="1:54" ht="51" hidden="1" customHeight="1" x14ac:dyDescent="0.2">
      <c r="A207" s="335" t="str">
        <f t="shared" si="14"/>
        <v>27842637</v>
      </c>
      <c r="B207" s="81" t="str">
        <f>IFERROR(VLOOKUP(F207,'Table V'!A:K,11,FALSE),"TBD")</f>
        <v>AIRBUS</v>
      </c>
      <c r="C207" s="81">
        <v>27842637</v>
      </c>
      <c r="D207" s="82"/>
      <c r="E207" s="83" t="s">
        <v>3</v>
      </c>
      <c r="F207" s="81" t="s">
        <v>658</v>
      </c>
      <c r="G207" s="81">
        <v>2</v>
      </c>
      <c r="H207" s="81">
        <v>0</v>
      </c>
      <c r="I207" s="81" t="str">
        <f>IFERROR(VLOOKUP(F207,'Stock PHS'!A:F,6,FALSE),"")</f>
        <v/>
      </c>
      <c r="J207" s="84" t="str">
        <f>IFERROR(VLOOKUP(F207,'Table V'!A:I,9,FALSE),"P/N INCONNU")</f>
        <v>P/N CONNU</v>
      </c>
      <c r="K207" s="81" t="str">
        <f>IFERROR(VLOOKUP(F207,'Table V'!A:J,10,FALSE),"TBD")</f>
        <v>N/A</v>
      </c>
      <c r="L207" s="81" t="str">
        <f>IFERROR(VLOOKUP(F207,'Table V'!A:C,3,FALSE),"LdF non existante")</f>
        <v>LdF approuvée</v>
      </c>
      <c r="M207" s="85" t="s">
        <v>46</v>
      </c>
      <c r="N207" s="81" t="str">
        <f>IFERROR(VLOOKUP(F207,'Table V'!A:H,8,FALSE),"À définir")</f>
        <v>NON</v>
      </c>
      <c r="O207" s="81" t="str">
        <f>IFERROR(VLOOKUP(F207,'Table V'!A:E,2,FALSE),"")</f>
        <v>PLATE ASSY</v>
      </c>
      <c r="P207" s="81" t="str">
        <f>IFERROR(CONCATENATE(VLOOKUP(F207,'Table V'!$A$1:$Q$259969,17,FALSE),"-",(RIGHT(C207,4)),"0",D207),"")</f>
        <v>1251019-26370</v>
      </c>
      <c r="Q207" s="86" t="str">
        <f>IFERROR(VLOOKUP(F207,'Table V'!A:L,12,FALSE),"")</f>
        <v>COL</v>
      </c>
      <c r="R207" s="82" t="s">
        <v>804</v>
      </c>
      <c r="S207" s="81" t="s">
        <v>770</v>
      </c>
      <c r="T207" s="90">
        <v>43356</v>
      </c>
      <c r="U207" s="88" t="s">
        <v>18</v>
      </c>
      <c r="V207" s="86" t="str">
        <f>IFERROR(VLOOKUP(F207,'Table V'!A:F,6,FALSE),"TBD")</f>
        <v>N/A</v>
      </c>
      <c r="W207" s="81" t="str">
        <f>IFERROR(VLOOKUP(F207,'Table V'!A:G,7,FALSE),"TBD")</f>
        <v>N/A</v>
      </c>
      <c r="X207" s="81" t="str">
        <f>IFERROR(VLOOKUP(A207,[1]Feuil1!$A:$AJ,32,FALSE),"N/A")</f>
        <v>N/A</v>
      </c>
      <c r="Y207" s="86" t="s">
        <v>1893</v>
      </c>
      <c r="Z207" s="89" t="s">
        <v>822</v>
      </c>
      <c r="AA207" s="81" t="s">
        <v>141</v>
      </c>
      <c r="AB207" s="85">
        <v>15064</v>
      </c>
      <c r="AC207" s="85" t="s">
        <v>737</v>
      </c>
      <c r="AD207" s="85"/>
      <c r="AE207" s="90">
        <v>43293</v>
      </c>
      <c r="AF207" s="90">
        <v>43360</v>
      </c>
      <c r="AG207" s="90">
        <f t="shared" si="15"/>
        <v>43356</v>
      </c>
      <c r="AH207" s="81"/>
      <c r="AI207" s="133" t="str">
        <f>IFERROR(VLOOKUP(SPARES_MANUF[[#This Row],[LCT pour mise à la MAD]],[2]MAD!$B$4:$J$500000,2,FALSE),"MAD TBD")</f>
        <v>MAD TBD</v>
      </c>
      <c r="AJ207" s="124" t="str">
        <f>IFERROR(VLOOKUP(SPARES_MANUF[[#This Row],[LCT pour mise à la MAD]],[2]MAD!$B$4:$J$500000,9,FALSE),"")</f>
        <v/>
      </c>
      <c r="AK20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7" s="124">
        <f>SPARES_MANUF[[#This Row],[Promised ODD]]</f>
        <v>43360</v>
      </c>
      <c r="AM207" s="122" t="s">
        <v>10</v>
      </c>
      <c r="AN207" s="200">
        <f>IFERROR(VLOOKUP(SPARES_MANUF[[#This Row],[P/N]],'Table V'!A$1:O$7777,13,FALSE),"0,00")</f>
        <v>745</v>
      </c>
      <c r="AO207" s="201">
        <f>IFERROR(VLOOKUP(SPARES_MANUF[[#This Row],[P/N]],'Table V'!A$1:O$7777,14,FALSE),"0,00")</f>
        <v>0</v>
      </c>
      <c r="AP207" s="202" t="str">
        <f>IFERROR(VLOOKUP(SPARES_MANUF[[#This Row],[P/N]],'Table V'!A$1:O$7777,15,FALSE),"TBD")</f>
        <v>EUR</v>
      </c>
      <c r="AQ207" s="203" t="str">
        <f>IFERROR(VLOOKUP(SPARES_MANUF[[#This Row],[CONCAT]],[3]PO_AS!$A$2:$R$2520,16,FALSE),"TBD")</f>
        <v>TBD</v>
      </c>
      <c r="AR207" s="204" t="str">
        <f>IFERROR(VLOOKUP(SPARES_MANUF[[#This Row],[CONCAT]],[3]PO_AS!$A$2:$S$2520,18,FALSE),"TBD")</f>
        <v>TBD</v>
      </c>
      <c r="AS207" s="204" t="str">
        <f t="shared" si="16"/>
        <v>Non valide</v>
      </c>
      <c r="AT207" s="204" t="str">
        <f t="shared" si="17"/>
        <v>Non valide</v>
      </c>
      <c r="AU2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0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07" s="259" t="str">
        <f>LEFT(SPARES_MANUF[[#This Row],[LCT]],9)</f>
        <v>LCT075883</v>
      </c>
      <c r="AX207" s="205">
        <f>SPARES_MANUF[[#This Row],[Collaborated date]]</f>
        <v>43360</v>
      </c>
      <c r="AY207" s="206">
        <f>IF(AND(SPARES_MANUF[[#This Row],[Dashboard date]]&gt;40179,SPARES_MANUF[[#This Row],[Dashboard date]]&lt;45658),SPARES_MANUF[[#This Row],[Dashboard date]],0)</f>
        <v>43360</v>
      </c>
      <c r="AZ207" s="207">
        <f>IF(OR(SPARES_MANUF[[#This Row],[Client]]="STELIA",SPARES_MANUF[[#This Row],[Priority]]="RTN",SPARES_MANUF[[#This Row],[Priority]]="EXP",SPARES_MANUF[[#This Row],[Priority]]="CRIT"),2,1)</f>
        <v>1</v>
      </c>
      <c r="BA207" s="208">
        <f>IFERROR(VLOOKUP(SPARES_MANUF[[#This Row],[P/N]],Tableau2[[#All],[PN]:[Temps alloués (h)]],16,FALSE),"TBD")</f>
        <v>0</v>
      </c>
      <c r="BB207" s="208">
        <f>IFERROR(SUM(SPARES_MANUF[[#This Row],[Temps alloués Unitaire]]*SPARES_MANUF[[#This Row],[Requested Qty]]),"TBD")</f>
        <v>0</v>
      </c>
    </row>
    <row r="208" spans="1:54" ht="25.5" hidden="1" customHeight="1" x14ac:dyDescent="0.2">
      <c r="A208" s="335" t="str">
        <f t="shared" si="14"/>
        <v>2784008510</v>
      </c>
      <c r="B208" s="81" t="str">
        <f>IFERROR(VLOOKUP(F208,'Table V'!A:K,11,FALSE),"TBD")</f>
        <v>AIRBUS</v>
      </c>
      <c r="C208" s="81">
        <v>27840085</v>
      </c>
      <c r="D208" s="82">
        <v>10</v>
      </c>
      <c r="E208" s="83" t="s">
        <v>3</v>
      </c>
      <c r="F208" s="81" t="s">
        <v>508</v>
      </c>
      <c r="G208" s="81">
        <v>11</v>
      </c>
      <c r="H208" s="81">
        <v>0</v>
      </c>
      <c r="I208" s="81" t="str">
        <f>IFERROR(VLOOKUP(F208,'Stock PHS'!A:F,6,FALSE),"")</f>
        <v/>
      </c>
      <c r="J208" s="84" t="str">
        <f>IFERROR(VLOOKUP(F208,'Table V'!A:I,9,FALSE),"P/N INCONNU")</f>
        <v>P/N CONNU</v>
      </c>
      <c r="K208" s="81" t="str">
        <f>IFERROR(VLOOKUP(F208,'Table V'!A:J,10,FALSE),"TBD")</f>
        <v>NB03010P</v>
      </c>
      <c r="L208" s="81" t="str">
        <f>IFERROR(VLOOKUP(F208,'Table V'!A:C,3,FALSE),"LdF non existante")</f>
        <v>LdF approuvée</v>
      </c>
      <c r="M208" s="85" t="s">
        <v>46</v>
      </c>
      <c r="N208" s="81" t="str">
        <f>IFERROR(VLOOKUP(F208,'Table V'!A:H,8,FALSE),"À définir")</f>
        <v>NON</v>
      </c>
      <c r="O208" s="81">
        <f>IFERROR(VLOOKUP(F208,'Table V'!A:E,2,FALSE),"TBD")</f>
        <v>27</v>
      </c>
      <c r="P208" s="81" t="str">
        <f>IFERROR(CONCATENATE(VLOOKUP(F208,'Table V'!$A$1:$Q$259969,17,FALSE),"-",(RIGHT(C208,4)),"0",D208),"")</f>
        <v>1251019-0085010</v>
      </c>
      <c r="Q208" s="86" t="str">
        <f>IFERROR(VLOOKUP(F208,'Table V'!A:L,12,FALSE),"")</f>
        <v>LAB</v>
      </c>
      <c r="R208" s="82" t="s">
        <v>1756</v>
      </c>
      <c r="S208" s="81" t="s">
        <v>367</v>
      </c>
      <c r="T208" s="90">
        <v>43357</v>
      </c>
      <c r="U208" s="88" t="s">
        <v>18</v>
      </c>
      <c r="V208" s="86" t="str">
        <f>IFERROR(VLOOKUP(F208,'Table V'!A:F,6,FALSE),"TBD")</f>
        <v>N/A</v>
      </c>
      <c r="W208" s="81" t="str">
        <f>IFERROR(VLOOKUP(F208,'Table V'!A:G,7,FALSE),"TBD")</f>
        <v>N/A</v>
      </c>
      <c r="X208" s="81" t="str">
        <f>IFERROR(VLOOKUP(A208,[1]Feuil1!$A:$AJ,32,FALSE),"N/A")</f>
        <v>N/A</v>
      </c>
      <c r="Y208" s="86" t="s">
        <v>1937</v>
      </c>
      <c r="Z208" s="89" t="s">
        <v>828</v>
      </c>
      <c r="AA208" s="81" t="s">
        <v>141</v>
      </c>
      <c r="AB208" s="85">
        <v>14996</v>
      </c>
      <c r="AC208" s="85"/>
      <c r="AD208" s="85">
        <v>893</v>
      </c>
      <c r="AE208" s="90">
        <v>43287</v>
      </c>
      <c r="AF208" s="90">
        <v>43361</v>
      </c>
      <c r="AG208" s="90">
        <f t="shared" si="15"/>
        <v>43357</v>
      </c>
      <c r="AH208" s="81"/>
      <c r="AI208" s="133">
        <f>IFERROR(VLOOKUP(SPARES_MANUF[[#This Row],[LCT pour mise à la MAD]],[2]MAD!$B$4:$J$500000,2,FALSE),"MAD TBD")</f>
        <v>43357</v>
      </c>
      <c r="AJ208" s="124">
        <f>IFERROR(VLOOKUP(SPARES_MANUF[[#This Row],[LCT pour mise à la MAD]],[2]MAD!$B$4:$J$500000,9,FALSE),"")</f>
        <v>43362</v>
      </c>
      <c r="AK20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08" s="124">
        <f>SPARES_MANUF[[#This Row],[Promised ODD]]</f>
        <v>43361</v>
      </c>
      <c r="AM208" s="122" t="s">
        <v>10</v>
      </c>
      <c r="AN208" s="200">
        <f>IFERROR(VLOOKUP(SPARES_MANUF[[#This Row],[P/N]],'Table V'!A$1:O$7777,13,FALSE),"0,00")</f>
        <v>1000</v>
      </c>
      <c r="AO208" s="201">
        <f>IFERROR(VLOOKUP(SPARES_MANUF[[#This Row],[P/N]],'Table V'!A$1:O$7777,14,FALSE),"0,00")</f>
        <v>0</v>
      </c>
      <c r="AP208" s="202" t="str">
        <f>IFERROR(VLOOKUP(SPARES_MANUF[[#This Row],[P/N]],'Table V'!A$1:O$7777,15,FALSE),"TBD")</f>
        <v>EUR</v>
      </c>
      <c r="AQ208" s="203" t="str">
        <f>IFERROR(VLOOKUP(SPARES_MANUF[[#This Row],[CONCAT]],[3]PO_AS!$A$2:$R$2520,16,FALSE),"TBD")</f>
        <v>TBD</v>
      </c>
      <c r="AR208" s="204" t="str">
        <f>IFERROR(VLOOKUP(SPARES_MANUF[[#This Row],[CONCAT]],[3]PO_AS!$A$2:$S$2520,18,FALSE),"TBD")</f>
        <v>TBD</v>
      </c>
      <c r="AS208" s="204" t="str">
        <f t="shared" si="16"/>
        <v>Non valide</v>
      </c>
      <c r="AT208" s="204" t="str">
        <f t="shared" si="17"/>
        <v>Non valide</v>
      </c>
      <c r="AU2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08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08" s="259" t="str">
        <f>LEFT(SPARES_MANUF[[#This Row],[LCT]],9)</f>
        <v>LCT074903</v>
      </c>
      <c r="AX208" s="205">
        <f>SPARES_MANUF[[#This Row],[Collaborated date]]</f>
        <v>43361</v>
      </c>
      <c r="AY208" s="206">
        <f>IF(AND(SPARES_MANUF[[#This Row],[Dashboard date]]&gt;40179,SPARES_MANUF[[#This Row],[Dashboard date]]&lt;45658),SPARES_MANUF[[#This Row],[Dashboard date]],0)</f>
        <v>43361</v>
      </c>
      <c r="AZ208" s="207">
        <f>IF(OR(SPARES_MANUF[[#This Row],[Client]]="STELIA",SPARES_MANUF[[#This Row],[Priority]]="RTN",SPARES_MANUF[[#This Row],[Priority]]="EXP",SPARES_MANUF[[#This Row],[Priority]]="CRIT"),2,1)</f>
        <v>1</v>
      </c>
      <c r="BA208" s="208">
        <f>IFERROR(VLOOKUP(SPARES_MANUF[[#This Row],[P/N]],Tableau2[[#All],[PN]:[Temps alloués (h)]],16,FALSE),"TBD")</f>
        <v>0</v>
      </c>
      <c r="BB208" s="208">
        <f>IFERROR(SUM(SPARES_MANUF[[#This Row],[Temps alloués Unitaire]]*SPARES_MANUF[[#This Row],[Requested Qty]]),"TBD")</f>
        <v>0</v>
      </c>
    </row>
    <row r="209" spans="1:54" ht="25.5" hidden="1" customHeight="1" x14ac:dyDescent="0.2">
      <c r="A209" s="335" t="str">
        <f t="shared" si="14"/>
        <v>2789266110</v>
      </c>
      <c r="B209" s="81" t="str">
        <f>IFERROR(VLOOKUP(F209,'Table V'!A:K,11,FALSE),"TBD")</f>
        <v>TBD</v>
      </c>
      <c r="C209" s="81">
        <v>27892661</v>
      </c>
      <c r="D209" s="82">
        <v>10</v>
      </c>
      <c r="E209" s="83" t="s">
        <v>78</v>
      </c>
      <c r="F209" s="81" t="s">
        <v>690</v>
      </c>
      <c r="G209" s="81">
        <v>0</v>
      </c>
      <c r="H209" s="81">
        <v>0</v>
      </c>
      <c r="I209" s="81" t="str">
        <f>IFERROR(VLOOKUP(F209,'Stock PHS'!A:F,6,FALSE),"")</f>
        <v/>
      </c>
      <c r="J209" s="84" t="str">
        <f>IFERROR(VLOOKUP(F209,'Table V'!A:I,9,FALSE),"P/N INCONNU")</f>
        <v>P/N INCONNU</v>
      </c>
      <c r="K209" s="81" t="str">
        <f>IFERROR(VLOOKUP(F209,'Table V'!A:J,10,FALSE),"TBD")</f>
        <v>TBD</v>
      </c>
      <c r="L209" s="81" t="str">
        <f>IFERROR(VLOOKUP(F209,'Table V'!A:C,3,FALSE),"LdF non existante")</f>
        <v>LdF non existante</v>
      </c>
      <c r="M209" s="85" t="s">
        <v>46</v>
      </c>
      <c r="N209" s="81" t="str">
        <f>IFERROR(VLOOKUP(F209,'Table V'!A:H,8,FALSE),"À définir")</f>
        <v>À définir</v>
      </c>
      <c r="O209" s="81" t="str">
        <f>IFERROR(VLOOKUP(F209,'Table V'!A:E,2,FALSE),"TBD")</f>
        <v>TBD</v>
      </c>
      <c r="P209" s="81" t="str">
        <f>IFERROR(CONCATENATE(VLOOKUP(F209,'Table V'!$A$1:$Q$259969,17,FALSE),"-",(RIGHT(C209,4)),"0",D209),"")</f>
        <v/>
      </c>
      <c r="Q209" s="86" t="str">
        <f>IFERROR(VLOOKUP(F209,'Table V'!A:L,12,FALSE),"")</f>
        <v/>
      </c>
      <c r="R209" s="82"/>
      <c r="S209" s="81"/>
      <c r="T209" s="90">
        <v>43360</v>
      </c>
      <c r="U209" s="88" t="s">
        <v>18</v>
      </c>
      <c r="V209" s="86" t="str">
        <f>IFERROR(VLOOKUP(F209,'Table V'!A:F,6,FALSE),"TBD")</f>
        <v>TBD</v>
      </c>
      <c r="W209" s="81" t="str">
        <f>IFERROR(VLOOKUP(F209,'Table V'!A:G,7,FALSE),"TBD")</f>
        <v>TBD</v>
      </c>
      <c r="X209" s="81" t="str">
        <f>IFERROR(VLOOKUP(A209,[1]Feuil1!$A:$AJ,32,FALSE),"N/A")</f>
        <v>N/A</v>
      </c>
      <c r="Y209" s="86" t="s">
        <v>1937</v>
      </c>
      <c r="Z209" s="89" t="s">
        <v>839</v>
      </c>
      <c r="AA209" s="81" t="s">
        <v>840</v>
      </c>
      <c r="AB209" s="85" t="s">
        <v>917</v>
      </c>
      <c r="AC209" s="85"/>
      <c r="AD209" s="85"/>
      <c r="AE209" s="90">
        <v>43364</v>
      </c>
      <c r="AF209" s="90"/>
      <c r="AG209" s="90">
        <f t="shared" si="15"/>
        <v>43360</v>
      </c>
      <c r="AH209" s="81"/>
      <c r="AI209" s="133" t="str">
        <f>IFERROR(VLOOKUP(SPARES_MANUF[[#This Row],[LCT pour mise à la MAD]],[2]MAD!$B$4:$J$500000,2,FALSE),"MAD TBD")</f>
        <v>MAD TBD</v>
      </c>
      <c r="AJ209" s="124" t="str">
        <f>IFERROR(VLOOKUP(SPARES_MANUF[[#This Row],[LCT pour mise à la MAD]],[2]MAD!$B$4:$J$500000,9,FALSE),"")</f>
        <v/>
      </c>
      <c r="AK20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09" s="124">
        <f>SPARES_MANUF[[#This Row],[Promised ODD]]</f>
        <v>0</v>
      </c>
      <c r="AM209" s="122" t="s">
        <v>10</v>
      </c>
      <c r="AN209" s="200" t="str">
        <f>IFERROR(VLOOKUP(SPARES_MANUF[[#This Row],[P/N]],'Table V'!A$1:O$7777,13,FALSE),"0,00")</f>
        <v>0,00</v>
      </c>
      <c r="AO209" s="201" t="str">
        <f>IFERROR(VLOOKUP(SPARES_MANUF[[#This Row],[P/N]],'Table V'!A$1:O$7777,14,FALSE),"0,00")</f>
        <v>0,00</v>
      </c>
      <c r="AP209" s="202" t="str">
        <f>IFERROR(VLOOKUP(SPARES_MANUF[[#This Row],[P/N]],'Table V'!A$1:O$7777,15,FALSE),"TBD")</f>
        <v>TBD</v>
      </c>
      <c r="AQ209" s="203" t="str">
        <f>IFERROR(VLOOKUP(SPARES_MANUF[[#This Row],[CONCAT]],[3]PO_AS!$A$2:$R$2520,16,FALSE),"TBD")</f>
        <v>TBD</v>
      </c>
      <c r="AR209" s="204" t="str">
        <f>IFERROR(VLOOKUP(SPARES_MANUF[[#This Row],[CONCAT]],[3]PO_AS!$A$2:$S$2520,18,FALSE),"TBD")</f>
        <v>TBD</v>
      </c>
      <c r="AS209" s="204" t="str">
        <f t="shared" si="16"/>
        <v>Non valide</v>
      </c>
      <c r="AT209" s="204" t="str">
        <f t="shared" si="17"/>
        <v>Valide</v>
      </c>
      <c r="AU2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0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09" s="259" t="str">
        <f>LEFT(SPARES_MANUF[[#This Row],[LCT]],9)</f>
        <v/>
      </c>
      <c r="AX209" s="205">
        <f>SPARES_MANUF[[#This Row],[Collaborated date]]</f>
        <v>0</v>
      </c>
      <c r="AY209" s="206">
        <f>IF(AND(SPARES_MANUF[[#This Row],[Dashboard date]]&gt;40179,SPARES_MANUF[[#This Row],[Dashboard date]]&lt;45658),SPARES_MANUF[[#This Row],[Dashboard date]],0)</f>
        <v>0</v>
      </c>
      <c r="AZ209" s="207">
        <f>IF(OR(SPARES_MANUF[[#This Row],[Client]]="STELIA",SPARES_MANUF[[#This Row],[Priority]]="RTN",SPARES_MANUF[[#This Row],[Priority]]="EXP",SPARES_MANUF[[#This Row],[Priority]]="CRIT"),2,1)</f>
        <v>2</v>
      </c>
      <c r="BA209" s="208" t="str">
        <f>IFERROR(VLOOKUP(SPARES_MANUF[[#This Row],[P/N]],Tableau2[[#All],[PN]:[Temps alloués (h)]],16,FALSE),"TBD")</f>
        <v>TBD</v>
      </c>
      <c r="BB209" s="208" t="str">
        <f>IFERROR(SUM(SPARES_MANUF[[#This Row],[Temps alloués Unitaire]]*SPARES_MANUF[[#This Row],[Requested Qty]]),"TBD")</f>
        <v>TBD</v>
      </c>
    </row>
    <row r="210" spans="1:54" ht="38.25" hidden="1" customHeight="1" x14ac:dyDescent="0.2">
      <c r="A210" s="335" t="str">
        <f t="shared" si="14"/>
        <v>27901955</v>
      </c>
      <c r="B210" s="81" t="str">
        <f>IFERROR(VLOOKUP(F210,'Table V'!A:K,11,FALSE),"TBD")</f>
        <v>AIRBUS</v>
      </c>
      <c r="C210" s="81">
        <v>27901955</v>
      </c>
      <c r="D210" s="82"/>
      <c r="E210" s="83" t="s">
        <v>86</v>
      </c>
      <c r="F210" s="81" t="s">
        <v>475</v>
      </c>
      <c r="G210" s="81">
        <v>2</v>
      </c>
      <c r="H210" s="81">
        <v>0</v>
      </c>
      <c r="I210" s="81" t="str">
        <f>IFERROR(VLOOKUP(F210,'Stock PHS'!A:F,6,FALSE),"")</f>
        <v/>
      </c>
      <c r="J210" s="84" t="str">
        <f>IFERROR(VLOOKUP(F210,'Table V'!A:I,9,FALSE),"P/N INCONNU")</f>
        <v>P/N CONNU</v>
      </c>
      <c r="K210" s="81" t="str">
        <f>IFERROR(VLOOKUP(F210,'Table V'!A:J,10,FALSE),"TBD")</f>
        <v>NB06482P</v>
      </c>
      <c r="L210" s="81" t="str">
        <f>IFERROR(VLOOKUP(F210,'Table V'!A:C,3,FALSE),"LdF non existante")</f>
        <v>LdF Non approuvée</v>
      </c>
      <c r="M210" s="85" t="s">
        <v>46</v>
      </c>
      <c r="N210" s="81" t="str">
        <f>IFERROR(VLOOKUP(F210,'Table V'!A:H,8,FALSE),"À définir")</f>
        <v>NON</v>
      </c>
      <c r="O210" s="81">
        <f>IFERROR(VLOOKUP(F210,'Table V'!A:E,2,FALSE),"TBD")</f>
        <v>22</v>
      </c>
      <c r="P210" s="81" t="str">
        <f>IFERROR(CONCATENATE(VLOOKUP(F210,'Table V'!$A$1:$Q$259969,17,FALSE),"-",(RIGHT(C210,4)),"0",D210),"")</f>
        <v>1251019-19550</v>
      </c>
      <c r="Q210" s="86" t="str">
        <f>IFERROR(VLOOKUP(F210,'Table V'!A:L,12,FALSE),"")</f>
        <v>LAB</v>
      </c>
      <c r="R210" s="82" t="s">
        <v>1757</v>
      </c>
      <c r="S210" s="81" t="s">
        <v>356</v>
      </c>
      <c r="T210" s="90">
        <v>43362</v>
      </c>
      <c r="U210" s="88" t="s">
        <v>18</v>
      </c>
      <c r="V210" s="86" t="str">
        <f>IFERROR(VLOOKUP(F210,'Table V'!A:F,6,FALSE),"TBD")</f>
        <v>6939600100
6944100100</v>
      </c>
      <c r="W210" s="81" t="str">
        <f>IFERROR(VLOOKUP(F210,'Table V'!A:G,7,FALSE),"TBD")</f>
        <v>Qté 1
Qté 1</v>
      </c>
      <c r="X210" s="81" t="str">
        <f>IFERROR(VLOOKUP(A210,[1]Feuil1!$A:$AJ,32,FALSE),"N/A")</f>
        <v>N/A</v>
      </c>
      <c r="Y210" s="86" t="s">
        <v>1893</v>
      </c>
      <c r="Z210" s="89" t="s">
        <v>402</v>
      </c>
      <c r="AA210" s="81" t="s">
        <v>141</v>
      </c>
      <c r="AB210" s="85">
        <v>14929</v>
      </c>
      <c r="AC210" s="85"/>
      <c r="AD210" s="85"/>
      <c r="AE210" s="90">
        <v>43368</v>
      </c>
      <c r="AF210" s="90"/>
      <c r="AG210" s="90">
        <f t="shared" si="15"/>
        <v>43362</v>
      </c>
      <c r="AH210" s="81"/>
      <c r="AI210" s="133" t="str">
        <f>IFERROR(VLOOKUP(SPARES_MANUF[[#This Row],[LCT pour mise à la MAD]],[2]MAD!$B$4:$J$500000,2,FALSE),"MAD TBD")</f>
        <v>MAD TBD</v>
      </c>
      <c r="AJ210" s="124" t="str">
        <f>IFERROR(VLOOKUP(SPARES_MANUF[[#This Row],[LCT pour mise à la MAD]],[2]MAD!$B$4:$J$500000,9,FALSE),"")</f>
        <v/>
      </c>
      <c r="AK21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0" s="124">
        <v>43362</v>
      </c>
      <c r="AM210" s="122" t="s">
        <v>10</v>
      </c>
      <c r="AN210" s="200">
        <f>IFERROR(VLOOKUP(SPARES_MANUF[[#This Row],[P/N]],'Table V'!A$1:O$7777,13,FALSE),"0,00")</f>
        <v>4106</v>
      </c>
      <c r="AO210" s="201">
        <f>IFERROR(VLOOKUP(SPARES_MANUF[[#This Row],[P/N]],'Table V'!A$1:O$7777,14,FALSE),"0,00")</f>
        <v>0</v>
      </c>
      <c r="AP210" s="202" t="str">
        <f>IFERROR(VLOOKUP(SPARES_MANUF[[#This Row],[P/N]],'Table V'!A$1:O$7777,15,FALSE),"TBD")</f>
        <v>USD</v>
      </c>
      <c r="AQ210" s="203" t="str">
        <f>IFERROR(VLOOKUP(SPARES_MANUF[[#This Row],[CONCAT]],[3]PO_AS!$A$2:$R$2520,16,FALSE),"TBD")</f>
        <v>TBD</v>
      </c>
      <c r="AR210" s="204" t="str">
        <f>IFERROR(VLOOKUP(SPARES_MANUF[[#This Row],[CONCAT]],[3]PO_AS!$A$2:$S$2520,18,FALSE),"TBD")</f>
        <v>TBD</v>
      </c>
      <c r="AS210" s="204" t="str">
        <f t="shared" si="16"/>
        <v>Non valide</v>
      </c>
      <c r="AT210" s="204" t="str">
        <f t="shared" si="17"/>
        <v>Non valide</v>
      </c>
      <c r="AU2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8212</v>
      </c>
      <c r="AV210" s="280">
        <f>IFERROR(SPARES_MANUF[[#This Row],[CA]]*INDEX('Paramètres listes'!$A$32:$C$34,MATCH(SPARES_MANUF[[#This Row],[Devise vendue]],'Paramètres listes'!$A$32:$A$34,0),MATCH(DASHBOARD!$J$5,'Paramètres listes'!$A$32:$C$32,0)),"0,00")</f>
        <v>7308.68</v>
      </c>
      <c r="AW210" s="259" t="str">
        <f>LEFT(SPARES_MANUF[[#This Row],[LCT]],9)</f>
        <v>LCT072749</v>
      </c>
      <c r="AX210" s="205">
        <f>SPARES_MANUF[[#This Row],[Collaborated date]]</f>
        <v>43362</v>
      </c>
      <c r="AY210" s="206">
        <f>IF(AND(SPARES_MANUF[[#This Row],[Dashboard date]]&gt;40179,SPARES_MANUF[[#This Row],[Dashboard date]]&lt;45658),SPARES_MANUF[[#This Row],[Dashboard date]],0)</f>
        <v>43362</v>
      </c>
      <c r="AZ210" s="207">
        <f>IF(OR(SPARES_MANUF[[#This Row],[Client]]="STELIA",SPARES_MANUF[[#This Row],[Priority]]="RTN",SPARES_MANUF[[#This Row],[Priority]]="EXP",SPARES_MANUF[[#This Row],[Priority]]="CRIT"),2,1)</f>
        <v>2</v>
      </c>
      <c r="BA210" s="208">
        <f>IFERROR(VLOOKUP(SPARES_MANUF[[#This Row],[P/N]],Tableau2[[#All],[PN]:[Temps alloués (h)]],16,FALSE),"TBD")</f>
        <v>9.7100000000000009</v>
      </c>
      <c r="BB210" s="208">
        <f>IFERROR(SUM(SPARES_MANUF[[#This Row],[Temps alloués Unitaire]]*SPARES_MANUF[[#This Row],[Requested Qty]]),"TBD")</f>
        <v>19.420000000000002</v>
      </c>
    </row>
    <row r="211" spans="1:54" ht="25.5" hidden="1" customHeight="1" x14ac:dyDescent="0.2">
      <c r="A211" s="335" t="str">
        <f t="shared" si="14"/>
        <v>2787301210</v>
      </c>
      <c r="B211" s="81" t="str">
        <f>IFERROR(VLOOKUP(F211,'Table V'!A:K,11,FALSE),"TBD")</f>
        <v>AIRBUS</v>
      </c>
      <c r="C211" s="81">
        <v>27873012</v>
      </c>
      <c r="D211" s="82">
        <v>10</v>
      </c>
      <c r="E211" s="83" t="s">
        <v>3</v>
      </c>
      <c r="F211" s="81" t="s">
        <v>634</v>
      </c>
      <c r="G211" s="81">
        <v>1</v>
      </c>
      <c r="H211" s="81">
        <v>0</v>
      </c>
      <c r="I211" s="81" t="str">
        <f>IFERROR(VLOOKUP(F211,'Stock PHS'!A:F,6,FALSE),"")</f>
        <v/>
      </c>
      <c r="J211" s="84" t="str">
        <f>IFERROR(VLOOKUP(F211,'Table V'!A:I,9,FALSE),"P/N INCONNU")</f>
        <v>P/N CONNU</v>
      </c>
      <c r="K211" s="81" t="str">
        <f>IFERROR(VLOOKUP(F211,'Table V'!A:J,10,FALSE),"TBD")</f>
        <v>NB04660P</v>
      </c>
      <c r="L211" s="81" t="str">
        <f>IFERROR(VLOOKUP(F211,'Table V'!A:C,3,FALSE),"LdF non existante")</f>
        <v>LdF Non approuvée</v>
      </c>
      <c r="M211" s="85" t="s">
        <v>46</v>
      </c>
      <c r="N211" s="81" t="str">
        <f>IFERROR(VLOOKUP(F211,'Table V'!A:H,8,FALSE),"À définir")</f>
        <v>NON</v>
      </c>
      <c r="O211" s="81">
        <f>IFERROR(VLOOKUP(F211,'Table V'!A:E,2,FALSE),"TBD")</f>
        <v>130</v>
      </c>
      <c r="P211" s="81" t="str">
        <f>IFERROR(CONCATENATE(VLOOKUP(F211,'Table V'!$A$1:$Q$259969,17,FALSE),"-",(RIGHT(C211,4)),"0",D211),"")</f>
        <v>1251019-3012010</v>
      </c>
      <c r="Q211" s="86" t="str">
        <f>IFERROR(VLOOKUP(F211,'Table V'!A:L,12,FALSE),"")</f>
        <v>LAB</v>
      </c>
      <c r="R211" s="82" t="s">
        <v>1758</v>
      </c>
      <c r="S211" s="81" t="s">
        <v>153</v>
      </c>
      <c r="T211" s="90">
        <v>43363</v>
      </c>
      <c r="U211" s="88" t="s">
        <v>18</v>
      </c>
      <c r="V211" s="86" t="str">
        <f>IFERROR(VLOOKUP(F211,'Table V'!A:F,6,FALSE),"TBD")</f>
        <v>N/A</v>
      </c>
      <c r="W211" s="81" t="str">
        <f>IFERROR(VLOOKUP(F211,'Table V'!A:G,7,FALSE),"TBD")</f>
        <v>N/A</v>
      </c>
      <c r="X211" s="81" t="str">
        <f>IFERROR(VLOOKUP(A211,[1]Feuil1!$A:$AJ,32,FALSE),"N/A")</f>
        <v>N/A</v>
      </c>
      <c r="Y211" s="86" t="s">
        <v>1893</v>
      </c>
      <c r="Z211" s="89" t="s">
        <v>826</v>
      </c>
      <c r="AA211" s="81" t="s">
        <v>141</v>
      </c>
      <c r="AB211" s="85">
        <v>15966</v>
      </c>
      <c r="AC211" s="85"/>
      <c r="AD211" s="85">
        <v>1624</v>
      </c>
      <c r="AE211" s="90">
        <v>43367</v>
      </c>
      <c r="AF211" s="90"/>
      <c r="AG211" s="90">
        <f t="shared" si="15"/>
        <v>43363</v>
      </c>
      <c r="AH211" s="81"/>
      <c r="AI211" s="133">
        <f>IFERROR(VLOOKUP(SPARES_MANUF[[#This Row],[LCT pour mise à la MAD]],[2]MAD!$B$4:$J$500000,2,FALSE),"MAD TBD")</f>
        <v>43367</v>
      </c>
      <c r="AJ211" s="124">
        <f>IFERROR(VLOOKUP(SPARES_MANUF[[#This Row],[LCT pour mise à la MAD]],[2]MAD!$B$4:$J$500000,9,FALSE),"")</f>
        <v>43368</v>
      </c>
      <c r="AK2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11" s="124">
        <v>43367</v>
      </c>
      <c r="AM211" s="122" t="s">
        <v>10</v>
      </c>
      <c r="AN211" s="200">
        <f>IFERROR(VLOOKUP(SPARES_MANUF[[#This Row],[P/N]],'Table V'!A$1:O$7777,13,FALSE),"0,00")</f>
        <v>5409</v>
      </c>
      <c r="AO211" s="201">
        <f>IFERROR(VLOOKUP(SPARES_MANUF[[#This Row],[P/N]],'Table V'!A$1:O$7777,14,FALSE),"0,00")</f>
        <v>0</v>
      </c>
      <c r="AP211" s="202" t="str">
        <f>IFERROR(VLOOKUP(SPARES_MANUF[[#This Row],[P/N]],'Table V'!A$1:O$7777,15,FALSE),"TBD")</f>
        <v>USD</v>
      </c>
      <c r="AQ211" s="203" t="str">
        <f>IFERROR(VLOOKUP(SPARES_MANUF[[#This Row],[CONCAT]],[3]PO_AS!$A$2:$R$2520,16,FALSE),"TBD")</f>
        <v>TBD</v>
      </c>
      <c r="AR211" s="204" t="str">
        <f>IFERROR(VLOOKUP(SPARES_MANUF[[#This Row],[CONCAT]],[3]PO_AS!$A$2:$S$2520,18,FALSE),"TBD")</f>
        <v>TBD</v>
      </c>
      <c r="AS211" s="204" t="str">
        <f t="shared" si="16"/>
        <v>Non valide</v>
      </c>
      <c r="AT211" s="204" t="str">
        <f t="shared" si="17"/>
        <v>Non valide</v>
      </c>
      <c r="AU2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11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11" s="259" t="str">
        <f>LEFT(SPARES_MANUF[[#This Row],[LCT]],9)</f>
        <v>LCT108990</v>
      </c>
      <c r="AX211" s="205">
        <f>SPARES_MANUF[[#This Row],[Collaborated date]]</f>
        <v>43367</v>
      </c>
      <c r="AY211" s="206">
        <f>IF(AND(SPARES_MANUF[[#This Row],[Dashboard date]]&gt;40179,SPARES_MANUF[[#This Row],[Dashboard date]]&lt;45658),SPARES_MANUF[[#This Row],[Dashboard date]],0)</f>
        <v>43367</v>
      </c>
      <c r="AZ211" s="207">
        <f>IF(OR(SPARES_MANUF[[#This Row],[Client]]="STELIA",SPARES_MANUF[[#This Row],[Priority]]="RTN",SPARES_MANUF[[#This Row],[Priority]]="EXP",SPARES_MANUF[[#This Row],[Priority]]="CRIT"),2,1)</f>
        <v>1</v>
      </c>
      <c r="BA211" s="208">
        <f>IFERROR(VLOOKUP(SPARES_MANUF[[#This Row],[P/N]],Tableau2[[#All],[PN]:[Temps alloués (h)]],16,FALSE),"TBD")</f>
        <v>0</v>
      </c>
      <c r="BB211" s="208">
        <f>IFERROR(SUM(SPARES_MANUF[[#This Row],[Temps alloués Unitaire]]*SPARES_MANUF[[#This Row],[Requested Qty]]),"TBD")</f>
        <v>0</v>
      </c>
    </row>
    <row r="212" spans="1:54" ht="38.25" hidden="1" customHeight="1" x14ac:dyDescent="0.2">
      <c r="A212" s="335" t="str">
        <f t="shared" si="14"/>
        <v>27815249</v>
      </c>
      <c r="B212" s="81" t="str">
        <f>IFERROR(VLOOKUP(F212,'Table V'!A:K,11,FALSE),"TBD")</f>
        <v>AIRBUS</v>
      </c>
      <c r="C212" s="81">
        <v>27815249</v>
      </c>
      <c r="D212" s="82"/>
      <c r="E212" s="83" t="s">
        <v>3</v>
      </c>
      <c r="F212" s="81" t="s">
        <v>475</v>
      </c>
      <c r="G212" s="81">
        <v>2</v>
      </c>
      <c r="H212" s="81">
        <v>0</v>
      </c>
      <c r="I212" s="81" t="str">
        <f>IFERROR(VLOOKUP(F212,'Stock PHS'!A:F,6,FALSE),"")</f>
        <v/>
      </c>
      <c r="J212" s="84" t="str">
        <f>IFERROR(VLOOKUP(F212,'Table V'!A:I,9,FALSE),"P/N INCONNU")</f>
        <v>P/N CONNU</v>
      </c>
      <c r="K212" s="81" t="str">
        <f>IFERROR(VLOOKUP(F212,'Table V'!A:J,10,FALSE),"TBD")</f>
        <v>NB06482P</v>
      </c>
      <c r="L212" s="81" t="str">
        <f>IFERROR(VLOOKUP(F212,'Table V'!A:C,3,FALSE),"LdF non existante")</f>
        <v>LdF Non approuvée</v>
      </c>
      <c r="M212" s="85" t="s">
        <v>46</v>
      </c>
      <c r="N212" s="81" t="str">
        <f>IFERROR(VLOOKUP(F212,'Table V'!A:H,8,FALSE),"À définir")</f>
        <v>NON</v>
      </c>
      <c r="O212" s="81">
        <f>IFERROR(VLOOKUP(F212,'Table V'!A:E,2,FALSE),"")</f>
        <v>22</v>
      </c>
      <c r="P212" s="81" t="str">
        <f>IFERROR(CONCATENATE(VLOOKUP(F212,'Table V'!$A$1:$Q$259969,17,FALSE),"-",(RIGHT(C212,4)),"0",D212),"")</f>
        <v>1251019-52490</v>
      </c>
      <c r="Q212" s="86" t="str">
        <f>IFERROR(VLOOKUP(F212,'Table V'!A:L,12,FALSE),"")</f>
        <v>LAB</v>
      </c>
      <c r="R212" s="82" t="s">
        <v>1757</v>
      </c>
      <c r="S212" s="81" t="s">
        <v>356</v>
      </c>
      <c r="T212" s="90">
        <v>43364</v>
      </c>
      <c r="U212" s="88" t="s">
        <v>18</v>
      </c>
      <c r="V212" s="86" t="str">
        <f>IFERROR(VLOOKUP(F212,'Table V'!A:F,6,FALSE),"TBD")</f>
        <v>6939600100
6944100100</v>
      </c>
      <c r="W212" s="81" t="str">
        <f>IFERROR(VLOOKUP(F212,'Table V'!A:G,7,FALSE),"TBD")</f>
        <v>Qté 1
Qté 1</v>
      </c>
      <c r="X212" s="81" t="str">
        <f>IFERROR(VLOOKUP(A212,[1]Feuil1!$A:$AJ,32,FALSE),"N/A")</f>
        <v>N/A</v>
      </c>
      <c r="Y212" s="131" t="s">
        <v>1937</v>
      </c>
      <c r="Z212" s="89" t="s">
        <v>402</v>
      </c>
      <c r="AA212" s="81" t="s">
        <v>141</v>
      </c>
      <c r="AB212" s="85">
        <v>14929</v>
      </c>
      <c r="AC212" s="85"/>
      <c r="AD212" s="85"/>
      <c r="AE212" s="90">
        <v>43282</v>
      </c>
      <c r="AF212" s="90">
        <v>43368</v>
      </c>
      <c r="AG212" s="90">
        <f t="shared" si="15"/>
        <v>43364</v>
      </c>
      <c r="AH212" s="81"/>
      <c r="AI212" s="133" t="str">
        <f>IFERROR(VLOOKUP(SPARES_MANUF[[#This Row],[LCT pour mise à la MAD]],[2]MAD!$B$4:$J$500000,2,FALSE),"MAD TBD")</f>
        <v>MAD TBD</v>
      </c>
      <c r="AJ212" s="124" t="str">
        <f>IFERROR(VLOOKUP(SPARES_MANUF[[#This Row],[LCT pour mise à la MAD]],[2]MAD!$B$4:$J$500000,9,FALSE),"")</f>
        <v/>
      </c>
      <c r="AK2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2" s="124">
        <f>SPARES_MANUF[[#This Row],[Promised ODD]]</f>
        <v>43368</v>
      </c>
      <c r="AM212" s="122" t="s">
        <v>10</v>
      </c>
      <c r="AN212" s="200">
        <f>IFERROR(VLOOKUP(SPARES_MANUF[[#This Row],[P/N]],'Table V'!A$1:O$7777,13,FALSE),"0,00")</f>
        <v>4106</v>
      </c>
      <c r="AO212" s="201">
        <f>IFERROR(VLOOKUP(SPARES_MANUF[[#This Row],[P/N]],'Table V'!A$1:O$7777,14,FALSE),"0,00")</f>
        <v>0</v>
      </c>
      <c r="AP212" s="202" t="str">
        <f>IFERROR(VLOOKUP(SPARES_MANUF[[#This Row],[P/N]],'Table V'!A$1:O$7777,15,FALSE),"TBD")</f>
        <v>USD</v>
      </c>
      <c r="AQ212" s="203" t="str">
        <f>IFERROR(VLOOKUP(SPARES_MANUF[[#This Row],[CONCAT]],[3]PO_AS!$A$2:$R$2520,16,FALSE),"TBD")</f>
        <v>TBD</v>
      </c>
      <c r="AR212" s="204" t="str">
        <f>IFERROR(VLOOKUP(SPARES_MANUF[[#This Row],[CONCAT]],[3]PO_AS!$A$2:$S$2520,18,FALSE),"TBD")</f>
        <v>TBD</v>
      </c>
      <c r="AS212" s="204" t="str">
        <f t="shared" si="16"/>
        <v>Non valide</v>
      </c>
      <c r="AT212" s="204" t="str">
        <f t="shared" si="17"/>
        <v>Non valide</v>
      </c>
      <c r="AU2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12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12" s="259" t="str">
        <f>LEFT(SPARES_MANUF[[#This Row],[LCT]],9)</f>
        <v>LCT072749</v>
      </c>
      <c r="AX212" s="205">
        <f>SPARES_MANUF[[#This Row],[Collaborated date]]</f>
        <v>43368</v>
      </c>
      <c r="AY212" s="206">
        <f>IF(AND(SPARES_MANUF[[#This Row],[Dashboard date]]&gt;40179,SPARES_MANUF[[#This Row],[Dashboard date]]&lt;45658),SPARES_MANUF[[#This Row],[Dashboard date]],0)</f>
        <v>43368</v>
      </c>
      <c r="AZ212" s="207">
        <f>IF(OR(SPARES_MANUF[[#This Row],[Client]]="STELIA",SPARES_MANUF[[#This Row],[Priority]]="RTN",SPARES_MANUF[[#This Row],[Priority]]="EXP",SPARES_MANUF[[#This Row],[Priority]]="CRIT"),2,1)</f>
        <v>1</v>
      </c>
      <c r="BA212" s="208">
        <f>IFERROR(VLOOKUP(SPARES_MANUF[[#This Row],[P/N]],Tableau2[[#All],[PN]:[Temps alloués (h)]],16,FALSE),"TBD")</f>
        <v>9.7100000000000009</v>
      </c>
      <c r="BB212" s="208">
        <f>IFERROR(SUM(SPARES_MANUF[[#This Row],[Temps alloués Unitaire]]*SPARES_MANUF[[#This Row],[Requested Qty]]),"TBD")</f>
        <v>19.420000000000002</v>
      </c>
    </row>
    <row r="213" spans="1:54" ht="38.25" hidden="1" customHeight="1" x14ac:dyDescent="0.2">
      <c r="A213" s="335" t="str">
        <f t="shared" si="14"/>
        <v>2790975210</v>
      </c>
      <c r="B213" s="81" t="str">
        <f>IFERROR(VLOOKUP(F213,'Table V'!A:K,11,FALSE),"TBD")</f>
        <v>AIRBUS</v>
      </c>
      <c r="C213" s="81">
        <v>27909752</v>
      </c>
      <c r="D213" s="82">
        <v>10</v>
      </c>
      <c r="E213" s="83" t="s">
        <v>3</v>
      </c>
      <c r="F213" s="81" t="s">
        <v>475</v>
      </c>
      <c r="G213" s="81">
        <v>1</v>
      </c>
      <c r="H213" s="81">
        <v>0</v>
      </c>
      <c r="I213" s="81" t="str">
        <f>IFERROR(VLOOKUP(F213,'Stock PHS'!A:F,6,FALSE),"")</f>
        <v/>
      </c>
      <c r="J213" s="84" t="str">
        <f>IFERROR(VLOOKUP(F213,'Table V'!A:I,9,FALSE),"P/N INCONNU")</f>
        <v>P/N CONNU</v>
      </c>
      <c r="K213" s="81" t="str">
        <f>IFERROR(VLOOKUP(F213,'Table V'!A:J,10,FALSE),"TBD")</f>
        <v>NB06482P</v>
      </c>
      <c r="L213" s="81" t="str">
        <f>IFERROR(VLOOKUP(F213,'Table V'!A:C,3,FALSE),"LdF non existante")</f>
        <v>LdF Non approuvée</v>
      </c>
      <c r="M213" s="85" t="s">
        <v>46</v>
      </c>
      <c r="N213" s="81" t="str">
        <f>IFERROR(VLOOKUP(F213,'Table V'!A:H,8,FALSE),"À définir")</f>
        <v>NON</v>
      </c>
      <c r="O213" s="81">
        <f>IFERROR(VLOOKUP(F213,'Table V'!A:E,2,FALSE),"TBD")</f>
        <v>22</v>
      </c>
      <c r="P213" s="81" t="str">
        <f>IFERROR(CONCATENATE(VLOOKUP(F213,'Table V'!$A$1:$Q$259969,17,FALSE),"-",(RIGHT(C213,4)),"0",D213),"")</f>
        <v>1251019-9752010</v>
      </c>
      <c r="Q213" s="86" t="str">
        <f>IFERROR(VLOOKUP(F213,'Table V'!A:L,12,FALSE),"")</f>
        <v>LAB</v>
      </c>
      <c r="R213" s="82" t="s">
        <v>868</v>
      </c>
      <c r="S213" s="81" t="s">
        <v>166</v>
      </c>
      <c r="T213" s="90">
        <v>43364</v>
      </c>
      <c r="U213" s="88" t="s">
        <v>18</v>
      </c>
      <c r="V213" s="86" t="str">
        <f>IFERROR(VLOOKUP(F213,'Table V'!A:F,6,FALSE),"TBD")</f>
        <v>6939600100
6944100100</v>
      </c>
      <c r="W213" s="81" t="str">
        <f>IFERROR(VLOOKUP(F213,'Table V'!A:G,7,FALSE),"TBD")</f>
        <v>Qté 1
Qté 1</v>
      </c>
      <c r="X213" s="81" t="str">
        <f>IFERROR(VLOOKUP(A213,[1]Feuil1!$A:$AJ,32,FALSE),"N/A")</f>
        <v>Waiting</v>
      </c>
      <c r="Y213" s="86" t="s">
        <v>1893</v>
      </c>
      <c r="Z213" s="89" t="s">
        <v>253</v>
      </c>
      <c r="AA213" s="81" t="s">
        <v>840</v>
      </c>
      <c r="AB213" s="85">
        <v>17013</v>
      </c>
      <c r="AC213" s="85"/>
      <c r="AD213" s="85"/>
      <c r="AE213" s="90">
        <v>43368</v>
      </c>
      <c r="AF213" s="90"/>
      <c r="AG213" s="90">
        <f t="shared" si="15"/>
        <v>43364</v>
      </c>
      <c r="AH213" s="81"/>
      <c r="AI213" s="133" t="str">
        <f>IFERROR(VLOOKUP(SPARES_MANUF[[#This Row],[LCT pour mise à la MAD]],[2]MAD!$B$4:$J$500000,2,FALSE),"MAD TBD")</f>
        <v>MAD TBD</v>
      </c>
      <c r="AJ213" s="124" t="str">
        <f>IFERROR(VLOOKUP(SPARES_MANUF[[#This Row],[LCT pour mise à la MAD]],[2]MAD!$B$4:$J$500000,9,FALSE),"")</f>
        <v/>
      </c>
      <c r="AK2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3" s="124">
        <v>43364</v>
      </c>
      <c r="AM213" s="122" t="s">
        <v>10</v>
      </c>
      <c r="AN213" s="200">
        <f>IFERROR(VLOOKUP(SPARES_MANUF[[#This Row],[P/N]],'Table V'!A$1:O$7777,13,FALSE),"0,00")</f>
        <v>4106</v>
      </c>
      <c r="AO213" s="201">
        <f>IFERROR(VLOOKUP(SPARES_MANUF[[#This Row],[P/N]],'Table V'!A$1:O$7777,14,FALSE),"0,00")</f>
        <v>0</v>
      </c>
      <c r="AP213" s="202" t="str">
        <f>IFERROR(VLOOKUP(SPARES_MANUF[[#This Row],[P/N]],'Table V'!A$1:O$7777,15,FALSE),"TBD")</f>
        <v>USD</v>
      </c>
      <c r="AQ213" s="203" t="str">
        <f>IFERROR(VLOOKUP(SPARES_MANUF[[#This Row],[CONCAT]],[3]PO_AS!$A$2:$R$2520,16,FALSE),"TBD")</f>
        <v>TBD</v>
      </c>
      <c r="AR213" s="204" t="str">
        <f>IFERROR(VLOOKUP(SPARES_MANUF[[#This Row],[CONCAT]],[3]PO_AS!$A$2:$S$2520,18,FALSE),"TBD")</f>
        <v>TBD</v>
      </c>
      <c r="AS213" s="204" t="str">
        <f t="shared" si="16"/>
        <v>Non valide</v>
      </c>
      <c r="AT213" s="204" t="str">
        <f t="shared" si="17"/>
        <v>Non valide</v>
      </c>
      <c r="AU2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1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13" s="259" t="str">
        <f>LEFT(SPARES_MANUF[[#This Row],[LCT]],9)</f>
        <v xml:space="preserve">commande </v>
      </c>
      <c r="AX213" s="205">
        <f>SPARES_MANUF[[#This Row],[Collaborated date]]</f>
        <v>43364</v>
      </c>
      <c r="AY213" s="206">
        <f>IF(AND(SPARES_MANUF[[#This Row],[Dashboard date]]&gt;40179,SPARES_MANUF[[#This Row],[Dashboard date]]&lt;45658),SPARES_MANUF[[#This Row],[Dashboard date]],0)</f>
        <v>43364</v>
      </c>
      <c r="AZ213" s="207">
        <f>IF(OR(SPARES_MANUF[[#This Row],[Client]]="STELIA",SPARES_MANUF[[#This Row],[Priority]]="RTN",SPARES_MANUF[[#This Row],[Priority]]="EXP",SPARES_MANUF[[#This Row],[Priority]]="CRIT"),2,1)</f>
        <v>1</v>
      </c>
      <c r="BA213" s="208">
        <f>IFERROR(VLOOKUP(SPARES_MANUF[[#This Row],[P/N]],Tableau2[[#All],[PN]:[Temps alloués (h)]],16,FALSE),"TBD")</f>
        <v>9.7100000000000009</v>
      </c>
      <c r="BB213" s="208">
        <f>IFERROR(SUM(SPARES_MANUF[[#This Row],[Temps alloués Unitaire]]*SPARES_MANUF[[#This Row],[Requested Qty]]),"TBD")</f>
        <v>9.7100000000000009</v>
      </c>
    </row>
    <row r="214" spans="1:54" ht="25.5" hidden="1" customHeight="1" x14ac:dyDescent="0.2">
      <c r="A214" s="335" t="str">
        <f t="shared" si="14"/>
        <v>2790681910</v>
      </c>
      <c r="B214" s="81" t="str">
        <f>IFERROR(VLOOKUP(F214,'Table V'!A:K,11,FALSE),"TBD")</f>
        <v>AIRBUS</v>
      </c>
      <c r="C214" s="81">
        <v>27906819</v>
      </c>
      <c r="D214" s="82">
        <v>10</v>
      </c>
      <c r="E214" s="83" t="s">
        <v>3</v>
      </c>
      <c r="F214" s="81" t="s">
        <v>658</v>
      </c>
      <c r="G214" s="81">
        <v>1</v>
      </c>
      <c r="H214" s="81">
        <v>0</v>
      </c>
      <c r="I214" s="81" t="str">
        <f>IFERROR(VLOOKUP(F214,'Stock PHS'!A:F,6,FALSE),"")</f>
        <v/>
      </c>
      <c r="J214" s="84" t="str">
        <f>IFERROR(VLOOKUP(F214,'Table V'!A:I,9,FALSE),"P/N INCONNU")</f>
        <v>P/N CONNU</v>
      </c>
      <c r="K214" s="81" t="str">
        <f>IFERROR(VLOOKUP(F214,'Table V'!A:J,10,FALSE),"TBD")</f>
        <v>N/A</v>
      </c>
      <c r="L214" s="81" t="str">
        <f>IFERROR(VLOOKUP(F214,'Table V'!A:C,3,FALSE),"LdF non existante")</f>
        <v>LdF approuvée</v>
      </c>
      <c r="M214" s="85" t="s">
        <v>46</v>
      </c>
      <c r="N214" s="81" t="str">
        <f>IFERROR(VLOOKUP(F214,'Table V'!A:H,8,FALSE),"À définir")</f>
        <v>NON</v>
      </c>
      <c r="O214" s="81" t="str">
        <f>IFERROR(VLOOKUP(F214,'Table V'!A:E,2,FALSE),"TBD")</f>
        <v>PLATE ASSY</v>
      </c>
      <c r="P214" s="81" t="str">
        <f>IFERROR(CONCATENATE(VLOOKUP(F214,'Table V'!$A$1:$Q$259969,17,FALSE),"-",(RIGHT(C214,4)),"0",D214),"")</f>
        <v>1251019-6819010</v>
      </c>
      <c r="Q214" s="86" t="str">
        <f>IFERROR(VLOOKUP(F214,'Table V'!A:L,12,FALSE),"")</f>
        <v>COL</v>
      </c>
      <c r="R214" s="82" t="s">
        <v>1759</v>
      </c>
      <c r="S214" s="81" t="s">
        <v>713</v>
      </c>
      <c r="T214" s="90">
        <v>43364</v>
      </c>
      <c r="U214" s="88" t="s">
        <v>18</v>
      </c>
      <c r="V214" s="86" t="str">
        <f>IFERROR(VLOOKUP(F214,'Table V'!A:F,6,FALSE),"TBD")</f>
        <v>N/A</v>
      </c>
      <c r="W214" s="81" t="str">
        <f>IFERROR(VLOOKUP(F214,'Table V'!A:G,7,FALSE),"TBD")</f>
        <v>N/A</v>
      </c>
      <c r="X214" s="81" t="str">
        <f>IFERROR(VLOOKUP(A214,[1]Feuil1!$A:$AJ,32,FALSE),"N/A")</f>
        <v>N/A</v>
      </c>
      <c r="Y214" s="86" t="s">
        <v>1893</v>
      </c>
      <c r="Z214" s="89" t="s">
        <v>825</v>
      </c>
      <c r="AA214" s="81" t="s">
        <v>141</v>
      </c>
      <c r="AB214" s="85">
        <v>16666</v>
      </c>
      <c r="AC214" s="85"/>
      <c r="AD214" s="85">
        <v>1854</v>
      </c>
      <c r="AE214" s="90">
        <v>43357</v>
      </c>
      <c r="AF214" s="90">
        <v>43368</v>
      </c>
      <c r="AG214" s="90">
        <f t="shared" si="15"/>
        <v>43364</v>
      </c>
      <c r="AH214" s="81"/>
      <c r="AI214" s="133" t="str">
        <f>IFERROR(VLOOKUP(SPARES_MANUF[[#This Row],[LCT pour mise à la MAD]],[2]MAD!$B$4:$J$500000,2,FALSE),"MAD TBD")</f>
        <v>MAD TBD</v>
      </c>
      <c r="AJ214" s="124" t="str">
        <f>IFERROR(VLOOKUP(SPARES_MANUF[[#This Row],[LCT pour mise à la MAD]],[2]MAD!$B$4:$J$500000,9,FALSE),"")</f>
        <v/>
      </c>
      <c r="AK2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4" s="124">
        <f>SPARES_MANUF[[#This Row],[Promised ODD]]</f>
        <v>43368</v>
      </c>
      <c r="AM214" s="122" t="s">
        <v>10</v>
      </c>
      <c r="AN214" s="200">
        <f>IFERROR(VLOOKUP(SPARES_MANUF[[#This Row],[P/N]],'Table V'!A$1:O$7777,13,FALSE),"0,00")</f>
        <v>745</v>
      </c>
      <c r="AO214" s="201">
        <f>IFERROR(VLOOKUP(SPARES_MANUF[[#This Row],[P/N]],'Table V'!A$1:O$7777,14,FALSE),"0,00")</f>
        <v>0</v>
      </c>
      <c r="AP214" s="202" t="str">
        <f>IFERROR(VLOOKUP(SPARES_MANUF[[#This Row],[P/N]],'Table V'!A$1:O$7777,15,FALSE),"TBD")</f>
        <v>EUR</v>
      </c>
      <c r="AQ214" s="203" t="str">
        <f>IFERROR(VLOOKUP(SPARES_MANUF[[#This Row],[CONCAT]],[3]PO_AS!$A$2:$R$2520,16,FALSE),"TBD")</f>
        <v>TBD</v>
      </c>
      <c r="AR214" s="204" t="str">
        <f>IFERROR(VLOOKUP(SPARES_MANUF[[#This Row],[CONCAT]],[3]PO_AS!$A$2:$S$2520,18,FALSE),"TBD")</f>
        <v>TBD</v>
      </c>
      <c r="AS214" s="204" t="str">
        <f t="shared" si="16"/>
        <v>Non valide</v>
      </c>
      <c r="AT214" s="204" t="str">
        <f t="shared" si="17"/>
        <v>Non valide</v>
      </c>
      <c r="AU2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14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14" s="259" t="str">
        <f>LEFT(SPARES_MANUF[[#This Row],[LCT]],9)</f>
        <v>LCT124657</v>
      </c>
      <c r="AX214" s="205">
        <f>SPARES_MANUF[[#This Row],[Collaborated date]]</f>
        <v>43368</v>
      </c>
      <c r="AY214" s="206">
        <f>IF(AND(SPARES_MANUF[[#This Row],[Dashboard date]]&gt;40179,SPARES_MANUF[[#This Row],[Dashboard date]]&lt;45658),SPARES_MANUF[[#This Row],[Dashboard date]],0)</f>
        <v>43368</v>
      </c>
      <c r="AZ214" s="207">
        <f>IF(OR(SPARES_MANUF[[#This Row],[Client]]="STELIA",SPARES_MANUF[[#This Row],[Priority]]="RTN",SPARES_MANUF[[#This Row],[Priority]]="EXP",SPARES_MANUF[[#This Row],[Priority]]="CRIT"),2,1)</f>
        <v>1</v>
      </c>
      <c r="BA214" s="208">
        <f>IFERROR(VLOOKUP(SPARES_MANUF[[#This Row],[P/N]],Tableau2[[#All],[PN]:[Temps alloués (h)]],16,FALSE),"TBD")</f>
        <v>0</v>
      </c>
      <c r="BB214" s="208">
        <f>IFERROR(SUM(SPARES_MANUF[[#This Row],[Temps alloués Unitaire]]*SPARES_MANUF[[#This Row],[Requested Qty]]),"TBD")</f>
        <v>0</v>
      </c>
    </row>
    <row r="215" spans="1:54" ht="38.25" hidden="1" customHeight="1" x14ac:dyDescent="0.2">
      <c r="A215" s="335" t="str">
        <f t="shared" si="14"/>
        <v>4900035878</v>
      </c>
      <c r="B215" s="81" t="str">
        <f>IFERROR(VLOOKUP(F215,'Table V'!A:K,11,FALSE),"TBD")</f>
        <v>STELIA</v>
      </c>
      <c r="C215" s="81">
        <v>4900035878</v>
      </c>
      <c r="D215" s="82"/>
      <c r="E215" s="83" t="s">
        <v>86</v>
      </c>
      <c r="F215" s="81" t="s">
        <v>664</v>
      </c>
      <c r="G215" s="81">
        <v>7</v>
      </c>
      <c r="H215" s="81">
        <v>0</v>
      </c>
      <c r="I215" s="81" t="str">
        <f>IFERROR(VLOOKUP(F215,'Stock PHS'!A:F,6,FALSE),"")</f>
        <v/>
      </c>
      <c r="J215" s="84" t="str">
        <f>IFERROR(VLOOKUP(F215,'Table V'!A:I,9,FALSE),"P/N INCONNU")</f>
        <v>P/N CONNU</v>
      </c>
      <c r="K215" s="81" t="str">
        <f>IFERROR(VLOOKUP(F215,'Table V'!A:J,10,FALSE),"TBD")</f>
        <v>N/A</v>
      </c>
      <c r="L215" s="81" t="str">
        <f>IFERROR(VLOOKUP(F215,'Table V'!A:C,3,FALSE),"LdF non existante")</f>
        <v>LdF approuvée</v>
      </c>
      <c r="M215" s="85" t="s">
        <v>46</v>
      </c>
      <c r="N215" s="81" t="str">
        <f>IFERROR(VLOOKUP(F215,'Table V'!A:H,8,FALSE),"À définir")</f>
        <v>OUI</v>
      </c>
      <c r="O215" s="81" t="str">
        <f>IFERROR(VLOOKUP(F215,'Table V'!A:E,2,FALSE),"")</f>
        <v>CABLE COAXIAL</v>
      </c>
      <c r="P215" s="81" t="str">
        <f>IFERROR(CONCATENATE(VLOOKUP(F215,'Table V'!$A$1:$Q$259969,17,FALSE),"-",(RIGHT(C215,4)),"0",D215),"")</f>
        <v>1251019-58780</v>
      </c>
      <c r="Q215" s="86" t="str">
        <f>IFERROR(VLOOKUP(F215,'Table V'!A:L,12,FALSE),"")</f>
        <v>COL</v>
      </c>
      <c r="R215" s="82"/>
      <c r="S215" s="81"/>
      <c r="T215" s="90">
        <v>43367</v>
      </c>
      <c r="U215" s="88" t="s">
        <v>18</v>
      </c>
      <c r="V215" s="86" t="str">
        <f>IFERROR(VLOOKUP(F215,'Table V'!A:F,6,FALSE),"TBD")</f>
        <v>N/A</v>
      </c>
      <c r="W215" s="81" t="str">
        <f>IFERROR(VLOOKUP(F215,'Table V'!A:G,7,FALSE),"TBD")</f>
        <v>N/A</v>
      </c>
      <c r="X215" s="81" t="str">
        <f>IFERROR(VLOOKUP(A215,[1]Feuil1!$A:$AJ,32,FALSE),"N/A")</f>
        <v>N/A</v>
      </c>
      <c r="Y215" s="86" t="s">
        <v>1893</v>
      </c>
      <c r="Z215" s="89"/>
      <c r="AA215" s="81" t="s">
        <v>141</v>
      </c>
      <c r="AB215" s="85"/>
      <c r="AC215" s="85"/>
      <c r="AD215" s="85"/>
      <c r="AE215" s="90">
        <v>43371</v>
      </c>
      <c r="AF215" s="90"/>
      <c r="AG215" s="90">
        <f t="shared" si="15"/>
        <v>43367</v>
      </c>
      <c r="AH215" s="81"/>
      <c r="AI215" s="133" t="str">
        <f>IFERROR(VLOOKUP(SPARES_MANUF[[#This Row],[LCT pour mise à la MAD]],[2]MAD!$B$4:$J$500000,2,FALSE),"MAD TBD")</f>
        <v>MAD TBD</v>
      </c>
      <c r="AJ215" s="124" t="str">
        <f>IFERROR(VLOOKUP(SPARES_MANUF[[#This Row],[LCT pour mise à la MAD]],[2]MAD!$B$4:$J$500000,9,FALSE),"")</f>
        <v/>
      </c>
      <c r="AK21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5" s="124">
        <v>43367</v>
      </c>
      <c r="AM215" s="122" t="s">
        <v>10</v>
      </c>
      <c r="AN215" s="200">
        <f>IFERROR(VLOOKUP(SPARES_MANUF[[#This Row],[P/N]],'Table V'!A$1:O$7777,13,FALSE),"0,00")</f>
        <v>213.45</v>
      </c>
      <c r="AO215" s="201">
        <f>IFERROR(VLOOKUP(SPARES_MANUF[[#This Row],[P/N]],'Table V'!A$1:O$7777,14,FALSE),"0,00")</f>
        <v>0</v>
      </c>
      <c r="AP215" s="202" t="str">
        <f>IFERROR(VLOOKUP(SPARES_MANUF[[#This Row],[P/N]],'Table V'!A$1:O$7777,15,FALSE),"TBD")</f>
        <v>EUR</v>
      </c>
      <c r="AQ215" s="203" t="str">
        <f>IFERROR(VLOOKUP(SPARES_MANUF[[#This Row],[CONCAT]],[3]PO_AS!$A$2:$R$2520,16,FALSE),"TBD")</f>
        <v>TBD</v>
      </c>
      <c r="AR215" s="204" t="str">
        <f>IFERROR(VLOOKUP(SPARES_MANUF[[#This Row],[CONCAT]],[3]PO_AS!$A$2:$S$2520,18,FALSE),"TBD")</f>
        <v>TBD</v>
      </c>
      <c r="AS215" s="204" t="str">
        <f t="shared" si="16"/>
        <v>Non valide</v>
      </c>
      <c r="AT215" s="204" t="str">
        <f t="shared" si="17"/>
        <v>Non valide</v>
      </c>
      <c r="AU2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1494.1499999999999</v>
      </c>
      <c r="AV215" s="280">
        <f>IFERROR(SPARES_MANUF[[#This Row],[CA]]*INDEX('Paramètres listes'!$A$32:$C$34,MATCH(SPARES_MANUF[[#This Row],[Devise vendue]],'Paramètres listes'!$A$32:$A$34,0),MATCH(DASHBOARD!$J$5,'Paramètres listes'!$A$32:$C$32,0)),"0,00")</f>
        <v>1494.1499999999999</v>
      </c>
      <c r="AW215" s="259" t="str">
        <f>LEFT(SPARES_MANUF[[#This Row],[LCT]],9)</f>
        <v/>
      </c>
      <c r="AX215" s="205">
        <f>SPARES_MANUF[[#This Row],[Collaborated date]]</f>
        <v>43367</v>
      </c>
      <c r="AY215" s="206">
        <f>IF(AND(SPARES_MANUF[[#This Row],[Dashboard date]]&gt;40179,SPARES_MANUF[[#This Row],[Dashboard date]]&lt;45658),SPARES_MANUF[[#This Row],[Dashboard date]],0)</f>
        <v>43367</v>
      </c>
      <c r="AZ215" s="207">
        <f>IF(OR(SPARES_MANUF[[#This Row],[Client]]="STELIA",SPARES_MANUF[[#This Row],[Priority]]="RTN",SPARES_MANUF[[#This Row],[Priority]]="EXP",SPARES_MANUF[[#This Row],[Priority]]="CRIT"),2,1)</f>
        <v>2</v>
      </c>
      <c r="BA215" s="208">
        <f>IFERROR(VLOOKUP(SPARES_MANUF[[#This Row],[P/N]],Tableau2[[#All],[PN]:[Temps alloués (h)]],16,FALSE),"TBD")</f>
        <v>1.45</v>
      </c>
      <c r="BB215" s="208">
        <f>IFERROR(SUM(SPARES_MANUF[[#This Row],[Temps alloués Unitaire]]*SPARES_MANUF[[#This Row],[Requested Qty]]),"TBD")</f>
        <v>10.15</v>
      </c>
    </row>
    <row r="216" spans="1:54" ht="25.5" hidden="1" customHeight="1" x14ac:dyDescent="0.2">
      <c r="A216" s="335" t="str">
        <f t="shared" si="14"/>
        <v>2780527310</v>
      </c>
      <c r="B216" s="81" t="str">
        <f>IFERROR(VLOOKUP(F216,'Table V'!A:K,11,FALSE),"TBD")</f>
        <v>AIRBUS</v>
      </c>
      <c r="C216" s="81">
        <v>27805273</v>
      </c>
      <c r="D216" s="82">
        <v>10</v>
      </c>
      <c r="E216" s="83" t="s">
        <v>86</v>
      </c>
      <c r="F216" s="81" t="s">
        <v>650</v>
      </c>
      <c r="G216" s="81">
        <v>5</v>
      </c>
      <c r="H216" s="81">
        <v>0</v>
      </c>
      <c r="I216" s="81" t="str">
        <f>IFERROR(VLOOKUP(F216,'Stock PHS'!A:F,6,FALSE),"")</f>
        <v/>
      </c>
      <c r="J216" s="84" t="str">
        <f>IFERROR(VLOOKUP(F216,'Table V'!A:I,9,FALSE),"P/N INCONNU")</f>
        <v>P/N CONNU</v>
      </c>
      <c r="K216" s="81" t="str">
        <f>IFERROR(VLOOKUP(F216,'Table V'!A:J,10,FALSE),"TBD")</f>
        <v>N/A</v>
      </c>
      <c r="L216" s="81" t="str">
        <f>IFERROR(VLOOKUP(F216,'Table V'!A:C,3,FALSE),"LdF non existante")</f>
        <v>LdF approuvée</v>
      </c>
      <c r="M216" s="85" t="s">
        <v>46</v>
      </c>
      <c r="N216" s="81" t="str">
        <f>IFERROR(VLOOKUP(F216,'Table V'!A:H,8,FALSE),"À définir")</f>
        <v>NON</v>
      </c>
      <c r="O216" s="81" t="str">
        <f>IFERROR(VLOOKUP(F216,'Table V'!A:E,2,FALSE),"TBD")</f>
        <v>PROTECTION CAP</v>
      </c>
      <c r="P216" s="81" t="str">
        <f>IFERROR(CONCATENATE(VLOOKUP(F216,'Table V'!$A$1:$Q$259969,17,FALSE),"-",(RIGHT(C216,4)),"0",D216),"")</f>
        <v>1251019-5273010</v>
      </c>
      <c r="Q216" s="86" t="str">
        <f>IFERROR(VLOOKUP(F216,'Table V'!A:L,12,FALSE),"")</f>
        <v>COL</v>
      </c>
      <c r="R216" s="82" t="s">
        <v>721</v>
      </c>
      <c r="S216" s="81" t="s">
        <v>715</v>
      </c>
      <c r="T216" s="90">
        <v>43367</v>
      </c>
      <c r="U216" s="88" t="s">
        <v>18</v>
      </c>
      <c r="V216" s="86" t="str">
        <f>IFERROR(VLOOKUP(F216,'Table V'!A:F,6,FALSE),"TBD")</f>
        <v>N/A</v>
      </c>
      <c r="W216" s="81" t="str">
        <f>IFERROR(VLOOKUP(F216,'Table V'!A:G,7,FALSE),"TBD")</f>
        <v>N/A</v>
      </c>
      <c r="X216" s="81" t="str">
        <f>IFERROR(VLOOKUP(A216,[1]Feuil1!$A:$AJ,32,FALSE),"N/A")</f>
        <v>N/A</v>
      </c>
      <c r="Y216" s="86" t="s">
        <v>1893</v>
      </c>
      <c r="Z216" s="89" t="s">
        <v>824</v>
      </c>
      <c r="AA216" s="81" t="s">
        <v>141</v>
      </c>
      <c r="AB216" s="85">
        <v>15914</v>
      </c>
      <c r="AC216" s="85" t="s">
        <v>44</v>
      </c>
      <c r="AD216" s="85">
        <v>1650</v>
      </c>
      <c r="AE216" s="90">
        <v>43319</v>
      </c>
      <c r="AF216" s="90">
        <v>43371</v>
      </c>
      <c r="AG216" s="90">
        <f t="shared" si="15"/>
        <v>43367</v>
      </c>
      <c r="AH216" s="81"/>
      <c r="AI216" s="133" t="str">
        <f>IFERROR(VLOOKUP(SPARES_MANUF[[#This Row],[LCT pour mise à la MAD]],[2]MAD!$B$4:$J$500000,2,FALSE),"MAD TBD")</f>
        <v>MAD TBD</v>
      </c>
      <c r="AJ216" s="124" t="str">
        <f>IFERROR(VLOOKUP(SPARES_MANUF[[#This Row],[LCT pour mise à la MAD]],[2]MAD!$B$4:$J$500000,9,FALSE),"")</f>
        <v/>
      </c>
      <c r="AK2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16" s="124">
        <f>SPARES_MANUF[[#This Row],[Promised ODD]]</f>
        <v>43371</v>
      </c>
      <c r="AM216" s="122" t="s">
        <v>10</v>
      </c>
      <c r="AN216" s="200">
        <f>IFERROR(VLOOKUP(SPARES_MANUF[[#This Row],[P/N]],'Table V'!A$1:O$7777,13,FALSE),"0,00")</f>
        <v>134</v>
      </c>
      <c r="AO216" s="201">
        <f>IFERROR(VLOOKUP(SPARES_MANUF[[#This Row],[P/N]],'Table V'!A$1:O$7777,14,FALSE),"0,00")</f>
        <v>0</v>
      </c>
      <c r="AP216" s="202" t="str">
        <f>IFERROR(VLOOKUP(SPARES_MANUF[[#This Row],[P/N]],'Table V'!A$1:O$7777,15,FALSE),"TBD")</f>
        <v>EUR</v>
      </c>
      <c r="AQ216" s="203" t="str">
        <f>IFERROR(VLOOKUP(SPARES_MANUF[[#This Row],[CONCAT]],[3]PO_AS!$A$2:$R$2520,16,FALSE),"TBD")</f>
        <v>TBD</v>
      </c>
      <c r="AR216" s="204" t="str">
        <f>IFERROR(VLOOKUP(SPARES_MANUF[[#This Row],[CONCAT]],[3]PO_AS!$A$2:$S$2520,18,FALSE),"TBD")</f>
        <v>TBD</v>
      </c>
      <c r="AS216" s="204" t="str">
        <f t="shared" si="16"/>
        <v>Non valide</v>
      </c>
      <c r="AT216" s="204" t="str">
        <f t="shared" si="17"/>
        <v>Non valide</v>
      </c>
      <c r="AU2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670</v>
      </c>
      <c r="AV216" s="280">
        <f>IFERROR(SPARES_MANUF[[#This Row],[CA]]*INDEX('Paramètres listes'!$A$32:$C$34,MATCH(SPARES_MANUF[[#This Row],[Devise vendue]],'Paramètres listes'!$A$32:$A$34,0),MATCH(DASHBOARD!$J$5,'Paramètres listes'!$A$32:$C$32,0)),"0,00")</f>
        <v>670</v>
      </c>
      <c r="AW216" s="259" t="str">
        <f>LEFT(SPARES_MANUF[[#This Row],[LCT]],9)</f>
        <v>LCT108050</v>
      </c>
      <c r="AX216" s="205">
        <f>SPARES_MANUF[[#This Row],[Collaborated date]]</f>
        <v>43371</v>
      </c>
      <c r="AY216" s="206">
        <f>IF(AND(SPARES_MANUF[[#This Row],[Dashboard date]]&gt;40179,SPARES_MANUF[[#This Row],[Dashboard date]]&lt;45658),SPARES_MANUF[[#This Row],[Dashboard date]],0)</f>
        <v>43371</v>
      </c>
      <c r="AZ216" s="207">
        <f>IF(OR(SPARES_MANUF[[#This Row],[Client]]="STELIA",SPARES_MANUF[[#This Row],[Priority]]="RTN",SPARES_MANUF[[#This Row],[Priority]]="EXP",SPARES_MANUF[[#This Row],[Priority]]="CRIT"),2,1)</f>
        <v>2</v>
      </c>
      <c r="BA216" s="208">
        <f>IFERROR(VLOOKUP(SPARES_MANUF[[#This Row],[P/N]],Tableau2[[#All],[PN]:[Temps alloués (h)]],16,FALSE),"TBD")</f>
        <v>0.65</v>
      </c>
      <c r="BB216" s="208">
        <f>IFERROR(SUM(SPARES_MANUF[[#This Row],[Temps alloués Unitaire]]*SPARES_MANUF[[#This Row],[Requested Qty]]),"TBD")</f>
        <v>3.25</v>
      </c>
    </row>
    <row r="217" spans="1:54" ht="38.25" hidden="1" customHeight="1" x14ac:dyDescent="0.2">
      <c r="A217" s="335" t="str">
        <f t="shared" si="14"/>
        <v>2782504710</v>
      </c>
      <c r="B217" s="81" t="str">
        <f>IFERROR(VLOOKUP(F217,'Table V'!A:K,11,FALSE),"TBD")</f>
        <v>AIRBUS</v>
      </c>
      <c r="C217" s="81">
        <v>27825047</v>
      </c>
      <c r="D217" s="82">
        <v>10</v>
      </c>
      <c r="E217" s="83" t="s">
        <v>3</v>
      </c>
      <c r="F217" s="81" t="s">
        <v>506</v>
      </c>
      <c r="G217" s="81">
        <v>3</v>
      </c>
      <c r="H217" s="81">
        <v>0</v>
      </c>
      <c r="I217" s="81" t="str">
        <f>IFERROR(VLOOKUP(F217,'Stock PHS'!A:F,6,FALSE),"")</f>
        <v/>
      </c>
      <c r="J217" s="84" t="str">
        <f>IFERROR(VLOOKUP(F217,'Table V'!A:I,9,FALSE),"P/N INCONNU")</f>
        <v>P/N CONNU</v>
      </c>
      <c r="K217" s="81" t="str">
        <f>IFERROR(VLOOKUP(F217,'Table V'!A:J,10,FALSE),"TBD")</f>
        <v>N/A</v>
      </c>
      <c r="L217" s="81" t="str">
        <f>IFERROR(VLOOKUP(F217,'Table V'!A:C,3,FALSE),"LdF non existante")</f>
        <v>LdF approuvée</v>
      </c>
      <c r="M217" s="85" t="s">
        <v>46</v>
      </c>
      <c r="N217" s="81" t="str">
        <f>IFERROR(VLOOKUP(F217,'Table V'!A:H,8,FALSE),"À définir")</f>
        <v>NON</v>
      </c>
      <c r="O217" s="81">
        <f>IFERROR(VLOOKUP(F217,'Table V'!A:E,2,FALSE),"TBD")</f>
        <v>27</v>
      </c>
      <c r="P217" s="81" t="str">
        <f>IFERROR(CONCATENATE(VLOOKUP(F217,'Table V'!$A$1:$Q$259969,17,FALSE),"-",(RIGHT(C217,4)),"0",D217),"")</f>
        <v>1251019-5047010</v>
      </c>
      <c r="Q217" s="86" t="str">
        <f>IFERROR(VLOOKUP(F217,'Table V'!A:L,12,FALSE),"")</f>
        <v>LAB</v>
      </c>
      <c r="R217" s="82" t="s">
        <v>1760</v>
      </c>
      <c r="S217" s="81" t="s">
        <v>353</v>
      </c>
      <c r="T217" s="90">
        <v>43374</v>
      </c>
      <c r="U217" s="88" t="s">
        <v>18</v>
      </c>
      <c r="V217" s="86" t="str">
        <f>IFERROR(VLOOKUP(F217,'Table V'!A:F,6,FALSE),"TBD")</f>
        <v>N/A</v>
      </c>
      <c r="W217" s="81" t="str">
        <f>IFERROR(VLOOKUP(F217,'Table V'!A:G,7,FALSE),"TBD")</f>
        <v>N/A</v>
      </c>
      <c r="X217" s="81" t="str">
        <f>IFERROR(VLOOKUP(A217,[1]Feuil1!$A:$AJ,32,FALSE),"N/A")</f>
        <v>N/A</v>
      </c>
      <c r="Y217" s="86" t="s">
        <v>1937</v>
      </c>
      <c r="Z217" s="89" t="s">
        <v>829</v>
      </c>
      <c r="AA217" s="81" t="s">
        <v>141</v>
      </c>
      <c r="AB217" s="85">
        <v>14554</v>
      </c>
      <c r="AC217" s="85"/>
      <c r="AD217" s="85">
        <v>967</v>
      </c>
      <c r="AE217" s="90">
        <v>43273</v>
      </c>
      <c r="AF217" s="90">
        <v>43376</v>
      </c>
      <c r="AG217" s="90">
        <f t="shared" si="15"/>
        <v>43374</v>
      </c>
      <c r="AH217" s="81"/>
      <c r="AI217" s="133">
        <f>IFERROR(VLOOKUP(SPARES_MANUF[[#This Row],[LCT pour mise à la MAD]],[2]MAD!$B$4:$J$500000,2,FALSE),"MAD TBD")</f>
        <v>43374</v>
      </c>
      <c r="AJ217" s="124">
        <f>IFERROR(VLOOKUP(SPARES_MANUF[[#This Row],[LCT pour mise à la MAD]],[2]MAD!$B$4:$J$500000,9,FALSE),"")</f>
        <v>0</v>
      </c>
      <c r="AK2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17" s="124">
        <f>SPARES_MANUF[[#This Row],[Promised ODD]]</f>
        <v>43376</v>
      </c>
      <c r="AM217" s="122" t="s">
        <v>10</v>
      </c>
      <c r="AN217" s="200">
        <f>IFERROR(VLOOKUP(SPARES_MANUF[[#This Row],[P/N]],'Table V'!A$1:O$7777,13,FALSE),"0,00")</f>
        <v>1074</v>
      </c>
      <c r="AO217" s="201">
        <f>IFERROR(VLOOKUP(SPARES_MANUF[[#This Row],[P/N]],'Table V'!A$1:O$7777,14,FALSE),"0,00")</f>
        <v>1850</v>
      </c>
      <c r="AP217" s="202" t="str">
        <f>IFERROR(VLOOKUP(SPARES_MANUF[[#This Row],[P/N]],'Table V'!A$1:O$7777,15,FALSE),"TBD")</f>
        <v>USD</v>
      </c>
      <c r="AQ217" s="203" t="str">
        <f>IFERROR(VLOOKUP(SPARES_MANUF[[#This Row],[CONCAT]],[3]PO_AS!$A$2:$R$2520,16,FALSE),"TBD")</f>
        <v>TBD</v>
      </c>
      <c r="AR217" s="204" t="str">
        <f>IFERROR(VLOOKUP(SPARES_MANUF[[#This Row],[CONCAT]],[3]PO_AS!$A$2:$S$2520,18,FALSE),"TBD")</f>
        <v>TBD</v>
      </c>
      <c r="AS217" s="204" t="str">
        <f t="shared" si="16"/>
        <v>Non valide</v>
      </c>
      <c r="AT217" s="204" t="str">
        <f t="shared" si="17"/>
        <v>Non valide</v>
      </c>
      <c r="AU2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5550</v>
      </c>
      <c r="AV217" s="280">
        <f>IFERROR(SPARES_MANUF[[#This Row],[CA]]*INDEX('Paramètres listes'!$A$32:$C$34,MATCH(SPARES_MANUF[[#This Row],[Devise vendue]],'Paramètres listes'!$A$32:$A$34,0),MATCH(DASHBOARD!$J$5,'Paramètres listes'!$A$32:$C$32,0)),"0,00")</f>
        <v>4939.5</v>
      </c>
      <c r="AW217" s="259" t="str">
        <f>LEFT(SPARES_MANUF[[#This Row],[LCT]],9)</f>
        <v>LCT060513</v>
      </c>
      <c r="AX217" s="205">
        <f>SPARES_MANUF[[#This Row],[Collaborated date]]</f>
        <v>43376</v>
      </c>
      <c r="AY217" s="206">
        <f>IF(AND(SPARES_MANUF[[#This Row],[Dashboard date]]&gt;40179,SPARES_MANUF[[#This Row],[Dashboard date]]&lt;45658),SPARES_MANUF[[#This Row],[Dashboard date]],0)</f>
        <v>43376</v>
      </c>
      <c r="AZ217" s="207">
        <f>IF(OR(SPARES_MANUF[[#This Row],[Client]]="STELIA",SPARES_MANUF[[#This Row],[Priority]]="RTN",SPARES_MANUF[[#This Row],[Priority]]="EXP",SPARES_MANUF[[#This Row],[Priority]]="CRIT"),2,1)</f>
        <v>1</v>
      </c>
      <c r="BA217" s="208">
        <f>IFERROR(VLOOKUP(SPARES_MANUF[[#This Row],[P/N]],Tableau2[[#All],[PN]:[Temps alloués (h)]],16,FALSE),"TBD")</f>
        <v>3.06</v>
      </c>
      <c r="BB217" s="208">
        <f>IFERROR(SUM(SPARES_MANUF[[#This Row],[Temps alloués Unitaire]]*SPARES_MANUF[[#This Row],[Requested Qty]]),"TBD")</f>
        <v>9.18</v>
      </c>
    </row>
    <row r="218" spans="1:54" ht="25.5" hidden="1" customHeight="1" x14ac:dyDescent="0.2">
      <c r="A218" s="335" t="str">
        <f t="shared" si="14"/>
        <v>2782504910</v>
      </c>
      <c r="B218" s="81" t="str">
        <f>IFERROR(VLOOKUP(F218,'Table V'!A:K,11,FALSE),"TBD")</f>
        <v>AIRBUS</v>
      </c>
      <c r="C218" s="81">
        <v>27825049</v>
      </c>
      <c r="D218" s="82">
        <v>10</v>
      </c>
      <c r="E218" s="83" t="s">
        <v>3</v>
      </c>
      <c r="F218" s="81" t="s">
        <v>507</v>
      </c>
      <c r="G218" s="81">
        <v>14</v>
      </c>
      <c r="H218" s="81">
        <v>0</v>
      </c>
      <c r="I218" s="81" t="str">
        <f>IFERROR(VLOOKUP(F218,'Stock PHS'!A:F,6,FALSE),"")</f>
        <v/>
      </c>
      <c r="J218" s="84" t="str">
        <f>IFERROR(VLOOKUP(F218,'Table V'!A:I,9,FALSE),"P/N INCONNU")</f>
        <v>P/N CONNU</v>
      </c>
      <c r="K218" s="81" t="str">
        <f>IFERROR(VLOOKUP(F218,'Table V'!A:J,10,FALSE),"TBD")</f>
        <v>NB03483P</v>
      </c>
      <c r="L218" s="81" t="str">
        <f>IFERROR(VLOOKUP(F218,'Table V'!A:C,3,FALSE),"LdF non existante")</f>
        <v>LdF approuvée</v>
      </c>
      <c r="M218" s="85" t="s">
        <v>46</v>
      </c>
      <c r="N218" s="81" t="str">
        <f>IFERROR(VLOOKUP(F218,'Table V'!A:H,8,FALSE),"À définir")</f>
        <v>NON</v>
      </c>
      <c r="O218" s="81">
        <f>IFERROR(VLOOKUP(F218,'Table V'!A:E,2,FALSE),"TBD")</f>
        <v>27</v>
      </c>
      <c r="P218" s="81" t="str">
        <f>IFERROR(CONCATENATE(VLOOKUP(F218,'Table V'!$A$1:$Q$259969,17,FALSE),"-",(RIGHT(C218,4)),"0",D218),"")</f>
        <v>1251019-5049010</v>
      </c>
      <c r="Q218" s="86" t="str">
        <f>IFERROR(VLOOKUP(F218,'Table V'!A:L,12,FALSE),"")</f>
        <v>LAB</v>
      </c>
      <c r="R218" s="82" t="s">
        <v>1761</v>
      </c>
      <c r="S218" s="81" t="s">
        <v>355</v>
      </c>
      <c r="T218" s="90">
        <v>43374</v>
      </c>
      <c r="U218" s="88" t="s">
        <v>18</v>
      </c>
      <c r="V218" s="86" t="str">
        <f>IFERROR(VLOOKUP(F218,'Table V'!A:F,6,FALSE),"TBD")</f>
        <v>N/A</v>
      </c>
      <c r="W218" s="81" t="str">
        <f>IFERROR(VLOOKUP(F218,'Table V'!A:G,7,FALSE),"TBD")</f>
        <v>N/A</v>
      </c>
      <c r="X218" s="81" t="str">
        <f>IFERROR(VLOOKUP(A218,[1]Feuil1!$A:$AJ,32,FALSE),"N/A")</f>
        <v>N/A</v>
      </c>
      <c r="Y218" s="86" t="s">
        <v>1937</v>
      </c>
      <c r="Z218" s="89" t="s">
        <v>829</v>
      </c>
      <c r="AA218" s="81" t="s">
        <v>141</v>
      </c>
      <c r="AB218" s="85">
        <v>14554</v>
      </c>
      <c r="AC218" s="85"/>
      <c r="AD218" s="85">
        <v>967</v>
      </c>
      <c r="AE218" s="90">
        <v>43273</v>
      </c>
      <c r="AF218" s="90">
        <v>43376</v>
      </c>
      <c r="AG218" s="90">
        <f t="shared" si="15"/>
        <v>43374</v>
      </c>
      <c r="AH218" s="81"/>
      <c r="AI218" s="133">
        <f>IFERROR(VLOOKUP(SPARES_MANUF[[#This Row],[LCT pour mise à la MAD]],[2]MAD!$B$4:$J$500000,2,FALSE),"MAD TBD")</f>
        <v>43374</v>
      </c>
      <c r="AJ218" s="124">
        <f>IFERROR(VLOOKUP(SPARES_MANUF[[#This Row],[LCT pour mise à la MAD]],[2]MAD!$B$4:$J$500000,9,FALSE),"")</f>
        <v>0</v>
      </c>
      <c r="AK2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18" s="124">
        <f>SPARES_MANUF[[#This Row],[Promised ODD]]</f>
        <v>43376</v>
      </c>
      <c r="AM218" s="122" t="s">
        <v>10</v>
      </c>
      <c r="AN218" s="200">
        <f>IFERROR(VLOOKUP(SPARES_MANUF[[#This Row],[P/N]],'Table V'!A$1:O$7777,13,FALSE),"0,00")</f>
        <v>1466</v>
      </c>
      <c r="AO218" s="201">
        <f>IFERROR(VLOOKUP(SPARES_MANUF[[#This Row],[P/N]],'Table V'!A$1:O$7777,14,FALSE),"0,00")</f>
        <v>2436</v>
      </c>
      <c r="AP218" s="202" t="str">
        <f>IFERROR(VLOOKUP(SPARES_MANUF[[#This Row],[P/N]],'Table V'!A$1:O$7777,15,FALSE),"TBD")</f>
        <v>USD</v>
      </c>
      <c r="AQ218" s="203" t="str">
        <f>IFERROR(VLOOKUP(SPARES_MANUF[[#This Row],[CONCAT]],[3]PO_AS!$A$2:$R$2520,16,FALSE),"TBD")</f>
        <v>TBD</v>
      </c>
      <c r="AR218" s="204" t="str">
        <f>IFERROR(VLOOKUP(SPARES_MANUF[[#This Row],[CONCAT]],[3]PO_AS!$A$2:$S$2520,18,FALSE),"TBD")</f>
        <v>TBD</v>
      </c>
      <c r="AS218" s="204" t="str">
        <f t="shared" si="16"/>
        <v>Non valide</v>
      </c>
      <c r="AT218" s="204" t="str">
        <f t="shared" si="17"/>
        <v>Non valide</v>
      </c>
      <c r="AU2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34104</v>
      </c>
      <c r="AV218" s="280">
        <f>IFERROR(SPARES_MANUF[[#This Row],[CA]]*INDEX('Paramètres listes'!$A$32:$C$34,MATCH(SPARES_MANUF[[#This Row],[Devise vendue]],'Paramètres listes'!$A$32:$A$34,0),MATCH(DASHBOARD!$J$5,'Paramètres listes'!$A$32:$C$32,0)),"0,00")</f>
        <v>30352.560000000001</v>
      </c>
      <c r="AW218" s="259" t="str">
        <f>LEFT(SPARES_MANUF[[#This Row],[LCT]],9)</f>
        <v>LCT060516</v>
      </c>
      <c r="AX218" s="205">
        <f>SPARES_MANUF[[#This Row],[Collaborated date]]</f>
        <v>43376</v>
      </c>
      <c r="AY218" s="206">
        <f>IF(AND(SPARES_MANUF[[#This Row],[Dashboard date]]&gt;40179,SPARES_MANUF[[#This Row],[Dashboard date]]&lt;45658),SPARES_MANUF[[#This Row],[Dashboard date]],0)</f>
        <v>43376</v>
      </c>
      <c r="AZ218" s="207">
        <f>IF(OR(SPARES_MANUF[[#This Row],[Client]]="STELIA",SPARES_MANUF[[#This Row],[Priority]]="RTN",SPARES_MANUF[[#This Row],[Priority]]="EXP",SPARES_MANUF[[#This Row],[Priority]]="CRIT"),2,1)</f>
        <v>1</v>
      </c>
      <c r="BA218" s="208">
        <f>IFERROR(VLOOKUP(SPARES_MANUF[[#This Row],[P/N]],Tableau2[[#All],[PN]:[Temps alloués (h)]],16,FALSE),"TBD")</f>
        <v>3.53</v>
      </c>
      <c r="BB218" s="208">
        <f>IFERROR(SUM(SPARES_MANUF[[#This Row],[Temps alloués Unitaire]]*SPARES_MANUF[[#This Row],[Requested Qty]]),"TBD")</f>
        <v>49.419999999999995</v>
      </c>
    </row>
    <row r="219" spans="1:54" ht="38.25" hidden="1" customHeight="1" x14ac:dyDescent="0.2">
      <c r="A219" s="335" t="str">
        <f t="shared" si="14"/>
        <v>2790204710</v>
      </c>
      <c r="B219" s="81" t="str">
        <f>IFERROR(VLOOKUP(F219,'Table V'!A:K,11,FALSE),"TBD")</f>
        <v>AIRBUS</v>
      </c>
      <c r="C219" s="81">
        <v>27902047</v>
      </c>
      <c r="D219" s="82">
        <v>10</v>
      </c>
      <c r="E219" s="83" t="s">
        <v>3</v>
      </c>
      <c r="F219" s="81" t="s">
        <v>558</v>
      </c>
      <c r="G219" s="81">
        <v>1</v>
      </c>
      <c r="H219" s="81">
        <v>0</v>
      </c>
      <c r="I219" s="81" t="str">
        <f>IFERROR(VLOOKUP(F219,'Stock PHS'!A:F,6,FALSE),"")</f>
        <v/>
      </c>
      <c r="J219" s="84" t="str">
        <f>IFERROR(VLOOKUP(F219,'Table V'!A:I,9,FALSE),"P/N INCONNU")</f>
        <v>P/N CONNU</v>
      </c>
      <c r="K219" s="81" t="str">
        <f>IFERROR(VLOOKUP(F219,'Table V'!A:J,10,FALSE),"TBD")</f>
        <v>NB3526P</v>
      </c>
      <c r="L219" s="81" t="str">
        <f>IFERROR(VLOOKUP(F219,'Table V'!A:C,3,FALSE),"LdF non existante")</f>
        <v>LdF Non approuvée</v>
      </c>
      <c r="M219" s="85" t="s">
        <v>46</v>
      </c>
      <c r="N219" s="81" t="str">
        <f>IFERROR(VLOOKUP(F219,'Table V'!A:H,8,FALSE),"À définir")</f>
        <v>NON</v>
      </c>
      <c r="O219" s="81">
        <f>IFERROR(VLOOKUP(F219,'Table V'!A:E,2,FALSE),"TBD")</f>
        <v>108</v>
      </c>
      <c r="P219" s="81" t="str">
        <f>IFERROR(CONCATENATE(VLOOKUP(F219,'Table V'!$A$1:$Q$259969,17,FALSE),"-",(RIGHT(C219,4)),"0",D219),"")</f>
        <v>1251019-2047010</v>
      </c>
      <c r="Q219" s="86" t="str">
        <f>IFERROR(VLOOKUP(F219,'Table V'!A:L,12,FALSE),"")</f>
        <v>LAB</v>
      </c>
      <c r="R219" s="82" t="s">
        <v>1762</v>
      </c>
      <c r="S219" s="81" t="s">
        <v>153</v>
      </c>
      <c r="T219" s="90">
        <v>43374</v>
      </c>
      <c r="U219" s="88" t="s">
        <v>18</v>
      </c>
      <c r="V219" s="86" t="str">
        <f>IFERROR(VLOOKUP(F219,'Table V'!A:F,6,FALSE),"TBD")</f>
        <v>6963469200</v>
      </c>
      <c r="W219" s="81" t="str">
        <f>IFERROR(VLOOKUP(F219,'Table V'!A:G,7,FALSE),"TBD")</f>
        <v>Qté 1</v>
      </c>
      <c r="X219" s="81" t="str">
        <f>IFERROR(VLOOKUP(A219,[1]Feuil1!$A:$AJ,32,FALSE),"N/A")</f>
        <v>Received</v>
      </c>
      <c r="Y219" s="86" t="s">
        <v>1937</v>
      </c>
      <c r="Z219" s="89" t="s">
        <v>899</v>
      </c>
      <c r="AA219" s="81" t="s">
        <v>141</v>
      </c>
      <c r="AB219" s="85">
        <v>16653</v>
      </c>
      <c r="AC219" s="85"/>
      <c r="AD219" s="85"/>
      <c r="AE219" s="90">
        <v>43347</v>
      </c>
      <c r="AF219" s="90">
        <v>43376</v>
      </c>
      <c r="AG219" s="90">
        <f t="shared" si="15"/>
        <v>43374</v>
      </c>
      <c r="AH219" s="81"/>
      <c r="AI219" s="133">
        <f>IFERROR(VLOOKUP(SPARES_MANUF[[#This Row],[LCT pour mise à la MAD]],[2]MAD!$B$4:$J$500000,2,FALSE),"MAD TBD")</f>
        <v>43375</v>
      </c>
      <c r="AJ219" s="124">
        <f>IFERROR(VLOOKUP(SPARES_MANUF[[#This Row],[LCT pour mise à la MAD]],[2]MAD!$B$4:$J$500000,9,FALSE),"")</f>
        <v>43376</v>
      </c>
      <c r="AK21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19" s="124">
        <f>SPARES_MANUF[[#This Row],[Promised ODD]]</f>
        <v>43376</v>
      </c>
      <c r="AM219" s="122" t="s">
        <v>10</v>
      </c>
      <c r="AN219" s="200">
        <f>IFERROR(VLOOKUP(SPARES_MANUF[[#This Row],[P/N]],'Table V'!A$1:O$7777,13,FALSE),"0,00")</f>
        <v>2402</v>
      </c>
      <c r="AO219" s="201">
        <f>IFERROR(VLOOKUP(SPARES_MANUF[[#This Row],[P/N]],'Table V'!A$1:O$7777,14,FALSE),"0,00")</f>
        <v>3619</v>
      </c>
      <c r="AP219" s="202" t="str">
        <f>IFERROR(VLOOKUP(SPARES_MANUF[[#This Row],[P/N]],'Table V'!A$1:O$7777,15,FALSE),"TBD")</f>
        <v>USD</v>
      </c>
      <c r="AQ219" s="203" t="str">
        <f>IFERROR(VLOOKUP(SPARES_MANUF[[#This Row],[CONCAT]],[3]PO_AS!$A$2:$R$2520,16,FALSE),"TBD")</f>
        <v>TBD</v>
      </c>
      <c r="AR219" s="204" t="str">
        <f>IFERROR(VLOOKUP(SPARES_MANUF[[#This Row],[CONCAT]],[3]PO_AS!$A$2:$S$2520,18,FALSE),"TBD")</f>
        <v>TBD</v>
      </c>
      <c r="AS219" s="204" t="str">
        <f t="shared" si="16"/>
        <v>Non valide</v>
      </c>
      <c r="AT219" s="204" t="str">
        <f t="shared" si="17"/>
        <v>Non valide</v>
      </c>
      <c r="AU21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3619</v>
      </c>
      <c r="AV219" s="280">
        <f>IFERROR(SPARES_MANUF[[#This Row],[CA]]*INDEX('Paramètres listes'!$A$32:$C$34,MATCH(SPARES_MANUF[[#This Row],[Devise vendue]],'Paramètres listes'!$A$32:$A$34,0),MATCH(DASHBOARD!$J$5,'Paramètres listes'!$A$32:$C$32,0)),"0,00")</f>
        <v>3220.91</v>
      </c>
      <c r="AW219" s="259" t="str">
        <f>LEFT(SPARES_MANUF[[#This Row],[LCT]],9)</f>
        <v>LCT124354</v>
      </c>
      <c r="AX219" s="205">
        <f>SPARES_MANUF[[#This Row],[Collaborated date]]</f>
        <v>43376</v>
      </c>
      <c r="AY219" s="206">
        <f>IF(AND(SPARES_MANUF[[#This Row],[Dashboard date]]&gt;40179,SPARES_MANUF[[#This Row],[Dashboard date]]&lt;45658),SPARES_MANUF[[#This Row],[Dashboard date]],0)</f>
        <v>43376</v>
      </c>
      <c r="AZ219" s="207">
        <f>IF(OR(SPARES_MANUF[[#This Row],[Client]]="STELIA",SPARES_MANUF[[#This Row],[Priority]]="RTN",SPARES_MANUF[[#This Row],[Priority]]="EXP",SPARES_MANUF[[#This Row],[Priority]]="CRIT"),2,1)</f>
        <v>1</v>
      </c>
      <c r="BA219" s="208">
        <f>IFERROR(VLOOKUP(SPARES_MANUF[[#This Row],[P/N]],Tableau2[[#All],[PN]:[Temps alloués (h)]],16,FALSE),"TBD")</f>
        <v>5.39</v>
      </c>
      <c r="BB219" s="208">
        <f>IFERROR(SUM(SPARES_MANUF[[#This Row],[Temps alloués Unitaire]]*SPARES_MANUF[[#This Row],[Requested Qty]]),"TBD")</f>
        <v>5.39</v>
      </c>
    </row>
    <row r="220" spans="1:54" ht="38.25" hidden="1" customHeight="1" x14ac:dyDescent="0.2">
      <c r="A220" s="335" t="str">
        <f t="shared" si="14"/>
        <v>27722779</v>
      </c>
      <c r="B220" s="81" t="str">
        <f>IFERROR(VLOOKUP(F220,'Table V'!A:K,11,FALSE),"TBD")</f>
        <v>AIRBUS</v>
      </c>
      <c r="C220" s="81">
        <v>27722779</v>
      </c>
      <c r="D220" s="82"/>
      <c r="E220" s="83" t="s">
        <v>86</v>
      </c>
      <c r="F220" s="81" t="s">
        <v>474</v>
      </c>
      <c r="G220" s="81">
        <v>1</v>
      </c>
      <c r="H220" s="81">
        <v>0</v>
      </c>
      <c r="I220" s="81" t="str">
        <f>IFERROR(VLOOKUP(F220,'Stock PHS'!A:F,6,FALSE),"")</f>
        <v/>
      </c>
      <c r="J220" s="84" t="str">
        <f>IFERROR(VLOOKUP(F220,'Table V'!A:I,9,FALSE),"P/N INCONNU")</f>
        <v>P/N CONNU</v>
      </c>
      <c r="K220" s="81" t="str">
        <f>IFERROR(VLOOKUP(F220,'Table V'!A:J,10,FALSE),"TBD")</f>
        <v>NB02135P</v>
      </c>
      <c r="L220" s="81" t="str">
        <f>IFERROR(VLOOKUP(F220,'Table V'!A:C,3,FALSE),"LdF non existante")</f>
        <v>LdF Non approuvée</v>
      </c>
      <c r="M220" s="85" t="s">
        <v>46</v>
      </c>
      <c r="N220" s="81" t="str">
        <f>IFERROR(VLOOKUP(F220,'Table V'!A:H,8,FALSE),"À définir")</f>
        <v>NON</v>
      </c>
      <c r="O220" s="81">
        <f>IFERROR(VLOOKUP(F220,'Table V'!A:E,2,FALSE),"")</f>
        <v>22</v>
      </c>
      <c r="P220" s="81" t="str">
        <f>IFERROR(CONCATENATE(VLOOKUP(F220,'Table V'!$A$1:$Q$259969,17,FALSE),"-",(RIGHT(C220,4)),"0",D220),"")</f>
        <v>1251019-27790</v>
      </c>
      <c r="Q220" s="86" t="str">
        <f>IFERROR(VLOOKUP(F220,'Table V'!A:L,12,FALSE),"")</f>
        <v>LAB</v>
      </c>
      <c r="R220" s="82" t="s">
        <v>1763</v>
      </c>
      <c r="S220" s="81" t="s">
        <v>153</v>
      </c>
      <c r="T220" s="90">
        <v>43375</v>
      </c>
      <c r="U220" s="88" t="s">
        <v>18</v>
      </c>
      <c r="V220" s="86" t="str">
        <f>IFERROR(VLOOKUP(F220,'Table V'!A:F,6,FALSE),"TBD")</f>
        <v>6939600100
6944100100</v>
      </c>
      <c r="W220" s="81" t="str">
        <f>IFERROR(VLOOKUP(F220,'Table V'!A:G,7,FALSE),"TBD")</f>
        <v>Qté 1
Qté 1</v>
      </c>
      <c r="X220" s="81" t="str">
        <f>IFERROR(VLOOKUP(A220,[1]Feuil1!$A:$AJ,32,FALSE),"N/A")</f>
        <v>N/A</v>
      </c>
      <c r="Y220" s="86" t="s">
        <v>1893</v>
      </c>
      <c r="Z220" s="89" t="s">
        <v>405</v>
      </c>
      <c r="AA220" s="81" t="s">
        <v>141</v>
      </c>
      <c r="AB220" s="85">
        <v>12751</v>
      </c>
      <c r="AC220" s="85"/>
      <c r="AD220" s="85"/>
      <c r="AE220" s="90">
        <v>43207</v>
      </c>
      <c r="AF220" s="90">
        <v>43380</v>
      </c>
      <c r="AG220" s="90">
        <f t="shared" si="15"/>
        <v>43375</v>
      </c>
      <c r="AH220" s="81" t="s">
        <v>44</v>
      </c>
      <c r="AI220" s="133">
        <f>IFERROR(VLOOKUP(SPARES_MANUF[[#This Row],[LCT pour mise à la MAD]],[2]MAD!$B$4:$J$500000,2,FALSE),"MAD TBD")</f>
        <v>43388</v>
      </c>
      <c r="AJ220" s="124">
        <f>IFERROR(VLOOKUP(SPARES_MANUF[[#This Row],[LCT pour mise à la MAD]],[2]MAD!$B$4:$J$500000,9,FALSE),"")</f>
        <v>43391</v>
      </c>
      <c r="AK2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20" s="124">
        <f>SPARES_MANUF[[#This Row],[Promised ODD]]</f>
        <v>43380</v>
      </c>
      <c r="AM220" s="122" t="s">
        <v>10</v>
      </c>
      <c r="AN220" s="200">
        <f>IFERROR(VLOOKUP(SPARES_MANUF[[#This Row],[P/N]],'Table V'!A$1:O$7777,13,FALSE),"0,00")</f>
        <v>3397</v>
      </c>
      <c r="AO220" s="201">
        <f>IFERROR(VLOOKUP(SPARES_MANUF[[#This Row],[P/N]],'Table V'!A$1:O$7777,14,FALSE),"0,00")</f>
        <v>0</v>
      </c>
      <c r="AP220" s="202" t="str">
        <f>IFERROR(VLOOKUP(SPARES_MANUF[[#This Row],[P/N]],'Table V'!A$1:O$7777,15,FALSE),"TBD")</f>
        <v>EUR</v>
      </c>
      <c r="AQ220" s="203" t="str">
        <f>IFERROR(VLOOKUP(SPARES_MANUF[[#This Row],[CONCAT]],[3]PO_AS!$A$2:$R$2520,16,FALSE),"TBD")</f>
        <v>TBD</v>
      </c>
      <c r="AR220" s="204" t="str">
        <f>IFERROR(VLOOKUP(SPARES_MANUF[[#This Row],[CONCAT]],[3]PO_AS!$A$2:$S$2520,18,FALSE),"TBD")</f>
        <v>TBD</v>
      </c>
      <c r="AS220" s="204" t="str">
        <f t="shared" si="16"/>
        <v>Non valide</v>
      </c>
      <c r="AT220" s="204" t="str">
        <f t="shared" si="17"/>
        <v>Non valide</v>
      </c>
      <c r="AU2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3397</v>
      </c>
      <c r="AV220" s="280">
        <f>IFERROR(SPARES_MANUF[[#This Row],[CA]]*INDEX('Paramètres listes'!$A$32:$C$34,MATCH(SPARES_MANUF[[#This Row],[Devise vendue]],'Paramètres listes'!$A$32:$A$34,0),MATCH(DASHBOARD!$J$5,'Paramètres listes'!$A$32:$C$32,0)),"0,00")</f>
        <v>3397</v>
      </c>
      <c r="AW220" s="259" t="str">
        <f>LEFT(SPARES_MANUF[[#This Row],[LCT]],9)</f>
        <v>LCT004686</v>
      </c>
      <c r="AX220" s="205">
        <f>SPARES_MANUF[[#This Row],[Collaborated date]]</f>
        <v>43380</v>
      </c>
      <c r="AY220" s="206">
        <f>IF(AND(SPARES_MANUF[[#This Row],[Dashboard date]]&gt;40179,SPARES_MANUF[[#This Row],[Dashboard date]]&lt;45658),SPARES_MANUF[[#This Row],[Dashboard date]],0)</f>
        <v>43380</v>
      </c>
      <c r="AZ220" s="207">
        <f>IF(OR(SPARES_MANUF[[#This Row],[Client]]="STELIA",SPARES_MANUF[[#This Row],[Priority]]="RTN",SPARES_MANUF[[#This Row],[Priority]]="EXP",SPARES_MANUF[[#This Row],[Priority]]="CRIT"),2,1)</f>
        <v>2</v>
      </c>
      <c r="BA220" s="208">
        <f>IFERROR(VLOOKUP(SPARES_MANUF[[#This Row],[P/N]],Tableau2[[#All],[PN]:[Temps alloués (h)]],16,FALSE),"TBD")</f>
        <v>0</v>
      </c>
      <c r="BB220" s="208">
        <f>IFERROR(SUM(SPARES_MANUF[[#This Row],[Temps alloués Unitaire]]*SPARES_MANUF[[#This Row],[Requested Qty]]),"TBD")</f>
        <v>0</v>
      </c>
    </row>
    <row r="221" spans="1:54" ht="38.25" hidden="1" customHeight="1" x14ac:dyDescent="0.2">
      <c r="A221" s="335" t="str">
        <f t="shared" si="14"/>
        <v>490003615310</v>
      </c>
      <c r="B221" s="81" t="str">
        <f>IFERROR(VLOOKUP(F221,'Table V'!A:K,11,FALSE),"TBD")</f>
        <v>STELIA</v>
      </c>
      <c r="C221" s="81">
        <v>4900036153</v>
      </c>
      <c r="D221" s="82">
        <v>10</v>
      </c>
      <c r="E221" s="83" t="s">
        <v>78</v>
      </c>
      <c r="F221" s="81" t="s">
        <v>622</v>
      </c>
      <c r="G221" s="81">
        <v>2</v>
      </c>
      <c r="H221" s="81">
        <v>0</v>
      </c>
      <c r="I221" s="81" t="str">
        <f>IFERROR(VLOOKUP(F221,'Stock PHS'!A:F,6,FALSE),"")</f>
        <v/>
      </c>
      <c r="J221" s="84" t="str">
        <f>IFERROR(VLOOKUP(F221,'Table V'!A:I,9,FALSE),"P/N INCONNU")</f>
        <v>P/N CONNU</v>
      </c>
      <c r="K221" s="81" t="str">
        <f>IFERROR(VLOOKUP(F221,'Table V'!A:J,10,FALSE),"TBD")</f>
        <v>N/A</v>
      </c>
      <c r="L221" s="81" t="str">
        <f>IFERROR(VLOOKUP(F221,'Table V'!A:C,3,FALSE),"LdF non existante")</f>
        <v>LdF approuvée</v>
      </c>
      <c r="M221" s="85" t="s">
        <v>46</v>
      </c>
      <c r="N221" s="81" t="str">
        <f>IFERROR(VLOOKUP(F221,'Table V'!A:H,8,FALSE),"À définir")</f>
        <v>OUI</v>
      </c>
      <c r="O221" s="81" t="str">
        <f>IFERROR(VLOOKUP(F221,'Table V'!A:E,2,FALSE),"TBD")</f>
        <v>CÂBLE</v>
      </c>
      <c r="P221" s="81" t="str">
        <f>IFERROR(CONCATENATE(VLOOKUP(F221,'Table V'!$A$1:$Q$259969,17,FALSE),"-",(RIGHT(C221,4)),"0",D221),"")</f>
        <v>1251019-6153010</v>
      </c>
      <c r="Q221" s="86" t="str">
        <f>IFERROR(VLOOKUP(F221,'Table V'!A:L,12,FALSE),"")</f>
        <v>LAB</v>
      </c>
      <c r="R221" s="82" t="s">
        <v>897</v>
      </c>
      <c r="S221" s="81" t="s">
        <v>898</v>
      </c>
      <c r="T221" s="90">
        <v>43376</v>
      </c>
      <c r="U221" s="88" t="s">
        <v>18</v>
      </c>
      <c r="V221" s="86" t="str">
        <f>IFERROR(VLOOKUP(F221,'Table V'!A:F,6,FALSE),"TBD")</f>
        <v>N/A</v>
      </c>
      <c r="W221" s="81" t="str">
        <f>IFERROR(VLOOKUP(F221,'Table V'!A:G,7,FALSE),"TBD")</f>
        <v>N/A</v>
      </c>
      <c r="X221" s="81" t="str">
        <f>IFERROR(VLOOKUP(A221,[1]Feuil1!$A:$AJ,32,FALSE),"N/A")</f>
        <v>N/A</v>
      </c>
      <c r="Y221" s="86" t="s">
        <v>1937</v>
      </c>
      <c r="Z221" s="89" t="s">
        <v>894</v>
      </c>
      <c r="AA221" s="81" t="s">
        <v>840</v>
      </c>
      <c r="AB221" s="85" t="s">
        <v>44</v>
      </c>
      <c r="AC221" s="85" t="s">
        <v>44</v>
      </c>
      <c r="AD221" s="85"/>
      <c r="AE221" s="90">
        <v>43369</v>
      </c>
      <c r="AF221" s="90">
        <v>43382</v>
      </c>
      <c r="AG221" s="90">
        <f t="shared" si="15"/>
        <v>43376</v>
      </c>
      <c r="AH221" s="81"/>
      <c r="AI221" s="133">
        <f>IFERROR(VLOOKUP(SPARES_MANUF[[#This Row],[LCT pour mise à la MAD]],[2]MAD!$B$4:$J$500000,2,FALSE),"MAD TBD")</f>
        <v>43374</v>
      </c>
      <c r="AJ221" s="124">
        <f>IFERROR(VLOOKUP(SPARES_MANUF[[#This Row],[LCT pour mise à la MAD]],[2]MAD!$B$4:$J$500000,9,FALSE),"")</f>
        <v>43375</v>
      </c>
      <c r="AK2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21" s="124">
        <f>SPARES_MANUF[[#This Row],[Promised ODD]]</f>
        <v>43382</v>
      </c>
      <c r="AM221" s="122" t="s">
        <v>10</v>
      </c>
      <c r="AN221" s="200">
        <f>IFERROR(VLOOKUP(SPARES_MANUF[[#This Row],[P/N]],'Table V'!A$1:O$7777,13,FALSE),"0,00")</f>
        <v>245</v>
      </c>
      <c r="AO221" s="201">
        <f>IFERROR(VLOOKUP(SPARES_MANUF[[#This Row],[P/N]],'Table V'!A$1:O$7777,14,FALSE),"0,00")</f>
        <v>0</v>
      </c>
      <c r="AP221" s="202" t="str">
        <f>IFERROR(VLOOKUP(SPARES_MANUF[[#This Row],[P/N]],'Table V'!A$1:O$7777,15,FALSE),"TBD")</f>
        <v>EUR</v>
      </c>
      <c r="AQ221" s="203" t="str">
        <f>IFERROR(VLOOKUP(SPARES_MANUF[[#This Row],[CONCAT]],[3]PO_AS!$A$2:$R$2520,16,FALSE),"TBD")</f>
        <v>TBD</v>
      </c>
      <c r="AR221" s="204" t="str">
        <f>IFERROR(VLOOKUP(SPARES_MANUF[[#This Row],[CONCAT]],[3]PO_AS!$A$2:$S$2520,18,FALSE),"TBD")</f>
        <v>TBD</v>
      </c>
      <c r="AS221" s="204" t="str">
        <f t="shared" si="16"/>
        <v>Non valide</v>
      </c>
      <c r="AT221" s="204" t="str">
        <f t="shared" si="17"/>
        <v>Non valide</v>
      </c>
      <c r="AU2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490</v>
      </c>
      <c r="AV221" s="280">
        <f>IFERROR(SPARES_MANUF[[#This Row],[CA]]*INDEX('Paramètres listes'!$A$32:$C$34,MATCH(SPARES_MANUF[[#This Row],[Devise vendue]],'Paramètres listes'!$A$32:$A$34,0),MATCH(DASHBOARD!$J$5,'Paramètres listes'!$A$32:$C$32,0)),"0,00")</f>
        <v>490</v>
      </c>
      <c r="AW221" s="259" t="str">
        <f>LEFT(SPARES_MANUF[[#This Row],[LCT]],9)</f>
        <v>LCT140903</v>
      </c>
      <c r="AX221" s="205">
        <f>SPARES_MANUF[[#This Row],[Collaborated date]]</f>
        <v>43382</v>
      </c>
      <c r="AY221" s="206">
        <f>IF(AND(SPARES_MANUF[[#This Row],[Dashboard date]]&gt;40179,SPARES_MANUF[[#This Row],[Dashboard date]]&lt;45658),SPARES_MANUF[[#This Row],[Dashboard date]],0)</f>
        <v>43382</v>
      </c>
      <c r="AZ221" s="207">
        <f>IF(OR(SPARES_MANUF[[#This Row],[Client]]="STELIA",SPARES_MANUF[[#This Row],[Priority]]="RTN",SPARES_MANUF[[#This Row],[Priority]]="EXP",SPARES_MANUF[[#This Row],[Priority]]="CRIT"),2,1)</f>
        <v>2</v>
      </c>
      <c r="BA221" s="208">
        <f>IFERROR(VLOOKUP(SPARES_MANUF[[#This Row],[P/N]],Tableau2[[#All],[PN]:[Temps alloués (h)]],16,FALSE),"TBD")</f>
        <v>1.26</v>
      </c>
      <c r="BB221" s="208">
        <f>IFERROR(SUM(SPARES_MANUF[[#This Row],[Temps alloués Unitaire]]*SPARES_MANUF[[#This Row],[Requested Qty]]),"TBD")</f>
        <v>2.52</v>
      </c>
    </row>
    <row r="222" spans="1:54" ht="38.25" hidden="1" customHeight="1" x14ac:dyDescent="0.2">
      <c r="A222" s="335" t="str">
        <f t="shared" si="14"/>
        <v>2778536410</v>
      </c>
      <c r="B222" s="81" t="str">
        <f>IFERROR(VLOOKUP(F222,'Table V'!A:K,11,FALSE),"TBD")</f>
        <v>AIRBUS</v>
      </c>
      <c r="C222" s="81">
        <v>27785364</v>
      </c>
      <c r="D222" s="82">
        <v>10</v>
      </c>
      <c r="E222" s="83" t="s">
        <v>78</v>
      </c>
      <c r="F222" s="81" t="s">
        <v>606</v>
      </c>
      <c r="G222" s="81">
        <v>1</v>
      </c>
      <c r="H222" s="81">
        <v>0</v>
      </c>
      <c r="I222" s="81" t="str">
        <f>IFERROR(VLOOKUP(F222,'Stock PHS'!A:F,6,FALSE),"")</f>
        <v/>
      </c>
      <c r="J222" s="84" t="str">
        <f>IFERROR(VLOOKUP(F222,'Table V'!A:I,9,FALSE),"P/N INCONNU")</f>
        <v>P/N CONNU</v>
      </c>
      <c r="K222" s="81" t="str">
        <f>IFERROR(VLOOKUP(F222,'Table V'!A:J,10,FALSE),"TBD")</f>
        <v>RR9463C</v>
      </c>
      <c r="L222" s="81" t="str">
        <f>IFERROR(VLOOKUP(F222,'Table V'!A:C,3,FALSE),"LdF non existante")</f>
        <v>LdF approuvée</v>
      </c>
      <c r="M222" s="85" t="s">
        <v>46</v>
      </c>
      <c r="N222" s="81" t="str">
        <f>IFERROR(VLOOKUP(F222,'Table V'!A:H,8,FALSE),"À définir")</f>
        <v>NON</v>
      </c>
      <c r="O222" s="81">
        <f>IFERROR(VLOOKUP(F222,'Table V'!A:E,2,FALSE),"TBD")</f>
        <v>463</v>
      </c>
      <c r="P222" s="81" t="str">
        <f>IFERROR(CONCATENATE(VLOOKUP(F222,'Table V'!$A$1:$Q$259969,17,FALSE),"-",(RIGHT(C222,4)),"0",D222),"")</f>
        <v>1251319-5364010</v>
      </c>
      <c r="Q222" s="86" t="str">
        <f>IFERROR(VLOOKUP(F222,'Table V'!A:L,12,FALSE),"")</f>
        <v>LAB</v>
      </c>
      <c r="R222" s="82" t="s">
        <v>1764</v>
      </c>
      <c r="S222" s="81" t="s">
        <v>166</v>
      </c>
      <c r="T222" s="90">
        <v>43376</v>
      </c>
      <c r="U222" s="88" t="s">
        <v>18</v>
      </c>
      <c r="V222" s="86" t="str">
        <f>IFERROR(VLOOKUP(F222,'Table V'!A:F,6,FALSE),"TBD")</f>
        <v>N/A</v>
      </c>
      <c r="W222" s="81" t="str">
        <f>IFERROR(VLOOKUP(F222,'Table V'!A:G,7,FALSE),"TBD")</f>
        <v>N/A</v>
      </c>
      <c r="X222" s="81" t="str">
        <f>IFERROR(VLOOKUP(A222,[1]Feuil1!$A:$AJ,32,FALSE),"N/A")</f>
        <v>N/A</v>
      </c>
      <c r="Y222" s="86" t="s">
        <v>1937</v>
      </c>
      <c r="Z222" s="89" t="s">
        <v>827</v>
      </c>
      <c r="AA222" s="81" t="s">
        <v>141</v>
      </c>
      <c r="AB222" s="85">
        <v>13703</v>
      </c>
      <c r="AC222" s="85"/>
      <c r="AD222" s="85">
        <v>1584</v>
      </c>
      <c r="AE222" s="90">
        <v>43265</v>
      </c>
      <c r="AF222" s="90">
        <v>43382</v>
      </c>
      <c r="AG222" s="90">
        <f t="shared" si="15"/>
        <v>43376</v>
      </c>
      <c r="AH222" s="81"/>
      <c r="AI222" s="133">
        <f>IFERROR(VLOOKUP(SPARES_MANUF[[#This Row],[LCT pour mise à la MAD]],[2]MAD!$B$4:$J$500000,2,FALSE),"MAD TBD")</f>
        <v>43377</v>
      </c>
      <c r="AJ222" s="124">
        <f>IFERROR(VLOOKUP(SPARES_MANUF[[#This Row],[LCT pour mise à la MAD]],[2]MAD!$B$4:$J$500000,9,FALSE),"")</f>
        <v>43378</v>
      </c>
      <c r="AK2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22" s="124">
        <f>SPARES_MANUF[[#This Row],[Promised ODD]]</f>
        <v>43382</v>
      </c>
      <c r="AM222" s="122" t="s">
        <v>10</v>
      </c>
      <c r="AN222" s="200">
        <f>IFERROR(VLOOKUP(SPARES_MANUF[[#This Row],[P/N]],'Table V'!A$1:O$7777,13,FALSE),"0,00")</f>
        <v>6229</v>
      </c>
      <c r="AO222" s="201">
        <f>IFERROR(VLOOKUP(SPARES_MANUF[[#This Row],[P/N]],'Table V'!A$1:O$7777,14,FALSE),"0,00")</f>
        <v>0</v>
      </c>
      <c r="AP222" s="202" t="str">
        <f>IFERROR(VLOOKUP(SPARES_MANUF[[#This Row],[P/N]],'Table V'!A$1:O$7777,15,FALSE),"TBD")</f>
        <v>EUR</v>
      </c>
      <c r="AQ222" s="203" t="str">
        <f>IFERROR(VLOOKUP(SPARES_MANUF[[#This Row],[CONCAT]],[3]PO_AS!$A$2:$R$2520,16,FALSE),"TBD")</f>
        <v>TBD</v>
      </c>
      <c r="AR222" s="204" t="str">
        <f>IFERROR(VLOOKUP(SPARES_MANUF[[#This Row],[CONCAT]],[3]PO_AS!$A$2:$S$2520,18,FALSE),"TBD")</f>
        <v>TBD</v>
      </c>
      <c r="AS222" s="204" t="str">
        <f t="shared" si="16"/>
        <v>Non valide</v>
      </c>
      <c r="AT222" s="204" t="str">
        <f t="shared" si="17"/>
        <v>Non valide</v>
      </c>
      <c r="AU2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6229</v>
      </c>
      <c r="AV222" s="280">
        <f>IFERROR(SPARES_MANUF[[#This Row],[CA]]*INDEX('Paramètres listes'!$A$32:$C$34,MATCH(SPARES_MANUF[[#This Row],[Devise vendue]],'Paramètres listes'!$A$32:$A$34,0),MATCH(DASHBOARD!$J$5,'Paramètres listes'!$A$32:$C$32,0)),"0,00")</f>
        <v>6229</v>
      </c>
      <c r="AW222" s="259" t="str">
        <f>LEFT(SPARES_MANUF[[#This Row],[LCT]],9)</f>
        <v>LCT036189</v>
      </c>
      <c r="AX222" s="205">
        <f>SPARES_MANUF[[#This Row],[Collaborated date]]</f>
        <v>43382</v>
      </c>
      <c r="AY222" s="206">
        <f>IF(AND(SPARES_MANUF[[#This Row],[Dashboard date]]&gt;40179,SPARES_MANUF[[#This Row],[Dashboard date]]&lt;45658),SPARES_MANUF[[#This Row],[Dashboard date]],0)</f>
        <v>43382</v>
      </c>
      <c r="AZ222" s="207">
        <f>IF(OR(SPARES_MANUF[[#This Row],[Client]]="STELIA",SPARES_MANUF[[#This Row],[Priority]]="RTN",SPARES_MANUF[[#This Row],[Priority]]="EXP",SPARES_MANUF[[#This Row],[Priority]]="CRIT"),2,1)</f>
        <v>2</v>
      </c>
      <c r="BA222" s="208">
        <f>IFERROR(VLOOKUP(SPARES_MANUF[[#This Row],[P/N]],Tableau2[[#All],[PN]:[Temps alloués (h)]],16,FALSE),"TBD")</f>
        <v>0</v>
      </c>
      <c r="BB222" s="208">
        <f>IFERROR(SUM(SPARES_MANUF[[#This Row],[Temps alloués Unitaire]]*SPARES_MANUF[[#This Row],[Requested Qty]]),"TBD")</f>
        <v>0</v>
      </c>
    </row>
    <row r="223" spans="1:54" ht="38.25" hidden="1" customHeight="1" x14ac:dyDescent="0.2">
      <c r="A223" s="335" t="str">
        <f t="shared" ref="A223:A286" si="18">C223&amp;(RIGHT(D223,2))</f>
        <v>2766077610</v>
      </c>
      <c r="B223" s="81" t="str">
        <f>IFERROR(VLOOKUP(F223,'Table V'!A:K,11,FALSE),"TBD")</f>
        <v>AIRBUS</v>
      </c>
      <c r="C223" s="81">
        <v>27660776</v>
      </c>
      <c r="D223" s="82">
        <v>10</v>
      </c>
      <c r="E223" s="83" t="s">
        <v>86</v>
      </c>
      <c r="F223" s="81" t="s">
        <v>455</v>
      </c>
      <c r="G223" s="81">
        <v>1</v>
      </c>
      <c r="H223" s="81">
        <v>0</v>
      </c>
      <c r="I223" s="81" t="str">
        <f>IFERROR(VLOOKUP(F223,'Stock PHS'!A:F,6,FALSE),"")</f>
        <v/>
      </c>
      <c r="J223" s="84" t="str">
        <f>IFERROR(VLOOKUP(F223,'Table V'!A:I,9,FALSE),"P/N INCONNU")</f>
        <v>P/N CONNU</v>
      </c>
      <c r="K223" s="81" t="str">
        <f>IFERROR(VLOOKUP(F223,'Table V'!A:J,10,FALSE),"TBD")</f>
        <v>NB01881P</v>
      </c>
      <c r="L223" s="81" t="str">
        <f>IFERROR(VLOOKUP(F223,'Table V'!A:C,3,FALSE),"LdF non existante")</f>
        <v>LdF Non approuvée</v>
      </c>
      <c r="M223" s="85" t="s">
        <v>46</v>
      </c>
      <c r="N223" s="81" t="str">
        <f>IFERROR(VLOOKUP(F223,'Table V'!A:H,8,FALSE),"À définir")</f>
        <v>NON</v>
      </c>
      <c r="O223" s="81">
        <f>IFERROR(VLOOKUP(F223,'Table V'!A:E,2,FALSE),"TBD")</f>
        <v>17</v>
      </c>
      <c r="P223" s="81" t="str">
        <f>IFERROR(CONCATENATE(VLOOKUP(F223,'Table V'!$A$1:$Q$259969,17,FALSE),"-",(RIGHT(C223,4)),"0",D223),"")</f>
        <v>1251019-0776010</v>
      </c>
      <c r="Q223" s="86" t="str">
        <f>IFERROR(VLOOKUP(F223,'Table V'!A:L,12,FALSE),"")</f>
        <v>LAB</v>
      </c>
      <c r="R223" s="82" t="s">
        <v>1788</v>
      </c>
      <c r="S223" s="81" t="s">
        <v>153</v>
      </c>
      <c r="T223" s="90">
        <v>43383</v>
      </c>
      <c r="U223" s="88" t="s">
        <v>18</v>
      </c>
      <c r="V223" s="86" t="str">
        <f>IFERROR(VLOOKUP(F223,'Table V'!A:F,6,FALSE),"TBD")</f>
        <v>6925015800 6963400000 6963397500</v>
      </c>
      <c r="W223" s="81" t="str">
        <f>IFERROR(VLOOKUP(F223,'Table V'!A:G,7,FALSE),"TBD")</f>
        <v>Qté 1
Qté 1
Qté 1</v>
      </c>
      <c r="X223" s="81" t="str">
        <f>IFERROR(VLOOKUP(A223,[1]Feuil1!$A:$AJ,32,FALSE),"N/A")</f>
        <v>Received</v>
      </c>
      <c r="Y223" s="86" t="s">
        <v>1937</v>
      </c>
      <c r="Z223" s="89" t="s">
        <v>952</v>
      </c>
      <c r="AA223" s="81" t="s">
        <v>141</v>
      </c>
      <c r="AB223" s="85">
        <v>11044</v>
      </c>
      <c r="AC223" s="85"/>
      <c r="AD223" s="85">
        <v>1175</v>
      </c>
      <c r="AE223" s="90">
        <v>43147</v>
      </c>
      <c r="AF223" s="90">
        <v>43389</v>
      </c>
      <c r="AG223" s="90">
        <f t="shared" si="15"/>
        <v>43383</v>
      </c>
      <c r="AH223" s="81" t="s">
        <v>44</v>
      </c>
      <c r="AI223" s="133">
        <f>IFERROR(VLOOKUP(SPARES_MANUF[[#This Row],[LCT pour mise à la MAD]],[2]MAD!$B$4:$J$500000,2,FALSE),"MAD TBD")</f>
        <v>43383</v>
      </c>
      <c r="AJ223" s="124">
        <f>IFERROR(VLOOKUP(SPARES_MANUF[[#This Row],[LCT pour mise à la MAD]],[2]MAD!$B$4:$J$500000,9,FALSE),"")</f>
        <v>43384</v>
      </c>
      <c r="AK2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23" s="124">
        <f>SPARES_MANUF[[#This Row],[Promised ODD]]</f>
        <v>43389</v>
      </c>
      <c r="AM223" s="122" t="s">
        <v>10</v>
      </c>
      <c r="AN223" s="200">
        <f>IFERROR(VLOOKUP(SPARES_MANUF[[#This Row],[P/N]],'Table V'!A$1:O$7777,13,FALSE),"0,00")</f>
        <v>508</v>
      </c>
      <c r="AO223" s="201">
        <f>IFERROR(VLOOKUP(SPARES_MANUF[[#This Row],[P/N]],'Table V'!A$1:O$7777,14,FALSE),"0,00")</f>
        <v>0</v>
      </c>
      <c r="AP223" s="202" t="str">
        <f>IFERROR(VLOOKUP(SPARES_MANUF[[#This Row],[P/N]],'Table V'!A$1:O$7777,15,FALSE),"TBD")</f>
        <v>EUR</v>
      </c>
      <c r="AQ223" s="203" t="str">
        <f>IFERROR(VLOOKUP(SPARES_MANUF[[#This Row],[CONCAT]],[3]PO_AS!$A$2:$R$2520,16,FALSE),"TBD")</f>
        <v>TBD</v>
      </c>
      <c r="AR223" s="204" t="str">
        <f>IFERROR(VLOOKUP(SPARES_MANUF[[#This Row],[CONCAT]],[3]PO_AS!$A$2:$S$2520,18,FALSE),"TBD")</f>
        <v>TBD</v>
      </c>
      <c r="AS223" s="204" t="str">
        <f t="shared" si="16"/>
        <v>Non valide</v>
      </c>
      <c r="AT223" s="204" t="str">
        <f t="shared" si="17"/>
        <v>Non valide</v>
      </c>
      <c r="AU2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508</v>
      </c>
      <c r="AV223" s="280">
        <f>IFERROR(SPARES_MANUF[[#This Row],[CA]]*INDEX('Paramètres listes'!$A$32:$C$34,MATCH(SPARES_MANUF[[#This Row],[Devise vendue]],'Paramètres listes'!$A$32:$A$34,0),MATCH(DASHBOARD!$J$5,'Paramètres listes'!$A$32:$C$32,0)),"0,00")</f>
        <v>508</v>
      </c>
      <c r="AW223" s="259" t="str">
        <f>LEFT(SPARES_MANUF[[#This Row],[LCT]],9)</f>
        <v>LCTZ38263</v>
      </c>
      <c r="AX223" s="205">
        <f>SPARES_MANUF[[#This Row],[Collaborated date]]</f>
        <v>43389</v>
      </c>
      <c r="AY223" s="206">
        <f>IF(AND(SPARES_MANUF[[#This Row],[Dashboard date]]&gt;40179,SPARES_MANUF[[#This Row],[Dashboard date]]&lt;45658),SPARES_MANUF[[#This Row],[Dashboard date]],0)</f>
        <v>43389</v>
      </c>
      <c r="AZ223" s="207">
        <f>IF(OR(SPARES_MANUF[[#This Row],[Client]]="STELIA",SPARES_MANUF[[#This Row],[Priority]]="RTN",SPARES_MANUF[[#This Row],[Priority]]="EXP",SPARES_MANUF[[#This Row],[Priority]]="CRIT"),2,1)</f>
        <v>2</v>
      </c>
      <c r="BA223" s="208">
        <f>IFERROR(VLOOKUP(SPARES_MANUF[[#This Row],[P/N]],Tableau2[[#All],[PN]:[Temps alloués (h)]],16,FALSE),"TBD")</f>
        <v>0</v>
      </c>
      <c r="BB223" s="208">
        <f>IFERROR(SUM(SPARES_MANUF[[#This Row],[Temps alloués Unitaire]]*SPARES_MANUF[[#This Row],[Requested Qty]]),"TBD")</f>
        <v>0</v>
      </c>
    </row>
    <row r="224" spans="1:54" ht="25.5" hidden="1" customHeight="1" x14ac:dyDescent="0.2">
      <c r="A224" s="335" t="str">
        <f t="shared" si="18"/>
        <v>2765230210</v>
      </c>
      <c r="B224" s="81" t="str">
        <f>IFERROR(VLOOKUP(F224,'Table V'!A:K,11,FALSE),"TBD")</f>
        <v>AIRBUS</v>
      </c>
      <c r="C224" s="81">
        <v>27652302</v>
      </c>
      <c r="D224" s="82">
        <v>10</v>
      </c>
      <c r="E224" s="83" t="s">
        <v>86</v>
      </c>
      <c r="F224" s="81" t="s">
        <v>454</v>
      </c>
      <c r="G224" s="81">
        <v>1</v>
      </c>
      <c r="H224" s="81">
        <v>0</v>
      </c>
      <c r="I224" s="81" t="str">
        <f>IFERROR(VLOOKUP(F224,'Stock PHS'!A:F,6,FALSE),"")</f>
        <v/>
      </c>
      <c r="J224" s="84" t="str">
        <f>IFERROR(VLOOKUP(F224,'Table V'!A:I,9,FALSE),"P/N INCONNU")</f>
        <v>P/N CONNU</v>
      </c>
      <c r="K224" s="81" t="str">
        <f>IFERROR(VLOOKUP(F224,'Table V'!A:J,10,FALSE),"TBD")</f>
        <v>NB01881P</v>
      </c>
      <c r="L224" s="81" t="str">
        <f>IFERROR(VLOOKUP(F224,'Table V'!A:C,3,FALSE),"LdF non existante")</f>
        <v>LdF Non approuvée</v>
      </c>
      <c r="M224" s="85" t="s">
        <v>46</v>
      </c>
      <c r="N224" s="81" t="str">
        <f>IFERROR(VLOOKUP(F224,'Table V'!A:H,8,FALSE),"À définir")</f>
        <v>NON</v>
      </c>
      <c r="O224" s="81">
        <f>IFERROR(VLOOKUP(F224,'Table V'!A:E,2,FALSE),"TBD")</f>
        <v>16</v>
      </c>
      <c r="P224" s="81" t="str">
        <f>IFERROR(CONCATENATE(VLOOKUP(F224,'Table V'!$A$1:$Q$259969,17,FALSE),"-",(RIGHT(C224,4)),"0",D224),"")</f>
        <v>1251019-2302010</v>
      </c>
      <c r="Q224" s="86" t="str">
        <f>IFERROR(VLOOKUP(F224,'Table V'!A:L,12,FALSE),"")</f>
        <v>LAB</v>
      </c>
      <c r="R224" s="82" t="s">
        <v>1789</v>
      </c>
      <c r="S224" s="81" t="s">
        <v>153</v>
      </c>
      <c r="T224" s="90">
        <v>43383</v>
      </c>
      <c r="U224" s="88" t="s">
        <v>18</v>
      </c>
      <c r="V224" s="86" t="str">
        <f>IFERROR(VLOOKUP(F224,'Table V'!A:F,6,FALSE),"TBD")</f>
        <v>6925015800 6963400000 6963397500</v>
      </c>
      <c r="W224" s="81" t="str">
        <f>IFERROR(VLOOKUP(F224,'Table V'!A:G,7,FALSE),"TBD")</f>
        <v>Qté 1 
Qté 1 
Qté 1</v>
      </c>
      <c r="X224" s="81" t="str">
        <f>IFERROR(VLOOKUP(A224,[1]Feuil1!$A:$AJ,32,FALSE),"N/A")</f>
        <v>Received</v>
      </c>
      <c r="Y224" s="86" t="s">
        <v>1937</v>
      </c>
      <c r="Z224" s="89" t="s">
        <v>953</v>
      </c>
      <c r="AA224" s="81" t="s">
        <v>141</v>
      </c>
      <c r="AB224" s="85">
        <v>11028</v>
      </c>
      <c r="AC224" s="85"/>
      <c r="AD224" s="85">
        <v>1175</v>
      </c>
      <c r="AE224" s="90">
        <v>43251</v>
      </c>
      <c r="AF224" s="90">
        <v>43389</v>
      </c>
      <c r="AG224" s="90">
        <f t="shared" si="15"/>
        <v>43383</v>
      </c>
      <c r="AH224" s="81" t="s">
        <v>44</v>
      </c>
      <c r="AI224" s="133">
        <f>IFERROR(VLOOKUP(SPARES_MANUF[[#This Row],[LCT pour mise à la MAD]],[2]MAD!$B$4:$J$500000,2,FALSE),"MAD TBD")</f>
        <v>43383</v>
      </c>
      <c r="AJ224" s="124">
        <f>IFERROR(VLOOKUP(SPARES_MANUF[[#This Row],[LCT pour mise à la MAD]],[2]MAD!$B$4:$J$500000,9,FALSE),"")</f>
        <v>43384</v>
      </c>
      <c r="AK2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24" s="124">
        <f>SPARES_MANUF[[#This Row],[Promised ODD]]</f>
        <v>43389</v>
      </c>
      <c r="AM224" s="122" t="s">
        <v>10</v>
      </c>
      <c r="AN224" s="200">
        <f>IFERROR(VLOOKUP(SPARES_MANUF[[#This Row],[P/N]],'Table V'!A$1:O$7777,13,FALSE),"0,00")</f>
        <v>508</v>
      </c>
      <c r="AO224" s="201">
        <f>IFERROR(VLOOKUP(SPARES_MANUF[[#This Row],[P/N]],'Table V'!A$1:O$7777,14,FALSE),"0,00")</f>
        <v>0</v>
      </c>
      <c r="AP224" s="202" t="str">
        <f>IFERROR(VLOOKUP(SPARES_MANUF[[#This Row],[P/N]],'Table V'!A$1:O$7777,15,FALSE),"TBD")</f>
        <v>USD</v>
      </c>
      <c r="AQ224" s="203" t="str">
        <f>IFERROR(VLOOKUP(SPARES_MANUF[[#This Row],[CONCAT]],[3]PO_AS!$A$2:$R$2520,16,FALSE),"TBD")</f>
        <v>TBD</v>
      </c>
      <c r="AR224" s="204" t="str">
        <f>IFERROR(VLOOKUP(SPARES_MANUF[[#This Row],[CONCAT]],[3]PO_AS!$A$2:$S$2520,18,FALSE),"TBD")</f>
        <v>TBD</v>
      </c>
      <c r="AS224" s="204" t="str">
        <f t="shared" si="16"/>
        <v>Non valide</v>
      </c>
      <c r="AT224" s="204" t="str">
        <f t="shared" si="17"/>
        <v>Non valide</v>
      </c>
      <c r="AU2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508</v>
      </c>
      <c r="AV224" s="280">
        <f>IFERROR(SPARES_MANUF[[#This Row],[CA]]*INDEX('Paramètres listes'!$A$32:$C$34,MATCH(SPARES_MANUF[[#This Row],[Devise vendue]],'Paramètres listes'!$A$32:$A$34,0),MATCH(DASHBOARD!$J$5,'Paramètres listes'!$A$32:$C$32,0)),"0,00")</f>
        <v>452.12</v>
      </c>
      <c r="AW224" s="259" t="str">
        <f>LEFT(SPARES_MANUF[[#This Row],[LCT]],9)</f>
        <v>LCTZ37860</v>
      </c>
      <c r="AX224" s="205">
        <f>SPARES_MANUF[[#This Row],[Collaborated date]]</f>
        <v>43389</v>
      </c>
      <c r="AY224" s="206">
        <f>IF(AND(SPARES_MANUF[[#This Row],[Dashboard date]]&gt;40179,SPARES_MANUF[[#This Row],[Dashboard date]]&lt;45658),SPARES_MANUF[[#This Row],[Dashboard date]],0)</f>
        <v>43389</v>
      </c>
      <c r="AZ224" s="207">
        <f>IF(OR(SPARES_MANUF[[#This Row],[Client]]="STELIA",SPARES_MANUF[[#This Row],[Priority]]="RTN",SPARES_MANUF[[#This Row],[Priority]]="EXP",SPARES_MANUF[[#This Row],[Priority]]="CRIT"),2,1)</f>
        <v>2</v>
      </c>
      <c r="BA224" s="208">
        <f>IFERROR(VLOOKUP(SPARES_MANUF[[#This Row],[P/N]],Tableau2[[#All],[PN]:[Temps alloués (h)]],16,FALSE),"TBD")</f>
        <v>0</v>
      </c>
      <c r="BB224" s="208">
        <f>IFERROR(SUM(SPARES_MANUF[[#This Row],[Temps alloués Unitaire]]*SPARES_MANUF[[#This Row],[Requested Qty]]),"TBD")</f>
        <v>0</v>
      </c>
    </row>
    <row r="225" spans="1:54" ht="25.5" hidden="1" customHeight="1" x14ac:dyDescent="0.2">
      <c r="A225" s="335" t="str">
        <f t="shared" si="18"/>
        <v>2753011010</v>
      </c>
      <c r="B225" s="81" t="str">
        <f>IFERROR(VLOOKUP(F225,'Table V'!A:K,11,FALSE),"TBD")</f>
        <v>AIRBUS</v>
      </c>
      <c r="C225" s="81">
        <v>27530110</v>
      </c>
      <c r="D225" s="82" t="s">
        <v>139</v>
      </c>
      <c r="E225" s="83" t="s">
        <v>78</v>
      </c>
      <c r="F225" s="81" t="s">
        <v>576</v>
      </c>
      <c r="G225" s="81">
        <v>1</v>
      </c>
      <c r="H225" s="81">
        <v>0</v>
      </c>
      <c r="I225" s="81" t="str">
        <f>IFERROR(VLOOKUP(F225,'Stock PHS'!A:F,6,FALSE),"")</f>
        <v/>
      </c>
      <c r="J225" s="84" t="str">
        <f>IFERROR(VLOOKUP(F225,'Table V'!A:I,9,FALSE),"P/N INCONNU")</f>
        <v>P/N CONNU</v>
      </c>
      <c r="K225" s="81" t="str">
        <f>IFERROR(VLOOKUP(F225,'Table V'!A:J,10,FALSE),"TBD")</f>
        <v>NB5457P</v>
      </c>
      <c r="L225" s="81" t="str">
        <f>IFERROR(VLOOKUP(F225,'Table V'!A:C,3,FALSE),"LdF non existante")</f>
        <v>LdF approuvée</v>
      </c>
      <c r="M225" s="85" t="s">
        <v>46</v>
      </c>
      <c r="N225" s="81" t="str">
        <f>IFERROR(VLOOKUP(F225,'Table V'!A:H,8,FALSE),"À définir")</f>
        <v>NON</v>
      </c>
      <c r="O225" s="81">
        <f>IFERROR(VLOOKUP(F225,'Table V'!A:E,2,FALSE),"TBD")</f>
        <v>117</v>
      </c>
      <c r="P225" s="81" t="str">
        <f>IFERROR(CONCATENATE(VLOOKUP(F225,'Table V'!$A$1:$Q$259969,17,FALSE),"-",(RIGHT(C225,4)),"0",D225),"")</f>
        <v>1251019-0110010</v>
      </c>
      <c r="Q225" s="86" t="str">
        <f>IFERROR(VLOOKUP(F225,'Table V'!A:L,12,FALSE),"")</f>
        <v>LAB</v>
      </c>
      <c r="R225" s="82" t="s">
        <v>1765</v>
      </c>
      <c r="S225" s="81" t="s">
        <v>295</v>
      </c>
      <c r="T225" s="90">
        <v>43383</v>
      </c>
      <c r="U225" s="88" t="s">
        <v>18</v>
      </c>
      <c r="V225" s="86" t="str">
        <f>IFERROR(VLOOKUP(F225,'Table V'!A:F,6,FALSE),"TBD")</f>
        <v>N/A</v>
      </c>
      <c r="W225" s="81" t="str">
        <f>IFERROR(VLOOKUP(F225,'Table V'!A:G,7,FALSE),"TBD")</f>
        <v>N/A</v>
      </c>
      <c r="X225" s="81" t="str">
        <f>IFERROR(VLOOKUP(A225,[1]Feuil1!$A:$AJ,32,FALSE),"N/A")</f>
        <v>Received</v>
      </c>
      <c r="Y225" s="86" t="s">
        <v>1893</v>
      </c>
      <c r="Z225" s="89" t="s">
        <v>297</v>
      </c>
      <c r="AA225" s="81" t="s">
        <v>141</v>
      </c>
      <c r="AB225" s="85">
        <v>6169</v>
      </c>
      <c r="AC225" s="85" t="s">
        <v>920</v>
      </c>
      <c r="AD225" s="85" t="s">
        <v>920</v>
      </c>
      <c r="AE225" s="90">
        <v>42931</v>
      </c>
      <c r="AF225" s="90">
        <v>43389</v>
      </c>
      <c r="AG225" s="90">
        <f t="shared" si="15"/>
        <v>43383</v>
      </c>
      <c r="AH225" s="81" t="s">
        <v>10</v>
      </c>
      <c r="AI225" s="133" t="str">
        <f>IFERROR(VLOOKUP(SPARES_MANUF[[#This Row],[LCT pour mise à la MAD]],[2]MAD!$B$4:$J$500000,2,FALSE),"MAD TBD")</f>
        <v>MAD TBD</v>
      </c>
      <c r="AJ225" s="124" t="str">
        <f>IFERROR(VLOOKUP(SPARES_MANUF[[#This Row],[LCT pour mise à la MAD]],[2]MAD!$B$4:$J$500000,9,FALSE),"")</f>
        <v/>
      </c>
      <c r="AK2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25" s="124">
        <f>SPARES_MANUF[[#This Row],[Promised ODD]]</f>
        <v>43389</v>
      </c>
      <c r="AM225" s="122" t="s">
        <v>10</v>
      </c>
      <c r="AN225" s="200">
        <f>IFERROR(VLOOKUP(SPARES_MANUF[[#This Row],[P/N]],'Table V'!A$1:O$7777,13,FALSE),"0,00")</f>
        <v>1313.9</v>
      </c>
      <c r="AO225" s="201">
        <f>IFERROR(VLOOKUP(SPARES_MANUF[[#This Row],[P/N]],'Table V'!A$1:O$7777,14,FALSE),"0,00")</f>
        <v>0</v>
      </c>
      <c r="AP225" s="202" t="str">
        <f>IFERROR(VLOOKUP(SPARES_MANUF[[#This Row],[P/N]],'Table V'!A$1:O$7777,15,FALSE),"TBD")</f>
        <v>USD</v>
      </c>
      <c r="AQ225" s="203" t="str">
        <f>IFERROR(VLOOKUP(SPARES_MANUF[[#This Row],[CONCAT]],[3]PO_AS!$A$2:$R$2520,16,FALSE),"TBD")</f>
        <v>TBD</v>
      </c>
      <c r="AR225" s="204" t="str">
        <f>IFERROR(VLOOKUP(SPARES_MANUF[[#This Row],[CONCAT]],[3]PO_AS!$A$2:$S$2520,18,FALSE),"TBD")</f>
        <v>TBD</v>
      </c>
      <c r="AS225" s="204" t="str">
        <f t="shared" si="16"/>
        <v>Non valide</v>
      </c>
      <c r="AT225" s="204" t="str">
        <f t="shared" si="17"/>
        <v>Non valide</v>
      </c>
      <c r="AU2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2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25" s="259" t="str">
        <f>LEFT(SPARES_MANUF[[#This Row],[LCT]],9)</f>
        <v>LCT021689</v>
      </c>
      <c r="AX225" s="205">
        <f>SPARES_MANUF[[#This Row],[Collaborated date]]</f>
        <v>43389</v>
      </c>
      <c r="AY225" s="206">
        <f>IF(AND(SPARES_MANUF[[#This Row],[Dashboard date]]&gt;40179,SPARES_MANUF[[#This Row],[Dashboard date]]&lt;45658),SPARES_MANUF[[#This Row],[Dashboard date]],0)</f>
        <v>43389</v>
      </c>
      <c r="AZ225" s="207">
        <f>IF(OR(SPARES_MANUF[[#This Row],[Client]]="STELIA",SPARES_MANUF[[#This Row],[Priority]]="RTN",SPARES_MANUF[[#This Row],[Priority]]="EXP",SPARES_MANUF[[#This Row],[Priority]]="CRIT"),2,1)</f>
        <v>2</v>
      </c>
      <c r="BA225" s="208">
        <f>IFERROR(VLOOKUP(SPARES_MANUF[[#This Row],[P/N]],Tableau2[[#All],[PN]:[Temps alloués (h)]],16,FALSE),"TBD")</f>
        <v>3.74</v>
      </c>
      <c r="BB225" s="208">
        <f>IFERROR(SUM(SPARES_MANUF[[#This Row],[Temps alloués Unitaire]]*SPARES_MANUF[[#This Row],[Requested Qty]]),"TBD")</f>
        <v>3.74</v>
      </c>
    </row>
    <row r="226" spans="1:54" ht="25.5" hidden="1" customHeight="1" x14ac:dyDescent="0.2">
      <c r="A226" s="335" t="str">
        <f t="shared" si="18"/>
        <v>2753012810</v>
      </c>
      <c r="B226" s="81" t="str">
        <f>IFERROR(VLOOKUP(F226,'Table V'!A:K,11,FALSE),"TBD")</f>
        <v>AIRBUS</v>
      </c>
      <c r="C226" s="81">
        <v>27530128</v>
      </c>
      <c r="D226" s="82" t="s">
        <v>139</v>
      </c>
      <c r="E226" s="83" t="s">
        <v>78</v>
      </c>
      <c r="F226" s="81" t="s">
        <v>576</v>
      </c>
      <c r="G226" s="81">
        <v>1</v>
      </c>
      <c r="H226" s="81">
        <v>0</v>
      </c>
      <c r="I226" s="81" t="str">
        <f>IFERROR(VLOOKUP(F226,'Stock PHS'!A:F,6,FALSE),"")</f>
        <v/>
      </c>
      <c r="J226" s="84" t="str">
        <f>IFERROR(VLOOKUP(F226,'Table V'!A:I,9,FALSE),"P/N INCONNU")</f>
        <v>P/N CONNU</v>
      </c>
      <c r="K226" s="81" t="str">
        <f>IFERROR(VLOOKUP(F226,'Table V'!A:J,10,FALSE),"TBD")</f>
        <v>NB5457P</v>
      </c>
      <c r="L226" s="81" t="str">
        <f>IFERROR(VLOOKUP(F226,'Table V'!A:C,3,FALSE),"LdF non existante")</f>
        <v>LdF approuvée</v>
      </c>
      <c r="M226" s="85" t="s">
        <v>46</v>
      </c>
      <c r="N226" s="81" t="str">
        <f>IFERROR(VLOOKUP(F226,'Table V'!A:H,8,FALSE),"À définir")</f>
        <v>NON</v>
      </c>
      <c r="O226" s="81">
        <f>IFERROR(VLOOKUP(F226,'Table V'!A:E,2,FALSE),"TBD")</f>
        <v>117</v>
      </c>
      <c r="P226" s="81" t="str">
        <f>IFERROR(CONCATENATE(VLOOKUP(F226,'Table V'!$A$1:$Q$259969,17,FALSE),"-",(RIGHT(C226,4)),"0",D226),"")</f>
        <v>1251019-0128010</v>
      </c>
      <c r="Q226" s="86" t="str">
        <f>IFERROR(VLOOKUP(F226,'Table V'!A:L,12,FALSE),"")</f>
        <v>LAB</v>
      </c>
      <c r="R226" s="82" t="s">
        <v>1766</v>
      </c>
      <c r="S226" s="81" t="s">
        <v>263</v>
      </c>
      <c r="T226" s="90">
        <v>43383</v>
      </c>
      <c r="U226" s="88" t="s">
        <v>18</v>
      </c>
      <c r="V226" s="86" t="str">
        <f>IFERROR(VLOOKUP(F226,'Table V'!A:F,6,FALSE),"TBD")</f>
        <v>N/A</v>
      </c>
      <c r="W226" s="81" t="str">
        <f>IFERROR(VLOOKUP(F226,'Table V'!A:G,7,FALSE),"TBD")</f>
        <v>N/A</v>
      </c>
      <c r="X226" s="81" t="str">
        <f>IFERROR(VLOOKUP(A226,[1]Feuil1!$A:$AJ,32,FALSE),"N/A")</f>
        <v>Received</v>
      </c>
      <c r="Y226" s="86" t="s">
        <v>1893</v>
      </c>
      <c r="Z226" s="89" t="s">
        <v>297</v>
      </c>
      <c r="AA226" s="81" t="s">
        <v>141</v>
      </c>
      <c r="AB226" s="85">
        <v>5394</v>
      </c>
      <c r="AC226" s="85" t="s">
        <v>920</v>
      </c>
      <c r="AD226" s="85" t="s">
        <v>920</v>
      </c>
      <c r="AE226" s="90">
        <v>42856</v>
      </c>
      <c r="AF226" s="90">
        <v>43389</v>
      </c>
      <c r="AG226" s="90">
        <f t="shared" si="15"/>
        <v>43383</v>
      </c>
      <c r="AH226" s="81" t="s">
        <v>10</v>
      </c>
      <c r="AI226" s="133" t="str">
        <f>IFERROR(VLOOKUP(SPARES_MANUF[[#This Row],[LCT pour mise à la MAD]],[2]MAD!$B$4:$J$500000,2,FALSE),"MAD TBD")</f>
        <v>MAD TBD</v>
      </c>
      <c r="AJ226" s="124" t="str">
        <f>IFERROR(VLOOKUP(SPARES_MANUF[[#This Row],[LCT pour mise à la MAD]],[2]MAD!$B$4:$J$500000,9,FALSE),"")</f>
        <v/>
      </c>
      <c r="AK2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26" s="124">
        <f>SPARES_MANUF[[#This Row],[Promised ODD]]</f>
        <v>43389</v>
      </c>
      <c r="AM226" s="122" t="s">
        <v>10</v>
      </c>
      <c r="AN226" s="200">
        <f>IFERROR(VLOOKUP(SPARES_MANUF[[#This Row],[P/N]],'Table V'!A$1:O$7777,13,FALSE),"0,00")</f>
        <v>1313.9</v>
      </c>
      <c r="AO226" s="201">
        <f>IFERROR(VLOOKUP(SPARES_MANUF[[#This Row],[P/N]],'Table V'!A$1:O$7777,14,FALSE),"0,00")</f>
        <v>0</v>
      </c>
      <c r="AP226" s="202" t="str">
        <f>IFERROR(VLOOKUP(SPARES_MANUF[[#This Row],[P/N]],'Table V'!A$1:O$7777,15,FALSE),"TBD")</f>
        <v>USD</v>
      </c>
      <c r="AQ226" s="203" t="str">
        <f>IFERROR(VLOOKUP(SPARES_MANUF[[#This Row],[CONCAT]],[3]PO_AS!$A$2:$R$2520,16,FALSE),"TBD")</f>
        <v>TBD</v>
      </c>
      <c r="AR226" s="204" t="str">
        <f>IFERROR(VLOOKUP(SPARES_MANUF[[#This Row],[CONCAT]],[3]PO_AS!$A$2:$S$2520,18,FALSE),"TBD")</f>
        <v>TBD</v>
      </c>
      <c r="AS226" s="204" t="str">
        <f t="shared" si="16"/>
        <v>Non valide</v>
      </c>
      <c r="AT226" s="204" t="str">
        <f t="shared" si="17"/>
        <v>Non valide</v>
      </c>
      <c r="AU2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2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26" s="259" t="str">
        <f>LEFT(SPARES_MANUF[[#This Row],[LCT]],9)</f>
        <v>LCT021656</v>
      </c>
      <c r="AX226" s="205">
        <f>SPARES_MANUF[[#This Row],[Collaborated date]]</f>
        <v>43389</v>
      </c>
      <c r="AY226" s="206">
        <f>IF(AND(SPARES_MANUF[[#This Row],[Dashboard date]]&gt;40179,SPARES_MANUF[[#This Row],[Dashboard date]]&lt;45658),SPARES_MANUF[[#This Row],[Dashboard date]],0)</f>
        <v>43389</v>
      </c>
      <c r="AZ226" s="207">
        <f>IF(OR(SPARES_MANUF[[#This Row],[Client]]="STELIA",SPARES_MANUF[[#This Row],[Priority]]="RTN",SPARES_MANUF[[#This Row],[Priority]]="EXP",SPARES_MANUF[[#This Row],[Priority]]="CRIT"),2,1)</f>
        <v>2</v>
      </c>
      <c r="BA226" s="208">
        <f>IFERROR(VLOOKUP(SPARES_MANUF[[#This Row],[P/N]],Tableau2[[#All],[PN]:[Temps alloués (h)]],16,FALSE),"TBD")</f>
        <v>3.74</v>
      </c>
      <c r="BB226" s="208">
        <f>IFERROR(SUM(SPARES_MANUF[[#This Row],[Temps alloués Unitaire]]*SPARES_MANUF[[#This Row],[Requested Qty]]),"TBD")</f>
        <v>3.74</v>
      </c>
    </row>
    <row r="227" spans="1:54" ht="25.5" hidden="1" customHeight="1" x14ac:dyDescent="0.2">
      <c r="A227" s="335" t="str">
        <f t="shared" si="18"/>
        <v>2753000810</v>
      </c>
      <c r="B227" s="81" t="str">
        <f>IFERROR(VLOOKUP(F227,'Table V'!A:K,11,FALSE),"TBD")</f>
        <v>AIRBUS</v>
      </c>
      <c r="C227" s="81">
        <v>27530008</v>
      </c>
      <c r="D227" s="82" t="s">
        <v>139</v>
      </c>
      <c r="E227" s="83" t="s">
        <v>78</v>
      </c>
      <c r="F227" s="81" t="s">
        <v>576</v>
      </c>
      <c r="G227" s="81">
        <v>1</v>
      </c>
      <c r="H227" s="81">
        <v>0</v>
      </c>
      <c r="I227" s="81" t="str">
        <f>IFERROR(VLOOKUP(F227,'Stock PHS'!A:F,6,FALSE),"")</f>
        <v/>
      </c>
      <c r="J227" s="84" t="str">
        <f>IFERROR(VLOOKUP(F227,'Table V'!A:I,9,FALSE),"P/N INCONNU")</f>
        <v>P/N CONNU</v>
      </c>
      <c r="K227" s="81" t="str">
        <f>IFERROR(VLOOKUP(F227,'Table V'!A:J,10,FALSE),"TBD")</f>
        <v>NB5457P</v>
      </c>
      <c r="L227" s="81" t="str">
        <f>IFERROR(VLOOKUP(F227,'Table V'!A:C,3,FALSE),"LdF non existante")</f>
        <v>LdF approuvée</v>
      </c>
      <c r="M227" s="85" t="s">
        <v>46</v>
      </c>
      <c r="N227" s="81" t="str">
        <f>IFERROR(VLOOKUP(F227,'Table V'!A:H,8,FALSE),"À définir")</f>
        <v>NON</v>
      </c>
      <c r="O227" s="81">
        <f>IFERROR(VLOOKUP(F227,'Table V'!A:E,2,FALSE),"TBD")</f>
        <v>117</v>
      </c>
      <c r="P227" s="81" t="str">
        <f>IFERROR(CONCATENATE(VLOOKUP(F227,'Table V'!$A$1:$Q$259969,17,FALSE),"-",(RIGHT(C227,4)),"0",D227),"")</f>
        <v>1251019-0008010</v>
      </c>
      <c r="Q227" s="86" t="str">
        <f>IFERROR(VLOOKUP(F227,'Table V'!A:L,12,FALSE),"")</f>
        <v>LAB</v>
      </c>
      <c r="R227" s="82" t="s">
        <v>1767</v>
      </c>
      <c r="S227" s="81" t="s">
        <v>289</v>
      </c>
      <c r="T227" s="90">
        <v>43383</v>
      </c>
      <c r="U227" s="88" t="s">
        <v>18</v>
      </c>
      <c r="V227" s="86" t="str">
        <f>IFERROR(VLOOKUP(F227,'Table V'!A:F,6,FALSE),"TBD")</f>
        <v>N/A</v>
      </c>
      <c r="W227" s="81" t="str">
        <f>IFERROR(VLOOKUP(F227,'Table V'!A:G,7,FALSE),"TBD")</f>
        <v>N/A</v>
      </c>
      <c r="X227" s="81" t="str">
        <f>IFERROR(VLOOKUP(A227,[1]Feuil1!$A:$AJ,32,FALSE),"N/A")</f>
        <v>Received</v>
      </c>
      <c r="Y227" s="86" t="s">
        <v>1893</v>
      </c>
      <c r="Z227" s="89" t="s">
        <v>297</v>
      </c>
      <c r="AA227" s="81" t="s">
        <v>141</v>
      </c>
      <c r="AB227" s="85">
        <v>5394</v>
      </c>
      <c r="AC227" s="85" t="s">
        <v>920</v>
      </c>
      <c r="AD227" s="85" t="s">
        <v>920</v>
      </c>
      <c r="AE227" s="90">
        <v>42856</v>
      </c>
      <c r="AF227" s="90">
        <v>43389</v>
      </c>
      <c r="AG227" s="90">
        <f t="shared" si="15"/>
        <v>43383</v>
      </c>
      <c r="AH227" s="81" t="s">
        <v>10</v>
      </c>
      <c r="AI227" s="133" t="str">
        <f>IFERROR(VLOOKUP(SPARES_MANUF[[#This Row],[LCT pour mise à la MAD]],[2]MAD!$B$4:$J$500000,2,FALSE),"MAD TBD")</f>
        <v>MAD TBD</v>
      </c>
      <c r="AJ227" s="124" t="str">
        <f>IFERROR(VLOOKUP(SPARES_MANUF[[#This Row],[LCT pour mise à la MAD]],[2]MAD!$B$4:$J$500000,9,FALSE),"")</f>
        <v/>
      </c>
      <c r="AK22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27" s="124">
        <f>SPARES_MANUF[[#This Row],[Promised ODD]]</f>
        <v>43389</v>
      </c>
      <c r="AM227" s="122" t="s">
        <v>10</v>
      </c>
      <c r="AN227" s="200">
        <f>IFERROR(VLOOKUP(SPARES_MANUF[[#This Row],[P/N]],'Table V'!A$1:O$7777,13,FALSE),"0,00")</f>
        <v>1313.9</v>
      </c>
      <c r="AO227" s="201">
        <f>IFERROR(VLOOKUP(SPARES_MANUF[[#This Row],[P/N]],'Table V'!A$1:O$7777,14,FALSE),"0,00")</f>
        <v>0</v>
      </c>
      <c r="AP227" s="202" t="str">
        <f>IFERROR(VLOOKUP(SPARES_MANUF[[#This Row],[P/N]],'Table V'!A$1:O$7777,15,FALSE),"TBD")</f>
        <v>USD</v>
      </c>
      <c r="AQ227" s="203" t="str">
        <f>IFERROR(VLOOKUP(SPARES_MANUF[[#This Row],[CONCAT]],[3]PO_AS!$A$2:$R$2520,16,FALSE),"TBD")</f>
        <v>TBD</v>
      </c>
      <c r="AR227" s="204" t="str">
        <f>IFERROR(VLOOKUP(SPARES_MANUF[[#This Row],[CONCAT]],[3]PO_AS!$A$2:$S$2520,18,FALSE),"TBD")</f>
        <v>TBD</v>
      </c>
      <c r="AS227" s="204" t="str">
        <f t="shared" si="16"/>
        <v>Non valide</v>
      </c>
      <c r="AT227" s="204" t="str">
        <f t="shared" si="17"/>
        <v>Non valide</v>
      </c>
      <c r="AU22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2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27" s="259" t="str">
        <f>LEFT(SPARES_MANUF[[#This Row],[LCT]],9)</f>
        <v>LCT021659</v>
      </c>
      <c r="AX227" s="205">
        <f>SPARES_MANUF[[#This Row],[Collaborated date]]</f>
        <v>43389</v>
      </c>
      <c r="AY227" s="206">
        <f>IF(AND(SPARES_MANUF[[#This Row],[Dashboard date]]&gt;40179,SPARES_MANUF[[#This Row],[Dashboard date]]&lt;45658),SPARES_MANUF[[#This Row],[Dashboard date]],0)</f>
        <v>43389</v>
      </c>
      <c r="AZ227" s="207">
        <f>IF(OR(SPARES_MANUF[[#This Row],[Client]]="STELIA",SPARES_MANUF[[#This Row],[Priority]]="RTN",SPARES_MANUF[[#This Row],[Priority]]="EXP",SPARES_MANUF[[#This Row],[Priority]]="CRIT"),2,1)</f>
        <v>2</v>
      </c>
      <c r="BA227" s="208">
        <f>IFERROR(VLOOKUP(SPARES_MANUF[[#This Row],[P/N]],Tableau2[[#All],[PN]:[Temps alloués (h)]],16,FALSE),"TBD")</f>
        <v>3.74</v>
      </c>
      <c r="BB227" s="208">
        <f>IFERROR(SUM(SPARES_MANUF[[#This Row],[Temps alloués Unitaire]]*SPARES_MANUF[[#This Row],[Requested Qty]]),"TBD")</f>
        <v>3.74</v>
      </c>
    </row>
    <row r="228" spans="1:54" ht="38.25" hidden="1" customHeight="1" x14ac:dyDescent="0.2">
      <c r="A228" s="335" t="str">
        <f t="shared" si="18"/>
        <v>2753012610</v>
      </c>
      <c r="B228" s="81" t="str">
        <f>IFERROR(VLOOKUP(F228,'Table V'!A:K,11,FALSE),"TBD")</f>
        <v>AIRBUS</v>
      </c>
      <c r="C228" s="81">
        <v>27530126</v>
      </c>
      <c r="D228" s="82" t="s">
        <v>139</v>
      </c>
      <c r="E228" s="83" t="s">
        <v>78</v>
      </c>
      <c r="F228" s="81" t="s">
        <v>576</v>
      </c>
      <c r="G228" s="81">
        <v>1</v>
      </c>
      <c r="H228" s="81">
        <v>0</v>
      </c>
      <c r="I228" s="81" t="str">
        <f>IFERROR(VLOOKUP(F228,'Stock PHS'!A:F,6,FALSE),"")</f>
        <v/>
      </c>
      <c r="J228" s="84" t="str">
        <f>IFERROR(VLOOKUP(F228,'Table V'!A:I,9,FALSE),"P/N INCONNU")</f>
        <v>P/N CONNU</v>
      </c>
      <c r="K228" s="81" t="str">
        <f>IFERROR(VLOOKUP(F228,'Table V'!A:J,10,FALSE),"TBD")</f>
        <v>NB5457P</v>
      </c>
      <c r="L228" s="81" t="str">
        <f>IFERROR(VLOOKUP(F228,'Table V'!A:C,3,FALSE),"LdF non existante")</f>
        <v>LdF approuvée</v>
      </c>
      <c r="M228" s="85" t="s">
        <v>46</v>
      </c>
      <c r="N228" s="81" t="str">
        <f>IFERROR(VLOOKUP(F228,'Table V'!A:H,8,FALSE),"À définir")</f>
        <v>NON</v>
      </c>
      <c r="O228" s="81">
        <f>IFERROR(VLOOKUP(F228,'Table V'!A:E,2,FALSE),"TBD")</f>
        <v>117</v>
      </c>
      <c r="P228" s="81" t="str">
        <f>IFERROR(CONCATENATE(VLOOKUP(F228,'Table V'!$A$1:$Q$259969,17,FALSE),"-",(RIGHT(C228,4)),"0",D228),"")</f>
        <v>1251019-0126010</v>
      </c>
      <c r="Q228" s="86" t="str">
        <f>IFERROR(VLOOKUP(F228,'Table V'!A:L,12,FALSE),"")</f>
        <v>LAB</v>
      </c>
      <c r="R228" s="82" t="s">
        <v>1768</v>
      </c>
      <c r="S228" s="81" t="s">
        <v>286</v>
      </c>
      <c r="T228" s="90">
        <v>43383</v>
      </c>
      <c r="U228" s="88" t="s">
        <v>18</v>
      </c>
      <c r="V228" s="86" t="str">
        <f>IFERROR(VLOOKUP(F228,'Table V'!A:F,6,FALSE),"TBD")</f>
        <v>N/A</v>
      </c>
      <c r="W228" s="81" t="str">
        <f>IFERROR(VLOOKUP(F228,'Table V'!A:G,7,FALSE),"TBD")</f>
        <v>N/A</v>
      </c>
      <c r="X228" s="81" t="str">
        <f>IFERROR(VLOOKUP(A228,[1]Feuil1!$A:$AJ,32,FALSE),"N/A")</f>
        <v>Received</v>
      </c>
      <c r="Y228" s="86" t="s">
        <v>1893</v>
      </c>
      <c r="Z228" s="89" t="s">
        <v>297</v>
      </c>
      <c r="AA228" s="81" t="s">
        <v>141</v>
      </c>
      <c r="AB228" s="85">
        <v>5394</v>
      </c>
      <c r="AC228" s="85" t="s">
        <v>920</v>
      </c>
      <c r="AD228" s="85" t="s">
        <v>920</v>
      </c>
      <c r="AE228" s="90">
        <v>42856</v>
      </c>
      <c r="AF228" s="90">
        <v>43389</v>
      </c>
      <c r="AG228" s="90">
        <f t="shared" si="15"/>
        <v>43383</v>
      </c>
      <c r="AH228" s="81" t="s">
        <v>10</v>
      </c>
      <c r="AI228" s="133" t="str">
        <f>IFERROR(VLOOKUP(SPARES_MANUF[[#This Row],[LCT pour mise à la MAD]],[2]MAD!$B$4:$J$500000,2,FALSE),"MAD TBD")</f>
        <v>MAD TBD</v>
      </c>
      <c r="AJ228" s="124" t="str">
        <f>IFERROR(VLOOKUP(SPARES_MANUF[[#This Row],[LCT pour mise à la MAD]],[2]MAD!$B$4:$J$500000,9,FALSE),"")</f>
        <v/>
      </c>
      <c r="AK2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28" s="124">
        <f>SPARES_MANUF[[#This Row],[Promised ODD]]</f>
        <v>43389</v>
      </c>
      <c r="AM228" s="122" t="s">
        <v>10</v>
      </c>
      <c r="AN228" s="200">
        <f>IFERROR(VLOOKUP(SPARES_MANUF[[#This Row],[P/N]],'Table V'!A$1:O$7777,13,FALSE),"0,00")</f>
        <v>1313.9</v>
      </c>
      <c r="AO228" s="201">
        <f>IFERROR(VLOOKUP(SPARES_MANUF[[#This Row],[P/N]],'Table V'!A$1:O$7777,14,FALSE),"0,00")</f>
        <v>0</v>
      </c>
      <c r="AP228" s="202" t="str">
        <f>IFERROR(VLOOKUP(SPARES_MANUF[[#This Row],[P/N]],'Table V'!A$1:O$7777,15,FALSE),"TBD")</f>
        <v>USD</v>
      </c>
      <c r="AQ228" s="203" t="str">
        <f>IFERROR(VLOOKUP(SPARES_MANUF[[#This Row],[CONCAT]],[3]PO_AS!$A$2:$R$2520,16,FALSE),"TBD")</f>
        <v>TBD</v>
      </c>
      <c r="AR228" s="204" t="str">
        <f>IFERROR(VLOOKUP(SPARES_MANUF[[#This Row],[CONCAT]],[3]PO_AS!$A$2:$S$2520,18,FALSE),"TBD")</f>
        <v>TBD</v>
      </c>
      <c r="AS228" s="204" t="str">
        <f t="shared" si="16"/>
        <v>Non valide</v>
      </c>
      <c r="AT228" s="204" t="str">
        <f t="shared" si="17"/>
        <v>Non valide</v>
      </c>
      <c r="AU2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2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28" s="259" t="str">
        <f>LEFT(SPARES_MANUF[[#This Row],[LCT]],9)</f>
        <v>LCT021662</v>
      </c>
      <c r="AX228" s="205">
        <f>SPARES_MANUF[[#This Row],[Collaborated date]]</f>
        <v>43389</v>
      </c>
      <c r="AY228" s="206">
        <f>IF(AND(SPARES_MANUF[[#This Row],[Dashboard date]]&gt;40179,SPARES_MANUF[[#This Row],[Dashboard date]]&lt;45658),SPARES_MANUF[[#This Row],[Dashboard date]],0)</f>
        <v>43389</v>
      </c>
      <c r="AZ228" s="207">
        <f>IF(OR(SPARES_MANUF[[#This Row],[Client]]="STELIA",SPARES_MANUF[[#This Row],[Priority]]="RTN",SPARES_MANUF[[#This Row],[Priority]]="EXP",SPARES_MANUF[[#This Row],[Priority]]="CRIT"),2,1)</f>
        <v>2</v>
      </c>
      <c r="BA228" s="208">
        <f>IFERROR(VLOOKUP(SPARES_MANUF[[#This Row],[P/N]],Tableau2[[#All],[PN]:[Temps alloués (h)]],16,FALSE),"TBD")</f>
        <v>3.74</v>
      </c>
      <c r="BB228" s="208">
        <f>IFERROR(SUM(SPARES_MANUF[[#This Row],[Temps alloués Unitaire]]*SPARES_MANUF[[#This Row],[Requested Qty]]),"TBD")</f>
        <v>3.74</v>
      </c>
    </row>
    <row r="229" spans="1:54" ht="25.5" hidden="1" customHeight="1" x14ac:dyDescent="0.2">
      <c r="A229" s="335" t="str">
        <f t="shared" si="18"/>
        <v>2753000910</v>
      </c>
      <c r="B229" s="81" t="str">
        <f>IFERROR(VLOOKUP(F229,'Table V'!A:K,11,FALSE),"TBD")</f>
        <v>AIRBUS</v>
      </c>
      <c r="C229" s="81">
        <v>27530009</v>
      </c>
      <c r="D229" s="82" t="s">
        <v>139</v>
      </c>
      <c r="E229" s="83" t="s">
        <v>78</v>
      </c>
      <c r="F229" s="81" t="s">
        <v>576</v>
      </c>
      <c r="G229" s="81">
        <v>1</v>
      </c>
      <c r="H229" s="81">
        <v>0</v>
      </c>
      <c r="I229" s="81" t="str">
        <f>IFERROR(VLOOKUP(F229,'Stock PHS'!A:F,6,FALSE),"")</f>
        <v/>
      </c>
      <c r="J229" s="84" t="str">
        <f>IFERROR(VLOOKUP(F229,'Table V'!A:I,9,FALSE),"P/N INCONNU")</f>
        <v>P/N CONNU</v>
      </c>
      <c r="K229" s="81" t="str">
        <f>IFERROR(VLOOKUP(F229,'Table V'!A:J,10,FALSE),"TBD")</f>
        <v>NB5457P</v>
      </c>
      <c r="L229" s="81" t="str">
        <f>IFERROR(VLOOKUP(F229,'Table V'!A:C,3,FALSE),"LdF non existante")</f>
        <v>LdF approuvée</v>
      </c>
      <c r="M229" s="85" t="s">
        <v>46</v>
      </c>
      <c r="N229" s="81" t="str">
        <f>IFERROR(VLOOKUP(F229,'Table V'!A:H,8,FALSE),"À définir")</f>
        <v>NON</v>
      </c>
      <c r="O229" s="81">
        <f>IFERROR(VLOOKUP(F229,'Table V'!A:E,2,FALSE),"TBD")</f>
        <v>117</v>
      </c>
      <c r="P229" s="81" t="str">
        <f>IFERROR(CONCATENATE(VLOOKUP(F229,'Table V'!$A$1:$Q$259969,17,FALSE),"-",(RIGHT(C229,4)),"0",D229),"")</f>
        <v>1251019-0009010</v>
      </c>
      <c r="Q229" s="86" t="str">
        <f>IFERROR(VLOOKUP(F229,'Table V'!A:L,12,FALSE),"")</f>
        <v>LAB</v>
      </c>
      <c r="R229" s="82" t="s">
        <v>1769</v>
      </c>
      <c r="S229" s="81" t="s">
        <v>326</v>
      </c>
      <c r="T229" s="90">
        <v>43383</v>
      </c>
      <c r="U229" s="88" t="s">
        <v>18</v>
      </c>
      <c r="V229" s="86" t="str">
        <f>IFERROR(VLOOKUP(F229,'Table V'!A:F,6,FALSE),"TBD")</f>
        <v>N/A</v>
      </c>
      <c r="W229" s="81" t="str">
        <f>IFERROR(VLOOKUP(F229,'Table V'!A:G,7,FALSE),"TBD")</f>
        <v>N/A</v>
      </c>
      <c r="X229" s="81" t="str">
        <f>IFERROR(VLOOKUP(A229,[1]Feuil1!$A:$AJ,32,FALSE),"N/A")</f>
        <v>Received</v>
      </c>
      <c r="Y229" s="86" t="s">
        <v>1893</v>
      </c>
      <c r="Z229" s="89" t="s">
        <v>297</v>
      </c>
      <c r="AA229" s="81" t="s">
        <v>141</v>
      </c>
      <c r="AB229" s="85">
        <v>5394</v>
      </c>
      <c r="AC229" s="85" t="s">
        <v>920</v>
      </c>
      <c r="AD229" s="85" t="s">
        <v>920</v>
      </c>
      <c r="AE229" s="90">
        <v>42856</v>
      </c>
      <c r="AF229" s="90">
        <v>43389</v>
      </c>
      <c r="AG229" s="90">
        <f t="shared" si="15"/>
        <v>43383</v>
      </c>
      <c r="AH229" s="81" t="s">
        <v>10</v>
      </c>
      <c r="AI229" s="133" t="str">
        <f>IFERROR(VLOOKUP(SPARES_MANUF[[#This Row],[LCT pour mise à la MAD]],[2]MAD!$B$4:$J$500000,2,FALSE),"MAD TBD")</f>
        <v>MAD TBD</v>
      </c>
      <c r="AJ229" s="124" t="str">
        <f>IFERROR(VLOOKUP(SPARES_MANUF[[#This Row],[LCT pour mise à la MAD]],[2]MAD!$B$4:$J$500000,9,FALSE),"")</f>
        <v/>
      </c>
      <c r="AK2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29" s="124">
        <f>SPARES_MANUF[[#This Row],[Promised ODD]]</f>
        <v>43389</v>
      </c>
      <c r="AM229" s="122" t="s">
        <v>10</v>
      </c>
      <c r="AN229" s="200">
        <f>IFERROR(VLOOKUP(SPARES_MANUF[[#This Row],[P/N]],'Table V'!A$1:O$7777,13,FALSE),"0,00")</f>
        <v>1313.9</v>
      </c>
      <c r="AO229" s="201">
        <f>IFERROR(VLOOKUP(SPARES_MANUF[[#This Row],[P/N]],'Table V'!A$1:O$7777,14,FALSE),"0,00")</f>
        <v>0</v>
      </c>
      <c r="AP229" s="202" t="str">
        <f>IFERROR(VLOOKUP(SPARES_MANUF[[#This Row],[P/N]],'Table V'!A$1:O$7777,15,FALSE),"TBD")</f>
        <v>USD</v>
      </c>
      <c r="AQ229" s="203" t="str">
        <f>IFERROR(VLOOKUP(SPARES_MANUF[[#This Row],[CONCAT]],[3]PO_AS!$A$2:$R$2520,16,FALSE),"TBD")</f>
        <v>TBD</v>
      </c>
      <c r="AR229" s="204" t="str">
        <f>IFERROR(VLOOKUP(SPARES_MANUF[[#This Row],[CONCAT]],[3]PO_AS!$A$2:$S$2520,18,FALSE),"TBD")</f>
        <v>TBD</v>
      </c>
      <c r="AS229" s="204" t="str">
        <f t="shared" si="16"/>
        <v>Non valide</v>
      </c>
      <c r="AT229" s="204" t="str">
        <f t="shared" si="17"/>
        <v>Non valide</v>
      </c>
      <c r="AU2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2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29" s="259" t="str">
        <f>LEFT(SPARES_MANUF[[#This Row],[LCT]],9)</f>
        <v>LCT021671</v>
      </c>
      <c r="AX229" s="205">
        <f>SPARES_MANUF[[#This Row],[Collaborated date]]</f>
        <v>43389</v>
      </c>
      <c r="AY229" s="206">
        <f>IF(AND(SPARES_MANUF[[#This Row],[Dashboard date]]&gt;40179,SPARES_MANUF[[#This Row],[Dashboard date]]&lt;45658),SPARES_MANUF[[#This Row],[Dashboard date]],0)</f>
        <v>43389</v>
      </c>
      <c r="AZ229" s="207">
        <f>IF(OR(SPARES_MANUF[[#This Row],[Client]]="STELIA",SPARES_MANUF[[#This Row],[Priority]]="RTN",SPARES_MANUF[[#This Row],[Priority]]="EXP",SPARES_MANUF[[#This Row],[Priority]]="CRIT"),2,1)</f>
        <v>2</v>
      </c>
      <c r="BA229" s="208">
        <f>IFERROR(VLOOKUP(SPARES_MANUF[[#This Row],[P/N]],Tableau2[[#All],[PN]:[Temps alloués (h)]],16,FALSE),"TBD")</f>
        <v>3.74</v>
      </c>
      <c r="BB229" s="208">
        <f>IFERROR(SUM(SPARES_MANUF[[#This Row],[Temps alloués Unitaire]]*SPARES_MANUF[[#This Row],[Requested Qty]]),"TBD")</f>
        <v>3.74</v>
      </c>
    </row>
    <row r="230" spans="1:54" ht="25.5" hidden="1" customHeight="1" x14ac:dyDescent="0.2">
      <c r="A230" s="335" t="str">
        <f t="shared" si="18"/>
        <v>2753012110</v>
      </c>
      <c r="B230" s="81" t="str">
        <f>IFERROR(VLOOKUP(F230,'Table V'!A:K,11,FALSE),"TBD")</f>
        <v>AIRBUS</v>
      </c>
      <c r="C230" s="81">
        <v>27530121</v>
      </c>
      <c r="D230" s="82" t="s">
        <v>139</v>
      </c>
      <c r="E230" s="83" t="s">
        <v>78</v>
      </c>
      <c r="F230" s="81" t="s">
        <v>576</v>
      </c>
      <c r="G230" s="81">
        <v>1</v>
      </c>
      <c r="H230" s="81">
        <v>0</v>
      </c>
      <c r="I230" s="81" t="str">
        <f>IFERROR(VLOOKUP(F230,'Stock PHS'!A:F,6,FALSE),"")</f>
        <v/>
      </c>
      <c r="J230" s="84" t="str">
        <f>IFERROR(VLOOKUP(F230,'Table V'!A:I,9,FALSE),"P/N INCONNU")</f>
        <v>P/N CONNU</v>
      </c>
      <c r="K230" s="81" t="str">
        <f>IFERROR(VLOOKUP(F230,'Table V'!A:J,10,FALSE),"TBD")</f>
        <v>NB5457P</v>
      </c>
      <c r="L230" s="81" t="str">
        <f>IFERROR(VLOOKUP(F230,'Table V'!A:C,3,FALSE),"LdF non existante")</f>
        <v>LdF approuvée</v>
      </c>
      <c r="M230" s="85" t="s">
        <v>46</v>
      </c>
      <c r="N230" s="81" t="str">
        <f>IFERROR(VLOOKUP(F230,'Table V'!A:H,8,FALSE),"À définir")</f>
        <v>NON</v>
      </c>
      <c r="O230" s="81">
        <f>IFERROR(VLOOKUP(F230,'Table V'!A:E,2,FALSE),"TBD")</f>
        <v>117</v>
      </c>
      <c r="P230" s="81" t="str">
        <f>IFERROR(CONCATENATE(VLOOKUP(F230,'Table V'!$A$1:$Q$259969,17,FALSE),"-",(RIGHT(C230,4)),"0",D230),"")</f>
        <v>1251019-0121010</v>
      </c>
      <c r="Q230" s="86" t="str">
        <f>IFERROR(VLOOKUP(F230,'Table V'!A:L,12,FALSE),"")</f>
        <v>LAB</v>
      </c>
      <c r="R230" s="82" t="s">
        <v>1770</v>
      </c>
      <c r="S230" s="81" t="s">
        <v>263</v>
      </c>
      <c r="T230" s="90">
        <v>43383</v>
      </c>
      <c r="U230" s="88" t="s">
        <v>18</v>
      </c>
      <c r="V230" s="86" t="str">
        <f>IFERROR(VLOOKUP(F230,'Table V'!A:F,6,FALSE),"TBD")</f>
        <v>N/A</v>
      </c>
      <c r="W230" s="81" t="str">
        <f>IFERROR(VLOOKUP(F230,'Table V'!A:G,7,FALSE),"TBD")</f>
        <v>N/A</v>
      </c>
      <c r="X230" s="81" t="str">
        <f>IFERROR(VLOOKUP(A230,[1]Feuil1!$A:$AJ,32,FALSE),"N/A")</f>
        <v>Received</v>
      </c>
      <c r="Y230" s="86" t="s">
        <v>1893</v>
      </c>
      <c r="Z230" s="89" t="s">
        <v>297</v>
      </c>
      <c r="AA230" s="81" t="s">
        <v>141</v>
      </c>
      <c r="AB230" s="85">
        <v>6169</v>
      </c>
      <c r="AC230" s="85" t="s">
        <v>920</v>
      </c>
      <c r="AD230" s="85" t="s">
        <v>920</v>
      </c>
      <c r="AE230" s="90">
        <v>42931</v>
      </c>
      <c r="AF230" s="90">
        <v>43389</v>
      </c>
      <c r="AG230" s="90">
        <f t="shared" si="15"/>
        <v>43383</v>
      </c>
      <c r="AH230" s="81" t="s">
        <v>10</v>
      </c>
      <c r="AI230" s="133" t="str">
        <f>IFERROR(VLOOKUP(SPARES_MANUF[[#This Row],[LCT pour mise à la MAD]],[2]MAD!$B$4:$J$500000,2,FALSE),"MAD TBD")</f>
        <v>MAD TBD</v>
      </c>
      <c r="AJ230" s="124" t="str">
        <f>IFERROR(VLOOKUP(SPARES_MANUF[[#This Row],[LCT pour mise à la MAD]],[2]MAD!$B$4:$J$500000,9,FALSE),"")</f>
        <v/>
      </c>
      <c r="AK2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0" s="124">
        <f>SPARES_MANUF[[#This Row],[Promised ODD]]</f>
        <v>43389</v>
      </c>
      <c r="AM230" s="122" t="s">
        <v>10</v>
      </c>
      <c r="AN230" s="200">
        <f>IFERROR(VLOOKUP(SPARES_MANUF[[#This Row],[P/N]],'Table V'!A$1:O$7777,13,FALSE),"0,00")</f>
        <v>1313.9</v>
      </c>
      <c r="AO230" s="201">
        <f>IFERROR(VLOOKUP(SPARES_MANUF[[#This Row],[P/N]],'Table V'!A$1:O$7777,14,FALSE),"0,00")</f>
        <v>0</v>
      </c>
      <c r="AP230" s="202" t="str">
        <f>IFERROR(VLOOKUP(SPARES_MANUF[[#This Row],[P/N]],'Table V'!A$1:O$7777,15,FALSE),"TBD")</f>
        <v>USD</v>
      </c>
      <c r="AQ230" s="203" t="str">
        <f>IFERROR(VLOOKUP(SPARES_MANUF[[#This Row],[CONCAT]],[3]PO_AS!$A$2:$R$2520,16,FALSE),"TBD")</f>
        <v>TBD</v>
      </c>
      <c r="AR230" s="204" t="str">
        <f>IFERROR(VLOOKUP(SPARES_MANUF[[#This Row],[CONCAT]],[3]PO_AS!$A$2:$S$2520,18,FALSE),"TBD")</f>
        <v>TBD</v>
      </c>
      <c r="AS230" s="204" t="str">
        <f t="shared" si="16"/>
        <v>Non valide</v>
      </c>
      <c r="AT230" s="204" t="str">
        <f t="shared" si="17"/>
        <v>Non valide</v>
      </c>
      <c r="AU2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0" s="259" t="str">
        <f>LEFT(SPARES_MANUF[[#This Row],[LCT]],9)</f>
        <v>LCT021665</v>
      </c>
      <c r="AX230" s="205">
        <f>SPARES_MANUF[[#This Row],[Collaborated date]]</f>
        <v>43389</v>
      </c>
      <c r="AY230" s="206">
        <f>IF(AND(SPARES_MANUF[[#This Row],[Dashboard date]]&gt;40179,SPARES_MANUF[[#This Row],[Dashboard date]]&lt;45658),SPARES_MANUF[[#This Row],[Dashboard date]],0)</f>
        <v>43389</v>
      </c>
      <c r="AZ230" s="207">
        <f>IF(OR(SPARES_MANUF[[#This Row],[Client]]="STELIA",SPARES_MANUF[[#This Row],[Priority]]="RTN",SPARES_MANUF[[#This Row],[Priority]]="EXP",SPARES_MANUF[[#This Row],[Priority]]="CRIT"),2,1)</f>
        <v>2</v>
      </c>
      <c r="BA230" s="208">
        <f>IFERROR(VLOOKUP(SPARES_MANUF[[#This Row],[P/N]],Tableau2[[#All],[PN]:[Temps alloués (h)]],16,FALSE),"TBD")</f>
        <v>3.74</v>
      </c>
      <c r="BB230" s="208">
        <f>IFERROR(SUM(SPARES_MANUF[[#This Row],[Temps alloués Unitaire]]*SPARES_MANUF[[#This Row],[Requested Qty]]),"TBD")</f>
        <v>3.74</v>
      </c>
    </row>
    <row r="231" spans="1:54" ht="38.25" hidden="1" customHeight="1" x14ac:dyDescent="0.2">
      <c r="A231" s="335" t="str">
        <f t="shared" si="18"/>
        <v>2753011310</v>
      </c>
      <c r="B231" s="81" t="str">
        <f>IFERROR(VLOOKUP(F231,'Table V'!A:K,11,FALSE),"TBD")</f>
        <v>AIRBUS</v>
      </c>
      <c r="C231" s="81">
        <v>27530113</v>
      </c>
      <c r="D231" s="82" t="s">
        <v>139</v>
      </c>
      <c r="E231" s="83" t="s">
        <v>78</v>
      </c>
      <c r="F231" s="81" t="s">
        <v>576</v>
      </c>
      <c r="G231" s="81">
        <v>1</v>
      </c>
      <c r="H231" s="81">
        <v>0</v>
      </c>
      <c r="I231" s="81" t="str">
        <f>IFERROR(VLOOKUP(F231,'Stock PHS'!A:F,6,FALSE),"")</f>
        <v/>
      </c>
      <c r="J231" s="84" t="str">
        <f>IFERROR(VLOOKUP(F231,'Table V'!A:I,9,FALSE),"P/N INCONNU")</f>
        <v>P/N CONNU</v>
      </c>
      <c r="K231" s="81" t="str">
        <f>IFERROR(VLOOKUP(F231,'Table V'!A:J,10,FALSE),"TBD")</f>
        <v>NB5457P</v>
      </c>
      <c r="L231" s="81" t="str">
        <f>IFERROR(VLOOKUP(F231,'Table V'!A:C,3,FALSE),"LdF non existante")</f>
        <v>LdF approuvée</v>
      </c>
      <c r="M231" s="85" t="s">
        <v>46</v>
      </c>
      <c r="N231" s="81" t="str">
        <f>IFERROR(VLOOKUP(F231,'Table V'!A:H,8,FALSE),"À définir")</f>
        <v>NON</v>
      </c>
      <c r="O231" s="81">
        <f>IFERROR(VLOOKUP(F231,'Table V'!A:E,2,FALSE),"TBD")</f>
        <v>117</v>
      </c>
      <c r="P231" s="81" t="str">
        <f>IFERROR(CONCATENATE(VLOOKUP(F231,'Table V'!$A$1:$Q$259969,17,FALSE),"-",(RIGHT(C231,4)),"0",D231),"")</f>
        <v>1251019-0113010</v>
      </c>
      <c r="Q231" s="86" t="str">
        <f>IFERROR(VLOOKUP(F231,'Table V'!A:L,12,FALSE),"")</f>
        <v>LAB</v>
      </c>
      <c r="R231" s="82" t="s">
        <v>1771</v>
      </c>
      <c r="S231" s="81" t="s">
        <v>327</v>
      </c>
      <c r="T231" s="90">
        <v>43383</v>
      </c>
      <c r="U231" s="88" t="s">
        <v>18</v>
      </c>
      <c r="V231" s="86" t="str">
        <f>IFERROR(VLOOKUP(F231,'Table V'!A:F,6,FALSE),"TBD")</f>
        <v>N/A</v>
      </c>
      <c r="W231" s="81" t="str">
        <f>IFERROR(VLOOKUP(F231,'Table V'!A:G,7,FALSE),"TBD")</f>
        <v>N/A</v>
      </c>
      <c r="X231" s="81" t="str">
        <f>IFERROR(VLOOKUP(A231,[1]Feuil1!$A:$AJ,32,FALSE),"N/A")</f>
        <v>Received</v>
      </c>
      <c r="Y231" s="86" t="s">
        <v>1893</v>
      </c>
      <c r="Z231" s="89" t="s">
        <v>297</v>
      </c>
      <c r="AA231" s="81" t="s">
        <v>141</v>
      </c>
      <c r="AB231" s="85">
        <v>6169</v>
      </c>
      <c r="AC231" s="85" t="s">
        <v>920</v>
      </c>
      <c r="AD231" s="85" t="s">
        <v>920</v>
      </c>
      <c r="AE231" s="90">
        <v>42931</v>
      </c>
      <c r="AF231" s="90">
        <v>43389</v>
      </c>
      <c r="AG231" s="90">
        <f t="shared" si="15"/>
        <v>43383</v>
      </c>
      <c r="AH231" s="81" t="s">
        <v>10</v>
      </c>
      <c r="AI231" s="133" t="str">
        <f>IFERROR(VLOOKUP(SPARES_MANUF[[#This Row],[LCT pour mise à la MAD]],[2]MAD!$B$4:$J$500000,2,FALSE),"MAD TBD")</f>
        <v>MAD TBD</v>
      </c>
      <c r="AJ231" s="124" t="str">
        <f>IFERROR(VLOOKUP(SPARES_MANUF[[#This Row],[LCT pour mise à la MAD]],[2]MAD!$B$4:$J$500000,9,FALSE),"")</f>
        <v/>
      </c>
      <c r="AK2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1" s="124">
        <f>SPARES_MANUF[[#This Row],[Promised ODD]]</f>
        <v>43389</v>
      </c>
      <c r="AM231" s="122" t="s">
        <v>10</v>
      </c>
      <c r="AN231" s="200">
        <f>IFERROR(VLOOKUP(SPARES_MANUF[[#This Row],[P/N]],'Table V'!A$1:O$7777,13,FALSE),"0,00")</f>
        <v>1313.9</v>
      </c>
      <c r="AO231" s="201">
        <f>IFERROR(VLOOKUP(SPARES_MANUF[[#This Row],[P/N]],'Table V'!A$1:O$7777,14,FALSE),"0,00")</f>
        <v>0</v>
      </c>
      <c r="AP231" s="202" t="str">
        <f>IFERROR(VLOOKUP(SPARES_MANUF[[#This Row],[P/N]],'Table V'!A$1:O$7777,15,FALSE),"TBD")</f>
        <v>USD</v>
      </c>
      <c r="AQ231" s="203" t="str">
        <f>IFERROR(VLOOKUP(SPARES_MANUF[[#This Row],[CONCAT]],[3]PO_AS!$A$2:$R$2520,16,FALSE),"TBD")</f>
        <v>TBD</v>
      </c>
      <c r="AR231" s="204" t="str">
        <f>IFERROR(VLOOKUP(SPARES_MANUF[[#This Row],[CONCAT]],[3]PO_AS!$A$2:$S$2520,18,FALSE),"TBD")</f>
        <v>TBD</v>
      </c>
      <c r="AS231" s="204" t="str">
        <f t="shared" si="16"/>
        <v>Non valide</v>
      </c>
      <c r="AT231" s="204" t="str">
        <f t="shared" si="17"/>
        <v>Non valide</v>
      </c>
      <c r="AU2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1" s="259" t="str">
        <f>LEFT(SPARES_MANUF[[#This Row],[LCT]],9)</f>
        <v>LCT021674</v>
      </c>
      <c r="AX231" s="205">
        <f>SPARES_MANUF[[#This Row],[Collaborated date]]</f>
        <v>43389</v>
      </c>
      <c r="AY231" s="206">
        <f>IF(AND(SPARES_MANUF[[#This Row],[Dashboard date]]&gt;40179,SPARES_MANUF[[#This Row],[Dashboard date]]&lt;45658),SPARES_MANUF[[#This Row],[Dashboard date]],0)</f>
        <v>43389</v>
      </c>
      <c r="AZ231" s="207">
        <f>IF(OR(SPARES_MANUF[[#This Row],[Client]]="STELIA",SPARES_MANUF[[#This Row],[Priority]]="RTN",SPARES_MANUF[[#This Row],[Priority]]="EXP",SPARES_MANUF[[#This Row],[Priority]]="CRIT"),2,1)</f>
        <v>2</v>
      </c>
      <c r="BA231" s="208">
        <f>IFERROR(VLOOKUP(SPARES_MANUF[[#This Row],[P/N]],Tableau2[[#All],[PN]:[Temps alloués (h)]],16,FALSE),"TBD")</f>
        <v>3.74</v>
      </c>
      <c r="BB231" s="208">
        <f>IFERROR(SUM(SPARES_MANUF[[#This Row],[Temps alloués Unitaire]]*SPARES_MANUF[[#This Row],[Requested Qty]]),"TBD")</f>
        <v>3.74</v>
      </c>
    </row>
    <row r="232" spans="1:54" ht="38.25" hidden="1" customHeight="1" x14ac:dyDescent="0.2">
      <c r="A232" s="335" t="str">
        <f t="shared" si="18"/>
        <v>2753011610</v>
      </c>
      <c r="B232" s="81" t="str">
        <f>IFERROR(VLOOKUP(F232,'Table V'!A:K,11,FALSE),"TBD")</f>
        <v>AIRBUS</v>
      </c>
      <c r="C232" s="81">
        <v>27530116</v>
      </c>
      <c r="D232" s="82" t="s">
        <v>139</v>
      </c>
      <c r="E232" s="83" t="s">
        <v>78</v>
      </c>
      <c r="F232" s="81" t="s">
        <v>576</v>
      </c>
      <c r="G232" s="81">
        <v>1</v>
      </c>
      <c r="H232" s="81">
        <v>0</v>
      </c>
      <c r="I232" s="81" t="str">
        <f>IFERROR(VLOOKUP(F232,'Stock PHS'!A:F,6,FALSE),"")</f>
        <v/>
      </c>
      <c r="J232" s="84" t="str">
        <f>IFERROR(VLOOKUP(F232,'Table V'!A:I,9,FALSE),"P/N INCONNU")</f>
        <v>P/N CONNU</v>
      </c>
      <c r="K232" s="81" t="str">
        <f>IFERROR(VLOOKUP(F232,'Table V'!A:J,10,FALSE),"TBD")</f>
        <v>NB5457P</v>
      </c>
      <c r="L232" s="81" t="str">
        <f>IFERROR(VLOOKUP(F232,'Table V'!A:C,3,FALSE),"LdF non existante")</f>
        <v>LdF approuvée</v>
      </c>
      <c r="M232" s="85" t="s">
        <v>46</v>
      </c>
      <c r="N232" s="81" t="str">
        <f>IFERROR(VLOOKUP(F232,'Table V'!A:H,8,FALSE),"À définir")</f>
        <v>NON</v>
      </c>
      <c r="O232" s="81">
        <f>IFERROR(VLOOKUP(F232,'Table V'!A:E,2,FALSE),"TBD")</f>
        <v>117</v>
      </c>
      <c r="P232" s="81" t="str">
        <f>IFERROR(CONCATENATE(VLOOKUP(F232,'Table V'!$A$1:$Q$259969,17,FALSE),"-",(RIGHT(C232,4)),"0",D232),"")</f>
        <v>1251019-0116010</v>
      </c>
      <c r="Q232" s="86" t="str">
        <f>IFERROR(VLOOKUP(F232,'Table V'!A:L,12,FALSE),"")</f>
        <v>LAB</v>
      </c>
      <c r="R232" s="82" t="s">
        <v>1772</v>
      </c>
      <c r="S232" s="81" t="s">
        <v>265</v>
      </c>
      <c r="T232" s="90">
        <v>43383</v>
      </c>
      <c r="U232" s="88" t="s">
        <v>18</v>
      </c>
      <c r="V232" s="86" t="str">
        <f>IFERROR(VLOOKUP(F232,'Table V'!A:F,6,FALSE),"TBD")</f>
        <v>N/A</v>
      </c>
      <c r="W232" s="81" t="str">
        <f>IFERROR(VLOOKUP(F232,'Table V'!A:G,7,FALSE),"TBD")</f>
        <v>N/A</v>
      </c>
      <c r="X232" s="81" t="str">
        <f>IFERROR(VLOOKUP(A232,[1]Feuil1!$A:$AJ,32,FALSE),"N/A")</f>
        <v>Received</v>
      </c>
      <c r="Y232" s="86" t="s">
        <v>1893</v>
      </c>
      <c r="Z232" s="89" t="s">
        <v>297</v>
      </c>
      <c r="AA232" s="81" t="s">
        <v>141</v>
      </c>
      <c r="AB232" s="85">
        <v>6169</v>
      </c>
      <c r="AC232" s="85" t="s">
        <v>920</v>
      </c>
      <c r="AD232" s="85" t="s">
        <v>920</v>
      </c>
      <c r="AE232" s="90">
        <v>42931</v>
      </c>
      <c r="AF232" s="90">
        <v>43389</v>
      </c>
      <c r="AG232" s="90">
        <f t="shared" si="15"/>
        <v>43383</v>
      </c>
      <c r="AH232" s="81" t="s">
        <v>10</v>
      </c>
      <c r="AI232" s="133" t="str">
        <f>IFERROR(VLOOKUP(SPARES_MANUF[[#This Row],[LCT pour mise à la MAD]],[2]MAD!$B$4:$J$500000,2,FALSE),"MAD TBD")</f>
        <v>MAD TBD</v>
      </c>
      <c r="AJ232" s="124" t="str">
        <f>IFERROR(VLOOKUP(SPARES_MANUF[[#This Row],[LCT pour mise à la MAD]],[2]MAD!$B$4:$J$500000,9,FALSE),"")</f>
        <v/>
      </c>
      <c r="AK23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2" s="124">
        <f>SPARES_MANUF[[#This Row],[Promised ODD]]</f>
        <v>43389</v>
      </c>
      <c r="AM232" s="122" t="s">
        <v>10</v>
      </c>
      <c r="AN232" s="200">
        <f>IFERROR(VLOOKUP(SPARES_MANUF[[#This Row],[P/N]],'Table V'!A$1:O$7777,13,FALSE),"0,00")</f>
        <v>1313.9</v>
      </c>
      <c r="AO232" s="201">
        <f>IFERROR(VLOOKUP(SPARES_MANUF[[#This Row],[P/N]],'Table V'!A$1:O$7777,14,FALSE),"0,00")</f>
        <v>0</v>
      </c>
      <c r="AP232" s="202" t="str">
        <f>IFERROR(VLOOKUP(SPARES_MANUF[[#This Row],[P/N]],'Table V'!A$1:O$7777,15,FALSE),"TBD")</f>
        <v>USD</v>
      </c>
      <c r="AQ232" s="203" t="str">
        <f>IFERROR(VLOOKUP(SPARES_MANUF[[#This Row],[CONCAT]],[3]PO_AS!$A$2:$R$2520,16,FALSE),"TBD")</f>
        <v>TBD</v>
      </c>
      <c r="AR232" s="204" t="str">
        <f>IFERROR(VLOOKUP(SPARES_MANUF[[#This Row],[CONCAT]],[3]PO_AS!$A$2:$S$2520,18,FALSE),"TBD")</f>
        <v>TBD</v>
      </c>
      <c r="AS232" s="204" t="str">
        <f t="shared" si="16"/>
        <v>Non valide</v>
      </c>
      <c r="AT232" s="204" t="str">
        <f t="shared" si="17"/>
        <v>Non valide</v>
      </c>
      <c r="AU23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2" s="259" t="str">
        <f>LEFT(SPARES_MANUF[[#This Row],[LCT]],9)</f>
        <v>LCT021677</v>
      </c>
      <c r="AX232" s="205">
        <f>SPARES_MANUF[[#This Row],[Collaborated date]]</f>
        <v>43389</v>
      </c>
      <c r="AY232" s="206">
        <f>IF(AND(SPARES_MANUF[[#This Row],[Dashboard date]]&gt;40179,SPARES_MANUF[[#This Row],[Dashboard date]]&lt;45658),SPARES_MANUF[[#This Row],[Dashboard date]],0)</f>
        <v>43389</v>
      </c>
      <c r="AZ232" s="207">
        <f>IF(OR(SPARES_MANUF[[#This Row],[Client]]="STELIA",SPARES_MANUF[[#This Row],[Priority]]="RTN",SPARES_MANUF[[#This Row],[Priority]]="EXP",SPARES_MANUF[[#This Row],[Priority]]="CRIT"),2,1)</f>
        <v>2</v>
      </c>
      <c r="BA232" s="208">
        <f>IFERROR(VLOOKUP(SPARES_MANUF[[#This Row],[P/N]],Tableau2[[#All],[PN]:[Temps alloués (h)]],16,FALSE),"TBD")</f>
        <v>3.74</v>
      </c>
      <c r="BB232" s="208">
        <f>IFERROR(SUM(SPARES_MANUF[[#This Row],[Temps alloués Unitaire]]*SPARES_MANUF[[#This Row],[Requested Qty]]),"TBD")</f>
        <v>3.74</v>
      </c>
    </row>
    <row r="233" spans="1:54" ht="38.25" hidden="1" customHeight="1" x14ac:dyDescent="0.2">
      <c r="A233" s="335" t="str">
        <f t="shared" si="18"/>
        <v>2742366710</v>
      </c>
      <c r="B233" s="81" t="str">
        <f>IFERROR(VLOOKUP(F233,'Table V'!A:K,11,FALSE),"TBD")</f>
        <v>AIRBUS</v>
      </c>
      <c r="C233" s="81">
        <v>27423667</v>
      </c>
      <c r="D233" s="82" t="s">
        <v>139</v>
      </c>
      <c r="E233" s="83" t="s">
        <v>78</v>
      </c>
      <c r="F233" s="81" t="s">
        <v>576</v>
      </c>
      <c r="G233" s="81">
        <v>1</v>
      </c>
      <c r="H233" s="81">
        <v>0</v>
      </c>
      <c r="I233" s="81" t="str">
        <f>IFERROR(VLOOKUP(F233,'Stock PHS'!A:F,6,FALSE),"")</f>
        <v/>
      </c>
      <c r="J233" s="84" t="str">
        <f>IFERROR(VLOOKUP(F233,'Table V'!A:I,9,FALSE),"P/N INCONNU")</f>
        <v>P/N CONNU</v>
      </c>
      <c r="K233" s="81" t="str">
        <f>IFERROR(VLOOKUP(F233,'Table V'!A:J,10,FALSE),"TBD")</f>
        <v>NB5457P</v>
      </c>
      <c r="L233" s="81" t="str">
        <f>IFERROR(VLOOKUP(F233,'Table V'!A:C,3,FALSE),"LdF non existante")</f>
        <v>LdF approuvée</v>
      </c>
      <c r="M233" s="85" t="s">
        <v>46</v>
      </c>
      <c r="N233" s="81" t="str">
        <f>IFERROR(VLOOKUP(F233,'Table V'!A:H,8,FALSE),"À définir")</f>
        <v>NON</v>
      </c>
      <c r="O233" s="81">
        <f>IFERROR(VLOOKUP(F233,'Table V'!A:E,2,FALSE),"TBD")</f>
        <v>117</v>
      </c>
      <c r="P233" s="81" t="str">
        <f>IFERROR(CONCATENATE(VLOOKUP(F233,'Table V'!$A$1:$Q$259969,17,FALSE),"-",(RIGHT(C233,4)),"0",D233),"")</f>
        <v>1251019-3667010</v>
      </c>
      <c r="Q233" s="86" t="str">
        <f>IFERROR(VLOOKUP(F233,'Table V'!A:L,12,FALSE),"")</f>
        <v>LAB</v>
      </c>
      <c r="R233" s="82" t="s">
        <v>1773</v>
      </c>
      <c r="S233" s="81" t="s">
        <v>72</v>
      </c>
      <c r="T233" s="90">
        <v>43383</v>
      </c>
      <c r="U233" s="88" t="s">
        <v>18</v>
      </c>
      <c r="V233" s="86" t="str">
        <f>IFERROR(VLOOKUP(F233,'Table V'!A:F,6,FALSE),"TBD")</f>
        <v>N/A</v>
      </c>
      <c r="W233" s="81" t="str">
        <f>IFERROR(VLOOKUP(F233,'Table V'!A:G,7,FALSE),"TBD")</f>
        <v>N/A</v>
      </c>
      <c r="X233" s="81" t="str">
        <f>IFERROR(VLOOKUP(A233,[1]Feuil1!$A:$AJ,32,FALSE),"N/A")</f>
        <v>Received</v>
      </c>
      <c r="Y233" s="86" t="s">
        <v>1893</v>
      </c>
      <c r="Z233" s="89" t="s">
        <v>297</v>
      </c>
      <c r="AA233" s="81" t="s">
        <v>141</v>
      </c>
      <c r="AB233" s="85">
        <v>6169</v>
      </c>
      <c r="AC233" s="85" t="s">
        <v>920</v>
      </c>
      <c r="AD233" s="85" t="s">
        <v>920</v>
      </c>
      <c r="AE233" s="90">
        <v>42931</v>
      </c>
      <c r="AF233" s="90">
        <v>43389</v>
      </c>
      <c r="AG233" s="90">
        <f t="shared" si="15"/>
        <v>43383</v>
      </c>
      <c r="AH233" s="81" t="s">
        <v>10</v>
      </c>
      <c r="AI233" s="133" t="str">
        <f>IFERROR(VLOOKUP(SPARES_MANUF[[#This Row],[LCT pour mise à la MAD]],[2]MAD!$B$4:$J$500000,2,FALSE),"MAD TBD")</f>
        <v>MAD TBD</v>
      </c>
      <c r="AJ233" s="124" t="str">
        <f>IFERROR(VLOOKUP(SPARES_MANUF[[#This Row],[LCT pour mise à la MAD]],[2]MAD!$B$4:$J$500000,9,FALSE),"")</f>
        <v/>
      </c>
      <c r="AK2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3" s="124">
        <f>SPARES_MANUF[[#This Row],[Promised ODD]]</f>
        <v>43389</v>
      </c>
      <c r="AM233" s="122" t="s">
        <v>10</v>
      </c>
      <c r="AN233" s="200">
        <f>IFERROR(VLOOKUP(SPARES_MANUF[[#This Row],[P/N]],'Table V'!A$1:O$7777,13,FALSE),"0,00")</f>
        <v>1313.9</v>
      </c>
      <c r="AO233" s="201">
        <f>IFERROR(VLOOKUP(SPARES_MANUF[[#This Row],[P/N]],'Table V'!A$1:O$7777,14,FALSE),"0,00")</f>
        <v>0</v>
      </c>
      <c r="AP233" s="202" t="str">
        <f>IFERROR(VLOOKUP(SPARES_MANUF[[#This Row],[P/N]],'Table V'!A$1:O$7777,15,FALSE),"TBD")</f>
        <v>USD</v>
      </c>
      <c r="AQ233" s="203" t="str">
        <f>IFERROR(VLOOKUP(SPARES_MANUF[[#This Row],[CONCAT]],[3]PO_AS!$A$2:$R$2520,16,FALSE),"TBD")</f>
        <v>TBD</v>
      </c>
      <c r="AR233" s="204" t="str">
        <f>IFERROR(VLOOKUP(SPARES_MANUF[[#This Row],[CONCAT]],[3]PO_AS!$A$2:$S$2520,18,FALSE),"TBD")</f>
        <v>TBD</v>
      </c>
      <c r="AS233" s="204" t="str">
        <f t="shared" si="16"/>
        <v>Non valide</v>
      </c>
      <c r="AT233" s="204" t="str">
        <f t="shared" si="17"/>
        <v>Non valide</v>
      </c>
      <c r="AU2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3" s="259" t="str">
        <f>LEFT(SPARES_MANUF[[#This Row],[LCT]],9)</f>
        <v>LCT021680</v>
      </c>
      <c r="AX233" s="205">
        <f>SPARES_MANUF[[#This Row],[Collaborated date]]</f>
        <v>43389</v>
      </c>
      <c r="AY233" s="206">
        <f>IF(AND(SPARES_MANUF[[#This Row],[Dashboard date]]&gt;40179,SPARES_MANUF[[#This Row],[Dashboard date]]&lt;45658),SPARES_MANUF[[#This Row],[Dashboard date]],0)</f>
        <v>43389</v>
      </c>
      <c r="AZ233" s="207">
        <f>IF(OR(SPARES_MANUF[[#This Row],[Client]]="STELIA",SPARES_MANUF[[#This Row],[Priority]]="RTN",SPARES_MANUF[[#This Row],[Priority]]="EXP",SPARES_MANUF[[#This Row],[Priority]]="CRIT"),2,1)</f>
        <v>2</v>
      </c>
      <c r="BA233" s="208">
        <f>IFERROR(VLOOKUP(SPARES_MANUF[[#This Row],[P/N]],Tableau2[[#All],[PN]:[Temps alloués (h)]],16,FALSE),"TBD")</f>
        <v>3.74</v>
      </c>
      <c r="BB233" s="208">
        <f>IFERROR(SUM(SPARES_MANUF[[#This Row],[Temps alloués Unitaire]]*SPARES_MANUF[[#This Row],[Requested Qty]]),"TBD")</f>
        <v>3.74</v>
      </c>
    </row>
    <row r="234" spans="1:54" ht="25.5" hidden="1" customHeight="1" x14ac:dyDescent="0.2">
      <c r="A234" s="335" t="str">
        <f t="shared" si="18"/>
        <v>2753013810</v>
      </c>
      <c r="B234" s="81" t="str">
        <f>IFERROR(VLOOKUP(F234,'Table V'!A:K,11,FALSE),"TBD")</f>
        <v>AIRBUS</v>
      </c>
      <c r="C234" s="81">
        <v>27530138</v>
      </c>
      <c r="D234" s="82" t="s">
        <v>139</v>
      </c>
      <c r="E234" s="83" t="s">
        <v>78</v>
      </c>
      <c r="F234" s="81" t="s">
        <v>576</v>
      </c>
      <c r="G234" s="81">
        <v>1</v>
      </c>
      <c r="H234" s="81">
        <v>0</v>
      </c>
      <c r="I234" s="81" t="str">
        <f>IFERROR(VLOOKUP(F234,'Stock PHS'!A:F,6,FALSE),"")</f>
        <v/>
      </c>
      <c r="J234" s="84" t="str">
        <f>IFERROR(VLOOKUP(F234,'Table V'!A:I,9,FALSE),"P/N INCONNU")</f>
        <v>P/N CONNU</v>
      </c>
      <c r="K234" s="81" t="str">
        <f>IFERROR(VLOOKUP(F234,'Table V'!A:J,10,FALSE),"TBD")</f>
        <v>NB5457P</v>
      </c>
      <c r="L234" s="81" t="str">
        <f>IFERROR(VLOOKUP(F234,'Table V'!A:C,3,FALSE),"LdF non existante")</f>
        <v>LdF approuvée</v>
      </c>
      <c r="M234" s="85" t="s">
        <v>46</v>
      </c>
      <c r="N234" s="81" t="str">
        <f>IFERROR(VLOOKUP(F234,'Table V'!A:H,8,FALSE),"À définir")</f>
        <v>NON</v>
      </c>
      <c r="O234" s="81">
        <f>IFERROR(VLOOKUP(F234,'Table V'!A:E,2,FALSE),"TBD")</f>
        <v>117</v>
      </c>
      <c r="P234" s="81" t="str">
        <f>IFERROR(CONCATENATE(VLOOKUP(F234,'Table V'!$A$1:$Q$259969,17,FALSE),"-",(RIGHT(C234,4)),"0",D234),"")</f>
        <v>1251019-0138010</v>
      </c>
      <c r="Q234" s="86" t="str">
        <f>IFERROR(VLOOKUP(F234,'Table V'!A:L,12,FALSE),"")</f>
        <v>LAB</v>
      </c>
      <c r="R234" s="82" t="s">
        <v>1774</v>
      </c>
      <c r="S234" s="81" t="s">
        <v>267</v>
      </c>
      <c r="T234" s="90">
        <v>43383</v>
      </c>
      <c r="U234" s="88" t="s">
        <v>18</v>
      </c>
      <c r="V234" s="86" t="str">
        <f>IFERROR(VLOOKUP(F234,'Table V'!A:F,6,FALSE),"TBD")</f>
        <v>N/A</v>
      </c>
      <c r="W234" s="81" t="str">
        <f>IFERROR(VLOOKUP(F234,'Table V'!A:G,7,FALSE),"TBD")</f>
        <v>N/A</v>
      </c>
      <c r="X234" s="81" t="str">
        <f>IFERROR(VLOOKUP(A234,[1]Feuil1!$A:$AJ,32,FALSE),"N/A")</f>
        <v>Received</v>
      </c>
      <c r="Y234" s="86" t="s">
        <v>1893</v>
      </c>
      <c r="Z234" s="89" t="s">
        <v>297</v>
      </c>
      <c r="AA234" s="81" t="s">
        <v>141</v>
      </c>
      <c r="AB234" s="85">
        <v>6169</v>
      </c>
      <c r="AC234" s="85" t="s">
        <v>920</v>
      </c>
      <c r="AD234" s="85" t="s">
        <v>920</v>
      </c>
      <c r="AE234" s="90">
        <v>42931</v>
      </c>
      <c r="AF234" s="90">
        <v>43389</v>
      </c>
      <c r="AG234" s="90">
        <f t="shared" si="15"/>
        <v>43383</v>
      </c>
      <c r="AH234" s="81" t="s">
        <v>10</v>
      </c>
      <c r="AI234" s="133" t="str">
        <f>IFERROR(VLOOKUP(SPARES_MANUF[[#This Row],[LCT pour mise à la MAD]],[2]MAD!$B$4:$J$500000,2,FALSE),"MAD TBD")</f>
        <v>MAD TBD</v>
      </c>
      <c r="AJ234" s="124" t="str">
        <f>IFERROR(VLOOKUP(SPARES_MANUF[[#This Row],[LCT pour mise à la MAD]],[2]MAD!$B$4:$J$500000,9,FALSE),"")</f>
        <v/>
      </c>
      <c r="AK23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4" s="124">
        <f>SPARES_MANUF[[#This Row],[Promised ODD]]</f>
        <v>43389</v>
      </c>
      <c r="AM234" s="122" t="s">
        <v>10</v>
      </c>
      <c r="AN234" s="200">
        <f>IFERROR(VLOOKUP(SPARES_MANUF[[#This Row],[P/N]],'Table V'!A$1:O$7777,13,FALSE),"0,00")</f>
        <v>1313.9</v>
      </c>
      <c r="AO234" s="201">
        <f>IFERROR(VLOOKUP(SPARES_MANUF[[#This Row],[P/N]],'Table V'!A$1:O$7777,14,FALSE),"0,00")</f>
        <v>0</v>
      </c>
      <c r="AP234" s="202" t="str">
        <f>IFERROR(VLOOKUP(SPARES_MANUF[[#This Row],[P/N]],'Table V'!A$1:O$7777,15,FALSE),"TBD")</f>
        <v>USD</v>
      </c>
      <c r="AQ234" s="203" t="str">
        <f>IFERROR(VLOOKUP(SPARES_MANUF[[#This Row],[CONCAT]],[3]PO_AS!$A$2:$R$2520,16,FALSE),"TBD")</f>
        <v>TBD</v>
      </c>
      <c r="AR234" s="204" t="str">
        <f>IFERROR(VLOOKUP(SPARES_MANUF[[#This Row],[CONCAT]],[3]PO_AS!$A$2:$S$2520,18,FALSE),"TBD")</f>
        <v>TBD</v>
      </c>
      <c r="AS234" s="204" t="str">
        <f t="shared" si="16"/>
        <v>Non valide</v>
      </c>
      <c r="AT234" s="204" t="str">
        <f t="shared" si="17"/>
        <v>Non valide</v>
      </c>
      <c r="AU23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4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4" s="259" t="str">
        <f>LEFT(SPARES_MANUF[[#This Row],[LCT]],9)</f>
        <v>LCT021683</v>
      </c>
      <c r="AX234" s="205">
        <f>SPARES_MANUF[[#This Row],[Collaborated date]]</f>
        <v>43389</v>
      </c>
      <c r="AY234" s="206">
        <f>IF(AND(SPARES_MANUF[[#This Row],[Dashboard date]]&gt;40179,SPARES_MANUF[[#This Row],[Dashboard date]]&lt;45658),SPARES_MANUF[[#This Row],[Dashboard date]],0)</f>
        <v>43389</v>
      </c>
      <c r="AZ234" s="207">
        <f>IF(OR(SPARES_MANUF[[#This Row],[Client]]="STELIA",SPARES_MANUF[[#This Row],[Priority]]="RTN",SPARES_MANUF[[#This Row],[Priority]]="EXP",SPARES_MANUF[[#This Row],[Priority]]="CRIT"),2,1)</f>
        <v>2</v>
      </c>
      <c r="BA234" s="208">
        <f>IFERROR(VLOOKUP(SPARES_MANUF[[#This Row],[P/N]],Tableau2[[#All],[PN]:[Temps alloués (h)]],16,FALSE),"TBD")</f>
        <v>3.74</v>
      </c>
      <c r="BB234" s="208">
        <f>IFERROR(SUM(SPARES_MANUF[[#This Row],[Temps alloués Unitaire]]*SPARES_MANUF[[#This Row],[Requested Qty]]),"TBD")</f>
        <v>3.74</v>
      </c>
    </row>
    <row r="235" spans="1:54" ht="25.5" hidden="1" customHeight="1" x14ac:dyDescent="0.2">
      <c r="A235" s="335" t="str">
        <f t="shared" si="18"/>
        <v>2753011210</v>
      </c>
      <c r="B235" s="81" t="str">
        <f>IFERROR(VLOOKUP(F235,'Table V'!A:K,11,FALSE),"TBD")</f>
        <v>AIRBUS</v>
      </c>
      <c r="C235" s="81">
        <v>27530112</v>
      </c>
      <c r="D235" s="82" t="s">
        <v>139</v>
      </c>
      <c r="E235" s="83" t="s">
        <v>78</v>
      </c>
      <c r="F235" s="81" t="s">
        <v>576</v>
      </c>
      <c r="G235" s="81">
        <v>1</v>
      </c>
      <c r="H235" s="81">
        <v>0</v>
      </c>
      <c r="I235" s="81" t="str">
        <f>IFERROR(VLOOKUP(F235,'Stock PHS'!A:F,6,FALSE),"")</f>
        <v/>
      </c>
      <c r="J235" s="84" t="str">
        <f>IFERROR(VLOOKUP(F235,'Table V'!A:I,9,FALSE),"P/N INCONNU")</f>
        <v>P/N CONNU</v>
      </c>
      <c r="K235" s="81" t="str">
        <f>IFERROR(VLOOKUP(F235,'Table V'!A:J,10,FALSE),"TBD")</f>
        <v>NB5457P</v>
      </c>
      <c r="L235" s="81" t="str">
        <f>IFERROR(VLOOKUP(F235,'Table V'!A:C,3,FALSE),"LdF non existante")</f>
        <v>LdF approuvée</v>
      </c>
      <c r="M235" s="85" t="s">
        <v>46</v>
      </c>
      <c r="N235" s="81" t="str">
        <f>IFERROR(VLOOKUP(F235,'Table V'!A:H,8,FALSE),"À définir")</f>
        <v>NON</v>
      </c>
      <c r="O235" s="81">
        <f>IFERROR(VLOOKUP(F235,'Table V'!A:E,2,FALSE),"TBD")</f>
        <v>117</v>
      </c>
      <c r="P235" s="81" t="str">
        <f>IFERROR(CONCATENATE(VLOOKUP(F235,'Table V'!$A$1:$Q$259969,17,FALSE),"-",(RIGHT(C235,4)),"0",D235),"")</f>
        <v>1251019-0112010</v>
      </c>
      <c r="Q235" s="86" t="str">
        <f>IFERROR(VLOOKUP(F235,'Table V'!A:L,12,FALSE),"")</f>
        <v>LAB</v>
      </c>
      <c r="R235" s="82" t="s">
        <v>1775</v>
      </c>
      <c r="S235" s="81" t="s">
        <v>268</v>
      </c>
      <c r="T235" s="90">
        <v>43383</v>
      </c>
      <c r="U235" s="88" t="s">
        <v>18</v>
      </c>
      <c r="V235" s="86" t="str">
        <f>IFERROR(VLOOKUP(F235,'Table V'!A:F,6,FALSE),"TBD")</f>
        <v>N/A</v>
      </c>
      <c r="W235" s="81" t="str">
        <f>IFERROR(VLOOKUP(F235,'Table V'!A:G,7,FALSE),"TBD")</f>
        <v>N/A</v>
      </c>
      <c r="X235" s="81" t="str">
        <f>IFERROR(VLOOKUP(A235,[1]Feuil1!$A:$AJ,32,FALSE),"N/A")</f>
        <v>Received</v>
      </c>
      <c r="Y235" s="86" t="s">
        <v>1893</v>
      </c>
      <c r="Z235" s="89" t="s">
        <v>297</v>
      </c>
      <c r="AA235" s="81" t="s">
        <v>141</v>
      </c>
      <c r="AB235" s="85">
        <v>6169</v>
      </c>
      <c r="AC235" s="85" t="s">
        <v>920</v>
      </c>
      <c r="AD235" s="85" t="s">
        <v>920</v>
      </c>
      <c r="AE235" s="90">
        <v>42931</v>
      </c>
      <c r="AF235" s="90">
        <v>43389</v>
      </c>
      <c r="AG235" s="90">
        <f t="shared" si="15"/>
        <v>43383</v>
      </c>
      <c r="AH235" s="81" t="s">
        <v>10</v>
      </c>
      <c r="AI235" s="133" t="str">
        <f>IFERROR(VLOOKUP(SPARES_MANUF[[#This Row],[LCT pour mise à la MAD]],[2]MAD!$B$4:$J$500000,2,FALSE),"MAD TBD")</f>
        <v>MAD TBD</v>
      </c>
      <c r="AJ235" s="124" t="str">
        <f>IFERROR(VLOOKUP(SPARES_MANUF[[#This Row],[LCT pour mise à la MAD]],[2]MAD!$B$4:$J$500000,9,FALSE),"")</f>
        <v/>
      </c>
      <c r="AK23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5" s="124">
        <f>SPARES_MANUF[[#This Row],[Promised ODD]]</f>
        <v>43389</v>
      </c>
      <c r="AM235" s="122" t="s">
        <v>10</v>
      </c>
      <c r="AN235" s="200">
        <f>IFERROR(VLOOKUP(SPARES_MANUF[[#This Row],[P/N]],'Table V'!A$1:O$7777,13,FALSE),"0,00")</f>
        <v>1313.9</v>
      </c>
      <c r="AO235" s="201">
        <f>IFERROR(VLOOKUP(SPARES_MANUF[[#This Row],[P/N]],'Table V'!A$1:O$7777,14,FALSE),"0,00")</f>
        <v>0</v>
      </c>
      <c r="AP235" s="202" t="str">
        <f>IFERROR(VLOOKUP(SPARES_MANUF[[#This Row],[P/N]],'Table V'!A$1:O$7777,15,FALSE),"TBD")</f>
        <v>USD</v>
      </c>
      <c r="AQ235" s="203" t="str">
        <f>IFERROR(VLOOKUP(SPARES_MANUF[[#This Row],[CONCAT]],[3]PO_AS!$A$2:$R$2520,16,FALSE),"TBD")</f>
        <v>TBD</v>
      </c>
      <c r="AR235" s="204" t="str">
        <f>IFERROR(VLOOKUP(SPARES_MANUF[[#This Row],[CONCAT]],[3]PO_AS!$A$2:$S$2520,18,FALSE),"TBD")</f>
        <v>TBD</v>
      </c>
      <c r="AS235" s="204" t="str">
        <f t="shared" si="16"/>
        <v>Non valide</v>
      </c>
      <c r="AT235" s="204" t="str">
        <f t="shared" si="17"/>
        <v>Non valide</v>
      </c>
      <c r="AU23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5" s="259" t="str">
        <f>LEFT(SPARES_MANUF[[#This Row],[LCT]],9)</f>
        <v>LCT021686</v>
      </c>
      <c r="AX235" s="205">
        <f>SPARES_MANUF[[#This Row],[Collaborated date]]</f>
        <v>43389</v>
      </c>
      <c r="AY235" s="206">
        <f>IF(AND(SPARES_MANUF[[#This Row],[Dashboard date]]&gt;40179,SPARES_MANUF[[#This Row],[Dashboard date]]&lt;45658),SPARES_MANUF[[#This Row],[Dashboard date]],0)</f>
        <v>43389</v>
      </c>
      <c r="AZ235" s="207">
        <f>IF(OR(SPARES_MANUF[[#This Row],[Client]]="STELIA",SPARES_MANUF[[#This Row],[Priority]]="RTN",SPARES_MANUF[[#This Row],[Priority]]="EXP",SPARES_MANUF[[#This Row],[Priority]]="CRIT"),2,1)</f>
        <v>2</v>
      </c>
      <c r="BA235" s="208">
        <f>IFERROR(VLOOKUP(SPARES_MANUF[[#This Row],[P/N]],Tableau2[[#All],[PN]:[Temps alloués (h)]],16,FALSE),"TBD")</f>
        <v>3.74</v>
      </c>
      <c r="BB235" s="208">
        <f>IFERROR(SUM(SPARES_MANUF[[#This Row],[Temps alloués Unitaire]]*SPARES_MANUF[[#This Row],[Requested Qty]]),"TBD")</f>
        <v>3.74</v>
      </c>
    </row>
    <row r="236" spans="1:54" ht="25.5" hidden="1" customHeight="1" x14ac:dyDescent="0.2">
      <c r="A236" s="335" t="str">
        <f t="shared" si="18"/>
        <v>2761048510</v>
      </c>
      <c r="B236" s="81" t="str">
        <f>IFERROR(VLOOKUP(F236,'Table V'!A:K,11,FALSE),"TBD")</f>
        <v>AIRBUS</v>
      </c>
      <c r="C236" s="81">
        <v>27610485</v>
      </c>
      <c r="D236" s="82" t="s">
        <v>139</v>
      </c>
      <c r="E236" s="83" t="s">
        <v>78</v>
      </c>
      <c r="F236" s="81" t="s">
        <v>576</v>
      </c>
      <c r="G236" s="81">
        <v>1</v>
      </c>
      <c r="H236" s="81">
        <v>0</v>
      </c>
      <c r="I236" s="81" t="str">
        <f>IFERROR(VLOOKUP(F236,'Stock PHS'!A:F,6,FALSE),"")</f>
        <v/>
      </c>
      <c r="J236" s="84" t="str">
        <f>IFERROR(VLOOKUP(F236,'Table V'!A:I,9,FALSE),"P/N INCONNU")</f>
        <v>P/N CONNU</v>
      </c>
      <c r="K236" s="81" t="str">
        <f>IFERROR(VLOOKUP(F236,'Table V'!A:J,10,FALSE),"TBD")</f>
        <v>NB5457P</v>
      </c>
      <c r="L236" s="81" t="str">
        <f>IFERROR(VLOOKUP(F236,'Table V'!A:C,3,FALSE),"LdF non existante")</f>
        <v>LdF approuvée</v>
      </c>
      <c r="M236" s="85" t="s">
        <v>46</v>
      </c>
      <c r="N236" s="81" t="str">
        <f>IFERROR(VLOOKUP(F236,'Table V'!A:H,8,FALSE),"À définir")</f>
        <v>NON</v>
      </c>
      <c r="O236" s="81">
        <f>IFERROR(VLOOKUP(F236,'Table V'!A:E,2,FALSE),"TBD")</f>
        <v>117</v>
      </c>
      <c r="P236" s="81" t="str">
        <f>IFERROR(CONCATENATE(VLOOKUP(F236,'Table V'!$A$1:$Q$259969,17,FALSE),"-",(RIGHT(C236,4)),"0",D236),"")</f>
        <v>1251019-0485010</v>
      </c>
      <c r="Q236" s="86" t="str">
        <f>IFERROR(VLOOKUP(F236,'Table V'!A:L,12,FALSE),"")</f>
        <v>LAB</v>
      </c>
      <c r="R236" s="82" t="s">
        <v>1776</v>
      </c>
      <c r="S236" s="81" t="s">
        <v>333</v>
      </c>
      <c r="T236" s="90">
        <v>43383</v>
      </c>
      <c r="U236" s="88" t="s">
        <v>18</v>
      </c>
      <c r="V236" s="86" t="str">
        <f>IFERROR(VLOOKUP(F236,'Table V'!A:F,6,FALSE),"TBD")</f>
        <v>N/A</v>
      </c>
      <c r="W236" s="81" t="str">
        <f>IFERROR(VLOOKUP(F236,'Table V'!A:G,7,FALSE),"TBD")</f>
        <v>N/A</v>
      </c>
      <c r="X236" s="81" t="str">
        <f>IFERROR(VLOOKUP(A236,[1]Feuil1!$A:$AJ,32,FALSE),"N/A")</f>
        <v>Received</v>
      </c>
      <c r="Y236" s="86" t="s">
        <v>1893</v>
      </c>
      <c r="Z236" s="89" t="s">
        <v>297</v>
      </c>
      <c r="AA236" s="81" t="s">
        <v>141</v>
      </c>
      <c r="AB236" s="85">
        <v>6169</v>
      </c>
      <c r="AC236" s="85" t="s">
        <v>920</v>
      </c>
      <c r="AD236" s="85" t="s">
        <v>920</v>
      </c>
      <c r="AE236" s="90">
        <v>42931</v>
      </c>
      <c r="AF236" s="90">
        <v>43389</v>
      </c>
      <c r="AG236" s="90">
        <f t="shared" si="15"/>
        <v>43383</v>
      </c>
      <c r="AH236" s="81" t="s">
        <v>10</v>
      </c>
      <c r="AI236" s="133" t="str">
        <f>IFERROR(VLOOKUP(SPARES_MANUF[[#This Row],[LCT pour mise à la MAD]],[2]MAD!$B$4:$J$500000,2,FALSE),"MAD TBD")</f>
        <v>MAD TBD</v>
      </c>
      <c r="AJ236" s="124" t="str">
        <f>IFERROR(VLOOKUP(SPARES_MANUF[[#This Row],[LCT pour mise à la MAD]],[2]MAD!$B$4:$J$500000,9,FALSE),"")</f>
        <v/>
      </c>
      <c r="AK23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6" s="124">
        <f>SPARES_MANUF[[#This Row],[Promised ODD]]</f>
        <v>43389</v>
      </c>
      <c r="AM236" s="122" t="s">
        <v>10</v>
      </c>
      <c r="AN236" s="200">
        <f>IFERROR(VLOOKUP(SPARES_MANUF[[#This Row],[P/N]],'Table V'!A$1:O$7777,13,FALSE),"0,00")</f>
        <v>1313.9</v>
      </c>
      <c r="AO236" s="201">
        <f>IFERROR(VLOOKUP(SPARES_MANUF[[#This Row],[P/N]],'Table V'!A$1:O$7777,14,FALSE),"0,00")</f>
        <v>0</v>
      </c>
      <c r="AP236" s="202" t="str">
        <f>IFERROR(VLOOKUP(SPARES_MANUF[[#This Row],[P/N]],'Table V'!A$1:O$7777,15,FALSE),"TBD")</f>
        <v>USD</v>
      </c>
      <c r="AQ236" s="203" t="str">
        <f>IFERROR(VLOOKUP(SPARES_MANUF[[#This Row],[CONCAT]],[3]PO_AS!$A$2:$R$2520,16,FALSE),"TBD")</f>
        <v>TBD</v>
      </c>
      <c r="AR236" s="204" t="str">
        <f>IFERROR(VLOOKUP(SPARES_MANUF[[#This Row],[CONCAT]],[3]PO_AS!$A$2:$S$2520,18,FALSE),"TBD")</f>
        <v>TBD</v>
      </c>
      <c r="AS236" s="204" t="str">
        <f t="shared" si="16"/>
        <v>Non valide</v>
      </c>
      <c r="AT236" s="204" t="str">
        <f t="shared" si="17"/>
        <v>Non valide</v>
      </c>
      <c r="AU23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6" s="259" t="str">
        <f>LEFT(SPARES_MANUF[[#This Row],[LCT]],9)</f>
        <v>LCT021692</v>
      </c>
      <c r="AX236" s="205">
        <f>SPARES_MANUF[[#This Row],[Collaborated date]]</f>
        <v>43389</v>
      </c>
      <c r="AY236" s="206">
        <f>IF(AND(SPARES_MANUF[[#This Row],[Dashboard date]]&gt;40179,SPARES_MANUF[[#This Row],[Dashboard date]]&lt;45658),SPARES_MANUF[[#This Row],[Dashboard date]],0)</f>
        <v>43389</v>
      </c>
      <c r="AZ236" s="207">
        <f>IF(OR(SPARES_MANUF[[#This Row],[Client]]="STELIA",SPARES_MANUF[[#This Row],[Priority]]="RTN",SPARES_MANUF[[#This Row],[Priority]]="EXP",SPARES_MANUF[[#This Row],[Priority]]="CRIT"),2,1)</f>
        <v>2</v>
      </c>
      <c r="BA236" s="208">
        <f>IFERROR(VLOOKUP(SPARES_MANUF[[#This Row],[P/N]],Tableau2[[#All],[PN]:[Temps alloués (h)]],16,FALSE),"TBD")</f>
        <v>3.74</v>
      </c>
      <c r="BB236" s="208">
        <f>IFERROR(SUM(SPARES_MANUF[[#This Row],[Temps alloués Unitaire]]*SPARES_MANUF[[#This Row],[Requested Qty]]),"TBD")</f>
        <v>3.74</v>
      </c>
    </row>
    <row r="237" spans="1:54" ht="38.25" hidden="1" customHeight="1" x14ac:dyDescent="0.2">
      <c r="A237" s="335" t="str">
        <f t="shared" si="18"/>
        <v>2753011910</v>
      </c>
      <c r="B237" s="81" t="str">
        <f>IFERROR(VLOOKUP(F237,'Table V'!A:K,11,FALSE),"TBD")</f>
        <v>AIRBUS</v>
      </c>
      <c r="C237" s="81">
        <v>27530119</v>
      </c>
      <c r="D237" s="82" t="s">
        <v>139</v>
      </c>
      <c r="E237" s="83" t="s">
        <v>78</v>
      </c>
      <c r="F237" s="81" t="s">
        <v>576</v>
      </c>
      <c r="G237" s="81">
        <v>1</v>
      </c>
      <c r="H237" s="81">
        <v>0</v>
      </c>
      <c r="I237" s="81" t="str">
        <f>IFERROR(VLOOKUP(F237,'Stock PHS'!A:F,6,FALSE),"")</f>
        <v/>
      </c>
      <c r="J237" s="84" t="str">
        <f>IFERROR(VLOOKUP(F237,'Table V'!A:I,9,FALSE),"P/N INCONNU")</f>
        <v>P/N CONNU</v>
      </c>
      <c r="K237" s="81" t="str">
        <f>IFERROR(VLOOKUP(F237,'Table V'!A:J,10,FALSE),"TBD")</f>
        <v>NB5457P</v>
      </c>
      <c r="L237" s="81" t="str">
        <f>IFERROR(VLOOKUP(F237,'Table V'!A:C,3,FALSE),"LdF non existante")</f>
        <v>LdF approuvée</v>
      </c>
      <c r="M237" s="85" t="s">
        <v>46</v>
      </c>
      <c r="N237" s="81" t="str">
        <f>IFERROR(VLOOKUP(F237,'Table V'!A:H,8,FALSE),"À définir")</f>
        <v>NON</v>
      </c>
      <c r="O237" s="81">
        <f>IFERROR(VLOOKUP(F237,'Table V'!A:E,2,FALSE),"TBD")</f>
        <v>117</v>
      </c>
      <c r="P237" s="81" t="str">
        <f>IFERROR(CONCATENATE(VLOOKUP(F237,'Table V'!$A$1:$Q$259969,17,FALSE),"-",(RIGHT(C237,4)),"0",D237),"")</f>
        <v>1251019-0119010</v>
      </c>
      <c r="Q237" s="86" t="str">
        <f>IFERROR(VLOOKUP(F237,'Table V'!A:L,12,FALSE),"")</f>
        <v>LAB</v>
      </c>
      <c r="R237" s="82" t="s">
        <v>1777</v>
      </c>
      <c r="S237" s="81" t="s">
        <v>271</v>
      </c>
      <c r="T237" s="90">
        <v>43383</v>
      </c>
      <c r="U237" s="88" t="s">
        <v>18</v>
      </c>
      <c r="V237" s="86" t="str">
        <f>IFERROR(VLOOKUP(F237,'Table V'!A:F,6,FALSE),"TBD")</f>
        <v>N/A</v>
      </c>
      <c r="W237" s="81" t="str">
        <f>IFERROR(VLOOKUP(F237,'Table V'!A:G,7,FALSE),"TBD")</f>
        <v>N/A</v>
      </c>
      <c r="X237" s="81" t="str">
        <f>IFERROR(VLOOKUP(A237,[1]Feuil1!$A:$AJ,32,FALSE),"N/A")</f>
        <v>Received</v>
      </c>
      <c r="Y237" s="86" t="s">
        <v>1893</v>
      </c>
      <c r="Z237" s="89" t="s">
        <v>297</v>
      </c>
      <c r="AA237" s="81" t="s">
        <v>141</v>
      </c>
      <c r="AB237" s="85">
        <v>6169</v>
      </c>
      <c r="AC237" s="85" t="s">
        <v>920</v>
      </c>
      <c r="AD237" s="85" t="s">
        <v>920</v>
      </c>
      <c r="AE237" s="90">
        <v>42931</v>
      </c>
      <c r="AF237" s="90">
        <v>43389</v>
      </c>
      <c r="AG237" s="90">
        <f t="shared" si="15"/>
        <v>43383</v>
      </c>
      <c r="AH237" s="81" t="s">
        <v>10</v>
      </c>
      <c r="AI237" s="133" t="str">
        <f>IFERROR(VLOOKUP(SPARES_MANUF[[#This Row],[LCT pour mise à la MAD]],[2]MAD!$B$4:$J$500000,2,FALSE),"MAD TBD")</f>
        <v>MAD TBD</v>
      </c>
      <c r="AJ237" s="124" t="str">
        <f>IFERROR(VLOOKUP(SPARES_MANUF[[#This Row],[LCT pour mise à la MAD]],[2]MAD!$B$4:$J$500000,9,FALSE),"")</f>
        <v/>
      </c>
      <c r="AK23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7" s="124">
        <f>SPARES_MANUF[[#This Row],[Promised ODD]]</f>
        <v>43389</v>
      </c>
      <c r="AM237" s="122" t="s">
        <v>10</v>
      </c>
      <c r="AN237" s="200">
        <f>IFERROR(VLOOKUP(SPARES_MANUF[[#This Row],[P/N]],'Table V'!A$1:O$7777,13,FALSE),"0,00")</f>
        <v>1313.9</v>
      </c>
      <c r="AO237" s="201">
        <f>IFERROR(VLOOKUP(SPARES_MANUF[[#This Row],[P/N]],'Table V'!A$1:O$7777,14,FALSE),"0,00")</f>
        <v>0</v>
      </c>
      <c r="AP237" s="202" t="str">
        <f>IFERROR(VLOOKUP(SPARES_MANUF[[#This Row],[P/N]],'Table V'!A$1:O$7777,15,FALSE),"TBD")</f>
        <v>USD</v>
      </c>
      <c r="AQ237" s="203" t="str">
        <f>IFERROR(VLOOKUP(SPARES_MANUF[[#This Row],[CONCAT]],[3]PO_AS!$A$2:$R$2520,16,FALSE),"TBD")</f>
        <v>TBD</v>
      </c>
      <c r="AR237" s="204" t="str">
        <f>IFERROR(VLOOKUP(SPARES_MANUF[[#This Row],[CONCAT]],[3]PO_AS!$A$2:$S$2520,18,FALSE),"TBD")</f>
        <v>TBD</v>
      </c>
      <c r="AS237" s="204" t="str">
        <f t="shared" si="16"/>
        <v>Non valide</v>
      </c>
      <c r="AT237" s="204" t="str">
        <f t="shared" si="17"/>
        <v>Non valide</v>
      </c>
      <c r="AU23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7" s="259" t="str">
        <f>LEFT(SPARES_MANUF[[#This Row],[LCT]],9)</f>
        <v>LCT021695</v>
      </c>
      <c r="AX237" s="205">
        <f>SPARES_MANUF[[#This Row],[Collaborated date]]</f>
        <v>43389</v>
      </c>
      <c r="AY237" s="206">
        <f>IF(AND(SPARES_MANUF[[#This Row],[Dashboard date]]&gt;40179,SPARES_MANUF[[#This Row],[Dashboard date]]&lt;45658),SPARES_MANUF[[#This Row],[Dashboard date]],0)</f>
        <v>43389</v>
      </c>
      <c r="AZ237" s="207">
        <f>IF(OR(SPARES_MANUF[[#This Row],[Client]]="STELIA",SPARES_MANUF[[#This Row],[Priority]]="RTN",SPARES_MANUF[[#This Row],[Priority]]="EXP",SPARES_MANUF[[#This Row],[Priority]]="CRIT"),2,1)</f>
        <v>2</v>
      </c>
      <c r="BA237" s="208">
        <f>IFERROR(VLOOKUP(SPARES_MANUF[[#This Row],[P/N]],Tableau2[[#All],[PN]:[Temps alloués (h)]],16,FALSE),"TBD")</f>
        <v>3.74</v>
      </c>
      <c r="BB237" s="208">
        <f>IFERROR(SUM(SPARES_MANUF[[#This Row],[Temps alloués Unitaire]]*SPARES_MANUF[[#This Row],[Requested Qty]]),"TBD")</f>
        <v>3.74</v>
      </c>
    </row>
    <row r="238" spans="1:54" ht="38.25" hidden="1" customHeight="1" x14ac:dyDescent="0.2">
      <c r="A238" s="335" t="str">
        <f t="shared" si="18"/>
        <v>2753000710</v>
      </c>
      <c r="B238" s="81" t="str">
        <f>IFERROR(VLOOKUP(F238,'Table V'!A:K,11,FALSE),"TBD")</f>
        <v>AIRBUS</v>
      </c>
      <c r="C238" s="81">
        <v>27530007</v>
      </c>
      <c r="D238" s="82" t="s">
        <v>139</v>
      </c>
      <c r="E238" s="83" t="s">
        <v>78</v>
      </c>
      <c r="F238" s="81" t="s">
        <v>576</v>
      </c>
      <c r="G238" s="81">
        <v>1</v>
      </c>
      <c r="H238" s="81">
        <v>0</v>
      </c>
      <c r="I238" s="81" t="str">
        <f>IFERROR(VLOOKUP(F238,'Stock PHS'!A:F,6,FALSE),"")</f>
        <v/>
      </c>
      <c r="J238" s="84" t="str">
        <f>IFERROR(VLOOKUP(F238,'Table V'!A:I,9,FALSE),"P/N INCONNU")</f>
        <v>P/N CONNU</v>
      </c>
      <c r="K238" s="81" t="str">
        <f>IFERROR(VLOOKUP(F238,'Table V'!A:J,10,FALSE),"TBD")</f>
        <v>NB5457P</v>
      </c>
      <c r="L238" s="81" t="str">
        <f>IFERROR(VLOOKUP(F238,'Table V'!A:C,3,FALSE),"LdF non existante")</f>
        <v>LdF approuvée</v>
      </c>
      <c r="M238" s="85" t="s">
        <v>46</v>
      </c>
      <c r="N238" s="81" t="str">
        <f>IFERROR(VLOOKUP(F238,'Table V'!A:H,8,FALSE),"À définir")</f>
        <v>NON</v>
      </c>
      <c r="O238" s="81">
        <f>IFERROR(VLOOKUP(F238,'Table V'!A:E,2,FALSE),"TBD")</f>
        <v>117</v>
      </c>
      <c r="P238" s="81" t="str">
        <f>IFERROR(CONCATENATE(VLOOKUP(F238,'Table V'!$A$1:$Q$259969,17,FALSE),"-",(RIGHT(C238,4)),"0",D238),"")</f>
        <v>1251019-0007010</v>
      </c>
      <c r="Q238" s="86" t="str">
        <f>IFERROR(VLOOKUP(F238,'Table V'!A:L,12,FALSE),"")</f>
        <v>LAB</v>
      </c>
      <c r="R238" s="82" t="s">
        <v>1778</v>
      </c>
      <c r="S238" s="81" t="s">
        <v>283</v>
      </c>
      <c r="T238" s="90">
        <v>43383</v>
      </c>
      <c r="U238" s="88" t="s">
        <v>18</v>
      </c>
      <c r="V238" s="86" t="str">
        <f>IFERROR(VLOOKUP(F238,'Table V'!A:F,6,FALSE),"TBD")</f>
        <v>N/A</v>
      </c>
      <c r="W238" s="81" t="str">
        <f>IFERROR(VLOOKUP(F238,'Table V'!A:G,7,FALSE),"TBD")</f>
        <v>N/A</v>
      </c>
      <c r="X238" s="81" t="str">
        <f>IFERROR(VLOOKUP(A238,[1]Feuil1!$A:$AJ,32,FALSE),"N/A")</f>
        <v>Received</v>
      </c>
      <c r="Y238" s="86" t="s">
        <v>1893</v>
      </c>
      <c r="Z238" s="89" t="s">
        <v>297</v>
      </c>
      <c r="AA238" s="81" t="s">
        <v>141</v>
      </c>
      <c r="AB238" s="85">
        <v>6169</v>
      </c>
      <c r="AC238" s="85" t="s">
        <v>920</v>
      </c>
      <c r="AD238" s="85" t="s">
        <v>920</v>
      </c>
      <c r="AE238" s="90">
        <v>42931</v>
      </c>
      <c r="AF238" s="90">
        <v>43389</v>
      </c>
      <c r="AG238" s="90">
        <f t="shared" si="15"/>
        <v>43383</v>
      </c>
      <c r="AH238" s="81" t="s">
        <v>10</v>
      </c>
      <c r="AI238" s="133" t="str">
        <f>IFERROR(VLOOKUP(SPARES_MANUF[[#This Row],[LCT pour mise à la MAD]],[2]MAD!$B$4:$J$500000,2,FALSE),"MAD TBD")</f>
        <v>MAD TBD</v>
      </c>
      <c r="AJ238" s="124" t="str">
        <f>IFERROR(VLOOKUP(SPARES_MANUF[[#This Row],[LCT pour mise à la MAD]],[2]MAD!$B$4:$J$500000,9,FALSE),"")</f>
        <v/>
      </c>
      <c r="AK2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8" s="124">
        <f>SPARES_MANUF[[#This Row],[Promised ODD]]</f>
        <v>43389</v>
      </c>
      <c r="AM238" s="122" t="s">
        <v>10</v>
      </c>
      <c r="AN238" s="200">
        <f>IFERROR(VLOOKUP(SPARES_MANUF[[#This Row],[P/N]],'Table V'!A$1:O$7777,13,FALSE),"0,00")</f>
        <v>1313.9</v>
      </c>
      <c r="AO238" s="201">
        <f>IFERROR(VLOOKUP(SPARES_MANUF[[#This Row],[P/N]],'Table V'!A$1:O$7777,14,FALSE),"0,00")</f>
        <v>0</v>
      </c>
      <c r="AP238" s="202" t="str">
        <f>IFERROR(VLOOKUP(SPARES_MANUF[[#This Row],[P/N]],'Table V'!A$1:O$7777,15,FALSE),"TBD")</f>
        <v>USD</v>
      </c>
      <c r="AQ238" s="203" t="str">
        <f>IFERROR(VLOOKUP(SPARES_MANUF[[#This Row],[CONCAT]],[3]PO_AS!$A$2:$R$2520,16,FALSE),"TBD")</f>
        <v>TBD</v>
      </c>
      <c r="AR238" s="204" t="str">
        <f>IFERROR(VLOOKUP(SPARES_MANUF[[#This Row],[CONCAT]],[3]PO_AS!$A$2:$S$2520,18,FALSE),"TBD")</f>
        <v>TBD</v>
      </c>
      <c r="AS238" s="204" t="str">
        <f t="shared" si="16"/>
        <v>Non valide</v>
      </c>
      <c r="AT238" s="204" t="str">
        <f t="shared" si="17"/>
        <v>Non valide</v>
      </c>
      <c r="AU2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8" s="259" t="str">
        <f>LEFT(SPARES_MANUF[[#This Row],[LCT]],9)</f>
        <v>LCT021698</v>
      </c>
      <c r="AX238" s="205">
        <f>SPARES_MANUF[[#This Row],[Collaborated date]]</f>
        <v>43389</v>
      </c>
      <c r="AY238" s="206">
        <f>IF(AND(SPARES_MANUF[[#This Row],[Dashboard date]]&gt;40179,SPARES_MANUF[[#This Row],[Dashboard date]]&lt;45658),SPARES_MANUF[[#This Row],[Dashboard date]],0)</f>
        <v>43389</v>
      </c>
      <c r="AZ238" s="207">
        <f>IF(OR(SPARES_MANUF[[#This Row],[Client]]="STELIA",SPARES_MANUF[[#This Row],[Priority]]="RTN",SPARES_MANUF[[#This Row],[Priority]]="EXP",SPARES_MANUF[[#This Row],[Priority]]="CRIT"),2,1)</f>
        <v>2</v>
      </c>
      <c r="BA238" s="208">
        <f>IFERROR(VLOOKUP(SPARES_MANUF[[#This Row],[P/N]],Tableau2[[#All],[PN]:[Temps alloués (h)]],16,FALSE),"TBD")</f>
        <v>3.74</v>
      </c>
      <c r="BB238" s="208">
        <f>IFERROR(SUM(SPARES_MANUF[[#This Row],[Temps alloués Unitaire]]*SPARES_MANUF[[#This Row],[Requested Qty]]),"TBD")</f>
        <v>3.74</v>
      </c>
    </row>
    <row r="239" spans="1:54" ht="25.5" hidden="1" customHeight="1" x14ac:dyDescent="0.2">
      <c r="A239" s="335" t="str">
        <f t="shared" si="18"/>
        <v>2753001610</v>
      </c>
      <c r="B239" s="81" t="str">
        <f>IFERROR(VLOOKUP(F239,'Table V'!A:K,11,FALSE),"TBD")</f>
        <v>AIRBUS</v>
      </c>
      <c r="C239" s="81">
        <v>27530016</v>
      </c>
      <c r="D239" s="82" t="s">
        <v>139</v>
      </c>
      <c r="E239" s="83" t="s">
        <v>78</v>
      </c>
      <c r="F239" s="81" t="s">
        <v>576</v>
      </c>
      <c r="G239" s="81">
        <v>1</v>
      </c>
      <c r="H239" s="81">
        <v>0</v>
      </c>
      <c r="I239" s="81" t="str">
        <f>IFERROR(VLOOKUP(F239,'Stock PHS'!A:F,6,FALSE),"")</f>
        <v/>
      </c>
      <c r="J239" s="84" t="str">
        <f>IFERROR(VLOOKUP(F239,'Table V'!A:I,9,FALSE),"P/N INCONNU")</f>
        <v>P/N CONNU</v>
      </c>
      <c r="K239" s="81" t="str">
        <f>IFERROR(VLOOKUP(F239,'Table V'!A:J,10,FALSE),"TBD")</f>
        <v>NB5457P</v>
      </c>
      <c r="L239" s="81" t="str">
        <f>IFERROR(VLOOKUP(F239,'Table V'!A:C,3,FALSE),"LdF non existante")</f>
        <v>LdF approuvée</v>
      </c>
      <c r="M239" s="85" t="s">
        <v>46</v>
      </c>
      <c r="N239" s="81" t="str">
        <f>IFERROR(VLOOKUP(F239,'Table V'!A:H,8,FALSE),"À définir")</f>
        <v>NON</v>
      </c>
      <c r="O239" s="81">
        <f>IFERROR(VLOOKUP(F239,'Table V'!A:E,2,FALSE),"TBD")</f>
        <v>117</v>
      </c>
      <c r="P239" s="81" t="str">
        <f>IFERROR(CONCATENATE(VLOOKUP(F239,'Table V'!$A$1:$Q$259969,17,FALSE),"-",(RIGHT(C239,4)),"0",D239),"")</f>
        <v>1251019-0016010</v>
      </c>
      <c r="Q239" s="86" t="str">
        <f>IFERROR(VLOOKUP(F239,'Table V'!A:L,12,FALSE),"")</f>
        <v>LAB</v>
      </c>
      <c r="R239" s="82" t="s">
        <v>1779</v>
      </c>
      <c r="S239" s="81" t="s">
        <v>290</v>
      </c>
      <c r="T239" s="90">
        <v>43383</v>
      </c>
      <c r="U239" s="88" t="s">
        <v>18</v>
      </c>
      <c r="V239" s="86" t="str">
        <f>IFERROR(VLOOKUP(F239,'Table V'!A:F,6,FALSE),"TBD")</f>
        <v>N/A</v>
      </c>
      <c r="W239" s="81" t="str">
        <f>IFERROR(VLOOKUP(F239,'Table V'!A:G,7,FALSE),"TBD")</f>
        <v>N/A</v>
      </c>
      <c r="X239" s="81" t="str">
        <f>IFERROR(VLOOKUP(A239,[1]Feuil1!$A:$AJ,32,FALSE),"N/A")</f>
        <v>Received</v>
      </c>
      <c r="Y239" s="86" t="s">
        <v>1893</v>
      </c>
      <c r="Z239" s="89" t="s">
        <v>297</v>
      </c>
      <c r="AA239" s="81" t="s">
        <v>141</v>
      </c>
      <c r="AB239" s="85">
        <v>6169</v>
      </c>
      <c r="AC239" s="85" t="s">
        <v>920</v>
      </c>
      <c r="AD239" s="85" t="s">
        <v>920</v>
      </c>
      <c r="AE239" s="90">
        <v>42931</v>
      </c>
      <c r="AF239" s="90">
        <v>43389</v>
      </c>
      <c r="AG239" s="90">
        <f t="shared" si="15"/>
        <v>43383</v>
      </c>
      <c r="AH239" s="81" t="s">
        <v>10</v>
      </c>
      <c r="AI239" s="133" t="str">
        <f>IFERROR(VLOOKUP(SPARES_MANUF[[#This Row],[LCT pour mise à la MAD]],[2]MAD!$B$4:$J$500000,2,FALSE),"MAD TBD")</f>
        <v>MAD TBD</v>
      </c>
      <c r="AJ239" s="124" t="str">
        <f>IFERROR(VLOOKUP(SPARES_MANUF[[#This Row],[LCT pour mise à la MAD]],[2]MAD!$B$4:$J$500000,9,FALSE),"")</f>
        <v/>
      </c>
      <c r="AK2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39" s="124">
        <f>SPARES_MANUF[[#This Row],[Promised ODD]]</f>
        <v>43389</v>
      </c>
      <c r="AM239" s="122" t="s">
        <v>10</v>
      </c>
      <c r="AN239" s="200">
        <f>IFERROR(VLOOKUP(SPARES_MANUF[[#This Row],[P/N]],'Table V'!A$1:O$7777,13,FALSE),"0,00")</f>
        <v>1313.9</v>
      </c>
      <c r="AO239" s="201">
        <f>IFERROR(VLOOKUP(SPARES_MANUF[[#This Row],[P/N]],'Table V'!A$1:O$7777,14,FALSE),"0,00")</f>
        <v>0</v>
      </c>
      <c r="AP239" s="202" t="str">
        <f>IFERROR(VLOOKUP(SPARES_MANUF[[#This Row],[P/N]],'Table V'!A$1:O$7777,15,FALSE),"TBD")</f>
        <v>USD</v>
      </c>
      <c r="AQ239" s="203" t="str">
        <f>IFERROR(VLOOKUP(SPARES_MANUF[[#This Row],[CONCAT]],[3]PO_AS!$A$2:$R$2520,16,FALSE),"TBD")</f>
        <v>TBD</v>
      </c>
      <c r="AR239" s="204" t="str">
        <f>IFERROR(VLOOKUP(SPARES_MANUF[[#This Row],[CONCAT]],[3]PO_AS!$A$2:$S$2520,18,FALSE),"TBD")</f>
        <v>TBD</v>
      </c>
      <c r="AS239" s="204" t="str">
        <f t="shared" si="16"/>
        <v>Non valide</v>
      </c>
      <c r="AT239" s="204" t="str">
        <f t="shared" si="17"/>
        <v>Non valide</v>
      </c>
      <c r="AU2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3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39" s="259" t="str">
        <f>LEFT(SPARES_MANUF[[#This Row],[LCT]],9)</f>
        <v>LCT021701</v>
      </c>
      <c r="AX239" s="205">
        <f>SPARES_MANUF[[#This Row],[Collaborated date]]</f>
        <v>43389</v>
      </c>
      <c r="AY239" s="206">
        <f>IF(AND(SPARES_MANUF[[#This Row],[Dashboard date]]&gt;40179,SPARES_MANUF[[#This Row],[Dashboard date]]&lt;45658),SPARES_MANUF[[#This Row],[Dashboard date]],0)</f>
        <v>43389</v>
      </c>
      <c r="AZ239" s="207">
        <f>IF(OR(SPARES_MANUF[[#This Row],[Client]]="STELIA",SPARES_MANUF[[#This Row],[Priority]]="RTN",SPARES_MANUF[[#This Row],[Priority]]="EXP",SPARES_MANUF[[#This Row],[Priority]]="CRIT"),2,1)</f>
        <v>2</v>
      </c>
      <c r="BA239" s="208">
        <f>IFERROR(VLOOKUP(SPARES_MANUF[[#This Row],[P/N]],Tableau2[[#All],[PN]:[Temps alloués (h)]],16,FALSE),"TBD")</f>
        <v>3.74</v>
      </c>
      <c r="BB239" s="208">
        <f>IFERROR(SUM(SPARES_MANUF[[#This Row],[Temps alloués Unitaire]]*SPARES_MANUF[[#This Row],[Requested Qty]]),"TBD")</f>
        <v>3.74</v>
      </c>
    </row>
    <row r="240" spans="1:54" ht="25.5" hidden="1" customHeight="1" x14ac:dyDescent="0.2">
      <c r="A240" s="335" t="str">
        <f t="shared" si="18"/>
        <v>2753009810</v>
      </c>
      <c r="B240" s="81" t="str">
        <f>IFERROR(VLOOKUP(F240,'Table V'!A:K,11,FALSE),"TBD")</f>
        <v>AIRBUS</v>
      </c>
      <c r="C240" s="81">
        <v>27530098</v>
      </c>
      <c r="D240" s="82" t="s">
        <v>139</v>
      </c>
      <c r="E240" s="83" t="s">
        <v>78</v>
      </c>
      <c r="F240" s="81" t="s">
        <v>576</v>
      </c>
      <c r="G240" s="81">
        <v>1</v>
      </c>
      <c r="H240" s="81">
        <v>0</v>
      </c>
      <c r="I240" s="81" t="str">
        <f>IFERROR(VLOOKUP(F240,'Stock PHS'!A:F,6,FALSE),"")</f>
        <v/>
      </c>
      <c r="J240" s="84" t="str">
        <f>IFERROR(VLOOKUP(F240,'Table V'!A:I,9,FALSE),"P/N INCONNU")</f>
        <v>P/N CONNU</v>
      </c>
      <c r="K240" s="81" t="str">
        <f>IFERROR(VLOOKUP(F240,'Table V'!A:J,10,FALSE),"TBD")</f>
        <v>NB5457P</v>
      </c>
      <c r="L240" s="81" t="str">
        <f>IFERROR(VLOOKUP(F240,'Table V'!A:C,3,FALSE),"LdF non existante")</f>
        <v>LdF approuvée</v>
      </c>
      <c r="M240" s="85" t="s">
        <v>46</v>
      </c>
      <c r="N240" s="81" t="str">
        <f>IFERROR(VLOOKUP(F240,'Table V'!A:H,8,FALSE),"À définir")</f>
        <v>NON</v>
      </c>
      <c r="O240" s="81">
        <f>IFERROR(VLOOKUP(F240,'Table V'!A:E,2,FALSE),"TBD")</f>
        <v>117</v>
      </c>
      <c r="P240" s="81" t="str">
        <f>IFERROR(CONCATENATE(VLOOKUP(F240,'Table V'!$A$1:$Q$259969,17,FALSE),"-",(RIGHT(C240,4)),"0",D240),"")</f>
        <v>1251019-0098010</v>
      </c>
      <c r="Q240" s="86" t="str">
        <f>IFERROR(VLOOKUP(F240,'Table V'!A:L,12,FALSE),"")</f>
        <v>LAB</v>
      </c>
      <c r="R240" s="82" t="s">
        <v>1780</v>
      </c>
      <c r="S240" s="81" t="s">
        <v>274</v>
      </c>
      <c r="T240" s="90">
        <v>43383</v>
      </c>
      <c r="U240" s="88" t="s">
        <v>18</v>
      </c>
      <c r="V240" s="86" t="str">
        <f>IFERROR(VLOOKUP(F240,'Table V'!A:F,6,FALSE),"TBD")</f>
        <v>N/A</v>
      </c>
      <c r="W240" s="81" t="str">
        <f>IFERROR(VLOOKUP(F240,'Table V'!A:G,7,FALSE),"TBD")</f>
        <v>N/A</v>
      </c>
      <c r="X240" s="81" t="str">
        <f>IFERROR(VLOOKUP(A240,[1]Feuil1!$A:$AJ,32,FALSE),"N/A")</f>
        <v>Received</v>
      </c>
      <c r="Y240" s="86" t="s">
        <v>1893</v>
      </c>
      <c r="Z240" s="89" t="s">
        <v>297</v>
      </c>
      <c r="AA240" s="81" t="s">
        <v>141</v>
      </c>
      <c r="AB240" s="85">
        <v>6169</v>
      </c>
      <c r="AC240" s="85" t="s">
        <v>920</v>
      </c>
      <c r="AD240" s="85" t="s">
        <v>920</v>
      </c>
      <c r="AE240" s="90">
        <v>42931</v>
      </c>
      <c r="AF240" s="90">
        <v>43389</v>
      </c>
      <c r="AG240" s="90">
        <f t="shared" si="15"/>
        <v>43383</v>
      </c>
      <c r="AH240" s="81" t="s">
        <v>10</v>
      </c>
      <c r="AI240" s="133" t="str">
        <f>IFERROR(VLOOKUP(SPARES_MANUF[[#This Row],[LCT pour mise à la MAD]],[2]MAD!$B$4:$J$500000,2,FALSE),"MAD TBD")</f>
        <v>MAD TBD</v>
      </c>
      <c r="AJ240" s="124" t="str">
        <f>IFERROR(VLOOKUP(SPARES_MANUF[[#This Row],[LCT pour mise à la MAD]],[2]MAD!$B$4:$J$500000,9,FALSE),"")</f>
        <v/>
      </c>
      <c r="AK2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0" s="124">
        <f>SPARES_MANUF[[#This Row],[Promised ODD]]</f>
        <v>43389</v>
      </c>
      <c r="AM240" s="122" t="s">
        <v>10</v>
      </c>
      <c r="AN240" s="200">
        <f>IFERROR(VLOOKUP(SPARES_MANUF[[#This Row],[P/N]],'Table V'!A$1:O$7777,13,FALSE),"0,00")</f>
        <v>1313.9</v>
      </c>
      <c r="AO240" s="201">
        <f>IFERROR(VLOOKUP(SPARES_MANUF[[#This Row],[P/N]],'Table V'!A$1:O$7777,14,FALSE),"0,00")</f>
        <v>0</v>
      </c>
      <c r="AP240" s="202" t="str">
        <f>IFERROR(VLOOKUP(SPARES_MANUF[[#This Row],[P/N]],'Table V'!A$1:O$7777,15,FALSE),"TBD")</f>
        <v>USD</v>
      </c>
      <c r="AQ240" s="203" t="str">
        <f>IFERROR(VLOOKUP(SPARES_MANUF[[#This Row],[CONCAT]],[3]PO_AS!$A$2:$R$2520,16,FALSE),"TBD")</f>
        <v>TBD</v>
      </c>
      <c r="AR240" s="204" t="str">
        <f>IFERROR(VLOOKUP(SPARES_MANUF[[#This Row],[CONCAT]],[3]PO_AS!$A$2:$S$2520,18,FALSE),"TBD")</f>
        <v>TBD</v>
      </c>
      <c r="AS240" s="204" t="str">
        <f t="shared" si="16"/>
        <v>Non valide</v>
      </c>
      <c r="AT240" s="204" t="str">
        <f t="shared" si="17"/>
        <v>Non valide</v>
      </c>
      <c r="AU2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0" s="259" t="str">
        <f>LEFT(SPARES_MANUF[[#This Row],[LCT]],9)</f>
        <v>LCT021704</v>
      </c>
      <c r="AX240" s="205">
        <f>SPARES_MANUF[[#This Row],[Collaborated date]]</f>
        <v>43389</v>
      </c>
      <c r="AY240" s="206">
        <f>IF(AND(SPARES_MANUF[[#This Row],[Dashboard date]]&gt;40179,SPARES_MANUF[[#This Row],[Dashboard date]]&lt;45658),SPARES_MANUF[[#This Row],[Dashboard date]],0)</f>
        <v>43389</v>
      </c>
      <c r="AZ240" s="207">
        <f>IF(OR(SPARES_MANUF[[#This Row],[Client]]="STELIA",SPARES_MANUF[[#This Row],[Priority]]="RTN",SPARES_MANUF[[#This Row],[Priority]]="EXP",SPARES_MANUF[[#This Row],[Priority]]="CRIT"),2,1)</f>
        <v>2</v>
      </c>
      <c r="BA240" s="208">
        <f>IFERROR(VLOOKUP(SPARES_MANUF[[#This Row],[P/N]],Tableau2[[#All],[PN]:[Temps alloués (h)]],16,FALSE),"TBD")</f>
        <v>3.74</v>
      </c>
      <c r="BB240" s="208">
        <f>IFERROR(SUM(SPARES_MANUF[[#This Row],[Temps alloués Unitaire]]*SPARES_MANUF[[#This Row],[Requested Qty]]),"TBD")</f>
        <v>3.74</v>
      </c>
    </row>
    <row r="241" spans="1:54" ht="25.5" hidden="1" customHeight="1" x14ac:dyDescent="0.2">
      <c r="A241" s="335" t="str">
        <f t="shared" si="18"/>
        <v>2753013010</v>
      </c>
      <c r="B241" s="81" t="str">
        <f>IFERROR(VLOOKUP(F241,'Table V'!A:K,11,FALSE),"TBD")</f>
        <v>AIRBUS</v>
      </c>
      <c r="C241" s="81">
        <v>27530130</v>
      </c>
      <c r="D241" s="82" t="s">
        <v>139</v>
      </c>
      <c r="E241" s="83" t="s">
        <v>78</v>
      </c>
      <c r="F241" s="81" t="s">
        <v>576</v>
      </c>
      <c r="G241" s="81">
        <v>1</v>
      </c>
      <c r="H241" s="81">
        <v>0</v>
      </c>
      <c r="I241" s="81" t="str">
        <f>IFERROR(VLOOKUP(F241,'Stock PHS'!A:F,6,FALSE),"")</f>
        <v/>
      </c>
      <c r="J241" s="84" t="str">
        <f>IFERROR(VLOOKUP(F241,'Table V'!A:I,9,FALSE),"P/N INCONNU")</f>
        <v>P/N CONNU</v>
      </c>
      <c r="K241" s="81" t="str">
        <f>IFERROR(VLOOKUP(F241,'Table V'!A:J,10,FALSE),"TBD")</f>
        <v>NB5457P</v>
      </c>
      <c r="L241" s="81" t="str">
        <f>IFERROR(VLOOKUP(F241,'Table V'!A:C,3,FALSE),"LdF non existante")</f>
        <v>LdF approuvée</v>
      </c>
      <c r="M241" s="85" t="s">
        <v>46</v>
      </c>
      <c r="N241" s="81" t="str">
        <f>IFERROR(VLOOKUP(F241,'Table V'!A:H,8,FALSE),"À définir")</f>
        <v>NON</v>
      </c>
      <c r="O241" s="81">
        <f>IFERROR(VLOOKUP(F241,'Table V'!A:E,2,FALSE),"TBD")</f>
        <v>117</v>
      </c>
      <c r="P241" s="81" t="str">
        <f>IFERROR(CONCATENATE(VLOOKUP(F241,'Table V'!$A$1:$Q$259969,17,FALSE),"-",(RIGHT(C241,4)),"0",D241),"")</f>
        <v>1251019-0130010</v>
      </c>
      <c r="Q241" s="86" t="str">
        <f>IFERROR(VLOOKUP(F241,'Table V'!A:L,12,FALSE),"")</f>
        <v>LAB</v>
      </c>
      <c r="R241" s="82" t="s">
        <v>1781</v>
      </c>
      <c r="S241" s="81" t="s">
        <v>293</v>
      </c>
      <c r="T241" s="90">
        <v>43383</v>
      </c>
      <c r="U241" s="88" t="s">
        <v>18</v>
      </c>
      <c r="V241" s="86" t="str">
        <f>IFERROR(VLOOKUP(F241,'Table V'!A:F,6,FALSE),"TBD")</f>
        <v>N/A</v>
      </c>
      <c r="W241" s="81" t="str">
        <f>IFERROR(VLOOKUP(F241,'Table V'!A:G,7,FALSE),"TBD")</f>
        <v>N/A</v>
      </c>
      <c r="X241" s="81" t="str">
        <f>IFERROR(VLOOKUP(A241,[1]Feuil1!$A:$AJ,32,FALSE),"N/A")</f>
        <v>Received</v>
      </c>
      <c r="Y241" s="86" t="s">
        <v>1893</v>
      </c>
      <c r="Z241" s="89" t="s">
        <v>297</v>
      </c>
      <c r="AA241" s="81" t="s">
        <v>141</v>
      </c>
      <c r="AB241" s="85">
        <v>6169</v>
      </c>
      <c r="AC241" s="85" t="s">
        <v>920</v>
      </c>
      <c r="AD241" s="85" t="s">
        <v>920</v>
      </c>
      <c r="AE241" s="90">
        <v>42931</v>
      </c>
      <c r="AF241" s="90">
        <v>43389</v>
      </c>
      <c r="AG241" s="90">
        <f t="shared" si="15"/>
        <v>43383</v>
      </c>
      <c r="AH241" s="81" t="s">
        <v>10</v>
      </c>
      <c r="AI241" s="133" t="str">
        <f>IFERROR(VLOOKUP(SPARES_MANUF[[#This Row],[LCT pour mise à la MAD]],[2]MAD!$B$4:$J$500000,2,FALSE),"MAD TBD")</f>
        <v>MAD TBD</v>
      </c>
      <c r="AJ241" s="124" t="str">
        <f>IFERROR(VLOOKUP(SPARES_MANUF[[#This Row],[LCT pour mise à la MAD]],[2]MAD!$B$4:$J$500000,9,FALSE),"")</f>
        <v/>
      </c>
      <c r="AK2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1" s="124">
        <f>SPARES_MANUF[[#This Row],[Promised ODD]]</f>
        <v>43389</v>
      </c>
      <c r="AM241" s="122" t="s">
        <v>10</v>
      </c>
      <c r="AN241" s="200">
        <f>IFERROR(VLOOKUP(SPARES_MANUF[[#This Row],[P/N]],'Table V'!A$1:O$7777,13,FALSE),"0,00")</f>
        <v>1313.9</v>
      </c>
      <c r="AO241" s="201">
        <f>IFERROR(VLOOKUP(SPARES_MANUF[[#This Row],[P/N]],'Table V'!A$1:O$7777,14,FALSE),"0,00")</f>
        <v>0</v>
      </c>
      <c r="AP241" s="202" t="str">
        <f>IFERROR(VLOOKUP(SPARES_MANUF[[#This Row],[P/N]],'Table V'!A$1:O$7777,15,FALSE),"TBD")</f>
        <v>USD</v>
      </c>
      <c r="AQ241" s="203" t="str">
        <f>IFERROR(VLOOKUP(SPARES_MANUF[[#This Row],[CONCAT]],[3]PO_AS!$A$2:$R$2520,16,FALSE),"TBD")</f>
        <v>TBD</v>
      </c>
      <c r="AR241" s="204" t="str">
        <f>IFERROR(VLOOKUP(SPARES_MANUF[[#This Row],[CONCAT]],[3]PO_AS!$A$2:$S$2520,18,FALSE),"TBD")</f>
        <v>TBD</v>
      </c>
      <c r="AS241" s="204" t="str">
        <f t="shared" si="16"/>
        <v>Non valide</v>
      </c>
      <c r="AT241" s="204" t="str">
        <f t="shared" si="17"/>
        <v>Non valide</v>
      </c>
      <c r="AU2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1" s="259" t="str">
        <f>LEFT(SPARES_MANUF[[#This Row],[LCT]],9)</f>
        <v>LCT021707</v>
      </c>
      <c r="AX241" s="205">
        <f>SPARES_MANUF[[#This Row],[Collaborated date]]</f>
        <v>43389</v>
      </c>
      <c r="AY241" s="206">
        <f>IF(AND(SPARES_MANUF[[#This Row],[Dashboard date]]&gt;40179,SPARES_MANUF[[#This Row],[Dashboard date]]&lt;45658),SPARES_MANUF[[#This Row],[Dashboard date]],0)</f>
        <v>43389</v>
      </c>
      <c r="AZ241" s="207">
        <f>IF(OR(SPARES_MANUF[[#This Row],[Client]]="STELIA",SPARES_MANUF[[#This Row],[Priority]]="RTN",SPARES_MANUF[[#This Row],[Priority]]="EXP",SPARES_MANUF[[#This Row],[Priority]]="CRIT"),2,1)</f>
        <v>2</v>
      </c>
      <c r="BA241" s="208">
        <f>IFERROR(VLOOKUP(SPARES_MANUF[[#This Row],[P/N]],Tableau2[[#All],[PN]:[Temps alloués (h)]],16,FALSE),"TBD")</f>
        <v>3.74</v>
      </c>
      <c r="BB241" s="208">
        <f>IFERROR(SUM(SPARES_MANUF[[#This Row],[Temps alloués Unitaire]]*SPARES_MANUF[[#This Row],[Requested Qty]]),"TBD")</f>
        <v>3.74</v>
      </c>
    </row>
    <row r="242" spans="1:54" ht="38.25" hidden="1" customHeight="1" x14ac:dyDescent="0.2">
      <c r="A242" s="335" t="str">
        <f t="shared" si="18"/>
        <v>2761048310</v>
      </c>
      <c r="B242" s="81" t="str">
        <f>IFERROR(VLOOKUP(F242,'Table V'!A:K,11,FALSE),"TBD")</f>
        <v>AIRBUS</v>
      </c>
      <c r="C242" s="81">
        <v>27610483</v>
      </c>
      <c r="D242" s="82" t="s">
        <v>139</v>
      </c>
      <c r="E242" s="83" t="s">
        <v>78</v>
      </c>
      <c r="F242" s="81" t="s">
        <v>576</v>
      </c>
      <c r="G242" s="81">
        <v>1</v>
      </c>
      <c r="H242" s="81">
        <v>0</v>
      </c>
      <c r="I242" s="81" t="str">
        <f>IFERROR(VLOOKUP(F242,'Stock PHS'!A:F,6,FALSE),"")</f>
        <v/>
      </c>
      <c r="J242" s="84" t="str">
        <f>IFERROR(VLOOKUP(F242,'Table V'!A:I,9,FALSE),"P/N INCONNU")</f>
        <v>P/N CONNU</v>
      </c>
      <c r="K242" s="81" t="str">
        <f>IFERROR(VLOOKUP(F242,'Table V'!A:J,10,FALSE),"TBD")</f>
        <v>NB5457P</v>
      </c>
      <c r="L242" s="81" t="str">
        <f>IFERROR(VLOOKUP(F242,'Table V'!A:C,3,FALSE),"LdF non existante")</f>
        <v>LdF approuvée</v>
      </c>
      <c r="M242" s="85" t="s">
        <v>46</v>
      </c>
      <c r="N242" s="81" t="str">
        <f>IFERROR(VLOOKUP(F242,'Table V'!A:H,8,FALSE),"À définir")</f>
        <v>NON</v>
      </c>
      <c r="O242" s="81">
        <f>IFERROR(VLOOKUP(F242,'Table V'!A:E,2,FALSE),"TBD")</f>
        <v>117</v>
      </c>
      <c r="P242" s="81" t="str">
        <f>IFERROR(CONCATENATE(VLOOKUP(F242,'Table V'!$A$1:$Q$259969,17,FALSE),"-",(RIGHT(C242,4)),"0",D242),"")</f>
        <v>1251019-0483010</v>
      </c>
      <c r="Q242" s="86" t="str">
        <f>IFERROR(VLOOKUP(F242,'Table V'!A:L,12,FALSE),"")</f>
        <v>LAB</v>
      </c>
      <c r="R242" s="82" t="s">
        <v>1782</v>
      </c>
      <c r="S242" s="81" t="s">
        <v>276</v>
      </c>
      <c r="T242" s="90">
        <v>43383</v>
      </c>
      <c r="U242" s="88" t="s">
        <v>18</v>
      </c>
      <c r="V242" s="86" t="str">
        <f>IFERROR(VLOOKUP(F242,'Table V'!A:F,6,FALSE),"TBD")</f>
        <v>N/A</v>
      </c>
      <c r="W242" s="81" t="str">
        <f>IFERROR(VLOOKUP(F242,'Table V'!A:G,7,FALSE),"TBD")</f>
        <v>N/A</v>
      </c>
      <c r="X242" s="81" t="str">
        <f>IFERROR(VLOOKUP(A242,[1]Feuil1!$A:$AJ,32,FALSE),"N/A")</f>
        <v>Received</v>
      </c>
      <c r="Y242" s="86" t="s">
        <v>1893</v>
      </c>
      <c r="Z242" s="89" t="s">
        <v>297</v>
      </c>
      <c r="AA242" s="81" t="s">
        <v>141</v>
      </c>
      <c r="AB242" s="85">
        <v>6169</v>
      </c>
      <c r="AC242" s="85" t="s">
        <v>920</v>
      </c>
      <c r="AD242" s="85" t="s">
        <v>920</v>
      </c>
      <c r="AE242" s="90">
        <v>42931</v>
      </c>
      <c r="AF242" s="90">
        <v>43389</v>
      </c>
      <c r="AG242" s="90">
        <f t="shared" si="15"/>
        <v>43383</v>
      </c>
      <c r="AH242" s="81" t="s">
        <v>10</v>
      </c>
      <c r="AI242" s="133" t="str">
        <f>IFERROR(VLOOKUP(SPARES_MANUF[[#This Row],[LCT pour mise à la MAD]],[2]MAD!$B$4:$J$500000,2,FALSE),"MAD TBD")</f>
        <v>MAD TBD</v>
      </c>
      <c r="AJ242" s="124" t="str">
        <f>IFERROR(VLOOKUP(SPARES_MANUF[[#This Row],[LCT pour mise à la MAD]],[2]MAD!$B$4:$J$500000,9,FALSE),"")</f>
        <v/>
      </c>
      <c r="AK2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2" s="124">
        <f>SPARES_MANUF[[#This Row],[Promised ODD]]</f>
        <v>43389</v>
      </c>
      <c r="AM242" s="122" t="s">
        <v>10</v>
      </c>
      <c r="AN242" s="200">
        <f>IFERROR(VLOOKUP(SPARES_MANUF[[#This Row],[P/N]],'Table V'!A$1:O$7777,13,FALSE),"0,00")</f>
        <v>1313.9</v>
      </c>
      <c r="AO242" s="201">
        <f>IFERROR(VLOOKUP(SPARES_MANUF[[#This Row],[P/N]],'Table V'!A$1:O$7777,14,FALSE),"0,00")</f>
        <v>0</v>
      </c>
      <c r="AP242" s="202" t="str">
        <f>IFERROR(VLOOKUP(SPARES_MANUF[[#This Row],[P/N]],'Table V'!A$1:O$7777,15,FALSE),"TBD")</f>
        <v>USD</v>
      </c>
      <c r="AQ242" s="203" t="str">
        <f>IFERROR(VLOOKUP(SPARES_MANUF[[#This Row],[CONCAT]],[3]PO_AS!$A$2:$R$2520,16,FALSE),"TBD")</f>
        <v>TBD</v>
      </c>
      <c r="AR242" s="204" t="str">
        <f>IFERROR(VLOOKUP(SPARES_MANUF[[#This Row],[CONCAT]],[3]PO_AS!$A$2:$S$2520,18,FALSE),"TBD")</f>
        <v>TBD</v>
      </c>
      <c r="AS242" s="204" t="str">
        <f t="shared" si="16"/>
        <v>Non valide</v>
      </c>
      <c r="AT242" s="204" t="str">
        <f t="shared" si="17"/>
        <v>Non valide</v>
      </c>
      <c r="AU2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2" s="259" t="str">
        <f>LEFT(SPARES_MANUF[[#This Row],[LCT]],9)</f>
        <v>LCT021710</v>
      </c>
      <c r="AX242" s="205">
        <f>SPARES_MANUF[[#This Row],[Collaborated date]]</f>
        <v>43389</v>
      </c>
      <c r="AY242" s="206">
        <f>IF(AND(SPARES_MANUF[[#This Row],[Dashboard date]]&gt;40179,SPARES_MANUF[[#This Row],[Dashboard date]]&lt;45658),SPARES_MANUF[[#This Row],[Dashboard date]],0)</f>
        <v>43389</v>
      </c>
      <c r="AZ242" s="207">
        <f>IF(OR(SPARES_MANUF[[#This Row],[Client]]="STELIA",SPARES_MANUF[[#This Row],[Priority]]="RTN",SPARES_MANUF[[#This Row],[Priority]]="EXP",SPARES_MANUF[[#This Row],[Priority]]="CRIT"),2,1)</f>
        <v>2</v>
      </c>
      <c r="BA242" s="208">
        <f>IFERROR(VLOOKUP(SPARES_MANUF[[#This Row],[P/N]],Tableau2[[#All],[PN]:[Temps alloués (h)]],16,FALSE),"TBD")</f>
        <v>3.74</v>
      </c>
      <c r="BB242" s="208">
        <f>IFERROR(SUM(SPARES_MANUF[[#This Row],[Temps alloués Unitaire]]*SPARES_MANUF[[#This Row],[Requested Qty]]),"TBD")</f>
        <v>3.74</v>
      </c>
    </row>
    <row r="243" spans="1:54" ht="38.25" hidden="1" customHeight="1" x14ac:dyDescent="0.2">
      <c r="A243" s="335" t="str">
        <f t="shared" si="18"/>
        <v>2753012510</v>
      </c>
      <c r="B243" s="81" t="str">
        <f>IFERROR(VLOOKUP(F243,'Table V'!A:K,11,FALSE),"TBD")</f>
        <v>AIRBUS</v>
      </c>
      <c r="C243" s="81">
        <v>27530125</v>
      </c>
      <c r="D243" s="82">
        <v>10</v>
      </c>
      <c r="E243" s="83" t="s">
        <v>78</v>
      </c>
      <c r="F243" s="81" t="s">
        <v>576</v>
      </c>
      <c r="G243" s="81">
        <v>1</v>
      </c>
      <c r="H243" s="81">
        <v>0</v>
      </c>
      <c r="I243" s="81" t="str">
        <f>IFERROR(VLOOKUP(F243,'Stock PHS'!A:F,6,FALSE),"")</f>
        <v/>
      </c>
      <c r="J243" s="84" t="str">
        <f>IFERROR(VLOOKUP(F243,'Table V'!A:I,9,FALSE),"P/N INCONNU")</f>
        <v>P/N CONNU</v>
      </c>
      <c r="K243" s="81" t="str">
        <f>IFERROR(VLOOKUP(F243,'Table V'!A:J,10,FALSE),"TBD")</f>
        <v>NB5457P</v>
      </c>
      <c r="L243" s="81" t="str">
        <f>IFERROR(VLOOKUP(F243,'Table V'!A:C,3,FALSE),"LdF non existante")</f>
        <v>LdF approuvée</v>
      </c>
      <c r="M243" s="85" t="s">
        <v>46</v>
      </c>
      <c r="N243" s="81" t="str">
        <f>IFERROR(VLOOKUP(F243,'Table V'!A:H,8,FALSE),"À définir")</f>
        <v>NON</v>
      </c>
      <c r="O243" s="81">
        <f>IFERROR(VLOOKUP(F243,'Table V'!A:E,2,FALSE),"TBD")</f>
        <v>117</v>
      </c>
      <c r="P243" s="81" t="str">
        <f>IFERROR(CONCATENATE(VLOOKUP(F243,'Table V'!$A$1:$Q$259969,17,FALSE),"-",(RIGHT(C243,4)),"0",D243),"")</f>
        <v>1251019-0125010</v>
      </c>
      <c r="Q243" s="86" t="str">
        <f>IFERROR(VLOOKUP(F243,'Table V'!A:L,12,FALSE),"")</f>
        <v>LAB</v>
      </c>
      <c r="R243" s="82" t="s">
        <v>1783</v>
      </c>
      <c r="S243" s="81" t="s">
        <v>277</v>
      </c>
      <c r="T243" s="90">
        <v>43383</v>
      </c>
      <c r="U243" s="88" t="s">
        <v>18</v>
      </c>
      <c r="V243" s="86" t="str">
        <f>IFERROR(VLOOKUP(F243,'Table V'!A:F,6,FALSE),"TBD")</f>
        <v>N/A</v>
      </c>
      <c r="W243" s="81" t="str">
        <f>IFERROR(VLOOKUP(F243,'Table V'!A:G,7,FALSE),"TBD")</f>
        <v>N/A</v>
      </c>
      <c r="X243" s="81" t="str">
        <f>IFERROR(VLOOKUP(A243,[1]Feuil1!$A:$AJ,32,FALSE),"N/A")</f>
        <v>Received</v>
      </c>
      <c r="Y243" s="86" t="s">
        <v>1893</v>
      </c>
      <c r="Z243" s="89" t="s">
        <v>297</v>
      </c>
      <c r="AA243" s="81" t="s">
        <v>141</v>
      </c>
      <c r="AB243" s="85">
        <v>6169</v>
      </c>
      <c r="AC243" s="85" t="s">
        <v>920</v>
      </c>
      <c r="AD243" s="85" t="s">
        <v>920</v>
      </c>
      <c r="AE243" s="90">
        <v>42931</v>
      </c>
      <c r="AF243" s="90">
        <v>43389</v>
      </c>
      <c r="AG243" s="90">
        <f t="shared" si="15"/>
        <v>43383</v>
      </c>
      <c r="AH243" s="81" t="s">
        <v>10</v>
      </c>
      <c r="AI243" s="133" t="str">
        <f>IFERROR(VLOOKUP(SPARES_MANUF[[#This Row],[LCT pour mise à la MAD]],[2]MAD!$B$4:$J$500000,2,FALSE),"MAD TBD")</f>
        <v>MAD TBD</v>
      </c>
      <c r="AJ243" s="124" t="str">
        <f>IFERROR(VLOOKUP(SPARES_MANUF[[#This Row],[LCT pour mise à la MAD]],[2]MAD!$B$4:$J$500000,9,FALSE),"")</f>
        <v/>
      </c>
      <c r="AK2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3" s="124">
        <f>SPARES_MANUF[[#This Row],[Promised ODD]]</f>
        <v>43389</v>
      </c>
      <c r="AM243" s="122" t="s">
        <v>10</v>
      </c>
      <c r="AN243" s="200">
        <f>IFERROR(VLOOKUP(SPARES_MANUF[[#This Row],[P/N]],'Table V'!A$1:O$7777,13,FALSE),"0,00")</f>
        <v>1313.9</v>
      </c>
      <c r="AO243" s="201">
        <f>IFERROR(VLOOKUP(SPARES_MANUF[[#This Row],[P/N]],'Table V'!A$1:O$7777,14,FALSE),"0,00")</f>
        <v>0</v>
      </c>
      <c r="AP243" s="202" t="str">
        <f>IFERROR(VLOOKUP(SPARES_MANUF[[#This Row],[P/N]],'Table V'!A$1:O$7777,15,FALSE),"TBD")</f>
        <v>USD</v>
      </c>
      <c r="AQ243" s="203" t="str">
        <f>IFERROR(VLOOKUP(SPARES_MANUF[[#This Row],[CONCAT]],[3]PO_AS!$A$2:$R$2520,16,FALSE),"TBD")</f>
        <v>TBD</v>
      </c>
      <c r="AR243" s="204" t="str">
        <f>IFERROR(VLOOKUP(SPARES_MANUF[[#This Row],[CONCAT]],[3]PO_AS!$A$2:$S$2520,18,FALSE),"TBD")</f>
        <v>TBD</v>
      </c>
      <c r="AS243" s="204" t="str">
        <f t="shared" si="16"/>
        <v>Non valide</v>
      </c>
      <c r="AT243" s="204" t="str">
        <f t="shared" si="17"/>
        <v>Non valide</v>
      </c>
      <c r="AU2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3" s="259" t="str">
        <f>LEFT(SPARES_MANUF[[#This Row],[LCT]],9)</f>
        <v>LCT021713</v>
      </c>
      <c r="AX243" s="205">
        <f>SPARES_MANUF[[#This Row],[Collaborated date]]</f>
        <v>43389</v>
      </c>
      <c r="AY243" s="206">
        <f>IF(AND(SPARES_MANUF[[#This Row],[Dashboard date]]&gt;40179,SPARES_MANUF[[#This Row],[Dashboard date]]&lt;45658),SPARES_MANUF[[#This Row],[Dashboard date]],0)</f>
        <v>43389</v>
      </c>
      <c r="AZ243" s="207">
        <f>IF(OR(SPARES_MANUF[[#This Row],[Client]]="STELIA",SPARES_MANUF[[#This Row],[Priority]]="RTN",SPARES_MANUF[[#This Row],[Priority]]="EXP",SPARES_MANUF[[#This Row],[Priority]]="CRIT"),2,1)</f>
        <v>2</v>
      </c>
      <c r="BA243" s="208">
        <f>IFERROR(VLOOKUP(SPARES_MANUF[[#This Row],[P/N]],Tableau2[[#All],[PN]:[Temps alloués (h)]],16,FALSE),"TBD")</f>
        <v>3.74</v>
      </c>
      <c r="BB243" s="208">
        <f>IFERROR(SUM(SPARES_MANUF[[#This Row],[Temps alloués Unitaire]]*SPARES_MANUF[[#This Row],[Requested Qty]]),"TBD")</f>
        <v>3.74</v>
      </c>
    </row>
    <row r="244" spans="1:54" ht="38.25" hidden="1" customHeight="1" x14ac:dyDescent="0.2">
      <c r="A244" s="335" t="str">
        <f t="shared" si="18"/>
        <v>2753013610</v>
      </c>
      <c r="B244" s="81" t="str">
        <f>IFERROR(VLOOKUP(F244,'Table V'!A:K,11,FALSE),"TBD")</f>
        <v>AIRBUS</v>
      </c>
      <c r="C244" s="81">
        <v>27530136</v>
      </c>
      <c r="D244" s="82">
        <v>10</v>
      </c>
      <c r="E244" s="83" t="s">
        <v>78</v>
      </c>
      <c r="F244" s="81" t="s">
        <v>576</v>
      </c>
      <c r="G244" s="81">
        <v>1</v>
      </c>
      <c r="H244" s="81">
        <v>0</v>
      </c>
      <c r="I244" s="81" t="str">
        <f>IFERROR(VLOOKUP(F244,'Stock PHS'!A:F,6,FALSE),"")</f>
        <v/>
      </c>
      <c r="J244" s="84" t="str">
        <f>IFERROR(VLOOKUP(F244,'Table V'!A:I,9,FALSE),"P/N INCONNU")</f>
        <v>P/N CONNU</v>
      </c>
      <c r="K244" s="81" t="str">
        <f>IFERROR(VLOOKUP(F244,'Table V'!A:J,10,FALSE),"TBD")</f>
        <v>NB5457P</v>
      </c>
      <c r="L244" s="81" t="str">
        <f>IFERROR(VLOOKUP(F244,'Table V'!A:C,3,FALSE),"LdF non existante")</f>
        <v>LdF approuvée</v>
      </c>
      <c r="M244" s="85" t="s">
        <v>46</v>
      </c>
      <c r="N244" s="81" t="str">
        <f>IFERROR(VLOOKUP(F244,'Table V'!A:H,8,FALSE),"À définir")</f>
        <v>NON</v>
      </c>
      <c r="O244" s="81">
        <f>IFERROR(VLOOKUP(F244,'Table V'!A:E,2,FALSE),"TBD")</f>
        <v>117</v>
      </c>
      <c r="P244" s="81" t="str">
        <f>IFERROR(CONCATENATE(VLOOKUP(F244,'Table V'!$A$1:$Q$259969,17,FALSE),"-",(RIGHT(C244,4)),"0",D244),"")</f>
        <v>1251019-0136010</v>
      </c>
      <c r="Q244" s="86" t="str">
        <f>IFERROR(VLOOKUP(F244,'Table V'!A:L,12,FALSE),"")</f>
        <v>LAB</v>
      </c>
      <c r="R244" s="82" t="s">
        <v>1784</v>
      </c>
      <c r="S244" s="81" t="s">
        <v>285</v>
      </c>
      <c r="T244" s="90">
        <v>43383</v>
      </c>
      <c r="U244" s="88" t="s">
        <v>18</v>
      </c>
      <c r="V244" s="86" t="str">
        <f>IFERROR(VLOOKUP(F244,'Table V'!A:F,6,FALSE),"TBD")</f>
        <v>N/A</v>
      </c>
      <c r="W244" s="81" t="str">
        <f>IFERROR(VLOOKUP(F244,'Table V'!A:G,7,FALSE),"TBD")</f>
        <v>N/A</v>
      </c>
      <c r="X244" s="81" t="str">
        <f>IFERROR(VLOOKUP(A244,[1]Feuil1!$A:$AJ,32,FALSE),"N/A")</f>
        <v>Received</v>
      </c>
      <c r="Y244" s="86" t="s">
        <v>1893</v>
      </c>
      <c r="Z244" s="89" t="s">
        <v>297</v>
      </c>
      <c r="AA244" s="81" t="s">
        <v>141</v>
      </c>
      <c r="AB244" s="85">
        <v>6169</v>
      </c>
      <c r="AC244" s="85" t="s">
        <v>920</v>
      </c>
      <c r="AD244" s="85" t="s">
        <v>920</v>
      </c>
      <c r="AE244" s="90">
        <v>42931</v>
      </c>
      <c r="AF244" s="90">
        <v>43389</v>
      </c>
      <c r="AG244" s="90">
        <f t="shared" si="15"/>
        <v>43383</v>
      </c>
      <c r="AH244" s="81" t="s">
        <v>10</v>
      </c>
      <c r="AI244" s="133" t="str">
        <f>IFERROR(VLOOKUP(SPARES_MANUF[[#This Row],[LCT pour mise à la MAD]],[2]MAD!$B$4:$J$500000,2,FALSE),"MAD TBD")</f>
        <v>MAD TBD</v>
      </c>
      <c r="AJ244" s="124" t="str">
        <f>IFERROR(VLOOKUP(SPARES_MANUF[[#This Row],[LCT pour mise à la MAD]],[2]MAD!$B$4:$J$500000,9,FALSE),"")</f>
        <v/>
      </c>
      <c r="AK2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4" s="124">
        <f>SPARES_MANUF[[#This Row],[Promised ODD]]</f>
        <v>43389</v>
      </c>
      <c r="AM244" s="122" t="s">
        <v>10</v>
      </c>
      <c r="AN244" s="200">
        <f>IFERROR(VLOOKUP(SPARES_MANUF[[#This Row],[P/N]],'Table V'!A$1:O$7777,13,FALSE),"0,00")</f>
        <v>1313.9</v>
      </c>
      <c r="AO244" s="201">
        <f>IFERROR(VLOOKUP(SPARES_MANUF[[#This Row],[P/N]],'Table V'!A$1:O$7777,14,FALSE),"0,00")</f>
        <v>0</v>
      </c>
      <c r="AP244" s="202" t="str">
        <f>IFERROR(VLOOKUP(SPARES_MANUF[[#This Row],[P/N]],'Table V'!A$1:O$7777,15,FALSE),"TBD")</f>
        <v>USD</v>
      </c>
      <c r="AQ244" s="203" t="str">
        <f>IFERROR(VLOOKUP(SPARES_MANUF[[#This Row],[CONCAT]],[3]PO_AS!$A$2:$R$2520,16,FALSE),"TBD")</f>
        <v>TBD</v>
      </c>
      <c r="AR244" s="204" t="str">
        <f>IFERROR(VLOOKUP(SPARES_MANUF[[#This Row],[CONCAT]],[3]PO_AS!$A$2:$S$2520,18,FALSE),"TBD")</f>
        <v>TBD</v>
      </c>
      <c r="AS244" s="204" t="str">
        <f t="shared" si="16"/>
        <v>Non valide</v>
      </c>
      <c r="AT244" s="204" t="str">
        <f t="shared" si="17"/>
        <v>Non valide</v>
      </c>
      <c r="AU2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4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4" s="259" t="str">
        <f>LEFT(SPARES_MANUF[[#This Row],[LCT]],9)</f>
        <v>LCT021716</v>
      </c>
      <c r="AX244" s="205">
        <f>SPARES_MANUF[[#This Row],[Collaborated date]]</f>
        <v>43389</v>
      </c>
      <c r="AY244" s="206">
        <f>IF(AND(SPARES_MANUF[[#This Row],[Dashboard date]]&gt;40179,SPARES_MANUF[[#This Row],[Dashboard date]]&lt;45658),SPARES_MANUF[[#This Row],[Dashboard date]],0)</f>
        <v>43389</v>
      </c>
      <c r="AZ244" s="207">
        <f>IF(OR(SPARES_MANUF[[#This Row],[Client]]="STELIA",SPARES_MANUF[[#This Row],[Priority]]="RTN",SPARES_MANUF[[#This Row],[Priority]]="EXP",SPARES_MANUF[[#This Row],[Priority]]="CRIT"),2,1)</f>
        <v>2</v>
      </c>
      <c r="BA244" s="208">
        <f>IFERROR(VLOOKUP(SPARES_MANUF[[#This Row],[P/N]],Tableau2[[#All],[PN]:[Temps alloués (h)]],16,FALSE),"TBD")</f>
        <v>3.74</v>
      </c>
      <c r="BB244" s="208">
        <f>IFERROR(SUM(SPARES_MANUF[[#This Row],[Temps alloués Unitaire]]*SPARES_MANUF[[#This Row],[Requested Qty]]),"TBD")</f>
        <v>3.74</v>
      </c>
    </row>
    <row r="245" spans="1:54" ht="38.25" hidden="1" customHeight="1" x14ac:dyDescent="0.2">
      <c r="A245" s="335" t="str">
        <f t="shared" si="18"/>
        <v>2753010310</v>
      </c>
      <c r="B245" s="81" t="str">
        <f>IFERROR(VLOOKUP(F245,'Table V'!A:K,11,FALSE),"TBD")</f>
        <v>AIRBUS</v>
      </c>
      <c r="C245" s="81">
        <v>27530103</v>
      </c>
      <c r="D245" s="82">
        <v>10</v>
      </c>
      <c r="E245" s="83" t="s">
        <v>78</v>
      </c>
      <c r="F245" s="81" t="s">
        <v>576</v>
      </c>
      <c r="G245" s="81">
        <v>1</v>
      </c>
      <c r="H245" s="81">
        <v>0</v>
      </c>
      <c r="I245" s="81" t="str">
        <f>IFERROR(VLOOKUP(F245,'Stock PHS'!A:F,6,FALSE),"")</f>
        <v/>
      </c>
      <c r="J245" s="84" t="str">
        <f>IFERROR(VLOOKUP(F245,'Table V'!A:I,9,FALSE),"P/N INCONNU")</f>
        <v>P/N CONNU</v>
      </c>
      <c r="K245" s="81" t="str">
        <f>IFERROR(VLOOKUP(F245,'Table V'!A:J,10,FALSE),"TBD")</f>
        <v>NB5457P</v>
      </c>
      <c r="L245" s="81" t="str">
        <f>IFERROR(VLOOKUP(F245,'Table V'!A:C,3,FALSE),"LdF non existante")</f>
        <v>LdF approuvée</v>
      </c>
      <c r="M245" s="85" t="s">
        <v>46</v>
      </c>
      <c r="N245" s="81" t="str">
        <f>IFERROR(VLOOKUP(F245,'Table V'!A:H,8,FALSE),"À définir")</f>
        <v>NON</v>
      </c>
      <c r="O245" s="81">
        <f>IFERROR(VLOOKUP(F245,'Table V'!A:E,2,FALSE),"TBD")</f>
        <v>117</v>
      </c>
      <c r="P245" s="81" t="str">
        <f>IFERROR(CONCATENATE(VLOOKUP(F245,'Table V'!$A$1:$Q$259969,17,FALSE),"-",(RIGHT(C245,4)),"0",D245),"")</f>
        <v>1251019-0103010</v>
      </c>
      <c r="Q245" s="86" t="str">
        <f>IFERROR(VLOOKUP(F245,'Table V'!A:L,12,FALSE),"")</f>
        <v>LAB</v>
      </c>
      <c r="R245" s="82" t="s">
        <v>1785</v>
      </c>
      <c r="S245" s="81" t="s">
        <v>287</v>
      </c>
      <c r="T245" s="90">
        <v>43383</v>
      </c>
      <c r="U245" s="88" t="s">
        <v>18</v>
      </c>
      <c r="V245" s="86" t="str">
        <f>IFERROR(VLOOKUP(F245,'Table V'!A:F,6,FALSE),"TBD")</f>
        <v>N/A</v>
      </c>
      <c r="W245" s="81" t="str">
        <f>IFERROR(VLOOKUP(F245,'Table V'!A:G,7,FALSE),"TBD")</f>
        <v>N/A</v>
      </c>
      <c r="X245" s="81" t="str">
        <f>IFERROR(VLOOKUP(A245,[1]Feuil1!$A:$AJ,32,FALSE),"N/A")</f>
        <v>Received</v>
      </c>
      <c r="Y245" s="86" t="s">
        <v>1893</v>
      </c>
      <c r="Z245" s="89" t="s">
        <v>297</v>
      </c>
      <c r="AA245" s="81" t="s">
        <v>141</v>
      </c>
      <c r="AB245" s="85">
        <v>6169</v>
      </c>
      <c r="AC245" s="85" t="s">
        <v>920</v>
      </c>
      <c r="AD245" s="85" t="s">
        <v>920</v>
      </c>
      <c r="AE245" s="90">
        <v>42931</v>
      </c>
      <c r="AF245" s="90">
        <v>43389</v>
      </c>
      <c r="AG245" s="90">
        <f t="shared" si="15"/>
        <v>43383</v>
      </c>
      <c r="AH245" s="81" t="s">
        <v>10</v>
      </c>
      <c r="AI245" s="133" t="str">
        <f>IFERROR(VLOOKUP(SPARES_MANUF[[#This Row],[LCT pour mise à la MAD]],[2]MAD!$B$4:$J$500000,2,FALSE),"MAD TBD")</f>
        <v>MAD TBD</v>
      </c>
      <c r="AJ245" s="124" t="str">
        <f>IFERROR(VLOOKUP(SPARES_MANUF[[#This Row],[LCT pour mise à la MAD]],[2]MAD!$B$4:$J$500000,9,FALSE),"")</f>
        <v/>
      </c>
      <c r="AK2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5" s="124">
        <f>SPARES_MANUF[[#This Row],[Promised ODD]]</f>
        <v>43389</v>
      </c>
      <c r="AM245" s="122" t="s">
        <v>10</v>
      </c>
      <c r="AN245" s="200">
        <f>IFERROR(VLOOKUP(SPARES_MANUF[[#This Row],[P/N]],'Table V'!A$1:O$7777,13,FALSE),"0,00")</f>
        <v>1313.9</v>
      </c>
      <c r="AO245" s="201">
        <f>IFERROR(VLOOKUP(SPARES_MANUF[[#This Row],[P/N]],'Table V'!A$1:O$7777,14,FALSE),"0,00")</f>
        <v>0</v>
      </c>
      <c r="AP245" s="202" t="str">
        <f>IFERROR(VLOOKUP(SPARES_MANUF[[#This Row],[P/N]],'Table V'!A$1:O$7777,15,FALSE),"TBD")</f>
        <v>USD</v>
      </c>
      <c r="AQ245" s="203" t="str">
        <f>IFERROR(VLOOKUP(SPARES_MANUF[[#This Row],[CONCAT]],[3]PO_AS!$A$2:$R$2520,16,FALSE),"TBD")</f>
        <v>TBD</v>
      </c>
      <c r="AR245" s="204" t="str">
        <f>IFERROR(VLOOKUP(SPARES_MANUF[[#This Row],[CONCAT]],[3]PO_AS!$A$2:$S$2520,18,FALSE),"TBD")</f>
        <v>TBD</v>
      </c>
      <c r="AS245" s="204" t="str">
        <f t="shared" si="16"/>
        <v>Non valide</v>
      </c>
      <c r="AT245" s="204" t="str">
        <f t="shared" si="17"/>
        <v>Non valide</v>
      </c>
      <c r="AU2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5" s="259" t="str">
        <f>LEFT(SPARES_MANUF[[#This Row],[LCT]],9)</f>
        <v>LCT021719</v>
      </c>
      <c r="AX245" s="205">
        <f>SPARES_MANUF[[#This Row],[Collaborated date]]</f>
        <v>43389</v>
      </c>
      <c r="AY245" s="206">
        <f>IF(AND(SPARES_MANUF[[#This Row],[Dashboard date]]&gt;40179,SPARES_MANUF[[#This Row],[Dashboard date]]&lt;45658),SPARES_MANUF[[#This Row],[Dashboard date]],0)</f>
        <v>43389</v>
      </c>
      <c r="AZ245" s="207">
        <f>IF(OR(SPARES_MANUF[[#This Row],[Client]]="STELIA",SPARES_MANUF[[#This Row],[Priority]]="RTN",SPARES_MANUF[[#This Row],[Priority]]="EXP",SPARES_MANUF[[#This Row],[Priority]]="CRIT"),2,1)</f>
        <v>2</v>
      </c>
      <c r="BA245" s="208">
        <f>IFERROR(VLOOKUP(SPARES_MANUF[[#This Row],[P/N]],Tableau2[[#All],[PN]:[Temps alloués (h)]],16,FALSE),"TBD")</f>
        <v>3.74</v>
      </c>
      <c r="BB245" s="208">
        <f>IFERROR(SUM(SPARES_MANUF[[#This Row],[Temps alloués Unitaire]]*SPARES_MANUF[[#This Row],[Requested Qty]]),"TBD")</f>
        <v>3.74</v>
      </c>
    </row>
    <row r="246" spans="1:54" ht="38.25" hidden="1" customHeight="1" x14ac:dyDescent="0.2">
      <c r="A246" s="335" t="str">
        <f t="shared" si="18"/>
        <v>2753013410</v>
      </c>
      <c r="B246" s="81" t="str">
        <f>IFERROR(VLOOKUP(F246,'Table V'!A:K,11,FALSE),"TBD")</f>
        <v>AIRBUS</v>
      </c>
      <c r="C246" s="81">
        <v>27530134</v>
      </c>
      <c r="D246" s="82" t="s">
        <v>139</v>
      </c>
      <c r="E246" s="83" t="s">
        <v>78</v>
      </c>
      <c r="F246" s="81" t="s">
        <v>576</v>
      </c>
      <c r="G246" s="81">
        <v>1</v>
      </c>
      <c r="H246" s="81">
        <v>0</v>
      </c>
      <c r="I246" s="81" t="str">
        <f>IFERROR(VLOOKUP(F246,'Stock PHS'!A:F,6,FALSE),"")</f>
        <v/>
      </c>
      <c r="J246" s="84" t="str">
        <f>IFERROR(VLOOKUP(F246,'Table V'!A:I,9,FALSE),"P/N INCONNU")</f>
        <v>P/N CONNU</v>
      </c>
      <c r="K246" s="81" t="str">
        <f>IFERROR(VLOOKUP(F246,'Table V'!A:J,10,FALSE),"TBD")</f>
        <v>NB5457P</v>
      </c>
      <c r="L246" s="81" t="str">
        <f>IFERROR(VLOOKUP(F246,'Table V'!A:C,3,FALSE),"LdF non existante")</f>
        <v>LdF approuvée</v>
      </c>
      <c r="M246" s="85" t="s">
        <v>46</v>
      </c>
      <c r="N246" s="81" t="str">
        <f>IFERROR(VLOOKUP(F246,'Table V'!A:H,8,FALSE),"À définir")</f>
        <v>NON</v>
      </c>
      <c r="O246" s="81">
        <f>IFERROR(VLOOKUP(F246,'Table V'!A:E,2,FALSE),"TBD")</f>
        <v>117</v>
      </c>
      <c r="P246" s="81" t="str">
        <f>IFERROR(CONCATENATE(VLOOKUP(F246,'Table V'!$A$1:$Q$259969,17,FALSE),"-",(RIGHT(C246,4)),"0",D246),"")</f>
        <v>1251019-0134010</v>
      </c>
      <c r="Q246" s="86" t="str">
        <f>IFERROR(VLOOKUP(F246,'Table V'!A:L,12,FALSE),"")</f>
        <v>LAB</v>
      </c>
      <c r="R246" s="82" t="s">
        <v>1786</v>
      </c>
      <c r="S246" s="81" t="s">
        <v>282</v>
      </c>
      <c r="T246" s="90">
        <v>43383</v>
      </c>
      <c r="U246" s="88" t="s">
        <v>18</v>
      </c>
      <c r="V246" s="86" t="str">
        <f>IFERROR(VLOOKUP(F246,'Table V'!A:F,6,FALSE),"TBD")</f>
        <v>N/A</v>
      </c>
      <c r="W246" s="81" t="str">
        <f>IFERROR(VLOOKUP(F246,'Table V'!A:G,7,FALSE),"TBD")</f>
        <v>N/A</v>
      </c>
      <c r="X246" s="81" t="str">
        <f>IFERROR(VLOOKUP(A246,[1]Feuil1!$A:$AJ,32,FALSE),"N/A")</f>
        <v>Received</v>
      </c>
      <c r="Y246" s="86" t="s">
        <v>1893</v>
      </c>
      <c r="Z246" s="89" t="s">
        <v>297</v>
      </c>
      <c r="AA246" s="81" t="s">
        <v>141</v>
      </c>
      <c r="AB246" s="85">
        <v>6169</v>
      </c>
      <c r="AC246" s="85" t="s">
        <v>920</v>
      </c>
      <c r="AD246" s="85" t="s">
        <v>920</v>
      </c>
      <c r="AE246" s="90">
        <v>42931</v>
      </c>
      <c r="AF246" s="90">
        <v>43389</v>
      </c>
      <c r="AG246" s="90">
        <f t="shared" si="15"/>
        <v>43383</v>
      </c>
      <c r="AH246" s="81" t="s">
        <v>10</v>
      </c>
      <c r="AI246" s="133" t="str">
        <f>IFERROR(VLOOKUP(SPARES_MANUF[[#This Row],[LCT pour mise à la MAD]],[2]MAD!$B$4:$J$500000,2,FALSE),"MAD TBD")</f>
        <v>MAD TBD</v>
      </c>
      <c r="AJ246" s="124" t="str">
        <f>IFERROR(VLOOKUP(SPARES_MANUF[[#This Row],[LCT pour mise à la MAD]],[2]MAD!$B$4:$J$500000,9,FALSE),"")</f>
        <v/>
      </c>
      <c r="AK2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6" s="124">
        <f>SPARES_MANUF[[#This Row],[Promised ODD]]</f>
        <v>43389</v>
      </c>
      <c r="AM246" s="122" t="s">
        <v>10</v>
      </c>
      <c r="AN246" s="200">
        <f>IFERROR(VLOOKUP(SPARES_MANUF[[#This Row],[P/N]],'Table V'!A$1:O$7777,13,FALSE),"0,00")</f>
        <v>1313.9</v>
      </c>
      <c r="AO246" s="201">
        <f>IFERROR(VLOOKUP(SPARES_MANUF[[#This Row],[P/N]],'Table V'!A$1:O$7777,14,FALSE),"0,00")</f>
        <v>0</v>
      </c>
      <c r="AP246" s="202" t="str">
        <f>IFERROR(VLOOKUP(SPARES_MANUF[[#This Row],[P/N]],'Table V'!A$1:O$7777,15,FALSE),"TBD")</f>
        <v>USD</v>
      </c>
      <c r="AQ246" s="203" t="str">
        <f>IFERROR(VLOOKUP(SPARES_MANUF[[#This Row],[CONCAT]],[3]PO_AS!$A$2:$R$2520,16,FALSE),"TBD")</f>
        <v>TBD</v>
      </c>
      <c r="AR246" s="204" t="str">
        <f>IFERROR(VLOOKUP(SPARES_MANUF[[#This Row],[CONCAT]],[3]PO_AS!$A$2:$S$2520,18,FALSE),"TBD")</f>
        <v>TBD</v>
      </c>
      <c r="AS246" s="204" t="str">
        <f t="shared" si="16"/>
        <v>Non valide</v>
      </c>
      <c r="AT246" s="204" t="str">
        <f t="shared" si="17"/>
        <v>Non valide</v>
      </c>
      <c r="AU2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6" s="259" t="str">
        <f>LEFT(SPARES_MANUF[[#This Row],[LCT]],9)</f>
        <v>LCT021734</v>
      </c>
      <c r="AX246" s="205">
        <f>SPARES_MANUF[[#This Row],[Collaborated date]]</f>
        <v>43389</v>
      </c>
      <c r="AY246" s="206">
        <f>IF(AND(SPARES_MANUF[[#This Row],[Dashboard date]]&gt;40179,SPARES_MANUF[[#This Row],[Dashboard date]]&lt;45658),SPARES_MANUF[[#This Row],[Dashboard date]],0)</f>
        <v>43389</v>
      </c>
      <c r="AZ246" s="207">
        <f>IF(OR(SPARES_MANUF[[#This Row],[Client]]="STELIA",SPARES_MANUF[[#This Row],[Priority]]="RTN",SPARES_MANUF[[#This Row],[Priority]]="EXP",SPARES_MANUF[[#This Row],[Priority]]="CRIT"),2,1)</f>
        <v>2</v>
      </c>
      <c r="BA246" s="208">
        <f>IFERROR(VLOOKUP(SPARES_MANUF[[#This Row],[P/N]],Tableau2[[#All],[PN]:[Temps alloués (h)]],16,FALSE),"TBD")</f>
        <v>3.74</v>
      </c>
      <c r="BB246" s="208">
        <f>IFERROR(SUM(SPARES_MANUF[[#This Row],[Temps alloués Unitaire]]*SPARES_MANUF[[#This Row],[Requested Qty]]),"TBD")</f>
        <v>3.74</v>
      </c>
    </row>
    <row r="247" spans="1:54" ht="38.25" hidden="1" customHeight="1" x14ac:dyDescent="0.2">
      <c r="A247" s="335" t="str">
        <f t="shared" si="18"/>
        <v>2753000610</v>
      </c>
      <c r="B247" s="81" t="str">
        <f>IFERROR(VLOOKUP(F247,'Table V'!A:K,11,FALSE),"TBD")</f>
        <v>AIRBUS</v>
      </c>
      <c r="C247" s="81">
        <v>27530006</v>
      </c>
      <c r="D247" s="82" t="s">
        <v>139</v>
      </c>
      <c r="E247" s="83" t="s">
        <v>78</v>
      </c>
      <c r="F247" s="81" t="s">
        <v>576</v>
      </c>
      <c r="G247" s="81">
        <v>1</v>
      </c>
      <c r="H247" s="81">
        <v>0</v>
      </c>
      <c r="I247" s="81" t="str">
        <f>IFERROR(VLOOKUP(F247,'Stock PHS'!A:F,6,FALSE),"")</f>
        <v/>
      </c>
      <c r="J247" s="84" t="str">
        <f>IFERROR(VLOOKUP(F247,'Table V'!A:I,9,FALSE),"P/N INCONNU")</f>
        <v>P/N CONNU</v>
      </c>
      <c r="K247" s="81" t="str">
        <f>IFERROR(VLOOKUP(F247,'Table V'!A:J,10,FALSE),"TBD")</f>
        <v>NB5457P</v>
      </c>
      <c r="L247" s="81" t="str">
        <f>IFERROR(VLOOKUP(F247,'Table V'!A:C,3,FALSE),"LdF non existante")</f>
        <v>LdF approuvée</v>
      </c>
      <c r="M247" s="85" t="s">
        <v>46</v>
      </c>
      <c r="N247" s="81" t="str">
        <f>IFERROR(VLOOKUP(F247,'Table V'!A:H,8,FALSE),"À définir")</f>
        <v>NON</v>
      </c>
      <c r="O247" s="81">
        <f>IFERROR(VLOOKUP(F247,'Table V'!A:E,2,FALSE),"TBD")</f>
        <v>117</v>
      </c>
      <c r="P247" s="81" t="str">
        <f>IFERROR(CONCATENATE(VLOOKUP(F247,'Table V'!$A$1:$Q$259969,17,FALSE),"-",(RIGHT(C247,4)),"0",D247),"")</f>
        <v>1251019-0006010</v>
      </c>
      <c r="Q247" s="86" t="str">
        <f>IFERROR(VLOOKUP(F247,'Table V'!A:L,12,FALSE),"")</f>
        <v>LAB</v>
      </c>
      <c r="R247" s="82" t="s">
        <v>1787</v>
      </c>
      <c r="S247" s="81" t="s">
        <v>284</v>
      </c>
      <c r="T247" s="90">
        <v>43383</v>
      </c>
      <c r="U247" s="88" t="s">
        <v>18</v>
      </c>
      <c r="V247" s="86" t="str">
        <f>IFERROR(VLOOKUP(F247,'Table V'!A:F,6,FALSE),"TBD")</f>
        <v>N/A</v>
      </c>
      <c r="W247" s="81" t="str">
        <f>IFERROR(VLOOKUP(F247,'Table V'!A:G,7,FALSE),"TBD")</f>
        <v>N/A</v>
      </c>
      <c r="X247" s="81" t="str">
        <f>IFERROR(VLOOKUP(A247,[1]Feuil1!$A:$AJ,32,FALSE),"N/A")</f>
        <v>Received</v>
      </c>
      <c r="Y247" s="86" t="s">
        <v>1893</v>
      </c>
      <c r="Z247" s="89" t="s">
        <v>297</v>
      </c>
      <c r="AA247" s="81" t="s">
        <v>836</v>
      </c>
      <c r="AB247" s="85">
        <v>10623</v>
      </c>
      <c r="AC247" s="85" t="s">
        <v>920</v>
      </c>
      <c r="AD247" s="85" t="s">
        <v>920</v>
      </c>
      <c r="AE247" s="90">
        <v>43046</v>
      </c>
      <c r="AF247" s="90">
        <v>43389</v>
      </c>
      <c r="AG247" s="90">
        <f t="shared" si="15"/>
        <v>43383</v>
      </c>
      <c r="AH247" s="81" t="s">
        <v>10</v>
      </c>
      <c r="AI247" s="133" t="str">
        <f>IFERROR(VLOOKUP(SPARES_MANUF[[#This Row],[LCT pour mise à la MAD]],[2]MAD!$B$4:$J$500000,2,FALSE),"MAD TBD")</f>
        <v>MAD TBD</v>
      </c>
      <c r="AJ247" s="124" t="str">
        <f>IFERROR(VLOOKUP(SPARES_MANUF[[#This Row],[LCT pour mise à la MAD]],[2]MAD!$B$4:$J$500000,9,FALSE),"")</f>
        <v/>
      </c>
      <c r="AK2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7" s="124">
        <f>SPARES_MANUF[[#This Row],[Promised ODD]]</f>
        <v>43389</v>
      </c>
      <c r="AM247" s="122" t="s">
        <v>10</v>
      </c>
      <c r="AN247" s="200">
        <f>IFERROR(VLOOKUP(SPARES_MANUF[[#This Row],[P/N]],'Table V'!A$1:O$7777,13,FALSE),"0,00")</f>
        <v>1313.9</v>
      </c>
      <c r="AO247" s="201">
        <f>IFERROR(VLOOKUP(SPARES_MANUF[[#This Row],[P/N]],'Table V'!A$1:O$7777,14,FALSE),"0,00")</f>
        <v>0</v>
      </c>
      <c r="AP247" s="202" t="str">
        <f>IFERROR(VLOOKUP(SPARES_MANUF[[#This Row],[P/N]],'Table V'!A$1:O$7777,15,FALSE),"TBD")</f>
        <v>USD</v>
      </c>
      <c r="AQ247" s="203" t="str">
        <f>IFERROR(VLOOKUP(SPARES_MANUF[[#This Row],[CONCAT]],[3]PO_AS!$A$2:$R$2520,16,FALSE),"TBD")</f>
        <v>TBD</v>
      </c>
      <c r="AR247" s="204" t="str">
        <f>IFERROR(VLOOKUP(SPARES_MANUF[[#This Row],[CONCAT]],[3]PO_AS!$A$2:$S$2520,18,FALSE),"TBD")</f>
        <v>TBD</v>
      </c>
      <c r="AS247" s="204" t="str">
        <f t="shared" si="16"/>
        <v>Non valide</v>
      </c>
      <c r="AT247" s="204" t="str">
        <f t="shared" si="17"/>
        <v>Non valide</v>
      </c>
      <c r="AU2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4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47" s="259" t="str">
        <f>LEFT(SPARES_MANUF[[#This Row],[LCT]],9)</f>
        <v>LCT021740</v>
      </c>
      <c r="AX247" s="205">
        <f>SPARES_MANUF[[#This Row],[Collaborated date]]</f>
        <v>43389</v>
      </c>
      <c r="AY247" s="206">
        <f>IF(AND(SPARES_MANUF[[#This Row],[Dashboard date]]&gt;40179,SPARES_MANUF[[#This Row],[Dashboard date]]&lt;45658),SPARES_MANUF[[#This Row],[Dashboard date]],0)</f>
        <v>43389</v>
      </c>
      <c r="AZ247" s="207">
        <f>IF(OR(SPARES_MANUF[[#This Row],[Client]]="STELIA",SPARES_MANUF[[#This Row],[Priority]]="RTN",SPARES_MANUF[[#This Row],[Priority]]="EXP",SPARES_MANUF[[#This Row],[Priority]]="CRIT"),2,1)</f>
        <v>2</v>
      </c>
      <c r="BA247" s="208">
        <f>IFERROR(VLOOKUP(SPARES_MANUF[[#This Row],[P/N]],Tableau2[[#All],[PN]:[Temps alloués (h)]],16,FALSE),"TBD")</f>
        <v>3.74</v>
      </c>
      <c r="BB247" s="208">
        <f>IFERROR(SUM(SPARES_MANUF[[#This Row],[Temps alloués Unitaire]]*SPARES_MANUF[[#This Row],[Requested Qty]]),"TBD")</f>
        <v>3.74</v>
      </c>
    </row>
    <row r="248" spans="1:54" ht="25.5" hidden="1" customHeight="1" x14ac:dyDescent="0.2">
      <c r="A248" s="335" t="str">
        <f t="shared" si="18"/>
        <v>2791672810</v>
      </c>
      <c r="B248" s="81" t="str">
        <f>IFERROR(VLOOKUP(F248,'Table V'!A:K,11,FALSE),"TBD")</f>
        <v>AIRBUS</v>
      </c>
      <c r="C248" s="81">
        <v>27916728</v>
      </c>
      <c r="D248" s="82">
        <v>10</v>
      </c>
      <c r="E248" s="83" t="s">
        <v>3</v>
      </c>
      <c r="F248" s="81" t="s">
        <v>650</v>
      </c>
      <c r="G248" s="81">
        <v>20</v>
      </c>
      <c r="H248" s="81">
        <v>0</v>
      </c>
      <c r="I248" s="81" t="str">
        <f>IFERROR(VLOOKUP(F248,'Stock PHS'!A:F,6,FALSE),"")</f>
        <v/>
      </c>
      <c r="J248" s="84" t="str">
        <f>IFERROR(VLOOKUP(F248,'Table V'!A:I,9,FALSE),"P/N INCONNU")</f>
        <v>P/N CONNU</v>
      </c>
      <c r="K248" s="81" t="str">
        <f>IFERROR(VLOOKUP(F248,'Table V'!A:J,10,FALSE),"TBD")</f>
        <v>N/A</v>
      </c>
      <c r="L248" s="81" t="str">
        <f>IFERROR(VLOOKUP(F248,'Table V'!A:C,3,FALSE),"LdF non existante")</f>
        <v>LdF approuvée</v>
      </c>
      <c r="M248" s="85" t="s">
        <v>46</v>
      </c>
      <c r="N248" s="81" t="str">
        <f>IFERROR(VLOOKUP(F248,'Table V'!A:H,8,FALSE),"À définir")</f>
        <v>NON</v>
      </c>
      <c r="O248" s="81" t="str">
        <f>IFERROR(VLOOKUP(F248,'Table V'!A:E,2,FALSE),"TBD")</f>
        <v>PROTECTION CAP</v>
      </c>
      <c r="P248" s="81" t="str">
        <f>IFERROR(CONCATENATE(VLOOKUP(F248,'Table V'!$A$1:$Q$259969,17,FALSE),"-",(RIGHT(C248,4)),"0",D248),"")</f>
        <v>1251019-6728010</v>
      </c>
      <c r="Q248" s="86" t="str">
        <f>IFERROR(VLOOKUP(F248,'Table V'!A:L,12,FALSE),"")</f>
        <v>COL</v>
      </c>
      <c r="R248" s="82" t="s">
        <v>874</v>
      </c>
      <c r="S248" s="81" t="s">
        <v>875</v>
      </c>
      <c r="T248" s="90">
        <v>43383</v>
      </c>
      <c r="U248" s="88" t="s">
        <v>18</v>
      </c>
      <c r="V248" s="86" t="str">
        <f>IFERROR(VLOOKUP(F248,'Table V'!A:F,6,FALSE),"TBD")</f>
        <v>N/A</v>
      </c>
      <c r="W248" s="81" t="str">
        <f>IFERROR(VLOOKUP(F248,'Table V'!A:G,7,FALSE),"TBD")</f>
        <v>N/A</v>
      </c>
      <c r="X248" s="81" t="str">
        <f>IFERROR(VLOOKUP(A248,[1]Feuil1!$A:$AJ,32,FALSE),"N/A")</f>
        <v>N/A</v>
      </c>
      <c r="Y248" s="86" t="s">
        <v>1893</v>
      </c>
      <c r="Z248" s="89" t="s">
        <v>253</v>
      </c>
      <c r="AA248" s="81" t="s">
        <v>840</v>
      </c>
      <c r="AB248" s="85">
        <v>17054</v>
      </c>
      <c r="AC248" s="81" t="s">
        <v>892</v>
      </c>
      <c r="AD248" s="81" t="s">
        <v>893</v>
      </c>
      <c r="AE248" s="90">
        <v>43362</v>
      </c>
      <c r="AF248" s="90">
        <v>43385</v>
      </c>
      <c r="AG248" s="90">
        <f t="shared" si="15"/>
        <v>43383</v>
      </c>
      <c r="AH248" s="81"/>
      <c r="AI248" s="133" t="str">
        <f>IFERROR(VLOOKUP(SPARES_MANUF[[#This Row],[LCT pour mise à la MAD]],[2]MAD!$B$4:$J$500000,2,FALSE),"MAD TBD")</f>
        <v>MAD TBD</v>
      </c>
      <c r="AJ248" s="124" t="str">
        <f>IFERROR(VLOOKUP(SPARES_MANUF[[#This Row],[LCT pour mise à la MAD]],[2]MAD!$B$4:$J$500000,9,FALSE),"")</f>
        <v/>
      </c>
      <c r="AK2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8" s="124">
        <f>SPARES_MANUF[[#This Row],[Promised ODD]]</f>
        <v>43385</v>
      </c>
      <c r="AM248" s="122" t="s">
        <v>10</v>
      </c>
      <c r="AN248" s="200">
        <f>IFERROR(VLOOKUP(SPARES_MANUF[[#This Row],[P/N]],'Table V'!A$1:O$7777,13,FALSE),"0,00")</f>
        <v>134</v>
      </c>
      <c r="AO248" s="201">
        <f>IFERROR(VLOOKUP(SPARES_MANUF[[#This Row],[P/N]],'Table V'!A$1:O$7777,14,FALSE),"0,00")</f>
        <v>0</v>
      </c>
      <c r="AP248" s="202" t="str">
        <f>IFERROR(VLOOKUP(SPARES_MANUF[[#This Row],[P/N]],'Table V'!A$1:O$7777,15,FALSE),"TBD")</f>
        <v>EUR</v>
      </c>
      <c r="AQ248" s="203" t="str">
        <f>IFERROR(VLOOKUP(SPARES_MANUF[[#This Row],[CONCAT]],[3]PO_AS!$A$2:$R$2520,16,FALSE),"TBD")</f>
        <v>TBD</v>
      </c>
      <c r="AR248" s="204" t="str">
        <f>IFERROR(VLOOKUP(SPARES_MANUF[[#This Row],[CONCAT]],[3]PO_AS!$A$2:$S$2520,18,FALSE),"TBD")</f>
        <v>TBD</v>
      </c>
      <c r="AS248" s="204" t="str">
        <f t="shared" si="16"/>
        <v>Non valide</v>
      </c>
      <c r="AT248" s="204" t="str">
        <f t="shared" si="17"/>
        <v>Non valide</v>
      </c>
      <c r="AU2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48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48" s="259" t="str">
        <f>LEFT(SPARES_MANUF[[#This Row],[LCT]],9)</f>
        <v>LCT138963</v>
      </c>
      <c r="AX248" s="205">
        <f>SPARES_MANUF[[#This Row],[Collaborated date]]</f>
        <v>43385</v>
      </c>
      <c r="AY248" s="206">
        <f>IF(AND(SPARES_MANUF[[#This Row],[Dashboard date]]&gt;40179,SPARES_MANUF[[#This Row],[Dashboard date]]&lt;45658),SPARES_MANUF[[#This Row],[Dashboard date]],0)</f>
        <v>43385</v>
      </c>
      <c r="AZ248" s="207">
        <f>IF(OR(SPARES_MANUF[[#This Row],[Client]]="STELIA",SPARES_MANUF[[#This Row],[Priority]]="RTN",SPARES_MANUF[[#This Row],[Priority]]="EXP",SPARES_MANUF[[#This Row],[Priority]]="CRIT"),2,1)</f>
        <v>1</v>
      </c>
      <c r="BA248" s="208">
        <f>IFERROR(VLOOKUP(SPARES_MANUF[[#This Row],[P/N]],Tableau2[[#All],[PN]:[Temps alloués (h)]],16,FALSE),"TBD")</f>
        <v>0.65</v>
      </c>
      <c r="BB248" s="208">
        <f>IFERROR(SUM(SPARES_MANUF[[#This Row],[Temps alloués Unitaire]]*SPARES_MANUF[[#This Row],[Requested Qty]]),"TBD")</f>
        <v>13</v>
      </c>
    </row>
    <row r="249" spans="1:54" ht="25.5" hidden="1" customHeight="1" x14ac:dyDescent="0.2">
      <c r="A249" s="335" t="str">
        <f t="shared" si="18"/>
        <v>TLB79227867050 1</v>
      </c>
      <c r="B249" s="81" t="str">
        <f>IFERROR(VLOOKUP(F249,'Table V'!A:K,11,FALSE),"TBD")</f>
        <v>FAL A400M</v>
      </c>
      <c r="C249" s="81" t="s">
        <v>923</v>
      </c>
      <c r="D249" s="82">
        <v>1</v>
      </c>
      <c r="E249" s="83" t="s">
        <v>3</v>
      </c>
      <c r="F249" s="81" t="s">
        <v>924</v>
      </c>
      <c r="G249" s="81">
        <v>1</v>
      </c>
      <c r="H249" s="81">
        <v>0</v>
      </c>
      <c r="I249" s="81" t="str">
        <f>IFERROR(VLOOKUP(F249,'Stock PHS'!A:F,6,FALSE),"")</f>
        <v/>
      </c>
      <c r="J249" s="84" t="str">
        <f>IFERROR(VLOOKUP(F249,'Table V'!A:I,9,FALSE),"P/N INCONNU")</f>
        <v>P/N CONNU</v>
      </c>
      <c r="K249" s="81" t="str">
        <f>IFERROR(VLOOKUP(F249,'Table V'!A:J,10,FALSE),"TBD")</f>
        <v>N/A</v>
      </c>
      <c r="L249" s="81" t="str">
        <f>IFERROR(VLOOKUP(F249,'Table V'!A:C,3,FALSE),"LdF non existante")</f>
        <v>LdF Non approuvée</v>
      </c>
      <c r="M249" s="85" t="s">
        <v>46</v>
      </c>
      <c r="N249" s="81" t="str">
        <f>IFERROR(VLOOKUP(F249,'Table V'!A:H,8,FALSE),"À définir")</f>
        <v>NON</v>
      </c>
      <c r="O249" s="81" t="str">
        <f>IFERROR(VLOOKUP(F249,'Table V'!A:E,2,FALSE),"TBD")</f>
        <v>OPTICAL FIBER</v>
      </c>
      <c r="P249" s="81" t="str">
        <f>IFERROR(CONCATENATE(VLOOKUP(F249,'Table V'!$A$1:$Q$259969,17,FALSE),"-",(RIGHT(C249,4)),"0",D249),"")</f>
        <v>1251019-050 01</v>
      </c>
      <c r="Q249" s="86" t="str">
        <f>IFERROR(VLOOKUP(F249,'Table V'!A:L,12,FALSE),"")</f>
        <v>LAB</v>
      </c>
      <c r="R249" s="82" t="s">
        <v>926</v>
      </c>
      <c r="S249" s="81" t="s">
        <v>954</v>
      </c>
      <c r="T249" s="90">
        <v>43383</v>
      </c>
      <c r="U249" s="88" t="s">
        <v>18</v>
      </c>
      <c r="V249" s="86" t="str">
        <f>IFERROR(VLOOKUP(F249,'Table V'!A:F,6,FALSE),"TBD")</f>
        <v>N/A</v>
      </c>
      <c r="W249" s="81" t="str">
        <f>IFERROR(VLOOKUP(F249,'Table V'!A:G,7,FALSE),"TBD")</f>
        <v>N/A</v>
      </c>
      <c r="X249" s="81" t="str">
        <f>IFERROR(VLOOKUP(A249,[1]Feuil1!$A:$AJ,32,FALSE),"N/A")</f>
        <v>N/A</v>
      </c>
      <c r="Y249" s="86" t="s">
        <v>1893</v>
      </c>
      <c r="Z249" s="89"/>
      <c r="AA249" s="81" t="s">
        <v>141</v>
      </c>
      <c r="AB249" s="85" t="s">
        <v>44</v>
      </c>
      <c r="AC249" s="85" t="s">
        <v>44</v>
      </c>
      <c r="AD249" s="85">
        <v>2725</v>
      </c>
      <c r="AE249" s="90">
        <v>43385</v>
      </c>
      <c r="AF249" s="90"/>
      <c r="AG249" s="90">
        <f t="shared" si="15"/>
        <v>43383</v>
      </c>
      <c r="AH249" s="81"/>
      <c r="AI249" s="133" t="str">
        <f>IFERROR(VLOOKUP(SPARES_MANUF[[#This Row],[LCT pour mise à la MAD]],[2]MAD!$B$4:$J$500000,2,FALSE),"MAD TBD")</f>
        <v>MAD TBD</v>
      </c>
      <c r="AJ249" s="124" t="str">
        <f>IFERROR(VLOOKUP(SPARES_MANUF[[#This Row],[LCT pour mise à la MAD]],[2]MAD!$B$4:$J$500000,9,FALSE),"")</f>
        <v/>
      </c>
      <c r="AK2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49" s="124">
        <v>43383</v>
      </c>
      <c r="AM249" s="122" t="s">
        <v>10</v>
      </c>
      <c r="AN249" s="200">
        <f>IFERROR(VLOOKUP(SPARES_MANUF[[#This Row],[P/N]],'Table V'!A$1:O$7777,13,FALSE),"0,00")</f>
        <v>0</v>
      </c>
      <c r="AO249" s="201">
        <f>IFERROR(VLOOKUP(SPARES_MANUF[[#This Row],[P/N]],'Table V'!A$1:O$7777,14,FALSE),"0,00")</f>
        <v>0</v>
      </c>
      <c r="AP249" s="202">
        <f>IFERROR(VLOOKUP(SPARES_MANUF[[#This Row],[P/N]],'Table V'!A$1:O$7777,15,FALSE),"TBD")</f>
        <v>0</v>
      </c>
      <c r="AQ249" s="203" t="str">
        <f>IFERROR(VLOOKUP(SPARES_MANUF[[#This Row],[CONCAT]],[3]PO_AS!$A$2:$R$2520,16,FALSE),"TBD")</f>
        <v>TBD</v>
      </c>
      <c r="AR249" s="204" t="str">
        <f>IFERROR(VLOOKUP(SPARES_MANUF[[#This Row],[CONCAT]],[3]PO_AS!$A$2:$S$2520,18,FALSE),"TBD")</f>
        <v>TBD</v>
      </c>
      <c r="AS249" s="204" t="str">
        <f t="shared" si="16"/>
        <v>Non valide</v>
      </c>
      <c r="AT249" s="204" t="str">
        <f t="shared" si="17"/>
        <v>Non valide</v>
      </c>
      <c r="AU2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4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49" s="259" t="str">
        <f>LEFT(SPARES_MANUF[[#This Row],[LCT]],9)</f>
        <v>LCT144968</v>
      </c>
      <c r="AX249" s="205">
        <f>SPARES_MANUF[[#This Row],[Collaborated date]]</f>
        <v>43383</v>
      </c>
      <c r="AY249" s="206">
        <f>IF(AND(SPARES_MANUF[[#This Row],[Dashboard date]]&gt;40179,SPARES_MANUF[[#This Row],[Dashboard date]]&lt;45658),SPARES_MANUF[[#This Row],[Dashboard date]],0)</f>
        <v>43383</v>
      </c>
      <c r="AZ249" s="207">
        <f>IF(OR(SPARES_MANUF[[#This Row],[Client]]="STELIA",SPARES_MANUF[[#This Row],[Priority]]="RTN",SPARES_MANUF[[#This Row],[Priority]]="EXP",SPARES_MANUF[[#This Row],[Priority]]="CRIT"),2,1)</f>
        <v>1</v>
      </c>
      <c r="BA249" s="208">
        <f>IFERROR(VLOOKUP(SPARES_MANUF[[#This Row],[P/N]],Tableau2[[#All],[PN]:[Temps alloués (h)]],16,FALSE),"TBD")</f>
        <v>0</v>
      </c>
      <c r="BB249" s="208">
        <f>IFERROR(SUM(SPARES_MANUF[[#This Row],[Temps alloués Unitaire]]*SPARES_MANUF[[#This Row],[Requested Qty]]),"TBD")</f>
        <v>0</v>
      </c>
    </row>
    <row r="250" spans="1:54" ht="25.5" hidden="1" customHeight="1" x14ac:dyDescent="0.2">
      <c r="A250" s="335" t="str">
        <f t="shared" si="18"/>
        <v>2784534810</v>
      </c>
      <c r="B250" s="81" t="str">
        <f>IFERROR(VLOOKUP(F250,'Table V'!A:K,11,FALSE),"TBD")</f>
        <v>AIRBUS</v>
      </c>
      <c r="C250" s="81">
        <v>27845348</v>
      </c>
      <c r="D250" s="82">
        <v>10</v>
      </c>
      <c r="E250" s="83" t="s">
        <v>86</v>
      </c>
      <c r="F250" s="81" t="s">
        <v>474</v>
      </c>
      <c r="G250" s="81">
        <v>1</v>
      </c>
      <c r="H250" s="81">
        <v>0</v>
      </c>
      <c r="I250" s="81" t="str">
        <f>IFERROR(VLOOKUP(F250,'Stock PHS'!A:F,6,FALSE),"")</f>
        <v/>
      </c>
      <c r="J250" s="84" t="str">
        <f>IFERROR(VLOOKUP(F250,'Table V'!A:I,9,FALSE),"P/N INCONNU")</f>
        <v>P/N CONNU</v>
      </c>
      <c r="K250" s="81" t="str">
        <f>IFERROR(VLOOKUP(F250,'Table V'!A:J,10,FALSE),"TBD")</f>
        <v>NB02135P</v>
      </c>
      <c r="L250" s="81" t="str">
        <f>IFERROR(VLOOKUP(F250,'Table V'!A:C,3,FALSE),"LdF non existante")</f>
        <v>LdF Non approuvée</v>
      </c>
      <c r="M250" s="85" t="s">
        <v>46</v>
      </c>
      <c r="N250" s="81" t="str">
        <f>IFERROR(VLOOKUP(F250,'Table V'!A:H,8,FALSE),"À définir")</f>
        <v>NON</v>
      </c>
      <c r="O250" s="81">
        <f>IFERROR(VLOOKUP(F250,'Table V'!A:E,2,FALSE),"TBD")</f>
        <v>22</v>
      </c>
      <c r="P250" s="81" t="str">
        <f>IFERROR(CONCATENATE(VLOOKUP(F250,'Table V'!$A$1:$Q$259969,17,FALSE),"-",(RIGHT(C250,4)),"0",D250),"")</f>
        <v>1251019-5348010</v>
      </c>
      <c r="Q250" s="86" t="str">
        <f>IFERROR(VLOOKUP(F250,'Table V'!A:L,12,FALSE),"")</f>
        <v>LAB</v>
      </c>
      <c r="R250" s="82" t="s">
        <v>1763</v>
      </c>
      <c r="S250" s="81" t="s">
        <v>153</v>
      </c>
      <c r="T250" s="90">
        <v>43388</v>
      </c>
      <c r="U250" s="88" t="s">
        <v>18</v>
      </c>
      <c r="V250" s="86" t="str">
        <f>IFERROR(VLOOKUP(F250,'Table V'!A:F,6,FALSE),"TBD")</f>
        <v>6939600100
6944100100</v>
      </c>
      <c r="W250" s="81" t="str">
        <f>IFERROR(VLOOKUP(F250,'Table V'!A:G,7,FALSE),"TBD")</f>
        <v>Qté 1
Qté 1</v>
      </c>
      <c r="X250" s="81" t="str">
        <f>IFERROR(VLOOKUP(A250,[1]Feuil1!$A:$AJ,32,FALSE),"N/A")</f>
        <v>Received</v>
      </c>
      <c r="Y250" s="86" t="s">
        <v>1937</v>
      </c>
      <c r="Z250" s="89" t="s">
        <v>405</v>
      </c>
      <c r="AA250" s="81" t="s">
        <v>141</v>
      </c>
      <c r="AB250" s="85">
        <v>12751</v>
      </c>
      <c r="AC250" s="85"/>
      <c r="AD250" s="85">
        <v>1735</v>
      </c>
      <c r="AE250" s="90">
        <v>43380</v>
      </c>
      <c r="AF250" s="90">
        <v>43392</v>
      </c>
      <c r="AG250" s="90">
        <f t="shared" si="15"/>
        <v>43388</v>
      </c>
      <c r="AH250" s="81"/>
      <c r="AI250" s="133">
        <f>IFERROR(VLOOKUP(SPARES_MANUF[[#This Row],[LCT pour mise à la MAD]],[2]MAD!$B$4:$J$500000,2,FALSE),"MAD TBD")</f>
        <v>43388</v>
      </c>
      <c r="AJ250" s="124">
        <f>IFERROR(VLOOKUP(SPARES_MANUF[[#This Row],[LCT pour mise à la MAD]],[2]MAD!$B$4:$J$500000,9,FALSE),"")</f>
        <v>43391</v>
      </c>
      <c r="AK2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50" s="124">
        <f>SPARES_MANUF[[#This Row],[Promised ODD]]</f>
        <v>43392</v>
      </c>
      <c r="AM250" s="122" t="s">
        <v>10</v>
      </c>
      <c r="AN250" s="200">
        <f>IFERROR(VLOOKUP(SPARES_MANUF[[#This Row],[P/N]],'Table V'!A$1:O$7777,13,FALSE),"0,00")</f>
        <v>3397</v>
      </c>
      <c r="AO250" s="201">
        <f>IFERROR(VLOOKUP(SPARES_MANUF[[#This Row],[P/N]],'Table V'!A$1:O$7777,14,FALSE),"0,00")</f>
        <v>0</v>
      </c>
      <c r="AP250" s="202" t="str">
        <f>IFERROR(VLOOKUP(SPARES_MANUF[[#This Row],[P/N]],'Table V'!A$1:O$7777,15,FALSE),"TBD")</f>
        <v>EUR</v>
      </c>
      <c r="AQ250" s="203" t="str">
        <f>IFERROR(VLOOKUP(SPARES_MANUF[[#This Row],[CONCAT]],[3]PO_AS!$A$2:$R$2520,16,FALSE),"TBD")</f>
        <v>TBD</v>
      </c>
      <c r="AR250" s="204" t="str">
        <f>IFERROR(VLOOKUP(SPARES_MANUF[[#This Row],[CONCAT]],[3]PO_AS!$A$2:$S$2520,18,FALSE),"TBD")</f>
        <v>TBD</v>
      </c>
      <c r="AS250" s="204" t="str">
        <f t="shared" si="16"/>
        <v>Non valide</v>
      </c>
      <c r="AT250" s="204" t="str">
        <f t="shared" si="17"/>
        <v>Non valide</v>
      </c>
      <c r="AU2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3397</v>
      </c>
      <c r="AV250" s="280">
        <f>IFERROR(SPARES_MANUF[[#This Row],[CA]]*INDEX('Paramètres listes'!$A$32:$C$34,MATCH(SPARES_MANUF[[#This Row],[Devise vendue]],'Paramètres listes'!$A$32:$A$34,0),MATCH(DASHBOARD!$J$5,'Paramètres listes'!$A$32:$C$32,0)),"0,00")</f>
        <v>3397</v>
      </c>
      <c r="AW250" s="259" t="str">
        <f>LEFT(SPARES_MANUF[[#This Row],[LCT]],9)</f>
        <v>LCT004686</v>
      </c>
      <c r="AX250" s="205">
        <f>SPARES_MANUF[[#This Row],[Collaborated date]]</f>
        <v>43392</v>
      </c>
      <c r="AY250" s="206">
        <f>IF(AND(SPARES_MANUF[[#This Row],[Dashboard date]]&gt;40179,SPARES_MANUF[[#This Row],[Dashboard date]]&lt;45658),SPARES_MANUF[[#This Row],[Dashboard date]],0)</f>
        <v>43392</v>
      </c>
      <c r="AZ250" s="207">
        <f>IF(OR(SPARES_MANUF[[#This Row],[Client]]="STELIA",SPARES_MANUF[[#This Row],[Priority]]="RTN",SPARES_MANUF[[#This Row],[Priority]]="EXP",SPARES_MANUF[[#This Row],[Priority]]="CRIT"),2,1)</f>
        <v>2</v>
      </c>
      <c r="BA250" s="208">
        <f>IFERROR(VLOOKUP(SPARES_MANUF[[#This Row],[P/N]],Tableau2[[#All],[PN]:[Temps alloués (h)]],16,FALSE),"TBD")</f>
        <v>0</v>
      </c>
      <c r="BB250" s="208">
        <f>IFERROR(SUM(SPARES_MANUF[[#This Row],[Temps alloués Unitaire]]*SPARES_MANUF[[#This Row],[Requested Qty]]),"TBD")</f>
        <v>0</v>
      </c>
    </row>
    <row r="251" spans="1:54" ht="12.75" hidden="1" customHeight="1" x14ac:dyDescent="0.2">
      <c r="A251" s="335" t="str">
        <f t="shared" si="18"/>
        <v>2778713410</v>
      </c>
      <c r="B251" s="81" t="str">
        <f>IFERROR(VLOOKUP(F251,'Table V'!A:K,11,FALSE),"TBD")</f>
        <v>AIRBUS</v>
      </c>
      <c r="C251" s="81">
        <v>27787134</v>
      </c>
      <c r="D251" s="82">
        <v>10</v>
      </c>
      <c r="E251" s="83" t="s">
        <v>86</v>
      </c>
      <c r="F251" s="81" t="s">
        <v>182</v>
      </c>
      <c r="G251" s="81">
        <v>1</v>
      </c>
      <c r="H251" s="81">
        <v>0</v>
      </c>
      <c r="I251" s="81" t="str">
        <f>IFERROR(VLOOKUP(F251,'Stock PHS'!A:F,6,FALSE),"")</f>
        <v/>
      </c>
      <c r="J251" s="84" t="str">
        <f>IFERROR(VLOOKUP(F251,'Table V'!A:I,9,FALSE),"P/N INCONNU")</f>
        <v>P/N CONNU</v>
      </c>
      <c r="K251" s="81" t="str">
        <f>IFERROR(VLOOKUP(F251,'Table V'!A:J,10,FALSE),"TBD")</f>
        <v>VB0268D</v>
      </c>
      <c r="L251" s="81" t="str">
        <f>IFERROR(VLOOKUP(F251,'Table V'!A:C,3,FALSE),"LdF non existante")</f>
        <v>LdF approuvée</v>
      </c>
      <c r="M251" s="85" t="s">
        <v>46</v>
      </c>
      <c r="N251" s="81" t="str">
        <f>IFERROR(VLOOKUP(F251,'Table V'!A:H,8,FALSE),"À définir")</f>
        <v>NON</v>
      </c>
      <c r="O251" s="81">
        <f>IFERROR(VLOOKUP(F251,'Table V'!A:E,2,FALSE),"TBD")</f>
        <v>313</v>
      </c>
      <c r="P251" s="81" t="str">
        <f>IFERROR(CONCATENATE(VLOOKUP(F251,'Table V'!$A$1:$Q$259969,17,FALSE),"-",(RIGHT(C251,4)),"0",D251),"")</f>
        <v>1251019-7134010</v>
      </c>
      <c r="Q251" s="86" t="str">
        <f>IFERROR(VLOOKUP(F251,'Table V'!A:L,12,FALSE),"")</f>
        <v>LAB</v>
      </c>
      <c r="R251" s="82" t="s">
        <v>1790</v>
      </c>
      <c r="S251" s="81" t="s">
        <v>167</v>
      </c>
      <c r="T251" s="90">
        <v>43389</v>
      </c>
      <c r="U251" s="88" t="s">
        <v>18</v>
      </c>
      <c r="V251" s="86" t="str">
        <f>IFERROR(VLOOKUP(F251,'Table V'!A:F,6,FALSE),"TBD")</f>
        <v>6V90079000</v>
      </c>
      <c r="W251" s="81" t="str">
        <f>IFERROR(VLOOKUP(F251,'Table V'!A:G,7,FALSE),"TBD")</f>
        <v>Qté 1</v>
      </c>
      <c r="X251" s="81" t="str">
        <f>IFERROR(VLOOKUP(A251,[1]Feuil1!$A:$AJ,32,FALSE),"N/A")</f>
        <v>N/A</v>
      </c>
      <c r="Y251" s="86" t="s">
        <v>1937</v>
      </c>
      <c r="Z251" s="89" t="s">
        <v>1027</v>
      </c>
      <c r="AA251" s="81" t="s">
        <v>141</v>
      </c>
      <c r="AB251" s="85">
        <v>13807</v>
      </c>
      <c r="AC251" s="85"/>
      <c r="AD251" s="85">
        <v>968</v>
      </c>
      <c r="AE251" s="90">
        <v>43327</v>
      </c>
      <c r="AF251" s="90">
        <v>43395</v>
      </c>
      <c r="AG251" s="90">
        <f t="shared" si="15"/>
        <v>43389</v>
      </c>
      <c r="AH251" s="81"/>
      <c r="AI251" s="133">
        <f>IFERROR(VLOOKUP(SPARES_MANUF[[#This Row],[LCT pour mise à la MAD]],[2]MAD!$B$4:$J$500000,2,FALSE),"MAD TBD")</f>
        <v>43389</v>
      </c>
      <c r="AJ251" s="124">
        <f>IFERROR(VLOOKUP(SPARES_MANUF[[#This Row],[LCT pour mise à la MAD]],[2]MAD!$B$4:$J$500000,9,FALSE),"")</f>
        <v>43392</v>
      </c>
      <c r="AK2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51" s="124">
        <f>SPARES_MANUF[[#This Row],[Promised ODD]]</f>
        <v>43395</v>
      </c>
      <c r="AM251" s="122" t="s">
        <v>10</v>
      </c>
      <c r="AN251" s="200">
        <f>IFERROR(VLOOKUP(SPARES_MANUF[[#This Row],[P/N]],'Table V'!A$1:O$7777,13,FALSE),"0,00")</f>
        <v>2339</v>
      </c>
      <c r="AO251" s="201">
        <f>IFERROR(VLOOKUP(SPARES_MANUF[[#This Row],[P/N]],'Table V'!A$1:O$7777,14,FALSE),"0,00")</f>
        <v>0</v>
      </c>
      <c r="AP251" s="202" t="str">
        <f>IFERROR(VLOOKUP(SPARES_MANUF[[#This Row],[P/N]],'Table V'!A$1:O$7777,15,FALSE),"TBD")</f>
        <v>USD</v>
      </c>
      <c r="AQ251" s="203" t="str">
        <f>IFERROR(VLOOKUP(SPARES_MANUF[[#This Row],[CONCAT]],[3]PO_AS!$A$2:$R$2520,16,FALSE),"TBD")</f>
        <v>TBD</v>
      </c>
      <c r="AR251" s="204" t="str">
        <f>IFERROR(VLOOKUP(SPARES_MANUF[[#This Row],[CONCAT]],[3]PO_AS!$A$2:$S$2520,18,FALSE),"TBD")</f>
        <v>TBD</v>
      </c>
      <c r="AS251" s="204" t="str">
        <f t="shared" si="16"/>
        <v>Non valide</v>
      </c>
      <c r="AT251" s="204" t="str">
        <f t="shared" si="17"/>
        <v>Non valide</v>
      </c>
      <c r="AU2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2339</v>
      </c>
      <c r="AV251" s="280">
        <f>IFERROR(SPARES_MANUF[[#This Row],[CA]]*INDEX('Paramètres listes'!$A$32:$C$34,MATCH(SPARES_MANUF[[#This Row],[Devise vendue]],'Paramètres listes'!$A$32:$A$34,0),MATCH(DASHBOARD!$J$5,'Paramètres listes'!$A$32:$C$32,0)),"0,00")</f>
        <v>2081.71</v>
      </c>
      <c r="AW251" s="259" t="str">
        <f>LEFT(SPARES_MANUF[[#This Row],[LCT]],9)</f>
        <v>LCT036583</v>
      </c>
      <c r="AX251" s="205">
        <f>SPARES_MANUF[[#This Row],[Collaborated date]]</f>
        <v>43395</v>
      </c>
      <c r="AY251" s="206">
        <f>IF(AND(SPARES_MANUF[[#This Row],[Dashboard date]]&gt;40179,SPARES_MANUF[[#This Row],[Dashboard date]]&lt;45658),SPARES_MANUF[[#This Row],[Dashboard date]],0)</f>
        <v>43395</v>
      </c>
      <c r="AZ251" s="207">
        <f>IF(OR(SPARES_MANUF[[#This Row],[Client]]="STELIA",SPARES_MANUF[[#This Row],[Priority]]="RTN",SPARES_MANUF[[#This Row],[Priority]]="EXP",SPARES_MANUF[[#This Row],[Priority]]="CRIT"),2,1)</f>
        <v>2</v>
      </c>
      <c r="BA251" s="208">
        <f>IFERROR(VLOOKUP(SPARES_MANUF[[#This Row],[P/N]],Tableau2[[#All],[PN]:[Temps alloués (h)]],16,FALSE),"TBD")</f>
        <v>4.95</v>
      </c>
      <c r="BB251" s="208">
        <f>IFERROR(SUM(SPARES_MANUF[[#This Row],[Temps alloués Unitaire]]*SPARES_MANUF[[#This Row],[Requested Qty]]),"TBD")</f>
        <v>4.95</v>
      </c>
    </row>
    <row r="252" spans="1:54" ht="38.25" hidden="1" customHeight="1" x14ac:dyDescent="0.2">
      <c r="A252" s="335" t="str">
        <f t="shared" si="18"/>
        <v>2787896910</v>
      </c>
      <c r="B252" s="81" t="str">
        <f>IFERROR(VLOOKUP(F252,'Table V'!A:K,11,FALSE),"TBD")</f>
        <v>AIRBUS</v>
      </c>
      <c r="C252" s="81">
        <v>27878969</v>
      </c>
      <c r="D252" s="82">
        <v>10</v>
      </c>
      <c r="E252" s="83" t="s">
        <v>86</v>
      </c>
      <c r="F252" s="81" t="s">
        <v>650</v>
      </c>
      <c r="G252" s="81">
        <v>10</v>
      </c>
      <c r="H252" s="81">
        <v>0</v>
      </c>
      <c r="I252" s="81" t="str">
        <f>IFERROR(VLOOKUP(F252,'Stock PHS'!A:F,6,FALSE),"")</f>
        <v/>
      </c>
      <c r="J252" s="84" t="str">
        <f>IFERROR(VLOOKUP(F252,'Table V'!A:I,9,FALSE),"P/N INCONNU")</f>
        <v>P/N CONNU</v>
      </c>
      <c r="K252" s="81" t="str">
        <f>IFERROR(VLOOKUP(F252,'Table V'!A:J,10,FALSE),"TBD")</f>
        <v>N/A</v>
      </c>
      <c r="L252" s="81" t="str">
        <f>IFERROR(VLOOKUP(F252,'Table V'!A:C,3,FALSE),"LdF non existante")</f>
        <v>LdF approuvée</v>
      </c>
      <c r="M252" s="85" t="s">
        <v>46</v>
      </c>
      <c r="N252" s="81" t="str">
        <f>IFERROR(VLOOKUP(F252,'Table V'!A:H,8,FALSE),"À définir")</f>
        <v>NON</v>
      </c>
      <c r="O252" s="81" t="str">
        <f>IFERROR(VLOOKUP(F252,'Table V'!A:E,2,FALSE),"TBD")</f>
        <v>PROTECTION CAP</v>
      </c>
      <c r="P252" s="81" t="str">
        <f>IFERROR(CONCATENATE(VLOOKUP(F252,'Table V'!$A$1:$Q$259969,17,FALSE),"-",(RIGHT(C252,4)),"0",D252),"")</f>
        <v>1251019-8969010</v>
      </c>
      <c r="Q252" s="86" t="str">
        <f>IFERROR(VLOOKUP(F252,'Table V'!A:L,12,FALSE),"")</f>
        <v>COL</v>
      </c>
      <c r="R252" s="82" t="s">
        <v>876</v>
      </c>
      <c r="S252" s="81" t="s">
        <v>877</v>
      </c>
      <c r="T252" s="90">
        <v>43389</v>
      </c>
      <c r="U252" s="88" t="s">
        <v>18</v>
      </c>
      <c r="V252" s="86" t="str">
        <f>IFERROR(VLOOKUP(F252,'Table V'!A:F,6,FALSE),"TBD")</f>
        <v>N/A</v>
      </c>
      <c r="W252" s="81" t="str">
        <f>IFERROR(VLOOKUP(F252,'Table V'!A:G,7,FALSE),"TBD")</f>
        <v>N/A</v>
      </c>
      <c r="X252" s="81" t="str">
        <f>IFERROR(VLOOKUP(A252,[1]Feuil1!$A:$AJ,32,FALSE),"N/A")</f>
        <v>N/A</v>
      </c>
      <c r="Y252" s="86" t="s">
        <v>1893</v>
      </c>
      <c r="Z252" s="89" t="s">
        <v>253</v>
      </c>
      <c r="AA252" s="81" t="s">
        <v>840</v>
      </c>
      <c r="AB252" s="85">
        <v>17018</v>
      </c>
      <c r="AC252" s="85" t="s">
        <v>892</v>
      </c>
      <c r="AD252" s="85" t="s">
        <v>893</v>
      </c>
      <c r="AE252" s="90">
        <v>43393</v>
      </c>
      <c r="AF252" s="90"/>
      <c r="AG252" s="90">
        <f t="shared" si="15"/>
        <v>43389</v>
      </c>
      <c r="AH252" s="81"/>
      <c r="AI252" s="133" t="str">
        <f>IFERROR(VLOOKUP(SPARES_MANUF[[#This Row],[LCT pour mise à la MAD]],[2]MAD!$B$4:$J$500000,2,FALSE),"MAD TBD")</f>
        <v>MAD TBD</v>
      </c>
      <c r="AJ252" s="124" t="str">
        <f>IFERROR(VLOOKUP(SPARES_MANUF[[#This Row],[LCT pour mise à la MAD]],[2]MAD!$B$4:$J$500000,9,FALSE),"")</f>
        <v/>
      </c>
      <c r="AK25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52" s="124">
        <v>43389</v>
      </c>
      <c r="AM252" s="122" t="s">
        <v>10</v>
      </c>
      <c r="AN252" s="200">
        <f>IFERROR(VLOOKUP(SPARES_MANUF[[#This Row],[P/N]],'Table V'!A$1:O$7777,13,FALSE),"0,00")</f>
        <v>134</v>
      </c>
      <c r="AO252" s="201">
        <f>IFERROR(VLOOKUP(SPARES_MANUF[[#This Row],[P/N]],'Table V'!A$1:O$7777,14,FALSE),"0,00")</f>
        <v>0</v>
      </c>
      <c r="AP252" s="202" t="str">
        <f>IFERROR(VLOOKUP(SPARES_MANUF[[#This Row],[P/N]],'Table V'!A$1:O$7777,15,FALSE),"TBD")</f>
        <v>EUR</v>
      </c>
      <c r="AQ252" s="203" t="str">
        <f>IFERROR(VLOOKUP(SPARES_MANUF[[#This Row],[CONCAT]],[3]PO_AS!$A$2:$R$2520,16,FALSE),"TBD")</f>
        <v>TBD</v>
      </c>
      <c r="AR252" s="204" t="str">
        <f>IFERROR(VLOOKUP(SPARES_MANUF[[#This Row],[CONCAT]],[3]PO_AS!$A$2:$S$2520,18,FALSE),"TBD")</f>
        <v>TBD</v>
      </c>
      <c r="AS252" s="204" t="str">
        <f t="shared" si="16"/>
        <v>Non valide</v>
      </c>
      <c r="AT252" s="204" t="str">
        <f t="shared" si="17"/>
        <v>Non valide</v>
      </c>
      <c r="AU25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1340</v>
      </c>
      <c r="AV252" s="280">
        <f>IFERROR(SPARES_MANUF[[#This Row],[CA]]*INDEX('Paramètres listes'!$A$32:$C$34,MATCH(SPARES_MANUF[[#This Row],[Devise vendue]],'Paramètres listes'!$A$32:$A$34,0),MATCH(DASHBOARD!$J$5,'Paramètres listes'!$A$32:$C$32,0)),"0,00")</f>
        <v>1340</v>
      </c>
      <c r="AW252" s="259" t="str">
        <f>LEFT(SPARES_MANUF[[#This Row],[LCT]],9)</f>
        <v>LCT138967</v>
      </c>
      <c r="AX252" s="205">
        <f>SPARES_MANUF[[#This Row],[Collaborated date]]</f>
        <v>43389</v>
      </c>
      <c r="AY252" s="206">
        <f>IF(AND(SPARES_MANUF[[#This Row],[Dashboard date]]&gt;40179,SPARES_MANUF[[#This Row],[Dashboard date]]&lt;45658),SPARES_MANUF[[#This Row],[Dashboard date]],0)</f>
        <v>43389</v>
      </c>
      <c r="AZ252" s="207">
        <f>IF(OR(SPARES_MANUF[[#This Row],[Client]]="STELIA",SPARES_MANUF[[#This Row],[Priority]]="RTN",SPARES_MANUF[[#This Row],[Priority]]="EXP",SPARES_MANUF[[#This Row],[Priority]]="CRIT"),2,1)</f>
        <v>2</v>
      </c>
      <c r="BA252" s="208">
        <f>IFERROR(VLOOKUP(SPARES_MANUF[[#This Row],[P/N]],Tableau2[[#All],[PN]:[Temps alloués (h)]],16,FALSE),"TBD")</f>
        <v>0.65</v>
      </c>
      <c r="BB252" s="208">
        <f>IFERROR(SUM(SPARES_MANUF[[#This Row],[Temps alloués Unitaire]]*SPARES_MANUF[[#This Row],[Requested Qty]]),"TBD")</f>
        <v>6.5</v>
      </c>
    </row>
    <row r="253" spans="1:54" ht="38.25" hidden="1" customHeight="1" x14ac:dyDescent="0.2">
      <c r="A253" s="335" t="str">
        <f t="shared" si="18"/>
        <v>2777079910</v>
      </c>
      <c r="B253" s="81" t="str">
        <f>IFERROR(VLOOKUP(F253,'Table V'!A:K,11,FALSE),"TBD")</f>
        <v>AIRBUS</v>
      </c>
      <c r="C253" s="81">
        <v>27770799</v>
      </c>
      <c r="D253" s="82">
        <v>10</v>
      </c>
      <c r="E253" s="83" t="s">
        <v>86</v>
      </c>
      <c r="F253" s="81" t="s">
        <v>630</v>
      </c>
      <c r="G253" s="81">
        <v>1</v>
      </c>
      <c r="H253" s="81">
        <v>1</v>
      </c>
      <c r="I253" s="81" t="str">
        <f>IFERROR(VLOOKUP(F253,'Stock PHS'!A:F,6,FALSE),"")</f>
        <v/>
      </c>
      <c r="J253" s="84" t="str">
        <f>IFERROR(VLOOKUP(F253,'Table V'!A:I,9,FALSE),"P/N INCONNU")</f>
        <v>P/N CONNU</v>
      </c>
      <c r="K253" s="81" t="str">
        <f>IFERROR(VLOOKUP(F253,'Table V'!A:J,10,FALSE),"TBD")</f>
        <v>N/A</v>
      </c>
      <c r="L253" s="81" t="str">
        <f>IFERROR(VLOOKUP(F253,'Table V'!A:C,3,FALSE),"LdF non existante")</f>
        <v>LdF approuvée</v>
      </c>
      <c r="M253" s="85" t="s">
        <v>46</v>
      </c>
      <c r="N253" s="81" t="str">
        <f>IFERROR(VLOOKUP(F253,'Table V'!A:H,8,FALSE),"À définir")</f>
        <v>NON</v>
      </c>
      <c r="O253" s="81" t="str">
        <f>IFERROR(VLOOKUP(F253,'Table V'!A:E,2,FALSE),"TBD")</f>
        <v>JACK</v>
      </c>
      <c r="P253" s="81" t="str">
        <f>IFERROR(CONCATENATE(VLOOKUP(F253,'Table V'!$A$1:$Q$259969,17,FALSE),"-",(RIGHT(C253,4)),"0",D253),"")</f>
        <v>1251319-0799010</v>
      </c>
      <c r="Q253" s="86" t="str">
        <f>IFERROR(VLOOKUP(F253,'Table V'!A:L,12,FALSE),"")</f>
        <v>LAB</v>
      </c>
      <c r="R253" s="82" t="s">
        <v>322</v>
      </c>
      <c r="S253" s="81" t="s">
        <v>164</v>
      </c>
      <c r="T253" s="90">
        <v>43390</v>
      </c>
      <c r="U253" s="88" t="s">
        <v>18</v>
      </c>
      <c r="V253" s="86" t="str">
        <f>IFERROR(VLOOKUP(F253,'Table V'!A:F,6,FALSE),"TBD")</f>
        <v>6574872200</v>
      </c>
      <c r="W253" s="81" t="str">
        <f>IFERROR(VLOOKUP(F253,'Table V'!A:G,7,FALSE),"TBD")</f>
        <v>Qté 1</v>
      </c>
      <c r="X253" s="81" t="str">
        <f>IFERROR(VLOOKUP(A253,[1]Feuil1!$A:$AJ,32,FALSE),"N/A")</f>
        <v>Received</v>
      </c>
      <c r="Y253" s="86" t="s">
        <v>1893</v>
      </c>
      <c r="Z253" s="89" t="s">
        <v>910</v>
      </c>
      <c r="AA253" s="81" t="s">
        <v>141</v>
      </c>
      <c r="AB253" s="85">
        <v>13430</v>
      </c>
      <c r="AC253" s="85"/>
      <c r="AD253" s="85">
        <v>782</v>
      </c>
      <c r="AE253" s="90">
        <v>43313</v>
      </c>
      <c r="AF253" s="90">
        <v>43396</v>
      </c>
      <c r="AG253" s="90">
        <f t="shared" si="15"/>
        <v>43390</v>
      </c>
      <c r="AH253" s="81"/>
      <c r="AI253" s="133">
        <f>IFERROR(VLOOKUP(SPARES_MANUF[[#This Row],[LCT pour mise à la MAD]],[2]MAD!$B$4:$J$500000,2,FALSE),"MAD TBD")</f>
        <v>43391</v>
      </c>
      <c r="AJ253" s="124">
        <f>IFERROR(VLOOKUP(SPARES_MANUF[[#This Row],[LCT pour mise à la MAD]],[2]MAD!$B$4:$J$500000,9,FALSE),"")</f>
        <v>43392</v>
      </c>
      <c r="AK25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53" s="124">
        <f>SPARES_MANUF[[#This Row],[Promised ODD]]</f>
        <v>43396</v>
      </c>
      <c r="AM253" s="122" t="s">
        <v>10</v>
      </c>
      <c r="AN253" s="200">
        <f>IFERROR(VLOOKUP(SPARES_MANUF[[#This Row],[P/N]],'Table V'!A$1:O$7777,13,FALSE),"0,00")</f>
        <v>1302</v>
      </c>
      <c r="AO253" s="201">
        <f>IFERROR(VLOOKUP(SPARES_MANUF[[#This Row],[P/N]],'Table V'!A$1:O$7777,14,FALSE),"0,00")</f>
        <v>0</v>
      </c>
      <c r="AP253" s="202" t="str">
        <f>IFERROR(VLOOKUP(SPARES_MANUF[[#This Row],[P/N]],'Table V'!A$1:O$7777,15,FALSE),"TBD")</f>
        <v>EUR</v>
      </c>
      <c r="AQ253" s="203" t="str">
        <f>IFERROR(VLOOKUP(SPARES_MANUF[[#This Row],[CONCAT]],[3]PO_AS!$A$2:$R$2520,16,FALSE),"TBD")</f>
        <v>TBD</v>
      </c>
      <c r="AR253" s="204" t="str">
        <f>IFERROR(VLOOKUP(SPARES_MANUF[[#This Row],[CONCAT]],[3]PO_AS!$A$2:$S$2520,18,FALSE),"TBD")</f>
        <v>TBD</v>
      </c>
      <c r="AS253" s="204" t="str">
        <f t="shared" si="16"/>
        <v>Non valide</v>
      </c>
      <c r="AT253" s="204" t="str">
        <f t="shared" si="17"/>
        <v>Non valide</v>
      </c>
      <c r="AU25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1302</v>
      </c>
      <c r="AV253" s="280">
        <f>IFERROR(SPARES_MANUF[[#This Row],[CA]]*INDEX('Paramètres listes'!$A$32:$C$34,MATCH(SPARES_MANUF[[#This Row],[Devise vendue]],'Paramètres listes'!$A$32:$A$34,0),MATCH(DASHBOARD!$J$5,'Paramètres listes'!$A$32:$C$32,0)),"0,00")</f>
        <v>1302</v>
      </c>
      <c r="AW253" s="259" t="str">
        <f>LEFT(SPARES_MANUF[[#This Row],[LCT]],9)</f>
        <v>LCT034445</v>
      </c>
      <c r="AX253" s="205">
        <f>SPARES_MANUF[[#This Row],[Collaborated date]]</f>
        <v>43396</v>
      </c>
      <c r="AY253" s="206">
        <f>IF(AND(SPARES_MANUF[[#This Row],[Dashboard date]]&gt;40179,SPARES_MANUF[[#This Row],[Dashboard date]]&lt;45658),SPARES_MANUF[[#This Row],[Dashboard date]],0)</f>
        <v>43396</v>
      </c>
      <c r="AZ253" s="207">
        <f>IF(OR(SPARES_MANUF[[#This Row],[Client]]="STELIA",SPARES_MANUF[[#This Row],[Priority]]="RTN",SPARES_MANUF[[#This Row],[Priority]]="EXP",SPARES_MANUF[[#This Row],[Priority]]="CRIT"),2,1)</f>
        <v>2</v>
      </c>
      <c r="BA253" s="208">
        <f>IFERROR(VLOOKUP(SPARES_MANUF[[#This Row],[P/N]],Tableau2[[#All],[PN]:[Temps alloués (h)]],16,FALSE),"TBD")</f>
        <v>0</v>
      </c>
      <c r="BB253" s="208">
        <f>IFERROR(SUM(SPARES_MANUF[[#This Row],[Temps alloués Unitaire]]*SPARES_MANUF[[#This Row],[Requested Qty]]),"TBD")</f>
        <v>0</v>
      </c>
    </row>
    <row r="254" spans="1:54" ht="38.25" hidden="1" customHeight="1" x14ac:dyDescent="0.2">
      <c r="A254" s="335" t="str">
        <f t="shared" si="18"/>
        <v>2777079920</v>
      </c>
      <c r="B254" s="81" t="str">
        <f>IFERROR(VLOOKUP(F254,'Table V'!A:K,11,FALSE),"TBD")</f>
        <v>AIRBUS</v>
      </c>
      <c r="C254" s="81">
        <v>27770799</v>
      </c>
      <c r="D254" s="82">
        <v>20</v>
      </c>
      <c r="E254" s="83" t="s">
        <v>86</v>
      </c>
      <c r="F254" s="81" t="s">
        <v>630</v>
      </c>
      <c r="G254" s="81">
        <v>1</v>
      </c>
      <c r="H254" s="81">
        <v>1</v>
      </c>
      <c r="I254" s="81" t="str">
        <f>IFERROR(VLOOKUP(F254,'Stock PHS'!A:F,6,FALSE),"")</f>
        <v/>
      </c>
      <c r="J254" s="84" t="str">
        <f>IFERROR(VLOOKUP(F254,'Table V'!A:I,9,FALSE),"P/N INCONNU")</f>
        <v>P/N CONNU</v>
      </c>
      <c r="K254" s="81" t="str">
        <f>IFERROR(VLOOKUP(F254,'Table V'!A:J,10,FALSE),"TBD")</f>
        <v>N/A</v>
      </c>
      <c r="L254" s="81" t="str">
        <f>IFERROR(VLOOKUP(F254,'Table V'!A:C,3,FALSE),"LdF non existante")</f>
        <v>LdF approuvée</v>
      </c>
      <c r="M254" s="85" t="s">
        <v>46</v>
      </c>
      <c r="N254" s="81" t="str">
        <f>IFERROR(VLOOKUP(F254,'Table V'!A:H,8,FALSE),"À définir")</f>
        <v>NON</v>
      </c>
      <c r="O254" s="81" t="str">
        <f>IFERROR(VLOOKUP(F254,'Table V'!A:E,2,FALSE),"TBD")</f>
        <v>JACK</v>
      </c>
      <c r="P254" s="81" t="str">
        <f>IFERROR(CONCATENATE(VLOOKUP(F254,'Table V'!$A$1:$Q$259969,17,FALSE),"-",(RIGHT(C254,4)),"0",D254),"")</f>
        <v>1251319-0799020</v>
      </c>
      <c r="Q254" s="86" t="str">
        <f>IFERROR(VLOOKUP(F254,'Table V'!A:L,12,FALSE),"")</f>
        <v>LAB</v>
      </c>
      <c r="R254" s="82" t="s">
        <v>323</v>
      </c>
      <c r="S254" s="81" t="s">
        <v>166</v>
      </c>
      <c r="T254" s="90">
        <v>43390</v>
      </c>
      <c r="U254" s="88" t="s">
        <v>18</v>
      </c>
      <c r="V254" s="86" t="str">
        <f>IFERROR(VLOOKUP(F254,'Table V'!A:F,6,FALSE),"TBD")</f>
        <v>6574872200</v>
      </c>
      <c r="W254" s="81" t="str">
        <f>IFERROR(VLOOKUP(F254,'Table V'!A:G,7,FALSE),"TBD")</f>
        <v>Qté 1</v>
      </c>
      <c r="X254" s="81" t="str">
        <f>IFERROR(VLOOKUP(A254,[1]Feuil1!$A:$AJ,32,FALSE),"N/A")</f>
        <v>N/A</v>
      </c>
      <c r="Y254" s="86" t="s">
        <v>1893</v>
      </c>
      <c r="Z254" s="89" t="s">
        <v>910</v>
      </c>
      <c r="AA254" s="81" t="s">
        <v>141</v>
      </c>
      <c r="AB254" s="85">
        <v>13430</v>
      </c>
      <c r="AC254" s="85"/>
      <c r="AD254" s="85">
        <v>782</v>
      </c>
      <c r="AE254" s="90">
        <v>43313</v>
      </c>
      <c r="AF254" s="90">
        <v>43396</v>
      </c>
      <c r="AG254" s="90">
        <f t="shared" si="15"/>
        <v>43390</v>
      </c>
      <c r="AH254" s="81"/>
      <c r="AI254" s="133">
        <f>IFERROR(VLOOKUP(SPARES_MANUF[[#This Row],[LCT pour mise à la MAD]],[2]MAD!$B$4:$J$500000,2,FALSE),"MAD TBD")</f>
        <v>43391</v>
      </c>
      <c r="AJ254" s="124">
        <f>IFERROR(VLOOKUP(SPARES_MANUF[[#This Row],[LCT pour mise à la MAD]],[2]MAD!$B$4:$J$500000,9,FALSE),"")</f>
        <v>43392</v>
      </c>
      <c r="AK2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54" s="124">
        <f>SPARES_MANUF[[#This Row],[Promised ODD]]</f>
        <v>43396</v>
      </c>
      <c r="AM254" s="122" t="s">
        <v>10</v>
      </c>
      <c r="AN254" s="200">
        <f>IFERROR(VLOOKUP(SPARES_MANUF[[#This Row],[P/N]],'Table V'!A$1:O$7777,13,FALSE),"0,00")</f>
        <v>1302</v>
      </c>
      <c r="AO254" s="201">
        <f>IFERROR(VLOOKUP(SPARES_MANUF[[#This Row],[P/N]],'Table V'!A$1:O$7777,14,FALSE),"0,00")</f>
        <v>0</v>
      </c>
      <c r="AP254" s="202" t="str">
        <f>IFERROR(VLOOKUP(SPARES_MANUF[[#This Row],[P/N]],'Table V'!A$1:O$7777,15,FALSE),"TBD")</f>
        <v>EUR</v>
      </c>
      <c r="AQ254" s="203" t="str">
        <f>IFERROR(VLOOKUP(SPARES_MANUF[[#This Row],[CONCAT]],[3]PO_AS!$A$2:$R$2520,16,FALSE),"TBD")</f>
        <v>TBD</v>
      </c>
      <c r="AR254" s="204" t="str">
        <f>IFERROR(VLOOKUP(SPARES_MANUF[[#This Row],[CONCAT]],[3]PO_AS!$A$2:$S$2520,18,FALSE),"TBD")</f>
        <v>TBD</v>
      </c>
      <c r="AS254" s="204" t="str">
        <f t="shared" si="16"/>
        <v>Non valide</v>
      </c>
      <c r="AT254" s="204" t="str">
        <f t="shared" si="17"/>
        <v>Non valide</v>
      </c>
      <c r="AU2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1302</v>
      </c>
      <c r="AV254" s="280">
        <f>IFERROR(SPARES_MANUF[[#This Row],[CA]]*INDEX('Paramètres listes'!$A$32:$C$34,MATCH(SPARES_MANUF[[#This Row],[Devise vendue]],'Paramètres listes'!$A$32:$A$34,0),MATCH(DASHBOARD!$J$5,'Paramètres listes'!$A$32:$C$32,0)),"0,00")</f>
        <v>1302</v>
      </c>
      <c r="AW254" s="259" t="str">
        <f>LEFT(SPARES_MANUF[[#This Row],[LCT]],9)</f>
        <v>LCT034446</v>
      </c>
      <c r="AX254" s="205">
        <f>SPARES_MANUF[[#This Row],[Collaborated date]]</f>
        <v>43396</v>
      </c>
      <c r="AY254" s="206">
        <f>IF(AND(SPARES_MANUF[[#This Row],[Dashboard date]]&gt;40179,SPARES_MANUF[[#This Row],[Dashboard date]]&lt;45658),SPARES_MANUF[[#This Row],[Dashboard date]],0)</f>
        <v>43396</v>
      </c>
      <c r="AZ254" s="207">
        <f>IF(OR(SPARES_MANUF[[#This Row],[Client]]="STELIA",SPARES_MANUF[[#This Row],[Priority]]="RTN",SPARES_MANUF[[#This Row],[Priority]]="EXP",SPARES_MANUF[[#This Row],[Priority]]="CRIT"),2,1)</f>
        <v>2</v>
      </c>
      <c r="BA254" s="208">
        <f>IFERROR(VLOOKUP(SPARES_MANUF[[#This Row],[P/N]],Tableau2[[#All],[PN]:[Temps alloués (h)]],16,FALSE),"TBD")</f>
        <v>0</v>
      </c>
      <c r="BB254" s="208">
        <f>IFERROR(SUM(SPARES_MANUF[[#This Row],[Temps alloués Unitaire]]*SPARES_MANUF[[#This Row],[Requested Qty]]),"TBD")</f>
        <v>0</v>
      </c>
    </row>
    <row r="255" spans="1:54" ht="38.25" hidden="1" customHeight="1" x14ac:dyDescent="0.2">
      <c r="A255" s="335" t="str">
        <f t="shared" si="18"/>
        <v>2766302210</v>
      </c>
      <c r="B255" s="81" t="str">
        <f>IFERROR(VLOOKUP(F255,'Table V'!A:K,11,FALSE),"TBD")</f>
        <v>AIRBUS</v>
      </c>
      <c r="C255" s="81">
        <v>27663022</v>
      </c>
      <c r="D255" s="82">
        <v>10</v>
      </c>
      <c r="E255" s="83" t="s">
        <v>78</v>
      </c>
      <c r="F255" s="81" t="s">
        <v>611</v>
      </c>
      <c r="G255" s="81">
        <v>6</v>
      </c>
      <c r="H255" s="81">
        <v>0</v>
      </c>
      <c r="I255" s="81" t="str">
        <f>IFERROR(VLOOKUP(F255,'Stock PHS'!A:F,6,FALSE),"")</f>
        <v/>
      </c>
      <c r="J255" s="84" t="str">
        <f>IFERROR(VLOOKUP(F255,'Table V'!A:I,9,FALSE),"P/N INCONNU")</f>
        <v>P/N CONNU</v>
      </c>
      <c r="K255" s="81" t="str">
        <f>IFERROR(VLOOKUP(F255,'Table V'!A:J,10,FALSE),"TBD")</f>
        <v>N/A</v>
      </c>
      <c r="L255" s="81" t="str">
        <f>IFERROR(VLOOKUP(F255,'Table V'!A:C,3,FALSE),"LdF non existante")</f>
        <v>LdF approuvée</v>
      </c>
      <c r="M255" s="85" t="s">
        <v>46</v>
      </c>
      <c r="N255" s="81" t="str">
        <f>IFERROR(VLOOKUP(F255,'Table V'!A:H,8,FALSE),"À définir")</f>
        <v>NON</v>
      </c>
      <c r="O255" s="81">
        <f>IFERROR(VLOOKUP(F255,'Table V'!A:E,2,FALSE),"TBD")</f>
        <v>510</v>
      </c>
      <c r="P255" s="81" t="str">
        <f>IFERROR(CONCATENATE(VLOOKUP(F255,'Table V'!$A$1:$Q$259969,17,FALSE),"-",(RIGHT(C255,4)),"0",D255),"")</f>
        <v>1251319-3022010</v>
      </c>
      <c r="Q255" s="86" t="str">
        <f>IFERROR(VLOOKUP(F255,'Table V'!A:L,12,FALSE),"")</f>
        <v>LAB</v>
      </c>
      <c r="R255" s="82" t="s">
        <v>1791</v>
      </c>
      <c r="S255" s="81" t="s">
        <v>359</v>
      </c>
      <c r="T255" s="90">
        <v>43391</v>
      </c>
      <c r="U255" s="88" t="s">
        <v>18</v>
      </c>
      <c r="V255" s="86">
        <f>IFERROR(VLOOKUP(F255,'Table V'!A:F,6,FALSE),"TBD")</f>
        <v>6530207600</v>
      </c>
      <c r="W255" s="81" t="str">
        <f>IFERROR(VLOOKUP(F255,'Table V'!A:G,7,FALSE),"TBD")</f>
        <v>Qté 1</v>
      </c>
      <c r="X255" s="81" t="str">
        <f>IFERROR(VLOOKUP(A255,[1]Feuil1!$A:$AJ,32,FALSE),"N/A")</f>
        <v>Received</v>
      </c>
      <c r="Y255" s="86" t="s">
        <v>1893</v>
      </c>
      <c r="Z255" s="91" t="s">
        <v>1090</v>
      </c>
      <c r="AA255" s="81" t="s">
        <v>141</v>
      </c>
      <c r="AB255" s="85">
        <v>11003</v>
      </c>
      <c r="AC255" s="85"/>
      <c r="AD255" s="85">
        <v>968</v>
      </c>
      <c r="AE255" s="90">
        <v>43152</v>
      </c>
      <c r="AF255" s="90">
        <v>43397</v>
      </c>
      <c r="AG255" s="90">
        <f t="shared" si="15"/>
        <v>43391</v>
      </c>
      <c r="AH255" s="81" t="s">
        <v>44</v>
      </c>
      <c r="AI255" s="133">
        <f>IFERROR(VLOOKUP(SPARES_MANUF[[#This Row],[LCT pour mise à la MAD]],[2]MAD!$B$4:$J$500000,2,FALSE),"MAD TBD")</f>
        <v>43403</v>
      </c>
      <c r="AJ255" s="124">
        <f>IFERROR(VLOOKUP(SPARES_MANUF[[#This Row],[LCT pour mise à la MAD]],[2]MAD!$B$4:$J$500000,9,FALSE),"")</f>
        <v>43419</v>
      </c>
      <c r="AK2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55" s="124">
        <f>SPARES_MANUF[[#This Row],[Promised ODD]]</f>
        <v>43397</v>
      </c>
      <c r="AM255" s="122" t="s">
        <v>10</v>
      </c>
      <c r="AN255" s="200">
        <f>IFERROR(VLOOKUP(SPARES_MANUF[[#This Row],[P/N]],'Table V'!A$1:O$7777,13,FALSE),"0,00")</f>
        <v>1419</v>
      </c>
      <c r="AO255" s="201">
        <f>IFERROR(VLOOKUP(SPARES_MANUF[[#This Row],[P/N]],'Table V'!A$1:O$7777,14,FALSE),"0,00")</f>
        <v>0</v>
      </c>
      <c r="AP255" s="202" t="str">
        <f>IFERROR(VLOOKUP(SPARES_MANUF[[#This Row],[P/N]],'Table V'!A$1:O$7777,15,FALSE),"TBD")</f>
        <v>EUR</v>
      </c>
      <c r="AQ255" s="203">
        <f>IFERROR(VLOOKUP(SPARES_MANUF[[#This Row],[CONCAT]],[3]PO_AS!$A$2:$R$2520,16,FALSE),"TBD")</f>
        <v>1419</v>
      </c>
      <c r="AR255" s="204" t="str">
        <f>IFERROR(VLOOKUP(SPARES_MANUF[[#This Row],[CONCAT]],[3]PO_AS!$A$2:$S$2520,18,FALSE),"TBD")</f>
        <v>EUR</v>
      </c>
      <c r="AS255" s="204" t="str">
        <f t="shared" si="16"/>
        <v>Valide</v>
      </c>
      <c r="AT255" s="204" t="str">
        <f t="shared" si="17"/>
        <v>Valide</v>
      </c>
      <c r="AU2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8514</v>
      </c>
      <c r="AV255" s="280">
        <f>IFERROR(SPARES_MANUF[[#This Row],[CA]]*INDEX('Paramètres listes'!$A$32:$C$34,MATCH(SPARES_MANUF[[#This Row],[Devise vendue]],'Paramètres listes'!$A$32:$A$34,0),MATCH(DASHBOARD!$J$5,'Paramètres listes'!$A$32:$C$32,0)),"0,00")</f>
        <v>8514</v>
      </c>
      <c r="AW255" s="259" t="str">
        <f>LEFT(SPARES_MANUF[[#This Row],[LCT]],9)</f>
        <v>LCTZ38640</v>
      </c>
      <c r="AX255" s="205">
        <f>SPARES_MANUF[[#This Row],[Collaborated date]]</f>
        <v>43397</v>
      </c>
      <c r="AY255" s="206">
        <f>IF(AND(SPARES_MANUF[[#This Row],[Dashboard date]]&gt;40179,SPARES_MANUF[[#This Row],[Dashboard date]]&lt;45658),SPARES_MANUF[[#This Row],[Dashboard date]],0)</f>
        <v>43397</v>
      </c>
      <c r="AZ255" s="207">
        <f>IF(OR(SPARES_MANUF[[#This Row],[Client]]="STELIA",SPARES_MANUF[[#This Row],[Priority]]="RTN",SPARES_MANUF[[#This Row],[Priority]]="EXP",SPARES_MANUF[[#This Row],[Priority]]="CRIT"),2,1)</f>
        <v>2</v>
      </c>
      <c r="BA255" s="208">
        <f>IFERROR(VLOOKUP(SPARES_MANUF[[#This Row],[P/N]],Tableau2[[#All],[PN]:[Temps alloués (h)]],16,FALSE),"TBD")</f>
        <v>0</v>
      </c>
      <c r="BB255" s="208">
        <f>IFERROR(SUM(SPARES_MANUF[[#This Row],[Temps alloués Unitaire]]*SPARES_MANUF[[#This Row],[Requested Qty]]),"TBD")</f>
        <v>0</v>
      </c>
    </row>
    <row r="256" spans="1:54" ht="38.25" hidden="1" customHeight="1" x14ac:dyDescent="0.2">
      <c r="A256" s="335" t="str">
        <f t="shared" si="18"/>
        <v>490003628610</v>
      </c>
      <c r="B256" s="81" t="str">
        <f>IFERROR(VLOOKUP(F256,'Table V'!A:K,11,FALSE),"TBD")</f>
        <v>STELIA</v>
      </c>
      <c r="C256" s="81">
        <v>4900036286</v>
      </c>
      <c r="D256" s="82">
        <v>10</v>
      </c>
      <c r="E256" s="83" t="s">
        <v>78</v>
      </c>
      <c r="F256" s="81" t="s">
        <v>622</v>
      </c>
      <c r="G256" s="81">
        <v>4</v>
      </c>
      <c r="H256" s="81">
        <v>0</v>
      </c>
      <c r="I256" s="81" t="str">
        <f>IFERROR(VLOOKUP(F256,'Stock PHS'!A:F,6,FALSE),"")</f>
        <v/>
      </c>
      <c r="J256" s="84" t="str">
        <f>IFERROR(VLOOKUP(F256,'Table V'!A:I,9,FALSE),"P/N INCONNU")</f>
        <v>P/N CONNU</v>
      </c>
      <c r="K256" s="81" t="str">
        <f>IFERROR(VLOOKUP(F256,'Table V'!A:J,10,FALSE),"TBD")</f>
        <v>N/A</v>
      </c>
      <c r="L256" s="81" t="str">
        <f>IFERROR(VLOOKUP(F256,'Table V'!A:C,3,FALSE),"LdF non existante")</f>
        <v>LdF approuvée</v>
      </c>
      <c r="M256" s="85" t="s">
        <v>46</v>
      </c>
      <c r="N256" s="81" t="str">
        <f>IFERROR(VLOOKUP(F256,'Table V'!A:H,8,FALSE),"À définir")</f>
        <v>OUI</v>
      </c>
      <c r="O256" s="81" t="str">
        <f>IFERROR(VLOOKUP(F256,'Table V'!A:E,2,FALSE),"TBD")</f>
        <v>CÂBLE</v>
      </c>
      <c r="P256" s="81" t="str">
        <f>IFERROR(CONCATENATE(VLOOKUP(F256,'Table V'!$A$1:$Q$259969,17,FALSE),"-",(RIGHT(C256,4)),"0",D256),"")</f>
        <v>1251019-6286010</v>
      </c>
      <c r="Q256" s="86" t="str">
        <f>IFERROR(VLOOKUP(F256,'Table V'!A:L,12,FALSE),"")</f>
        <v>LAB</v>
      </c>
      <c r="R256" s="82" t="s">
        <v>918</v>
      </c>
      <c r="S256" s="81" t="s">
        <v>1035</v>
      </c>
      <c r="T256" s="90">
        <v>43392</v>
      </c>
      <c r="U256" s="88" t="s">
        <v>18</v>
      </c>
      <c r="V256" s="86" t="str">
        <f>IFERROR(VLOOKUP(F256,'Table V'!A:F,6,FALSE),"TBD")</f>
        <v>N/A</v>
      </c>
      <c r="W256" s="81" t="str">
        <f>IFERROR(VLOOKUP(F256,'Table V'!A:G,7,FALSE),"TBD")</f>
        <v>N/A</v>
      </c>
      <c r="X256" s="81" t="str">
        <f>IFERROR(VLOOKUP(A256,[1]Feuil1!$A:$AJ,32,FALSE),"N/A")</f>
        <v>N/A</v>
      </c>
      <c r="Y256" s="86" t="s">
        <v>1937</v>
      </c>
      <c r="Z256" s="91" t="s">
        <v>1085</v>
      </c>
      <c r="AA256" s="81" t="s">
        <v>840</v>
      </c>
      <c r="AB256" s="85" t="s">
        <v>44</v>
      </c>
      <c r="AC256" s="85" t="s">
        <v>44</v>
      </c>
      <c r="AD256" s="85" t="s">
        <v>920</v>
      </c>
      <c r="AE256" s="90">
        <v>43391</v>
      </c>
      <c r="AF256" s="90">
        <v>43398</v>
      </c>
      <c r="AG256" s="90">
        <f t="shared" si="15"/>
        <v>43392</v>
      </c>
      <c r="AH256" s="81"/>
      <c r="AI256" s="133">
        <f>IFERROR(VLOOKUP(SPARES_MANUF[[#This Row],[LCT pour mise à la MAD]],[2]MAD!$B$4:$J$500000,2,FALSE),"MAD TBD")</f>
        <v>43396</v>
      </c>
      <c r="AJ256" s="124">
        <f>IFERROR(VLOOKUP(SPARES_MANUF[[#This Row],[LCT pour mise à la MAD]],[2]MAD!$B$4:$J$500000,9,FALSE),"")</f>
        <v>43397</v>
      </c>
      <c r="AK2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56" s="124">
        <f>SPARES_MANUF[[#This Row],[Promised ODD]]</f>
        <v>43398</v>
      </c>
      <c r="AM256" s="122" t="s">
        <v>10</v>
      </c>
      <c r="AN256" s="200">
        <f>IFERROR(VLOOKUP(SPARES_MANUF[[#This Row],[P/N]],'Table V'!A$1:O$7777,13,FALSE),"0,00")</f>
        <v>245</v>
      </c>
      <c r="AO256" s="201">
        <f>IFERROR(VLOOKUP(SPARES_MANUF[[#This Row],[P/N]],'Table V'!A$1:O$7777,14,FALSE),"0,00")</f>
        <v>0</v>
      </c>
      <c r="AP256" s="202" t="str">
        <f>IFERROR(VLOOKUP(SPARES_MANUF[[#This Row],[P/N]],'Table V'!A$1:O$7777,15,FALSE),"TBD")</f>
        <v>EUR</v>
      </c>
      <c r="AQ256" s="203" t="str">
        <f>IFERROR(VLOOKUP(SPARES_MANUF[[#This Row],[CONCAT]],[3]PO_AS!$A$2:$R$2520,16,FALSE),"TBD")</f>
        <v>TBD</v>
      </c>
      <c r="AR256" s="204" t="str">
        <f>IFERROR(VLOOKUP(SPARES_MANUF[[#This Row],[CONCAT]],[3]PO_AS!$A$2:$S$2520,18,FALSE),"TBD")</f>
        <v>TBD</v>
      </c>
      <c r="AS256" s="204" t="str">
        <f t="shared" si="16"/>
        <v>Non valide</v>
      </c>
      <c r="AT256" s="204" t="str">
        <f t="shared" si="17"/>
        <v>Non valide</v>
      </c>
      <c r="AU2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980</v>
      </c>
      <c r="AV256" s="280">
        <f>IFERROR(SPARES_MANUF[[#This Row],[CA]]*INDEX('Paramètres listes'!$A$32:$C$34,MATCH(SPARES_MANUF[[#This Row],[Devise vendue]],'Paramètres listes'!$A$32:$A$34,0),MATCH(DASHBOARD!$J$5,'Paramètres listes'!$A$32:$C$32,0)),"0,00")</f>
        <v>980</v>
      </c>
      <c r="AW256" s="259" t="str">
        <f>LEFT(SPARES_MANUF[[#This Row],[LCT]],9)</f>
        <v>LCT144542</v>
      </c>
      <c r="AX256" s="205">
        <f>SPARES_MANUF[[#This Row],[Collaborated date]]</f>
        <v>43398</v>
      </c>
      <c r="AY256" s="206">
        <f>IF(AND(SPARES_MANUF[[#This Row],[Dashboard date]]&gt;40179,SPARES_MANUF[[#This Row],[Dashboard date]]&lt;45658),SPARES_MANUF[[#This Row],[Dashboard date]],0)</f>
        <v>43398</v>
      </c>
      <c r="AZ256" s="207">
        <f>IF(OR(SPARES_MANUF[[#This Row],[Client]]="STELIA",SPARES_MANUF[[#This Row],[Priority]]="RTN",SPARES_MANUF[[#This Row],[Priority]]="EXP",SPARES_MANUF[[#This Row],[Priority]]="CRIT"),2,1)</f>
        <v>2</v>
      </c>
      <c r="BA256" s="208">
        <f>IFERROR(VLOOKUP(SPARES_MANUF[[#This Row],[P/N]],Tableau2[[#All],[PN]:[Temps alloués (h)]],16,FALSE),"TBD")</f>
        <v>1.26</v>
      </c>
      <c r="BB256" s="208">
        <f>IFERROR(SUM(SPARES_MANUF[[#This Row],[Temps alloués Unitaire]]*SPARES_MANUF[[#This Row],[Requested Qty]]),"TBD")</f>
        <v>5.04</v>
      </c>
    </row>
    <row r="257" spans="1:54" ht="51" hidden="1" customHeight="1" x14ac:dyDescent="0.2">
      <c r="A257" s="335" t="str">
        <f t="shared" si="18"/>
        <v>2785261910</v>
      </c>
      <c r="B257" s="81" t="str">
        <f>IFERROR(VLOOKUP(F257,'Table V'!A:K,11,FALSE),"TBD")</f>
        <v>AIRBUS</v>
      </c>
      <c r="C257" s="81">
        <v>27852619</v>
      </c>
      <c r="D257" s="82">
        <v>10</v>
      </c>
      <c r="E257" s="83" t="s">
        <v>3</v>
      </c>
      <c r="F257" s="81" t="s">
        <v>586</v>
      </c>
      <c r="G257" s="81">
        <v>2</v>
      </c>
      <c r="H257" s="81">
        <v>0</v>
      </c>
      <c r="I257" s="81" t="str">
        <f>IFERROR(VLOOKUP(F257,'Stock PHS'!A:F,6,FALSE),"")</f>
        <v/>
      </c>
      <c r="J257" s="84" t="str">
        <f>IFERROR(VLOOKUP(F257,'Table V'!A:I,9,FALSE),"P/N INCONNU")</f>
        <v>P/N CONNU</v>
      </c>
      <c r="K257" s="81" t="str">
        <f>IFERROR(VLOOKUP(F257,'Table V'!A:J,10,FALSE),"TBD")</f>
        <v>NB04436P</v>
      </c>
      <c r="L257" s="81" t="str">
        <f>IFERROR(VLOOKUP(F257,'Table V'!A:C,3,FALSE),"LdF non existante")</f>
        <v>LdF Non approuvée</v>
      </c>
      <c r="M257" s="85" t="s">
        <v>46</v>
      </c>
      <c r="N257" s="81" t="str">
        <f>IFERROR(VLOOKUP(F257,'Table V'!A:H,8,FALSE),"À définir")</f>
        <v>NON</v>
      </c>
      <c r="O257" s="81">
        <f>IFERROR(VLOOKUP(F257,'Table V'!A:E,2,FALSE),"TBD")</f>
        <v>301</v>
      </c>
      <c r="P257" s="81" t="str">
        <f>IFERROR(CONCATENATE(VLOOKUP(F257,'Table V'!$A$1:$Q$259969,17,FALSE),"-",(RIGHT(C257,4)),"0",D257),"")</f>
        <v>1251019-2619010</v>
      </c>
      <c r="Q257" s="86" t="str">
        <f>IFERROR(VLOOKUP(F257,'Table V'!A:L,12,FALSE),"")</f>
        <v>LAB</v>
      </c>
      <c r="R257" s="82" t="s">
        <v>1792</v>
      </c>
      <c r="S257" s="81" t="s">
        <v>1048</v>
      </c>
      <c r="T257" s="90">
        <v>43392</v>
      </c>
      <c r="U257" s="88" t="s">
        <v>18</v>
      </c>
      <c r="V257" s="86" t="str">
        <f>IFERROR(VLOOKUP(F257,'Table V'!A:F,6,FALSE),"TBD")</f>
        <v>N/A</v>
      </c>
      <c r="W257" s="81" t="str">
        <f>IFERROR(VLOOKUP(F257,'Table V'!A:G,7,FALSE),"TBD")</f>
        <v>N/A</v>
      </c>
      <c r="X257" s="81" t="str">
        <f>IFERROR(VLOOKUP(A257,[1]Feuil1!$A:$AJ,32,FALSE),"N/A")</f>
        <v>N/A</v>
      </c>
      <c r="Y257" s="86" t="s">
        <v>1893</v>
      </c>
      <c r="Z257" s="91" t="s">
        <v>1032</v>
      </c>
      <c r="AA257" s="81" t="s">
        <v>141</v>
      </c>
      <c r="AB257" s="85">
        <v>16356</v>
      </c>
      <c r="AC257" s="85" t="s">
        <v>830</v>
      </c>
      <c r="AD257" s="85">
        <v>2504</v>
      </c>
      <c r="AE257" s="90">
        <v>43356</v>
      </c>
      <c r="AF257" s="90">
        <v>43396</v>
      </c>
      <c r="AG257" s="90">
        <f t="shared" si="15"/>
        <v>43392</v>
      </c>
      <c r="AH257" s="81"/>
      <c r="AI257" s="133" t="str">
        <f>IFERROR(VLOOKUP(SPARES_MANUF[[#This Row],[LCT pour mise à la MAD]],[2]MAD!$B$4:$J$500000,2,FALSE),"MAD TBD")</f>
        <v>MAD TBD</v>
      </c>
      <c r="AJ257" s="124" t="str">
        <f>IFERROR(VLOOKUP(SPARES_MANUF[[#This Row],[LCT pour mise à la MAD]],[2]MAD!$B$4:$J$500000,9,FALSE),"")</f>
        <v/>
      </c>
      <c r="AK25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57" s="124">
        <f>SPARES_MANUF[[#This Row],[Promised ODD]]</f>
        <v>43396</v>
      </c>
      <c r="AM257" s="122" t="s">
        <v>10</v>
      </c>
      <c r="AN257" s="200">
        <f>IFERROR(VLOOKUP(SPARES_MANUF[[#This Row],[P/N]],'Table V'!A$1:O$7777,13,FALSE),"0,00")</f>
        <v>1430</v>
      </c>
      <c r="AO257" s="201">
        <f>IFERROR(VLOOKUP(SPARES_MANUF[[#This Row],[P/N]],'Table V'!A$1:O$7777,14,FALSE),"0,00")</f>
        <v>0</v>
      </c>
      <c r="AP257" s="202" t="str">
        <f>IFERROR(VLOOKUP(SPARES_MANUF[[#This Row],[P/N]],'Table V'!A$1:O$7777,15,FALSE),"TBD")</f>
        <v>USD</v>
      </c>
      <c r="AQ257" s="203" t="str">
        <f>IFERROR(VLOOKUP(SPARES_MANUF[[#This Row],[CONCAT]],[3]PO_AS!$A$2:$R$2520,16,FALSE),"TBD")</f>
        <v>TBD</v>
      </c>
      <c r="AR257" s="204" t="str">
        <f>IFERROR(VLOOKUP(SPARES_MANUF[[#This Row],[CONCAT]],[3]PO_AS!$A$2:$S$2520,18,FALSE),"TBD")</f>
        <v>TBD</v>
      </c>
      <c r="AS257" s="204" t="str">
        <f t="shared" si="16"/>
        <v>Non valide</v>
      </c>
      <c r="AT257" s="204" t="str">
        <f t="shared" si="17"/>
        <v>Non valide</v>
      </c>
      <c r="AU2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57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57" s="259" t="str">
        <f>LEFT(SPARES_MANUF[[#This Row],[LCT]],9)</f>
        <v>LCT120302</v>
      </c>
      <c r="AX257" s="205">
        <f>SPARES_MANUF[[#This Row],[Collaborated date]]</f>
        <v>43396</v>
      </c>
      <c r="AY257" s="206">
        <f>IF(AND(SPARES_MANUF[[#This Row],[Dashboard date]]&gt;40179,SPARES_MANUF[[#This Row],[Dashboard date]]&lt;45658),SPARES_MANUF[[#This Row],[Dashboard date]],0)</f>
        <v>43396</v>
      </c>
      <c r="AZ257" s="207">
        <f>IF(OR(SPARES_MANUF[[#This Row],[Client]]="STELIA",SPARES_MANUF[[#This Row],[Priority]]="RTN",SPARES_MANUF[[#This Row],[Priority]]="EXP",SPARES_MANUF[[#This Row],[Priority]]="CRIT"),2,1)</f>
        <v>1</v>
      </c>
      <c r="BA257" s="208">
        <f>IFERROR(VLOOKUP(SPARES_MANUF[[#This Row],[P/N]],Tableau2[[#All],[PN]:[Temps alloués (h)]],16,FALSE),"TBD")</f>
        <v>0</v>
      </c>
      <c r="BB257" s="208">
        <f>IFERROR(SUM(SPARES_MANUF[[#This Row],[Temps alloués Unitaire]]*SPARES_MANUF[[#This Row],[Requested Qty]]),"TBD")</f>
        <v>0</v>
      </c>
    </row>
    <row r="258" spans="1:54" ht="38.25" hidden="1" customHeight="1" x14ac:dyDescent="0.2">
      <c r="A258" s="335" t="str">
        <f t="shared" si="18"/>
        <v>630041196910</v>
      </c>
      <c r="B258" s="81" t="str">
        <f>IFERROR(VLOOKUP(F258,'Table V'!A:K,11,FALSE),"TBD")</f>
        <v>STELIA</v>
      </c>
      <c r="C258" s="81">
        <v>6300411969</v>
      </c>
      <c r="D258" s="82">
        <v>10</v>
      </c>
      <c r="E258" s="83" t="s">
        <v>78</v>
      </c>
      <c r="F258" s="81" t="s">
        <v>673</v>
      </c>
      <c r="G258" s="81">
        <v>1</v>
      </c>
      <c r="H258" s="81">
        <v>0</v>
      </c>
      <c r="I258" s="81" t="str">
        <f>IFERROR(VLOOKUP(F258,'Stock PHS'!A:F,6,FALSE),"")</f>
        <v/>
      </c>
      <c r="J258" s="84" t="str">
        <f>IFERROR(VLOOKUP(F258,'Table V'!A:I,9,FALSE),"P/N INCONNU")</f>
        <v>P/N CONNU</v>
      </c>
      <c r="K258" s="81" t="str">
        <f>IFERROR(VLOOKUP(F258,'Table V'!A:J,10,FALSE),"TBD")</f>
        <v>TBD</v>
      </c>
      <c r="L258" s="81" t="str">
        <f>IFERROR(VLOOKUP(F258,'Table V'!A:C,3,FALSE),"LdF non existante")</f>
        <v>LdF Non approuvée</v>
      </c>
      <c r="M258" s="85" t="s">
        <v>46</v>
      </c>
      <c r="N258" s="81" t="str">
        <f>IFERROR(VLOOKUP(F258,'Table V'!A:H,8,FALSE),"À définir")</f>
        <v>OUI</v>
      </c>
      <c r="O258" s="81" t="str">
        <f>IFERROR(VLOOKUP(F258,'Table V'!A:E,2,FALSE),"TBD")</f>
        <v>PLATINE 962VU</v>
      </c>
      <c r="P258" s="81" t="str">
        <f>IFERROR(CONCATENATE(VLOOKUP(F258,'Table V'!$A$1:$Q$259969,17,FALSE),"-",(RIGHT(C258,4)),"0",D258),"")</f>
        <v>1251019-1969010</v>
      </c>
      <c r="Q258" s="86" t="str">
        <f>IFERROR(VLOOKUP(F258,'Table V'!A:L,12,FALSE),"")</f>
        <v>COL</v>
      </c>
      <c r="R258" s="82" t="s">
        <v>1793</v>
      </c>
      <c r="S258" s="81" t="s">
        <v>153</v>
      </c>
      <c r="T258" s="90">
        <v>43395</v>
      </c>
      <c r="U258" s="88" t="s">
        <v>18</v>
      </c>
      <c r="V258" s="86" t="str">
        <f>IFERROR(VLOOKUP(F258,'Table V'!A:F,6,FALSE),"TBD")</f>
        <v>N/A</v>
      </c>
      <c r="W258" s="81" t="str">
        <f>IFERROR(VLOOKUP(F258,'Table V'!A:G,7,FALSE),"TBD")</f>
        <v>N/A</v>
      </c>
      <c r="X258" s="81" t="str">
        <f>IFERROR(VLOOKUP(A258,[1]Feuil1!$A:$AJ,32,FALSE),"N/A")</f>
        <v>N/A</v>
      </c>
      <c r="Y258" s="86" t="s">
        <v>1893</v>
      </c>
      <c r="Z258" s="89" t="s">
        <v>705</v>
      </c>
      <c r="AA258" s="81" t="s">
        <v>141</v>
      </c>
      <c r="AB258" s="85">
        <v>10778</v>
      </c>
      <c r="AC258" s="85" t="s">
        <v>700</v>
      </c>
      <c r="AD258" s="85">
        <v>1598</v>
      </c>
      <c r="AE258" s="90">
        <v>43143</v>
      </c>
      <c r="AF258" s="90">
        <v>43399</v>
      </c>
      <c r="AG258" s="90">
        <f t="shared" ref="AG258:AG321" si="19">IF(OR(E258="AOG",E258="CRIT"),(IFERROR(IF(AF258=0,WORKDAY(AE258,-2),WORKDAY(AF258,-2)),"TBD")),(IFERROR(IF(AF258=0,WORKDAY(AE258,-4),WORKDAY(AF258,-4)),"TBD")))</f>
        <v>43395</v>
      </c>
      <c r="AH258" s="81"/>
      <c r="AI258" s="133" t="str">
        <f>IFERROR(VLOOKUP(SPARES_MANUF[[#This Row],[LCT pour mise à la MAD]],[2]MAD!$B$4:$J$500000,2,FALSE),"MAD TBD")</f>
        <v>MAD TBD</v>
      </c>
      <c r="AJ258" s="124" t="str">
        <f>IFERROR(VLOOKUP(SPARES_MANUF[[#This Row],[LCT pour mise à la MAD]],[2]MAD!$B$4:$J$500000,9,FALSE),"")</f>
        <v/>
      </c>
      <c r="AK25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58" s="124">
        <f>SPARES_MANUF[[#This Row],[Promised ODD]]</f>
        <v>43399</v>
      </c>
      <c r="AM258" s="122" t="s">
        <v>10</v>
      </c>
      <c r="AN258" s="200">
        <f>IFERROR(VLOOKUP(SPARES_MANUF[[#This Row],[P/N]],'Table V'!A$1:O$7777,13,FALSE),"0,00")</f>
        <v>0</v>
      </c>
      <c r="AO258" s="201">
        <f>IFERROR(VLOOKUP(SPARES_MANUF[[#This Row],[P/N]],'Table V'!A$1:O$7777,14,FALSE),"0,00")</f>
        <v>0</v>
      </c>
      <c r="AP258" s="202">
        <f>IFERROR(VLOOKUP(SPARES_MANUF[[#This Row],[P/N]],'Table V'!A$1:O$7777,15,FALSE),"TBD")</f>
        <v>0</v>
      </c>
      <c r="AQ258" s="203" t="str">
        <f>IFERROR(VLOOKUP(SPARES_MANUF[[#This Row],[CONCAT]],[3]PO_AS!$A$2:$R$2520,16,FALSE),"TBD")</f>
        <v>TBD</v>
      </c>
      <c r="AR258" s="204" t="str">
        <f>IFERROR(VLOOKUP(SPARES_MANUF[[#This Row],[CONCAT]],[3]PO_AS!$A$2:$S$2520,18,FALSE),"TBD")</f>
        <v>TBD</v>
      </c>
      <c r="AS258" s="204" t="str">
        <f t="shared" ref="AS258:AS321" si="20">IF(OR(AN258=AQ258,AO258=AQ258),"Valide","Non valide")</f>
        <v>Non valide</v>
      </c>
      <c r="AT258" s="204" t="str">
        <f t="shared" ref="AT258:AT321" si="21">IFERROR(IF(SEARCH(AP258,AR258),"Valide","Non valide"),"Non valide")</f>
        <v>Non valide</v>
      </c>
      <c r="AU25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58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58" s="259" t="str">
        <f>LEFT(SPARES_MANUF[[#This Row],[LCT]],9)</f>
        <v>LCTZ34624</v>
      </c>
      <c r="AX258" s="205">
        <f>SPARES_MANUF[[#This Row],[Collaborated date]]</f>
        <v>43399</v>
      </c>
      <c r="AY258" s="206">
        <f>IF(AND(SPARES_MANUF[[#This Row],[Dashboard date]]&gt;40179,SPARES_MANUF[[#This Row],[Dashboard date]]&lt;45658),SPARES_MANUF[[#This Row],[Dashboard date]],0)</f>
        <v>43399</v>
      </c>
      <c r="AZ258" s="207">
        <f>IF(OR(SPARES_MANUF[[#This Row],[Client]]="STELIA",SPARES_MANUF[[#This Row],[Priority]]="RTN",SPARES_MANUF[[#This Row],[Priority]]="EXP",SPARES_MANUF[[#This Row],[Priority]]="CRIT"),2,1)</f>
        <v>2</v>
      </c>
      <c r="BA258" s="208">
        <f>IFERROR(VLOOKUP(SPARES_MANUF[[#This Row],[P/N]],Tableau2[[#All],[PN]:[Temps alloués (h)]],16,FALSE),"TBD")</f>
        <v>0</v>
      </c>
      <c r="BB258" s="208">
        <f>IFERROR(SUM(SPARES_MANUF[[#This Row],[Temps alloués Unitaire]]*SPARES_MANUF[[#This Row],[Requested Qty]]),"TBD")</f>
        <v>0</v>
      </c>
    </row>
    <row r="259" spans="1:54" ht="38.25" hidden="1" customHeight="1" x14ac:dyDescent="0.2">
      <c r="A259" s="335" t="str">
        <f t="shared" si="18"/>
        <v>450033675310</v>
      </c>
      <c r="B259" s="81" t="str">
        <f>IFERROR(VLOOKUP(F259,'Table V'!A:K,11,FALSE),"TBD")</f>
        <v>LATECOERE</v>
      </c>
      <c r="C259" s="81">
        <v>4500336753</v>
      </c>
      <c r="D259" s="82">
        <v>10</v>
      </c>
      <c r="E259" s="83" t="s">
        <v>86</v>
      </c>
      <c r="F259" s="81" t="s">
        <v>1477</v>
      </c>
      <c r="G259" s="81">
        <v>2</v>
      </c>
      <c r="H259" s="81">
        <v>0</v>
      </c>
      <c r="I259" s="81" t="str">
        <f>IFERROR(VLOOKUP(F259,'Stock PHS'!A:F,6,FALSE),"")</f>
        <v/>
      </c>
      <c r="J259" s="84" t="str">
        <f>IFERROR(VLOOKUP(F259,'Table V'!A:I,9,FALSE),"P/N INCONNU")</f>
        <v>P/N CONNU</v>
      </c>
      <c r="K259" s="81" t="str">
        <f>IFERROR(VLOOKUP(F259,'Table V'!A:J,10,FALSE),"TBD")</f>
        <v>N/A</v>
      </c>
      <c r="L259" s="81" t="str">
        <f>IFERROR(VLOOKUP(F259,'Table V'!A:C,3,FALSE),"LdF non existante")</f>
        <v>LdF approuvée</v>
      </c>
      <c r="M259" s="85" t="s">
        <v>46</v>
      </c>
      <c r="N259" s="81" t="str">
        <f>IFERROR(VLOOKUP(F259,'Table V'!A:H,8,FALSE),"À définir")</f>
        <v>NON</v>
      </c>
      <c r="O259" s="81" t="str">
        <f>IFERROR(VLOOKUP(F259,'Table V'!A:E,2,FALSE),"TBD")</f>
        <v>FDVESS-L4</v>
      </c>
      <c r="P259" s="81" t="str">
        <f>IFERROR(CONCATENATE(VLOOKUP(F259,'Table V'!$A$1:$Q$259969,17,FALSE),"-",(RIGHT(C259,4)),"0",D259),"")</f>
        <v>1251619-6753010</v>
      </c>
      <c r="Q259" s="86" t="str">
        <f>IFERROR(VLOOKUP(F259,'Table V'!A:L,12,FALSE),"")</f>
        <v>COL</v>
      </c>
      <c r="R259" s="82" t="s">
        <v>916</v>
      </c>
      <c r="S259" s="81" t="s">
        <v>1028</v>
      </c>
      <c r="T259" s="90">
        <v>43395</v>
      </c>
      <c r="U259" s="88" t="s">
        <v>18</v>
      </c>
      <c r="V259" s="86" t="str">
        <f>IFERROR(VLOOKUP(F259,'Table V'!A:F,6,FALSE),"TBD")</f>
        <v>N/A</v>
      </c>
      <c r="W259" s="81" t="str">
        <f>IFERROR(VLOOKUP(F259,'Table V'!A:G,7,FALSE),"TBD")</f>
        <v>N/A</v>
      </c>
      <c r="X259" s="81" t="str">
        <f>IFERROR(VLOOKUP(A259,[1]Feuil1!$A:$AJ,32,FALSE),"N/A")</f>
        <v>N/A</v>
      </c>
      <c r="Y259" s="86" t="s">
        <v>1893</v>
      </c>
      <c r="Z259" s="89" t="s">
        <v>986</v>
      </c>
      <c r="AA259" s="81" t="s">
        <v>141</v>
      </c>
      <c r="AB259" s="85" t="s">
        <v>44</v>
      </c>
      <c r="AC259" s="85" t="s">
        <v>44</v>
      </c>
      <c r="AD259" s="85">
        <v>2848</v>
      </c>
      <c r="AE259" s="90">
        <v>43399</v>
      </c>
      <c r="AF259" s="90">
        <v>43399</v>
      </c>
      <c r="AG259" s="90">
        <f t="shared" si="19"/>
        <v>43395</v>
      </c>
      <c r="AH259" s="81" t="s">
        <v>44</v>
      </c>
      <c r="AI259" s="133" t="str">
        <f>IFERROR(VLOOKUP(SPARES_MANUF[[#This Row],[LCT pour mise à la MAD]],[2]MAD!$B$4:$J$500000,2,FALSE),"MAD TBD")</f>
        <v>MAD TBD</v>
      </c>
      <c r="AJ259" s="124" t="str">
        <f>IFERROR(VLOOKUP(SPARES_MANUF[[#This Row],[LCT pour mise à la MAD]],[2]MAD!$B$4:$J$500000,9,FALSE),"")</f>
        <v/>
      </c>
      <c r="AK2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59" s="124">
        <f>SPARES_MANUF[[#This Row],[Promised ODD]]</f>
        <v>43399</v>
      </c>
      <c r="AM259" s="122" t="s">
        <v>10</v>
      </c>
      <c r="AN259" s="200">
        <f>IFERROR(VLOOKUP(SPARES_MANUF[[#This Row],[P/N]],'Table V'!A$1:O$7777,13,FALSE),"0,00")</f>
        <v>1321</v>
      </c>
      <c r="AO259" s="201" t="str">
        <f>IFERROR(VLOOKUP(SPARES_MANUF[[#This Row],[P/N]],'Table V'!A$1:O$7777,14,FALSE),"0,00")</f>
        <v>N/A</v>
      </c>
      <c r="AP259" s="202" t="str">
        <f>IFERROR(VLOOKUP(SPARES_MANUF[[#This Row],[P/N]],'Table V'!A$1:O$7777,15,FALSE),"TBD")</f>
        <v>EUR</v>
      </c>
      <c r="AQ259" s="203" t="str">
        <f>IFERROR(VLOOKUP(SPARES_MANUF[[#This Row],[CONCAT]],[3]PO_AS!$A$2:$R$2520,16,FALSE),"TBD")</f>
        <v>TBD</v>
      </c>
      <c r="AR259" s="204" t="str">
        <f>IFERROR(VLOOKUP(SPARES_MANUF[[#This Row],[CONCAT]],[3]PO_AS!$A$2:$S$2520,18,FALSE),"TBD")</f>
        <v>TBD</v>
      </c>
      <c r="AS259" s="204" t="str">
        <f t="shared" si="20"/>
        <v>Non valide</v>
      </c>
      <c r="AT259" s="204" t="str">
        <f t="shared" si="21"/>
        <v>Non valide</v>
      </c>
      <c r="AU2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2642</v>
      </c>
      <c r="AV259" s="280">
        <f>IFERROR(SPARES_MANUF[[#This Row],[CA]]*INDEX('Paramètres listes'!$A$32:$C$34,MATCH(SPARES_MANUF[[#This Row],[Devise vendue]],'Paramètres listes'!$A$32:$A$34,0),MATCH(DASHBOARD!$J$5,'Paramètres listes'!$A$32:$C$32,0)),"0,00")</f>
        <v>2642</v>
      </c>
      <c r="AW259" s="259" t="str">
        <f>LEFT(SPARES_MANUF[[#This Row],[LCT]],9)</f>
        <v>LCT144220</v>
      </c>
      <c r="AX259" s="205">
        <f>SPARES_MANUF[[#This Row],[Collaborated date]]</f>
        <v>43399</v>
      </c>
      <c r="AY259" s="206">
        <f>IF(AND(SPARES_MANUF[[#This Row],[Dashboard date]]&gt;40179,SPARES_MANUF[[#This Row],[Dashboard date]]&lt;45658),SPARES_MANUF[[#This Row],[Dashboard date]],0)</f>
        <v>43399</v>
      </c>
      <c r="AZ259" s="207">
        <f>IF(OR(SPARES_MANUF[[#This Row],[Client]]="STELIA",SPARES_MANUF[[#This Row],[Priority]]="RTN",SPARES_MANUF[[#This Row],[Priority]]="EXP",SPARES_MANUF[[#This Row],[Priority]]="CRIT"),2,1)</f>
        <v>2</v>
      </c>
      <c r="BA259" s="208">
        <f>IFERROR(VLOOKUP(SPARES_MANUF[[#This Row],[P/N]],Tableau2[[#All],[PN]:[Temps alloués (h)]],16,FALSE),"TBD")</f>
        <v>1.78</v>
      </c>
      <c r="BB259" s="208">
        <f>IFERROR(SUM(SPARES_MANUF[[#This Row],[Temps alloués Unitaire]]*SPARES_MANUF[[#This Row],[Requested Qty]]),"TBD")</f>
        <v>3.56</v>
      </c>
    </row>
    <row r="260" spans="1:54" ht="12.75" hidden="1" customHeight="1" x14ac:dyDescent="0.2">
      <c r="A260" s="335" t="str">
        <f t="shared" si="18"/>
        <v>2793008110</v>
      </c>
      <c r="B260" s="81" t="str">
        <f>IFERROR(VLOOKUP(F260,'Table V'!A:K,11,FALSE),"TBD")</f>
        <v>AIRBUS</v>
      </c>
      <c r="C260" s="81">
        <v>27930081</v>
      </c>
      <c r="D260" s="82">
        <v>10</v>
      </c>
      <c r="E260" s="83" t="s">
        <v>11</v>
      </c>
      <c r="F260" s="81" t="s">
        <v>575</v>
      </c>
      <c r="G260" s="81">
        <v>2</v>
      </c>
      <c r="H260" s="81">
        <v>0</v>
      </c>
      <c r="I260" s="81" t="str">
        <f>IFERROR(VLOOKUP(F260,'Stock PHS'!A:F,6,FALSE),"")</f>
        <v/>
      </c>
      <c r="J260" s="84" t="str">
        <f>IFERROR(VLOOKUP(F260,'Table V'!A:I,9,FALSE),"P/N INCONNU")</f>
        <v>P/N CONNU</v>
      </c>
      <c r="K260" s="81" t="str">
        <f>IFERROR(VLOOKUP(F260,'Table V'!A:J,10,FALSE),"TBD")</f>
        <v>N/A</v>
      </c>
      <c r="L260" s="81" t="str">
        <f>IFERROR(VLOOKUP(F260,'Table V'!A:C,3,FALSE),"LdF non existante")</f>
        <v>LdF approuvée</v>
      </c>
      <c r="M260" s="85" t="s">
        <v>46</v>
      </c>
      <c r="N260" s="81" t="str">
        <f>IFERROR(VLOOKUP(F260,'Table V'!A:H,8,FALSE),"À définir")</f>
        <v>NON</v>
      </c>
      <c r="O260" s="81">
        <f>IFERROR(VLOOKUP(F260,'Table V'!A:E,2,FALSE),"TBD")</f>
        <v>116</v>
      </c>
      <c r="P260" s="81" t="str">
        <f>IFERROR(CONCATENATE(VLOOKUP(F260,'Table V'!$A$1:$Q$259969,17,FALSE),"-",(RIGHT(C260,4)),"0",D260),"")</f>
        <v>1251019-0081010</v>
      </c>
      <c r="Q260" s="86" t="str">
        <f>IFERROR(VLOOKUP(F260,'Table V'!A:L,12,FALSE),"")</f>
        <v>LAB</v>
      </c>
      <c r="R260" s="82" t="s">
        <v>975</v>
      </c>
      <c r="S260" s="81" t="s">
        <v>976</v>
      </c>
      <c r="T260" s="90">
        <v>43396</v>
      </c>
      <c r="U260" s="88" t="s">
        <v>18</v>
      </c>
      <c r="V260" s="86" t="str">
        <f>IFERROR(VLOOKUP(F260,'Table V'!A:F,6,FALSE),"TBD")</f>
        <v>N/A</v>
      </c>
      <c r="W260" s="81" t="str">
        <f>IFERROR(VLOOKUP(F260,'Table V'!A:G,7,FALSE),"TBD")</f>
        <v>N/A</v>
      </c>
      <c r="X260" s="81" t="str">
        <f>IFERROR(VLOOKUP(A260,[1]Feuil1!$A:$AJ,32,FALSE),"N/A")</f>
        <v>N/A</v>
      </c>
      <c r="Y260" s="86" t="s">
        <v>1893</v>
      </c>
      <c r="Z260" s="91" t="s">
        <v>1086</v>
      </c>
      <c r="AA260" s="81" t="s">
        <v>840</v>
      </c>
      <c r="AB260" s="85">
        <v>17696</v>
      </c>
      <c r="AC260" s="85" t="s">
        <v>44</v>
      </c>
      <c r="AD260" s="85">
        <v>2786</v>
      </c>
      <c r="AE260" s="90">
        <v>43392</v>
      </c>
      <c r="AF260" s="90">
        <v>43398</v>
      </c>
      <c r="AG260" s="90">
        <f t="shared" si="19"/>
        <v>43396</v>
      </c>
      <c r="AH260" s="81"/>
      <c r="AI260" s="133">
        <f>IFERROR(VLOOKUP(SPARES_MANUF[[#This Row],[LCT pour mise à la MAD]],[2]MAD!$B$4:$J$500000,2,FALSE),"MAD TBD")</f>
        <v>43402</v>
      </c>
      <c r="AJ260" s="124">
        <f>IFERROR(VLOOKUP(SPARES_MANUF[[#This Row],[LCT pour mise à la MAD]],[2]MAD!$B$4:$J$500000,9,FALSE),"")</f>
        <v>43404</v>
      </c>
      <c r="AK2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60" s="124">
        <f>SPARES_MANUF[[#This Row],[Promised ODD]]</f>
        <v>43398</v>
      </c>
      <c r="AM260" s="122" t="s">
        <v>10</v>
      </c>
      <c r="AN260" s="200">
        <f>IFERROR(VLOOKUP(SPARES_MANUF[[#This Row],[P/N]],'Table V'!A$1:O$7777,13,FALSE),"0,00")</f>
        <v>1737</v>
      </c>
      <c r="AO260" s="201">
        <f>IFERROR(VLOOKUP(SPARES_MANUF[[#This Row],[P/N]],'Table V'!A$1:O$7777,14,FALSE),"0,00")</f>
        <v>0</v>
      </c>
      <c r="AP260" s="202" t="str">
        <f>IFERROR(VLOOKUP(SPARES_MANUF[[#This Row],[P/N]],'Table V'!A$1:O$7777,15,FALSE),"TBD")</f>
        <v>EUR</v>
      </c>
      <c r="AQ260" s="203" t="str">
        <f>IFERROR(VLOOKUP(SPARES_MANUF[[#This Row],[CONCAT]],[3]PO_AS!$A$2:$R$2520,16,FALSE),"TBD")</f>
        <v>TBD</v>
      </c>
      <c r="AR260" s="204" t="str">
        <f>IFERROR(VLOOKUP(SPARES_MANUF[[#This Row],[CONCAT]],[3]PO_AS!$A$2:$S$2520,18,FALSE),"TBD")</f>
        <v>TBD</v>
      </c>
      <c r="AS260" s="204" t="str">
        <f t="shared" si="20"/>
        <v>Non valide</v>
      </c>
      <c r="AT260" s="204" t="str">
        <f t="shared" si="21"/>
        <v>Non valide</v>
      </c>
      <c r="AU2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60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60" s="259" t="str">
        <f>LEFT(SPARES_MANUF[[#This Row],[LCT]],9)</f>
        <v>LCT156790</v>
      </c>
      <c r="AX260" s="205">
        <f>SPARES_MANUF[[#This Row],[Collaborated date]]</f>
        <v>43398</v>
      </c>
      <c r="AY260" s="206">
        <f>IF(AND(SPARES_MANUF[[#This Row],[Dashboard date]]&gt;40179,SPARES_MANUF[[#This Row],[Dashboard date]]&lt;45658),SPARES_MANUF[[#This Row],[Dashboard date]],0)</f>
        <v>43398</v>
      </c>
      <c r="AZ260" s="207">
        <f>IF(OR(SPARES_MANUF[[#This Row],[Client]]="STELIA",SPARES_MANUF[[#This Row],[Priority]]="RTN",SPARES_MANUF[[#This Row],[Priority]]="EXP",SPARES_MANUF[[#This Row],[Priority]]="CRIT"),2,1)</f>
        <v>2</v>
      </c>
      <c r="BA260" s="208">
        <f>IFERROR(VLOOKUP(SPARES_MANUF[[#This Row],[P/N]],Tableau2[[#All],[PN]:[Temps alloués (h)]],16,FALSE),"TBD")</f>
        <v>0</v>
      </c>
      <c r="BB260" s="208">
        <f>IFERROR(SUM(SPARES_MANUF[[#This Row],[Temps alloués Unitaire]]*SPARES_MANUF[[#This Row],[Requested Qty]]),"TBD")</f>
        <v>0</v>
      </c>
    </row>
    <row r="261" spans="1:54" ht="38.25" hidden="1" customHeight="1" x14ac:dyDescent="0.2">
      <c r="A261" s="335" t="str">
        <f t="shared" si="18"/>
        <v>A40-FAL_SEVILLE_2018_T4
(HNC2000241563)15</v>
      </c>
      <c r="B261" s="81" t="str">
        <f>IFERROR(VLOOKUP(F261,'Table V'!A:K,11,FALSE),"TBD")</f>
        <v>FAL A400M</v>
      </c>
      <c r="C261" s="81" t="s">
        <v>1058</v>
      </c>
      <c r="D261" s="82" t="s">
        <v>1059</v>
      </c>
      <c r="E261" s="83" t="s">
        <v>3</v>
      </c>
      <c r="F261" s="81" t="s">
        <v>1057</v>
      </c>
      <c r="G261" s="81">
        <v>1</v>
      </c>
      <c r="H261" s="81">
        <v>0</v>
      </c>
      <c r="I261" s="81" t="str">
        <f>IFERROR(VLOOKUP(F261,'Stock PHS'!A:F,6,FALSE),"")</f>
        <v/>
      </c>
      <c r="J261" s="84" t="str">
        <f>IFERROR(VLOOKUP(F261,'Table V'!A:I,9,FALSE),"P/N INCONNU")</f>
        <v>P/N CONNU</v>
      </c>
      <c r="K261" s="81" t="str">
        <f>IFERROR(VLOOKUP(F261,'Table V'!A:J,10,FALSE),"TBD")</f>
        <v>NA</v>
      </c>
      <c r="L261" s="81" t="str">
        <f>IFERROR(VLOOKUP(F261,'Table V'!A:C,3,FALSE),"LdF non existante")</f>
        <v>LdF approuvée</v>
      </c>
      <c r="M261" s="85" t="s">
        <v>46</v>
      </c>
      <c r="N261" s="81" t="str">
        <f>IFERROR(VLOOKUP(F261,'Table V'!A:H,8,FALSE),"À définir")</f>
        <v>NON</v>
      </c>
      <c r="O261" s="81" t="str">
        <f>IFERROR(VLOOKUP(F261,'Table V'!A:E,2,FALSE),"TBD")</f>
        <v>OPTICAL FIBER</v>
      </c>
      <c r="P261" s="81" t="str">
        <f>IFERROR(CONCATENATE(VLOOKUP(F261,'Table V'!$A$1:$Q$259969,17,FALSE),"-",(RIGHT(C261,4)),"0",D261),"")</f>
        <v>1251019-563)015</v>
      </c>
      <c r="Q261" s="86" t="str">
        <f>IFERROR(VLOOKUP(F261,'Table V'!A:L,12,FALSE),"")</f>
        <v>LAB</v>
      </c>
      <c r="R261" s="82" t="s">
        <v>1060</v>
      </c>
      <c r="S261" s="81" t="s">
        <v>1061</v>
      </c>
      <c r="T261" s="90">
        <v>43402</v>
      </c>
      <c r="U261" s="88" t="s">
        <v>18</v>
      </c>
      <c r="V261" s="86" t="str">
        <f>IFERROR(VLOOKUP(F261,'Table V'!A:F,6,FALSE),"TBD")</f>
        <v>N/A</v>
      </c>
      <c r="W261" s="81" t="str">
        <f>IFERROR(VLOOKUP(F261,'Table V'!A:G,7,FALSE),"TBD")</f>
        <v>N/A</v>
      </c>
      <c r="X261" s="81" t="str">
        <f>IFERROR(VLOOKUP(A261,[1]Feuil1!$A:$AJ,32,FALSE),"N/A")</f>
        <v>N/A</v>
      </c>
      <c r="Y261" s="131" t="s">
        <v>1893</v>
      </c>
      <c r="Z261" s="89"/>
      <c r="AA261" s="81" t="s">
        <v>840</v>
      </c>
      <c r="AB261" s="85" t="s">
        <v>920</v>
      </c>
      <c r="AC261" s="85" t="s">
        <v>920</v>
      </c>
      <c r="AD261" s="85" t="s">
        <v>1062</v>
      </c>
      <c r="AE261" s="90">
        <v>43404</v>
      </c>
      <c r="AF261" s="90">
        <v>43404</v>
      </c>
      <c r="AG261" s="90">
        <f t="shared" si="19"/>
        <v>43402</v>
      </c>
      <c r="AH261" s="81"/>
      <c r="AI261" s="133" t="str">
        <f>IFERROR(VLOOKUP(SPARES_MANUF[[#This Row],[LCT pour mise à la MAD]],[2]MAD!$B$4:$J$500000,2,FALSE),"MAD TBD")</f>
        <v>MAD TBD</v>
      </c>
      <c r="AJ261" s="124" t="str">
        <f>IFERROR(VLOOKUP(SPARES_MANUF[[#This Row],[LCT pour mise à la MAD]],[2]MAD!$B$4:$J$500000,9,FALSE),"")</f>
        <v/>
      </c>
      <c r="AK2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61" s="124">
        <f>SPARES_MANUF[[#This Row],[Promised ODD]]</f>
        <v>43404</v>
      </c>
      <c r="AM261" s="122" t="s">
        <v>10</v>
      </c>
      <c r="AN261" s="200">
        <f>IFERROR(VLOOKUP(SPARES_MANUF[[#This Row],[P/N]],'Table V'!A$1:O$7777,13,FALSE),"0,00")</f>
        <v>0</v>
      </c>
      <c r="AO261" s="201">
        <f>IFERROR(VLOOKUP(SPARES_MANUF[[#This Row],[P/N]],'Table V'!A$1:O$7777,14,FALSE),"0,00")</f>
        <v>0</v>
      </c>
      <c r="AP261" s="202">
        <f>IFERROR(VLOOKUP(SPARES_MANUF[[#This Row],[P/N]],'Table V'!A$1:O$7777,15,FALSE),"TBD")</f>
        <v>0</v>
      </c>
      <c r="AQ261" s="203" t="str">
        <f>IFERROR(VLOOKUP(SPARES_MANUF[[#This Row],[CONCAT]],[3]PO_AS!$A$2:$R$2520,16,FALSE),"TBD")</f>
        <v>TBD</v>
      </c>
      <c r="AR261" s="204" t="str">
        <f>IFERROR(VLOOKUP(SPARES_MANUF[[#This Row],[CONCAT]],[3]PO_AS!$A$2:$S$2520,18,FALSE),"TBD")</f>
        <v>TBD</v>
      </c>
      <c r="AS261" s="204" t="str">
        <f t="shared" si="20"/>
        <v>Non valide</v>
      </c>
      <c r="AT261" s="204" t="str">
        <f t="shared" si="21"/>
        <v>Non valide</v>
      </c>
      <c r="AU2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6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61" s="259" t="str">
        <f>LEFT(SPARES_MANUF[[#This Row],[LCT]],9)</f>
        <v>LCT169128</v>
      </c>
      <c r="AX261" s="205">
        <f>SPARES_MANUF[[#This Row],[Collaborated date]]</f>
        <v>43404</v>
      </c>
      <c r="AY261" s="206">
        <f>IF(AND(SPARES_MANUF[[#This Row],[Dashboard date]]&gt;40179,SPARES_MANUF[[#This Row],[Dashboard date]]&lt;45658),SPARES_MANUF[[#This Row],[Dashboard date]],0)</f>
        <v>43404</v>
      </c>
      <c r="AZ261" s="207">
        <f>IF(OR(SPARES_MANUF[[#This Row],[Client]]="STELIA",SPARES_MANUF[[#This Row],[Priority]]="RTN",SPARES_MANUF[[#This Row],[Priority]]="EXP",SPARES_MANUF[[#This Row],[Priority]]="CRIT"),2,1)</f>
        <v>1</v>
      </c>
      <c r="BA261" s="208">
        <f>IFERROR(VLOOKUP(SPARES_MANUF[[#This Row],[P/N]],Tableau2[[#All],[PN]:[Temps alloués (h)]],16,FALSE),"TBD")</f>
        <v>0</v>
      </c>
      <c r="BB261" s="208">
        <f>IFERROR(SUM(SPARES_MANUF[[#This Row],[Temps alloués Unitaire]]*SPARES_MANUF[[#This Row],[Requested Qty]]),"TBD")</f>
        <v>0</v>
      </c>
    </row>
    <row r="262" spans="1:54" ht="38.25" hidden="1" customHeight="1" x14ac:dyDescent="0.2">
      <c r="A262" s="335" t="str">
        <f t="shared" si="18"/>
        <v>2794113010</v>
      </c>
      <c r="B262" s="81" t="str">
        <f>IFERROR(VLOOKUP(F262,'Table V'!A:K,11,FALSE),"TBD")</f>
        <v>AIRBUS</v>
      </c>
      <c r="C262" s="81">
        <v>27941130</v>
      </c>
      <c r="D262" s="82" t="s">
        <v>139</v>
      </c>
      <c r="E262" s="83" t="s">
        <v>11</v>
      </c>
      <c r="F262" s="81" t="s">
        <v>1034</v>
      </c>
      <c r="G262" s="81">
        <v>34</v>
      </c>
      <c r="H262" s="81">
        <v>0</v>
      </c>
      <c r="I262" s="81" t="str">
        <f>IFERROR(VLOOKUP(F262,'Stock PHS'!A:F,6,FALSE),"")</f>
        <v/>
      </c>
      <c r="J262" s="84" t="str">
        <f>IFERROR(VLOOKUP(F262,'Table V'!A:I,9,FALSE),"P/N INCONNU")</f>
        <v>P/N CONNU</v>
      </c>
      <c r="K262" s="81" t="str">
        <f>IFERROR(VLOOKUP(F262,'Table V'!A:J,10,FALSE),"TBD")</f>
        <v>TBD</v>
      </c>
      <c r="L262" s="81" t="str">
        <f>IFERROR(VLOOKUP(F262,'Table V'!A:C,3,FALSE),"LdF non existante")</f>
        <v>LdF Non approuvée</v>
      </c>
      <c r="M262" s="85" t="s">
        <v>46</v>
      </c>
      <c r="N262" s="81" t="str">
        <f>IFERROR(VLOOKUP(F262,'Table V'!A:H,8,FALSE),"À définir")</f>
        <v>NON</v>
      </c>
      <c r="O262" s="81" t="str">
        <f>IFERROR(VLOOKUP(F262,'Table V'!A:E,2,FALSE),"TBD")</f>
        <v>PLACARD SET</v>
      </c>
      <c r="P262" s="81" t="str">
        <f>IFERROR(CONCATENATE(VLOOKUP(F262,'Table V'!$A$1:$Q$259969,17,FALSE),"-",(RIGHT(C262,4)),"0",D262),"")</f>
        <v>1251019-1130010</v>
      </c>
      <c r="Q262" s="86" t="str">
        <f>IFERROR(VLOOKUP(F262,'Table V'!A:L,12,FALSE),"")</f>
        <v>COL</v>
      </c>
      <c r="R262" s="82" t="s">
        <v>1045</v>
      </c>
      <c r="S262" s="81" t="s">
        <v>1046</v>
      </c>
      <c r="T262" s="90">
        <v>43404</v>
      </c>
      <c r="U262" s="88" t="s">
        <v>18</v>
      </c>
      <c r="V262" s="86" t="str">
        <f>IFERROR(VLOOKUP(F262,'Table V'!A:F,6,FALSE),"TBD")</f>
        <v>N/A</v>
      </c>
      <c r="W262" s="81" t="str">
        <f>IFERROR(VLOOKUP(F262,'Table V'!A:G,7,FALSE),"TBD")</f>
        <v>N/A</v>
      </c>
      <c r="X262" s="81" t="str">
        <f>IFERROR(VLOOKUP(A262,[1]Feuil1!$A:$AJ,32,FALSE),"N/A")</f>
        <v>N/A</v>
      </c>
      <c r="Y262" s="86" t="s">
        <v>1893</v>
      </c>
      <c r="Z262" s="89"/>
      <c r="AA262" s="81" t="s">
        <v>840</v>
      </c>
      <c r="AB262" s="85" t="s">
        <v>920</v>
      </c>
      <c r="AC262" s="85" t="s">
        <v>920</v>
      </c>
      <c r="AD262" s="85" t="s">
        <v>1047</v>
      </c>
      <c r="AE262" s="90">
        <v>43406</v>
      </c>
      <c r="AF262" s="90">
        <v>43406</v>
      </c>
      <c r="AG262" s="90">
        <f t="shared" si="19"/>
        <v>43404</v>
      </c>
      <c r="AH262" s="81"/>
      <c r="AI262" s="133" t="str">
        <f>IFERROR(VLOOKUP(SPARES_MANUF[[#This Row],[LCT pour mise à la MAD]],[2]MAD!$B$4:$J$500000,2,FALSE),"MAD TBD")</f>
        <v>MAD TBD</v>
      </c>
      <c r="AJ262" s="124" t="str">
        <f>IFERROR(VLOOKUP(SPARES_MANUF[[#This Row],[LCT pour mise à la MAD]],[2]MAD!$B$4:$J$500000,9,FALSE),"")</f>
        <v/>
      </c>
      <c r="AK2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62" s="124">
        <f>SPARES_MANUF[[#This Row],[Promised ODD]]</f>
        <v>43406</v>
      </c>
      <c r="AM262" s="122" t="s">
        <v>10</v>
      </c>
      <c r="AN262" s="200">
        <f>IFERROR(VLOOKUP(SPARES_MANUF[[#This Row],[P/N]],'Table V'!A$1:O$7777,13,FALSE),"0,00")</f>
        <v>120</v>
      </c>
      <c r="AO262" s="201">
        <f>IFERROR(VLOOKUP(SPARES_MANUF[[#This Row],[P/N]],'Table V'!A$1:O$7777,14,FALSE),"0,00")</f>
        <v>0</v>
      </c>
      <c r="AP262" s="202" t="str">
        <f>IFERROR(VLOOKUP(SPARES_MANUF[[#This Row],[P/N]],'Table V'!A$1:O$7777,15,FALSE),"TBD")</f>
        <v>USD</v>
      </c>
      <c r="AQ262" s="203" t="str">
        <f>IFERROR(VLOOKUP(SPARES_MANUF[[#This Row],[CONCAT]],[3]PO_AS!$A$2:$R$2520,16,FALSE),"TBD")</f>
        <v>TBD</v>
      </c>
      <c r="AR262" s="204" t="str">
        <f>IFERROR(VLOOKUP(SPARES_MANUF[[#This Row],[CONCAT]],[3]PO_AS!$A$2:$S$2520,18,FALSE),"TBD")</f>
        <v>TBD</v>
      </c>
      <c r="AS262" s="204" t="str">
        <f t="shared" si="20"/>
        <v>Non valide</v>
      </c>
      <c r="AT262" s="204" t="str">
        <f t="shared" si="21"/>
        <v>Non valide</v>
      </c>
      <c r="AU2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62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62" s="259" t="str">
        <f>LEFT(SPARES_MANUF[[#This Row],[LCT]],9)</f>
        <v>LCT168321</v>
      </c>
      <c r="AX262" s="205">
        <f>SPARES_MANUF[[#This Row],[Collaborated date]]</f>
        <v>43406</v>
      </c>
      <c r="AY262" s="206">
        <f>IF(AND(SPARES_MANUF[[#This Row],[Dashboard date]]&gt;40179,SPARES_MANUF[[#This Row],[Dashboard date]]&lt;45658),SPARES_MANUF[[#This Row],[Dashboard date]],0)</f>
        <v>43406</v>
      </c>
      <c r="AZ262" s="207">
        <f>IF(OR(SPARES_MANUF[[#This Row],[Client]]="STELIA",SPARES_MANUF[[#This Row],[Priority]]="RTN",SPARES_MANUF[[#This Row],[Priority]]="EXP",SPARES_MANUF[[#This Row],[Priority]]="CRIT"),2,1)</f>
        <v>2</v>
      </c>
      <c r="BA262" s="208">
        <f>IFERROR(VLOOKUP(SPARES_MANUF[[#This Row],[P/N]],Tableau2[[#All],[PN]:[Temps alloués (h)]],16,FALSE),"TBD")</f>
        <v>0</v>
      </c>
      <c r="BB262" s="208">
        <f>IFERROR(SUM(SPARES_MANUF[[#This Row],[Temps alloués Unitaire]]*SPARES_MANUF[[#This Row],[Requested Qty]]),"TBD")</f>
        <v>0</v>
      </c>
    </row>
    <row r="263" spans="1:54" ht="38.25" hidden="1" customHeight="1" x14ac:dyDescent="0.2">
      <c r="A263" s="335" t="str">
        <f t="shared" si="18"/>
        <v>490003638910</v>
      </c>
      <c r="B263" s="81" t="str">
        <f>IFERROR(VLOOKUP(F263,'Table V'!A:K,11,FALSE),"TBD")</f>
        <v>STELIA</v>
      </c>
      <c r="C263" s="81">
        <v>4900036389</v>
      </c>
      <c r="D263" s="82">
        <v>10</v>
      </c>
      <c r="E263" s="83" t="s">
        <v>86</v>
      </c>
      <c r="F263" s="81" t="s">
        <v>664</v>
      </c>
      <c r="G263" s="81">
        <v>7</v>
      </c>
      <c r="H263" s="81">
        <v>0</v>
      </c>
      <c r="I263" s="81" t="str">
        <f>IFERROR(VLOOKUP(F263,'Stock PHS'!A:F,6,FALSE),"")</f>
        <v/>
      </c>
      <c r="J263" s="84" t="str">
        <f>IFERROR(VLOOKUP(F263,'Table V'!A:I,9,FALSE),"P/N INCONNU")</f>
        <v>P/N CONNU</v>
      </c>
      <c r="K263" s="81" t="str">
        <f>IFERROR(VLOOKUP(F263,'Table V'!A:J,10,FALSE),"TBD")</f>
        <v>N/A</v>
      </c>
      <c r="L263" s="81" t="str">
        <f>IFERROR(VLOOKUP(F263,'Table V'!A:C,3,FALSE),"LdF non existante")</f>
        <v>LdF approuvée</v>
      </c>
      <c r="M263" s="85" t="s">
        <v>46</v>
      </c>
      <c r="N263" s="81" t="str">
        <f>IFERROR(VLOOKUP(F263,'Table V'!A:H,8,FALSE),"À définir")</f>
        <v>OUI</v>
      </c>
      <c r="O263" s="81" t="str">
        <f>IFERROR(VLOOKUP(F263,'Table V'!A:E,2,FALSE),"TBD")</f>
        <v>CABLE COAXIAL</v>
      </c>
      <c r="P263" s="81" t="str">
        <f>IFERROR(CONCATENATE(VLOOKUP(F263,'Table V'!$A$1:$Q$259969,17,FALSE),"-",(RIGHT(C263,4)),"0",D263),"")</f>
        <v>1251019-6389010</v>
      </c>
      <c r="Q263" s="86" t="str">
        <f>IFERROR(VLOOKUP(F263,'Table V'!A:L,12,FALSE),"")</f>
        <v>COL</v>
      </c>
      <c r="R263" s="82" t="s">
        <v>1036</v>
      </c>
      <c r="S263" s="81" t="s">
        <v>1037</v>
      </c>
      <c r="T263" s="90">
        <v>43406</v>
      </c>
      <c r="U263" s="88" t="s">
        <v>18</v>
      </c>
      <c r="V263" s="86" t="str">
        <f>IFERROR(VLOOKUP(F263,'Table V'!A:F,6,FALSE),"TBD")</f>
        <v>N/A</v>
      </c>
      <c r="W263" s="81" t="str">
        <f>IFERROR(VLOOKUP(F263,'Table V'!A:G,7,FALSE),"TBD")</f>
        <v>N/A</v>
      </c>
      <c r="X263" s="81" t="str">
        <f>IFERROR(VLOOKUP(A263,[1]Feuil1!$A:$AJ,32,FALSE),"N/A")</f>
        <v>N/A</v>
      </c>
      <c r="Y263" s="86" t="s">
        <v>1893</v>
      </c>
      <c r="Z263" s="89" t="s">
        <v>1089</v>
      </c>
      <c r="AA263" s="81" t="s">
        <v>840</v>
      </c>
      <c r="AB263" s="85">
        <v>18014</v>
      </c>
      <c r="AC263" s="85" t="s">
        <v>1026</v>
      </c>
      <c r="AD263" s="81" t="s">
        <v>1038</v>
      </c>
      <c r="AE263" s="90">
        <v>43412</v>
      </c>
      <c r="AF263" s="90">
        <v>43412</v>
      </c>
      <c r="AG263" s="90">
        <f t="shared" si="19"/>
        <v>43406</v>
      </c>
      <c r="AH263" s="81"/>
      <c r="AI263" s="133" t="str">
        <f>IFERROR(VLOOKUP(SPARES_MANUF[[#This Row],[LCT pour mise à la MAD]],[2]MAD!$B$4:$J$500000,2,FALSE),"MAD TBD")</f>
        <v>MAD TBD</v>
      </c>
      <c r="AJ263" s="124" t="str">
        <f>IFERROR(VLOOKUP(SPARES_MANUF[[#This Row],[LCT pour mise à la MAD]],[2]MAD!$B$4:$J$500000,9,FALSE),"")</f>
        <v/>
      </c>
      <c r="AK2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63" s="124">
        <f>SPARES_MANUF[[#This Row],[Promised ODD]]</f>
        <v>43412</v>
      </c>
      <c r="AM263" s="122" t="s">
        <v>10</v>
      </c>
      <c r="AN263" s="200">
        <f>IFERROR(VLOOKUP(SPARES_MANUF[[#This Row],[P/N]],'Table V'!A$1:O$7777,13,FALSE),"0,00")</f>
        <v>213.45</v>
      </c>
      <c r="AO263" s="201">
        <f>IFERROR(VLOOKUP(SPARES_MANUF[[#This Row],[P/N]],'Table V'!A$1:O$7777,14,FALSE),"0,00")</f>
        <v>0</v>
      </c>
      <c r="AP263" s="202" t="str">
        <f>IFERROR(VLOOKUP(SPARES_MANUF[[#This Row],[P/N]],'Table V'!A$1:O$7777,15,FALSE),"TBD")</f>
        <v>EUR</v>
      </c>
      <c r="AQ263" s="203" t="str">
        <f>IFERROR(VLOOKUP(SPARES_MANUF[[#This Row],[CONCAT]],[3]PO_AS!$A$2:$R$2520,16,FALSE),"TBD")</f>
        <v>TBD</v>
      </c>
      <c r="AR263" s="204" t="str">
        <f>IFERROR(VLOOKUP(SPARES_MANUF[[#This Row],[CONCAT]],[3]PO_AS!$A$2:$S$2520,18,FALSE),"TBD")</f>
        <v>TBD</v>
      </c>
      <c r="AS263" s="204" t="str">
        <f t="shared" si="20"/>
        <v>Non valide</v>
      </c>
      <c r="AT263" s="204" t="str">
        <f t="shared" si="21"/>
        <v>Non valide</v>
      </c>
      <c r="AU2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1494.1499999999999</v>
      </c>
      <c r="AV263" s="280">
        <f>IFERROR(SPARES_MANUF[[#This Row],[CA]]*INDEX('Paramètres listes'!$A$32:$C$34,MATCH(SPARES_MANUF[[#This Row],[Devise vendue]],'Paramètres listes'!$A$32:$A$34,0),MATCH(DASHBOARD!$J$5,'Paramètres listes'!$A$32:$C$32,0)),"0,00")</f>
        <v>1494.1499999999999</v>
      </c>
      <c r="AW263" s="259" t="str">
        <f>LEFT(SPARES_MANUF[[#This Row],[LCT]],9)</f>
        <v>LCT168256</v>
      </c>
      <c r="AX263" s="205">
        <f>SPARES_MANUF[[#This Row],[Collaborated date]]</f>
        <v>43412</v>
      </c>
      <c r="AY263" s="206">
        <f>IF(AND(SPARES_MANUF[[#This Row],[Dashboard date]]&gt;40179,SPARES_MANUF[[#This Row],[Dashboard date]]&lt;45658),SPARES_MANUF[[#This Row],[Dashboard date]],0)</f>
        <v>43412</v>
      </c>
      <c r="AZ263" s="207">
        <f>IF(OR(SPARES_MANUF[[#This Row],[Client]]="STELIA",SPARES_MANUF[[#This Row],[Priority]]="RTN",SPARES_MANUF[[#This Row],[Priority]]="EXP",SPARES_MANUF[[#This Row],[Priority]]="CRIT"),2,1)</f>
        <v>2</v>
      </c>
      <c r="BA263" s="208">
        <f>IFERROR(VLOOKUP(SPARES_MANUF[[#This Row],[P/N]],Tableau2[[#All],[PN]:[Temps alloués (h)]],16,FALSE),"TBD")</f>
        <v>1.45</v>
      </c>
      <c r="BB263" s="208">
        <f>IFERROR(SUM(SPARES_MANUF[[#This Row],[Temps alloués Unitaire]]*SPARES_MANUF[[#This Row],[Requested Qty]]),"TBD")</f>
        <v>10.15</v>
      </c>
    </row>
    <row r="264" spans="1:54" ht="38.25" hidden="1" customHeight="1" x14ac:dyDescent="0.2">
      <c r="A264" s="335" t="str">
        <f t="shared" si="18"/>
        <v>2788294510</v>
      </c>
      <c r="B264" s="81" t="str">
        <f>IFERROR(VLOOKUP(F264,'Table V'!A:K,11,FALSE),"TBD")</f>
        <v>AIRBUS</v>
      </c>
      <c r="C264" s="81">
        <v>27882945</v>
      </c>
      <c r="D264" s="82">
        <v>10</v>
      </c>
      <c r="E264" s="83" t="s">
        <v>78</v>
      </c>
      <c r="F264" s="81" t="s">
        <v>631</v>
      </c>
      <c r="G264" s="81">
        <v>6</v>
      </c>
      <c r="H264" s="81">
        <v>0</v>
      </c>
      <c r="I264" s="81" t="str">
        <f>IFERROR(VLOOKUP(F264,'Stock PHS'!A:F,6,FALSE),"")</f>
        <v/>
      </c>
      <c r="J264" s="84" t="str">
        <f>IFERROR(VLOOKUP(F264,'Table V'!A:I,9,FALSE),"P/N INCONNU")</f>
        <v>P/N CONNU</v>
      </c>
      <c r="K264" s="81" t="str">
        <f>IFERROR(VLOOKUP(F264,'Table V'!A:J,10,FALSE),"TBD")</f>
        <v>N/A</v>
      </c>
      <c r="L264" s="81" t="str">
        <f>IFERROR(VLOOKUP(F264,'Table V'!A:C,3,FALSE),"LdF non existante")</f>
        <v>LdF approuvée</v>
      </c>
      <c r="M264" s="85" t="s">
        <v>46</v>
      </c>
      <c r="N264" s="81" t="str">
        <f>IFERROR(VLOOKUP(F264,'Table V'!A:H,8,FALSE),"À définir")</f>
        <v>NON</v>
      </c>
      <c r="O264" s="81" t="str">
        <f>IFERROR(VLOOKUP(F264,'Table V'!A:E,2,FALSE),"TBD")</f>
        <v>JACK</v>
      </c>
      <c r="P264" s="81" t="str">
        <f>IFERROR(CONCATENATE(VLOOKUP(F264,'Table V'!$A$1:$Q$259969,17,FALSE),"-",(RIGHT(C264,4)),"0",D264),"")</f>
        <v>1251319-2945010</v>
      </c>
      <c r="Q264" s="86" t="str">
        <f>IFERROR(VLOOKUP(F264,'Table V'!A:L,12,FALSE),"")</f>
        <v>LAB</v>
      </c>
      <c r="R264" s="82" t="s">
        <v>856</v>
      </c>
      <c r="S264" s="81" t="s">
        <v>859</v>
      </c>
      <c r="T264" s="90">
        <v>43410</v>
      </c>
      <c r="U264" s="88" t="s">
        <v>18</v>
      </c>
      <c r="V264" s="86" t="str">
        <f>IFERROR(VLOOKUP(F264,'Table V'!A:F,6,FALSE),"TBD")</f>
        <v>N/A</v>
      </c>
      <c r="W264" s="81" t="str">
        <f>IFERROR(VLOOKUP(F264,'Table V'!A:G,7,FALSE),"TBD")</f>
        <v>N/A</v>
      </c>
      <c r="X264" s="81" t="str">
        <f>IFERROR(VLOOKUP(A264,[1]Feuil1!$A:$AJ,32,FALSE),"N/A")</f>
        <v>N/A</v>
      </c>
      <c r="Y264" s="86" t="s">
        <v>1893</v>
      </c>
      <c r="Z264" s="89" t="s">
        <v>1092</v>
      </c>
      <c r="AA264" s="81" t="s">
        <v>840</v>
      </c>
      <c r="AB264" s="85">
        <v>17010</v>
      </c>
      <c r="AC264" s="85" t="s">
        <v>914</v>
      </c>
      <c r="AD264" s="85">
        <v>2657</v>
      </c>
      <c r="AE264" s="90">
        <v>43356</v>
      </c>
      <c r="AF264" s="90">
        <v>43415</v>
      </c>
      <c r="AG264" s="90">
        <f t="shared" si="19"/>
        <v>43410</v>
      </c>
      <c r="AH264" s="81"/>
      <c r="AI264" s="133">
        <f>IFERROR(VLOOKUP(SPARES_MANUF[[#This Row],[LCT pour mise à la MAD]],[2]MAD!$B$4:$J$500000,2,FALSE),"MAD TBD")</f>
        <v>43412</v>
      </c>
      <c r="AJ264" s="124">
        <f>IFERROR(VLOOKUP(SPARES_MANUF[[#This Row],[LCT pour mise à la MAD]],[2]MAD!$B$4:$J$500000,9,FALSE),"")</f>
        <v>43413</v>
      </c>
      <c r="AK26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64" s="124">
        <f>SPARES_MANUF[[#This Row],[Promised ODD]]</f>
        <v>43415</v>
      </c>
      <c r="AM264" s="122" t="s">
        <v>10</v>
      </c>
      <c r="AN264" s="200">
        <f>IFERROR(VLOOKUP(SPARES_MANUF[[#This Row],[P/N]],'Table V'!A$1:O$7777,13,FALSE),"0,00")</f>
        <v>970</v>
      </c>
      <c r="AO264" s="201">
        <f>IFERROR(VLOOKUP(SPARES_MANUF[[#This Row],[P/N]],'Table V'!A$1:O$7777,14,FALSE),"0,00")</f>
        <v>1796</v>
      </c>
      <c r="AP264" s="202" t="str">
        <f>IFERROR(VLOOKUP(SPARES_MANUF[[#This Row],[P/N]],'Table V'!A$1:O$7777,15,FALSE),"TBD")</f>
        <v>USD</v>
      </c>
      <c r="AQ264" s="203" t="str">
        <f>IFERROR(VLOOKUP(SPARES_MANUF[[#This Row],[CONCAT]],[3]PO_AS!$A$2:$R$2520,16,FALSE),"TBD")</f>
        <v>TBD</v>
      </c>
      <c r="AR264" s="204" t="str">
        <f>IFERROR(VLOOKUP(SPARES_MANUF[[#This Row],[CONCAT]],[3]PO_AS!$A$2:$S$2520,18,FALSE),"TBD")</f>
        <v>TBD</v>
      </c>
      <c r="AS264" s="204" t="str">
        <f t="shared" si="20"/>
        <v>Non valide</v>
      </c>
      <c r="AT264" s="204" t="str">
        <f t="shared" si="21"/>
        <v>Non valide</v>
      </c>
      <c r="AU2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5820</v>
      </c>
      <c r="AV264" s="280">
        <f>IFERROR(SPARES_MANUF[[#This Row],[CA]]*INDEX('Paramètres listes'!$A$32:$C$34,MATCH(SPARES_MANUF[[#This Row],[Devise vendue]],'Paramètres listes'!$A$32:$A$34,0),MATCH(DASHBOARD!$J$5,'Paramètres listes'!$A$32:$C$32,0)),"0,00")</f>
        <v>5179.8</v>
      </c>
      <c r="AW264" s="259" t="str">
        <f>LEFT(SPARES_MANUF[[#This Row],[LCT]],9)</f>
        <v>LCT133532</v>
      </c>
      <c r="AX264" s="205">
        <f>SPARES_MANUF[[#This Row],[Collaborated date]]</f>
        <v>43415</v>
      </c>
      <c r="AY264" s="206">
        <f>IF(AND(SPARES_MANUF[[#This Row],[Dashboard date]]&gt;40179,SPARES_MANUF[[#This Row],[Dashboard date]]&lt;45658),SPARES_MANUF[[#This Row],[Dashboard date]],0)</f>
        <v>43415</v>
      </c>
      <c r="AZ264" s="207">
        <f>IF(OR(SPARES_MANUF[[#This Row],[Client]]="STELIA",SPARES_MANUF[[#This Row],[Priority]]="RTN",SPARES_MANUF[[#This Row],[Priority]]="EXP",SPARES_MANUF[[#This Row],[Priority]]="CRIT"),2,1)</f>
        <v>2</v>
      </c>
      <c r="BA264" s="208">
        <f>IFERROR(VLOOKUP(SPARES_MANUF[[#This Row],[P/N]],Tableau2[[#All],[PN]:[Temps alloués (h)]],16,FALSE),"TBD")</f>
        <v>4.04</v>
      </c>
      <c r="BB264" s="208">
        <f>IFERROR(SUM(SPARES_MANUF[[#This Row],[Temps alloués Unitaire]]*SPARES_MANUF[[#This Row],[Requested Qty]]),"TBD")</f>
        <v>24.240000000000002</v>
      </c>
    </row>
    <row r="265" spans="1:54" ht="25.5" hidden="1" customHeight="1" x14ac:dyDescent="0.2">
      <c r="A265" s="335" t="str">
        <f t="shared" si="18"/>
        <v>2788228910</v>
      </c>
      <c r="B265" s="81" t="str">
        <f>IFERROR(VLOOKUP(F265,'Table V'!A:K,11,FALSE),"TBD")</f>
        <v>AIRBUS</v>
      </c>
      <c r="C265" s="81">
        <v>27882289</v>
      </c>
      <c r="D265" s="82">
        <v>10</v>
      </c>
      <c r="E265" s="83" t="s">
        <v>86</v>
      </c>
      <c r="F265" s="81" t="s">
        <v>507</v>
      </c>
      <c r="G265" s="81">
        <v>3</v>
      </c>
      <c r="H265" s="81">
        <v>0</v>
      </c>
      <c r="I265" s="81" t="str">
        <f>IFERROR(VLOOKUP(F265,'Stock PHS'!A:F,6,FALSE),"")</f>
        <v/>
      </c>
      <c r="J265" s="84" t="str">
        <f>IFERROR(VLOOKUP(F265,'Table V'!A:I,9,FALSE),"P/N INCONNU")</f>
        <v>P/N CONNU</v>
      </c>
      <c r="K265" s="81" t="str">
        <f>IFERROR(VLOOKUP(F265,'Table V'!A:J,10,FALSE),"TBD")</f>
        <v>NB03483P</v>
      </c>
      <c r="L265" s="81" t="str">
        <f>IFERROR(VLOOKUP(F265,'Table V'!A:C,3,FALSE),"LdF non existante")</f>
        <v>LdF approuvée</v>
      </c>
      <c r="M265" s="85" t="s">
        <v>46</v>
      </c>
      <c r="N265" s="81" t="str">
        <f>IFERROR(VLOOKUP(F265,'Table V'!A:H,8,FALSE),"À définir")</f>
        <v>NON</v>
      </c>
      <c r="O265" s="81">
        <f>IFERROR(VLOOKUP(F265,'Table V'!A:E,2,FALSE),"TBD")</f>
        <v>27</v>
      </c>
      <c r="P265" s="81" t="str">
        <f>IFERROR(CONCATENATE(VLOOKUP(F265,'Table V'!$A$1:$Q$259969,17,FALSE),"-",(RIGHT(C265,4)),"0",D265),"")</f>
        <v>1251019-2289010</v>
      </c>
      <c r="Q265" s="86" t="str">
        <f>IFERROR(VLOOKUP(F265,'Table V'!A:L,12,FALSE),"")</f>
        <v>LAB</v>
      </c>
      <c r="R265" s="82" t="s">
        <v>845</v>
      </c>
      <c r="S265" s="81" t="s">
        <v>844</v>
      </c>
      <c r="T265" s="90">
        <v>43410</v>
      </c>
      <c r="U265" s="88" t="s">
        <v>18</v>
      </c>
      <c r="V265" s="86" t="str">
        <f>IFERROR(VLOOKUP(F265,'Table V'!A:F,6,FALSE),"TBD")</f>
        <v>N/A</v>
      </c>
      <c r="W265" s="81" t="str">
        <f>IFERROR(VLOOKUP(F265,'Table V'!A:G,7,FALSE),"TBD")</f>
        <v>N/A</v>
      </c>
      <c r="X265" s="81" t="str">
        <f>IFERROR(VLOOKUP(A265,[1]Feuil1!$A:$AJ,32,FALSE),"N/A")</f>
        <v>N/A</v>
      </c>
      <c r="Y265" s="86" t="s">
        <v>1893</v>
      </c>
      <c r="Z265" s="89" t="s">
        <v>1093</v>
      </c>
      <c r="AA265" s="81" t="s">
        <v>840</v>
      </c>
      <c r="AB265" s="85">
        <v>17014</v>
      </c>
      <c r="AC265" s="81" t="s">
        <v>993</v>
      </c>
      <c r="AD265" s="85">
        <v>2661</v>
      </c>
      <c r="AE265" s="90">
        <v>43374</v>
      </c>
      <c r="AF265" s="90">
        <v>43414</v>
      </c>
      <c r="AG265" s="90">
        <f t="shared" si="19"/>
        <v>43410</v>
      </c>
      <c r="AH265" s="81"/>
      <c r="AI265" s="133">
        <f>IFERROR(VLOOKUP(SPARES_MANUF[[#This Row],[LCT pour mise à la MAD]],[2]MAD!$B$4:$J$500000,2,FALSE),"MAD TBD")</f>
        <v>43412</v>
      </c>
      <c r="AJ265" s="124">
        <f>IFERROR(VLOOKUP(SPARES_MANUF[[#This Row],[LCT pour mise à la MAD]],[2]MAD!$B$4:$J$500000,9,FALSE),"")</f>
        <v>43413</v>
      </c>
      <c r="AK26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65" s="124">
        <f>SPARES_MANUF[[#This Row],[Promised ODD]]</f>
        <v>43414</v>
      </c>
      <c r="AM265" s="122" t="s">
        <v>10</v>
      </c>
      <c r="AN265" s="200">
        <f>IFERROR(VLOOKUP(SPARES_MANUF[[#This Row],[P/N]],'Table V'!A$1:O$7777,13,FALSE),"0,00")</f>
        <v>1466</v>
      </c>
      <c r="AO265" s="201">
        <f>IFERROR(VLOOKUP(SPARES_MANUF[[#This Row],[P/N]],'Table V'!A$1:O$7777,14,FALSE),"0,00")</f>
        <v>2436</v>
      </c>
      <c r="AP265" s="202" t="str">
        <f>IFERROR(VLOOKUP(SPARES_MANUF[[#This Row],[P/N]],'Table V'!A$1:O$7777,15,FALSE),"TBD")</f>
        <v>USD</v>
      </c>
      <c r="AQ265" s="203" t="str">
        <f>IFERROR(VLOOKUP(SPARES_MANUF[[#This Row],[CONCAT]],[3]PO_AS!$A$2:$R$2520,16,FALSE),"TBD")</f>
        <v>TBD</v>
      </c>
      <c r="AR265" s="204" t="str">
        <f>IFERROR(VLOOKUP(SPARES_MANUF[[#This Row],[CONCAT]],[3]PO_AS!$A$2:$S$2520,18,FALSE),"TBD")</f>
        <v>TBD</v>
      </c>
      <c r="AS265" s="204" t="str">
        <f t="shared" si="20"/>
        <v>Non valide</v>
      </c>
      <c r="AT265" s="204" t="str">
        <f t="shared" si="21"/>
        <v>Non valide</v>
      </c>
      <c r="AU2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4398</v>
      </c>
      <c r="AV265" s="280">
        <f>IFERROR(SPARES_MANUF[[#This Row],[CA]]*INDEX('Paramètres listes'!$A$32:$C$34,MATCH(SPARES_MANUF[[#This Row],[Devise vendue]],'Paramètres listes'!$A$32:$A$34,0),MATCH(DASHBOARD!$J$5,'Paramètres listes'!$A$32:$C$32,0)),"0,00")</f>
        <v>3914.2200000000003</v>
      </c>
      <c r="AW265" s="259" t="str">
        <f>LEFT(SPARES_MANUF[[#This Row],[LCT]],9)</f>
        <v>LCT131575</v>
      </c>
      <c r="AX265" s="205">
        <f>SPARES_MANUF[[#This Row],[Collaborated date]]</f>
        <v>43414</v>
      </c>
      <c r="AY265" s="206">
        <f>IF(AND(SPARES_MANUF[[#This Row],[Dashboard date]]&gt;40179,SPARES_MANUF[[#This Row],[Dashboard date]]&lt;45658),SPARES_MANUF[[#This Row],[Dashboard date]],0)</f>
        <v>43414</v>
      </c>
      <c r="AZ265" s="207">
        <f>IF(OR(SPARES_MANUF[[#This Row],[Client]]="STELIA",SPARES_MANUF[[#This Row],[Priority]]="RTN",SPARES_MANUF[[#This Row],[Priority]]="EXP",SPARES_MANUF[[#This Row],[Priority]]="CRIT"),2,1)</f>
        <v>2</v>
      </c>
      <c r="BA265" s="208">
        <f>IFERROR(VLOOKUP(SPARES_MANUF[[#This Row],[P/N]],Tableau2[[#All],[PN]:[Temps alloués (h)]],16,FALSE),"TBD")</f>
        <v>3.53</v>
      </c>
      <c r="BB265" s="208">
        <f>IFERROR(SUM(SPARES_MANUF[[#This Row],[Temps alloués Unitaire]]*SPARES_MANUF[[#This Row],[Requested Qty]]),"TBD")</f>
        <v>10.59</v>
      </c>
    </row>
    <row r="266" spans="1:54" ht="25.5" hidden="1" customHeight="1" x14ac:dyDescent="0.2">
      <c r="A266" s="335" t="str">
        <f t="shared" si="18"/>
        <v>2785262010</v>
      </c>
      <c r="B266" s="81" t="str">
        <f>IFERROR(VLOOKUP(F266,'Table V'!A:K,11,FALSE),"TBD")</f>
        <v>AIRBUS</v>
      </c>
      <c r="C266" s="81">
        <v>27852620</v>
      </c>
      <c r="D266" s="82">
        <v>10</v>
      </c>
      <c r="E266" s="83" t="s">
        <v>3</v>
      </c>
      <c r="F266" s="81" t="s">
        <v>607</v>
      </c>
      <c r="G266" s="81">
        <v>2</v>
      </c>
      <c r="H266" s="81">
        <v>0</v>
      </c>
      <c r="I266" s="81" t="str">
        <f>IFERROR(VLOOKUP(F266,'Stock PHS'!A:F,6,FALSE),"")</f>
        <v/>
      </c>
      <c r="J266" s="84" t="str">
        <f>IFERROR(VLOOKUP(F266,'Table V'!A:I,9,FALSE),"P/N INCONNU")</f>
        <v>P/N CONNU</v>
      </c>
      <c r="K266" s="81" t="str">
        <f>IFERROR(VLOOKUP(F266,'Table V'!A:J,10,FALSE),"TBD")</f>
        <v>NB04436P</v>
      </c>
      <c r="L266" s="81" t="str">
        <f>IFERROR(VLOOKUP(F266,'Table V'!A:C,3,FALSE),"LdF non existante")</f>
        <v>LdF Non approuvée</v>
      </c>
      <c r="M266" s="85" t="s">
        <v>46</v>
      </c>
      <c r="N266" s="81" t="str">
        <f>IFERROR(VLOOKUP(F266,'Table V'!A:H,8,FALSE),"À définir")</f>
        <v>NON</v>
      </c>
      <c r="O266" s="81">
        <f>IFERROR(VLOOKUP(F266,'Table V'!A:E,2,FALSE),"TBD")</f>
        <v>500</v>
      </c>
      <c r="P266" s="81" t="str">
        <f>IFERROR(CONCATENATE(VLOOKUP(F266,'Table V'!$A$1:$Q$259969,17,FALSE),"-",(RIGHT(C266,4)),"0",D266),"")</f>
        <v>1251019-2620010</v>
      </c>
      <c r="Q266" s="86" t="str">
        <f>IFERROR(VLOOKUP(F266,'Table V'!A:L,12,FALSE),"")</f>
        <v>LAB</v>
      </c>
      <c r="R266" s="82" t="s">
        <v>1794</v>
      </c>
      <c r="S266" s="81" t="s">
        <v>1048</v>
      </c>
      <c r="T266" s="90">
        <v>43410</v>
      </c>
      <c r="U266" s="88" t="s">
        <v>18</v>
      </c>
      <c r="V266" s="86" t="str">
        <f>IFERROR(VLOOKUP(F266,'Table V'!A:F,6,FALSE),"TBD")</f>
        <v>N/A</v>
      </c>
      <c r="W266" s="81" t="str">
        <f>IFERROR(VLOOKUP(F266,'Table V'!A:G,7,FALSE),"TBD")</f>
        <v>N/A</v>
      </c>
      <c r="X266" s="81" t="str">
        <f>IFERROR(VLOOKUP(A266,[1]Feuil1!$A:$AJ,32,FALSE),"N/A")</f>
        <v>N/A</v>
      </c>
      <c r="Y266" s="86" t="s">
        <v>1893</v>
      </c>
      <c r="Z266" s="89" t="s">
        <v>1094</v>
      </c>
      <c r="AA266" s="81" t="s">
        <v>141</v>
      </c>
      <c r="AB266" s="85">
        <v>16699</v>
      </c>
      <c r="AC266" s="85" t="s">
        <v>1025</v>
      </c>
      <c r="AD266" s="85">
        <v>2504</v>
      </c>
      <c r="AE266" s="90">
        <v>43356</v>
      </c>
      <c r="AF266" s="90">
        <v>43412</v>
      </c>
      <c r="AG266" s="90">
        <f t="shared" si="19"/>
        <v>43410</v>
      </c>
      <c r="AH266" s="81"/>
      <c r="AI266" s="133">
        <f>IFERROR(VLOOKUP(SPARES_MANUF[[#This Row],[LCT pour mise à la MAD]],[2]MAD!$B$4:$J$500000,2,FALSE),"MAD TBD")</f>
        <v>43412</v>
      </c>
      <c r="AJ266" s="124">
        <f>IFERROR(VLOOKUP(SPARES_MANUF[[#This Row],[LCT pour mise à la MAD]],[2]MAD!$B$4:$J$500000,9,FALSE),"")</f>
        <v>43419</v>
      </c>
      <c r="AK2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66" s="124">
        <f>SPARES_MANUF[[#This Row],[Promised ODD]]</f>
        <v>43412</v>
      </c>
      <c r="AM266" s="122" t="s">
        <v>10</v>
      </c>
      <c r="AN266" s="200">
        <f>IFERROR(VLOOKUP(SPARES_MANUF[[#This Row],[P/N]],'Table V'!A$1:O$7777,13,FALSE),"0,00")</f>
        <v>2430</v>
      </c>
      <c r="AO266" s="201">
        <f>IFERROR(VLOOKUP(SPARES_MANUF[[#This Row],[P/N]],'Table V'!A$1:O$7777,14,FALSE),"0,00")</f>
        <v>2773</v>
      </c>
      <c r="AP266" s="202" t="str">
        <f>IFERROR(VLOOKUP(SPARES_MANUF[[#This Row],[P/N]],'Table V'!A$1:O$7777,15,FALSE),"TBD")</f>
        <v>USD</v>
      </c>
      <c r="AQ266" s="203" t="str">
        <f>IFERROR(VLOOKUP(SPARES_MANUF[[#This Row],[CONCAT]],[3]PO_AS!$A$2:$R$2520,16,FALSE),"TBD")</f>
        <v>TBD</v>
      </c>
      <c r="AR266" s="204" t="str">
        <f>IFERROR(VLOOKUP(SPARES_MANUF[[#This Row],[CONCAT]],[3]PO_AS!$A$2:$S$2520,18,FALSE),"TBD")</f>
        <v>TBD</v>
      </c>
      <c r="AS266" s="204" t="str">
        <f t="shared" si="20"/>
        <v>Non valide</v>
      </c>
      <c r="AT266" s="204" t="str">
        <f t="shared" si="21"/>
        <v>Non valide</v>
      </c>
      <c r="AU2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5546</v>
      </c>
      <c r="AV266" s="280">
        <f>IFERROR(SPARES_MANUF[[#This Row],[CA]]*INDEX('Paramètres listes'!$A$32:$C$34,MATCH(SPARES_MANUF[[#This Row],[Devise vendue]],'Paramètres listes'!$A$32:$A$34,0),MATCH(DASHBOARD!$J$5,'Paramètres listes'!$A$32:$C$32,0)),"0,00")</f>
        <v>4935.9400000000005</v>
      </c>
      <c r="AW266" s="259" t="str">
        <f>LEFT(SPARES_MANUF[[#This Row],[LCT]],9)</f>
        <v>LCT125378</v>
      </c>
      <c r="AX266" s="205">
        <f>SPARES_MANUF[[#This Row],[Collaborated date]]</f>
        <v>43412</v>
      </c>
      <c r="AY266" s="206">
        <f>IF(AND(SPARES_MANUF[[#This Row],[Dashboard date]]&gt;40179,SPARES_MANUF[[#This Row],[Dashboard date]]&lt;45658),SPARES_MANUF[[#This Row],[Dashboard date]],0)</f>
        <v>43412</v>
      </c>
      <c r="AZ266" s="207">
        <f>IF(OR(SPARES_MANUF[[#This Row],[Client]]="STELIA",SPARES_MANUF[[#This Row],[Priority]]="RTN",SPARES_MANUF[[#This Row],[Priority]]="EXP",SPARES_MANUF[[#This Row],[Priority]]="CRIT"),2,1)</f>
        <v>1</v>
      </c>
      <c r="BA266" s="208">
        <f>IFERROR(VLOOKUP(SPARES_MANUF[[#This Row],[P/N]],Tableau2[[#All],[PN]:[Temps alloués (h)]],16,FALSE),"TBD")</f>
        <v>0</v>
      </c>
      <c r="BB266" s="208">
        <f>IFERROR(SUM(SPARES_MANUF[[#This Row],[Temps alloués Unitaire]]*SPARES_MANUF[[#This Row],[Requested Qty]]),"TBD")</f>
        <v>0</v>
      </c>
    </row>
    <row r="267" spans="1:54" ht="25.5" hidden="1" customHeight="1" x14ac:dyDescent="0.2">
      <c r="A267" s="335" t="str">
        <f t="shared" si="18"/>
        <v>2793387510</v>
      </c>
      <c r="B267" s="81" t="str">
        <f>IFERROR(VLOOKUP(F267,'Table V'!A:K,11,FALSE),"TBD")</f>
        <v>AIRBUS</v>
      </c>
      <c r="C267" s="81">
        <v>27933875</v>
      </c>
      <c r="D267" s="82">
        <v>10</v>
      </c>
      <c r="E267" s="83" t="s">
        <v>78</v>
      </c>
      <c r="F267" s="81" t="s">
        <v>658</v>
      </c>
      <c r="G267" s="81">
        <v>1</v>
      </c>
      <c r="H267" s="81">
        <v>0</v>
      </c>
      <c r="I267" s="81" t="str">
        <f>IFERROR(VLOOKUP(F267,'Stock PHS'!A:F,6,FALSE),"")</f>
        <v/>
      </c>
      <c r="J267" s="84" t="str">
        <f>IFERROR(VLOOKUP(F267,'Table V'!A:I,9,FALSE),"P/N INCONNU")</f>
        <v>P/N CONNU</v>
      </c>
      <c r="K267" s="81" t="str">
        <f>IFERROR(VLOOKUP(F267,'Table V'!A:J,10,FALSE),"TBD")</f>
        <v>N/A</v>
      </c>
      <c r="L267" s="81" t="str">
        <f>IFERROR(VLOOKUP(F267,'Table V'!A:C,3,FALSE),"LdF non existante")</f>
        <v>LdF approuvée</v>
      </c>
      <c r="M267" s="85" t="s">
        <v>46</v>
      </c>
      <c r="N267" s="81" t="str">
        <f>IFERROR(VLOOKUP(F267,'Table V'!A:H,8,FALSE),"À définir")</f>
        <v>NON</v>
      </c>
      <c r="O267" s="81" t="str">
        <f>IFERROR(VLOOKUP(F267,'Table V'!A:E,2,FALSE),"TBD")</f>
        <v>PLATE ASSY</v>
      </c>
      <c r="P267" s="81" t="str">
        <f>IFERROR(CONCATENATE(VLOOKUP(F267,'Table V'!$A$1:$Q$259969,17,FALSE),"-",(RIGHT(C267,4)),"0",D267),"")</f>
        <v>1251019-3875010</v>
      </c>
      <c r="Q267" s="86" t="str">
        <f>IFERROR(VLOOKUP(F267,'Table V'!A:L,12,FALSE),"")</f>
        <v>COL</v>
      </c>
      <c r="R267" s="82" t="s">
        <v>988</v>
      </c>
      <c r="S267" s="81" t="s">
        <v>989</v>
      </c>
      <c r="T267" s="90">
        <v>43410</v>
      </c>
      <c r="U267" s="88" t="s">
        <v>18</v>
      </c>
      <c r="V267" s="86" t="str">
        <f>IFERROR(VLOOKUP(F267,'Table V'!A:F,6,FALSE),"TBD")</f>
        <v>N/A</v>
      </c>
      <c r="W267" s="81" t="str">
        <f>IFERROR(VLOOKUP(F267,'Table V'!A:G,7,FALSE),"TBD")</f>
        <v>N/A</v>
      </c>
      <c r="X267" s="81" t="str">
        <f>IFERROR(VLOOKUP(A267,[1]Feuil1!$A:$AJ,32,FALSE),"N/A")</f>
        <v>N/A</v>
      </c>
      <c r="Y267" s="86" t="s">
        <v>1893</v>
      </c>
      <c r="Z267" s="89" t="s">
        <v>1088</v>
      </c>
      <c r="AA267" s="81" t="s">
        <v>840</v>
      </c>
      <c r="AB267" s="85">
        <v>17885</v>
      </c>
      <c r="AC267" s="85"/>
      <c r="AD267" s="85" t="s">
        <v>1087</v>
      </c>
      <c r="AE267" s="90">
        <v>43415</v>
      </c>
      <c r="AF267" s="90">
        <v>43415</v>
      </c>
      <c r="AG267" s="90">
        <f t="shared" si="19"/>
        <v>43410</v>
      </c>
      <c r="AH267" s="81"/>
      <c r="AI267" s="133" t="str">
        <f>IFERROR(VLOOKUP(SPARES_MANUF[[#This Row],[LCT pour mise à la MAD]],[2]MAD!$B$4:$J$500000,2,FALSE),"MAD TBD")</f>
        <v>MAD TBD</v>
      </c>
      <c r="AJ267" s="124" t="str">
        <f>IFERROR(VLOOKUP(SPARES_MANUF[[#This Row],[LCT pour mise à la MAD]],[2]MAD!$B$4:$J$500000,9,FALSE),"")</f>
        <v/>
      </c>
      <c r="AK26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67" s="124">
        <f>SPARES_MANUF[[#This Row],[Promised ODD]]</f>
        <v>43415</v>
      </c>
      <c r="AM267" s="122" t="s">
        <v>10</v>
      </c>
      <c r="AN267" s="200">
        <f>IFERROR(VLOOKUP(SPARES_MANUF[[#This Row],[P/N]],'Table V'!A$1:O$7777,13,FALSE),"0,00")</f>
        <v>745</v>
      </c>
      <c r="AO267" s="201">
        <f>IFERROR(VLOOKUP(SPARES_MANUF[[#This Row],[P/N]],'Table V'!A$1:O$7777,14,FALSE),"0,00")</f>
        <v>0</v>
      </c>
      <c r="AP267" s="202" t="str">
        <f>IFERROR(VLOOKUP(SPARES_MANUF[[#This Row],[P/N]],'Table V'!A$1:O$7777,15,FALSE),"TBD")</f>
        <v>EUR</v>
      </c>
      <c r="AQ267" s="203" t="str">
        <f>IFERROR(VLOOKUP(SPARES_MANUF[[#This Row],[CONCAT]],[3]PO_AS!$A$2:$R$2520,16,FALSE),"TBD")</f>
        <v>TBD</v>
      </c>
      <c r="AR267" s="204" t="str">
        <f>IFERROR(VLOOKUP(SPARES_MANUF[[#This Row],[CONCAT]],[3]PO_AS!$A$2:$S$2520,18,FALSE),"TBD")</f>
        <v>TBD</v>
      </c>
      <c r="AS267" s="204" t="str">
        <f t="shared" si="20"/>
        <v>Non valide</v>
      </c>
      <c r="AT267" s="204" t="str">
        <f t="shared" si="21"/>
        <v>Non valide</v>
      </c>
      <c r="AU26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745</v>
      </c>
      <c r="AV267" s="280">
        <f>IFERROR(SPARES_MANUF[[#This Row],[CA]]*INDEX('Paramètres listes'!$A$32:$C$34,MATCH(SPARES_MANUF[[#This Row],[Devise vendue]],'Paramètres listes'!$A$32:$A$34,0),MATCH(DASHBOARD!$J$5,'Paramètres listes'!$A$32:$C$32,0)),"0,00")</f>
        <v>745</v>
      </c>
      <c r="AW267" s="259" t="str">
        <f>LEFT(SPARES_MANUF[[#This Row],[LCT]],9)</f>
        <v>LCT164073</v>
      </c>
      <c r="AX267" s="205">
        <f>SPARES_MANUF[[#This Row],[Collaborated date]]</f>
        <v>43415</v>
      </c>
      <c r="AY267" s="206">
        <f>IF(AND(SPARES_MANUF[[#This Row],[Dashboard date]]&gt;40179,SPARES_MANUF[[#This Row],[Dashboard date]]&lt;45658),SPARES_MANUF[[#This Row],[Dashboard date]],0)</f>
        <v>43415</v>
      </c>
      <c r="AZ267" s="207">
        <f>IF(OR(SPARES_MANUF[[#This Row],[Client]]="STELIA",SPARES_MANUF[[#This Row],[Priority]]="RTN",SPARES_MANUF[[#This Row],[Priority]]="EXP",SPARES_MANUF[[#This Row],[Priority]]="CRIT"),2,1)</f>
        <v>2</v>
      </c>
      <c r="BA267" s="208">
        <f>IFERROR(VLOOKUP(SPARES_MANUF[[#This Row],[P/N]],Tableau2[[#All],[PN]:[Temps alloués (h)]],16,FALSE),"TBD")</f>
        <v>0</v>
      </c>
      <c r="BB267" s="208">
        <f>IFERROR(SUM(SPARES_MANUF[[#This Row],[Temps alloués Unitaire]]*SPARES_MANUF[[#This Row],[Requested Qty]]),"TBD")</f>
        <v>0</v>
      </c>
    </row>
    <row r="268" spans="1:54" ht="38.25" hidden="1" customHeight="1" x14ac:dyDescent="0.2">
      <c r="A268" s="335" t="str">
        <f t="shared" si="18"/>
        <v>2782692910</v>
      </c>
      <c r="B268" s="81" t="str">
        <f>IFERROR(VLOOKUP(F268,'Table V'!A:K,11,FALSE),"TBD")</f>
        <v>AIRBUS</v>
      </c>
      <c r="C268" s="81">
        <v>27826929</v>
      </c>
      <c r="D268" s="82">
        <v>10</v>
      </c>
      <c r="E268" s="83" t="s">
        <v>86</v>
      </c>
      <c r="F268" s="81" t="s">
        <v>653</v>
      </c>
      <c r="G268" s="81">
        <v>8</v>
      </c>
      <c r="H268" s="81">
        <v>0</v>
      </c>
      <c r="I268" s="81" t="str">
        <f>IFERROR(VLOOKUP(F268,'Stock PHS'!A:F,6,FALSE),"")</f>
        <v/>
      </c>
      <c r="J268" s="84" t="str">
        <f>IFERROR(VLOOKUP(F268,'Table V'!A:I,9,FALSE),"P/N INCONNU")</f>
        <v>P/N CONNU</v>
      </c>
      <c r="K268" s="81" t="str">
        <f>IFERROR(VLOOKUP(F268,'Table V'!A:J,10,FALSE),"TBD")</f>
        <v>TBD</v>
      </c>
      <c r="L268" s="81" t="str">
        <f>IFERROR(VLOOKUP(F268,'Table V'!A:C,3,FALSE),"LdF non existante")</f>
        <v>LdF approuvée</v>
      </c>
      <c r="M268" s="85" t="s">
        <v>46</v>
      </c>
      <c r="N268" s="81" t="str">
        <f>IFERROR(VLOOKUP(F268,'Table V'!A:H,8,FALSE),"À définir")</f>
        <v>NON</v>
      </c>
      <c r="O268" s="81" t="str">
        <f>IFERROR(VLOOKUP(F268,'Table V'!A:E,2,FALSE),"TBD")</f>
        <v>JACK ASSY</v>
      </c>
      <c r="P268" s="81" t="str">
        <f>IFERROR(CONCATENATE(VLOOKUP(F268,'Table V'!$A$1:$Q$259969,17,FALSE),"-",(RIGHT(C268,4)),"0",D268),"")</f>
        <v>1251019-6929010</v>
      </c>
      <c r="Q268" s="86" t="str">
        <f>IFERROR(VLOOKUP(F268,'Table V'!A:L,12,FALSE),"")</f>
        <v>COL</v>
      </c>
      <c r="R268" s="82" t="s">
        <v>1795</v>
      </c>
      <c r="S268" s="81" t="s">
        <v>719</v>
      </c>
      <c r="T268" s="90">
        <v>43411</v>
      </c>
      <c r="U268" s="88" t="s">
        <v>18</v>
      </c>
      <c r="V268" s="86" t="str">
        <f>IFERROR(VLOOKUP(F268,'Table V'!A:F,6,FALSE),"TBD")</f>
        <v>N/A</v>
      </c>
      <c r="W268" s="81" t="str">
        <f>IFERROR(VLOOKUP(F268,'Table V'!A:G,7,FALSE),"TBD")</f>
        <v>N/A</v>
      </c>
      <c r="X268" s="81" t="str">
        <f>IFERROR(VLOOKUP(A268,[1]Feuil1!$A:$AJ,32,FALSE),"N/A")</f>
        <v>N/A</v>
      </c>
      <c r="Y268" s="86" t="s">
        <v>1893</v>
      </c>
      <c r="Z268" s="89" t="s">
        <v>1084</v>
      </c>
      <c r="AA268" s="81" t="s">
        <v>141</v>
      </c>
      <c r="AB268" s="85">
        <v>14642</v>
      </c>
      <c r="AC268" s="85" t="s">
        <v>699</v>
      </c>
      <c r="AD268" s="85">
        <v>1651</v>
      </c>
      <c r="AE268" s="90">
        <v>43357</v>
      </c>
      <c r="AF268" s="90">
        <v>43417</v>
      </c>
      <c r="AG268" s="90">
        <f t="shared" si="19"/>
        <v>43411</v>
      </c>
      <c r="AH268" s="81"/>
      <c r="AI268" s="133" t="str">
        <f>IFERROR(VLOOKUP(SPARES_MANUF[[#This Row],[LCT pour mise à la MAD]],[2]MAD!$B$4:$J$500000,2,FALSE),"MAD TBD")</f>
        <v>MAD TBD</v>
      </c>
      <c r="AJ268" s="124" t="str">
        <f>IFERROR(VLOOKUP(SPARES_MANUF[[#This Row],[LCT pour mise à la MAD]],[2]MAD!$B$4:$J$500000,9,FALSE),"")</f>
        <v/>
      </c>
      <c r="AK26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68" s="124">
        <f>SPARES_MANUF[[#This Row],[Promised ODD]]</f>
        <v>43417</v>
      </c>
      <c r="AM268" s="122" t="s">
        <v>10</v>
      </c>
      <c r="AN268" s="200">
        <f>IFERROR(VLOOKUP(SPARES_MANUF[[#This Row],[P/N]],'Table V'!A$1:O$7777,13,FALSE),"0,00")</f>
        <v>1885</v>
      </c>
      <c r="AO268" s="201">
        <f>IFERROR(VLOOKUP(SPARES_MANUF[[#This Row],[P/N]],'Table V'!A$1:O$7777,14,FALSE),"0,00")</f>
        <v>0</v>
      </c>
      <c r="AP268" s="202" t="str">
        <f>IFERROR(VLOOKUP(SPARES_MANUF[[#This Row],[P/N]],'Table V'!A$1:O$7777,15,FALSE),"TBD")</f>
        <v>USD</v>
      </c>
      <c r="AQ268" s="203" t="str">
        <f>IFERROR(VLOOKUP(SPARES_MANUF[[#This Row],[CONCAT]],[3]PO_AS!$A$2:$R$2520,16,FALSE),"TBD")</f>
        <v>TBD</v>
      </c>
      <c r="AR268" s="204" t="str">
        <f>IFERROR(VLOOKUP(SPARES_MANUF[[#This Row],[CONCAT]],[3]PO_AS!$A$2:$S$2520,18,FALSE),"TBD")</f>
        <v>TBD</v>
      </c>
      <c r="AS268" s="204" t="str">
        <f t="shared" si="20"/>
        <v>Non valide</v>
      </c>
      <c r="AT268" s="204" t="str">
        <f t="shared" si="21"/>
        <v>Non valide</v>
      </c>
      <c r="AU2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15080</v>
      </c>
      <c r="AV268" s="280">
        <f>IFERROR(SPARES_MANUF[[#This Row],[CA]]*INDEX('Paramètres listes'!$A$32:$C$34,MATCH(SPARES_MANUF[[#This Row],[Devise vendue]],'Paramètres listes'!$A$32:$A$34,0),MATCH(DASHBOARD!$J$5,'Paramètres listes'!$A$32:$C$32,0)),"0,00")</f>
        <v>13421.2</v>
      </c>
      <c r="AW268" s="259" t="str">
        <f>LEFT(SPARES_MANUF[[#This Row],[LCT]],9)</f>
        <v>LCT075872</v>
      </c>
      <c r="AX268" s="205">
        <f>SPARES_MANUF[[#This Row],[Collaborated date]]</f>
        <v>43417</v>
      </c>
      <c r="AY268" s="206">
        <f>IF(AND(SPARES_MANUF[[#This Row],[Dashboard date]]&gt;40179,SPARES_MANUF[[#This Row],[Dashboard date]]&lt;45658),SPARES_MANUF[[#This Row],[Dashboard date]],0)</f>
        <v>43417</v>
      </c>
      <c r="AZ268" s="207">
        <f>IF(OR(SPARES_MANUF[[#This Row],[Client]]="STELIA",SPARES_MANUF[[#This Row],[Priority]]="RTN",SPARES_MANUF[[#This Row],[Priority]]="EXP",SPARES_MANUF[[#This Row],[Priority]]="CRIT"),2,1)</f>
        <v>2</v>
      </c>
      <c r="BA268" s="208">
        <f>IFERROR(VLOOKUP(SPARES_MANUF[[#This Row],[P/N]],Tableau2[[#All],[PN]:[Temps alloués (h)]],16,FALSE),"TBD")</f>
        <v>1.66</v>
      </c>
      <c r="BB268" s="208">
        <f>IFERROR(SUM(SPARES_MANUF[[#This Row],[Temps alloués Unitaire]]*SPARES_MANUF[[#This Row],[Requested Qty]]),"TBD")</f>
        <v>13.28</v>
      </c>
    </row>
    <row r="269" spans="1:54" ht="38.25" hidden="1" customHeight="1" x14ac:dyDescent="0.2">
      <c r="A269" s="335" t="str">
        <f t="shared" si="18"/>
        <v>2788631510</v>
      </c>
      <c r="B269" s="81" t="str">
        <f>IFERROR(VLOOKUP(F269,'Table V'!A:K,11,FALSE),"TBD")</f>
        <v>AIRBUS</v>
      </c>
      <c r="C269" s="81">
        <v>27886315</v>
      </c>
      <c r="D269" s="82">
        <v>10</v>
      </c>
      <c r="E269" s="83" t="s">
        <v>78</v>
      </c>
      <c r="F269" s="81" t="s">
        <v>631</v>
      </c>
      <c r="G269" s="81">
        <v>1</v>
      </c>
      <c r="H269" s="81">
        <v>0</v>
      </c>
      <c r="I269" s="81" t="str">
        <f>IFERROR(VLOOKUP(F269,'Stock PHS'!A:F,6,FALSE),"")</f>
        <v/>
      </c>
      <c r="J269" s="84" t="str">
        <f>IFERROR(VLOOKUP(F269,'Table V'!A:I,9,FALSE),"P/N INCONNU")</f>
        <v>P/N CONNU</v>
      </c>
      <c r="K269" s="81" t="str">
        <f>IFERROR(VLOOKUP(F269,'Table V'!A:J,10,FALSE),"TBD")</f>
        <v>N/A</v>
      </c>
      <c r="L269" s="81" t="str">
        <f>IFERROR(VLOOKUP(F269,'Table V'!A:C,3,FALSE),"LdF non existante")</f>
        <v>LdF approuvée</v>
      </c>
      <c r="M269" s="85" t="s">
        <v>46</v>
      </c>
      <c r="N269" s="81" t="str">
        <f>IFERROR(VLOOKUP(F269,'Table V'!A:H,8,FALSE),"À définir")</f>
        <v>NON</v>
      </c>
      <c r="O269" s="81" t="str">
        <f>IFERROR(VLOOKUP(F269,'Table V'!A:E,2,FALSE),"TBD")</f>
        <v>JACK</v>
      </c>
      <c r="P269" s="81" t="str">
        <f>IFERROR(CONCATENATE(VLOOKUP(F269,'Table V'!$A$1:$Q$259969,17,FALSE),"-",(RIGHT(C269,4)),"0",D269),"")</f>
        <v>1251319-6315010</v>
      </c>
      <c r="Q269" s="86" t="str">
        <f>IFERROR(VLOOKUP(F269,'Table V'!A:L,12,FALSE),"")</f>
        <v>LAB</v>
      </c>
      <c r="R269" s="82" t="s">
        <v>857</v>
      </c>
      <c r="S269" s="81" t="s">
        <v>266</v>
      </c>
      <c r="T269" s="90">
        <v>43416</v>
      </c>
      <c r="U269" s="88" t="s">
        <v>18</v>
      </c>
      <c r="V269" s="86" t="str">
        <f>IFERROR(VLOOKUP(F269,'Table V'!A:F,6,FALSE),"TBD")</f>
        <v>N/A</v>
      </c>
      <c r="W269" s="81" t="str">
        <f>IFERROR(VLOOKUP(F269,'Table V'!A:G,7,FALSE),"TBD")</f>
        <v>N/A</v>
      </c>
      <c r="X269" s="81" t="str">
        <f>IFERROR(VLOOKUP(A269,[1]Feuil1!$A:$AJ,32,FALSE),"N/A")</f>
        <v>N/A</v>
      </c>
      <c r="Y269" s="131" t="s">
        <v>1893</v>
      </c>
      <c r="Z269" s="89" t="s">
        <v>1113</v>
      </c>
      <c r="AA269" s="81" t="s">
        <v>840</v>
      </c>
      <c r="AB269" s="85">
        <v>17010</v>
      </c>
      <c r="AC269" s="85" t="s">
        <v>914</v>
      </c>
      <c r="AD269" s="85">
        <v>2657</v>
      </c>
      <c r="AE269" s="90">
        <v>43358</v>
      </c>
      <c r="AF269" s="90">
        <v>43420</v>
      </c>
      <c r="AG269" s="90">
        <f t="shared" si="19"/>
        <v>43416</v>
      </c>
      <c r="AH269" s="81"/>
      <c r="AI269" s="133">
        <f>IFERROR(VLOOKUP(SPARES_MANUF[[#This Row],[LCT pour mise à la MAD]],[2]MAD!$B$4:$J$500000,2,FALSE),"MAD TBD")</f>
        <v>43418</v>
      </c>
      <c r="AJ269" s="124">
        <f>IFERROR(VLOOKUP(SPARES_MANUF[[#This Row],[LCT pour mise à la MAD]],[2]MAD!$B$4:$J$500000,9,FALSE),"")</f>
        <v>43420</v>
      </c>
      <c r="AK26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69" s="124">
        <f>SPARES_MANUF[[#This Row],[Promised ODD]]</f>
        <v>43420</v>
      </c>
      <c r="AM269" s="122" t="s">
        <v>10</v>
      </c>
      <c r="AN269" s="200">
        <f>IFERROR(VLOOKUP(SPARES_MANUF[[#This Row],[P/N]],'Table V'!A$1:O$7777,13,FALSE),"0,00")</f>
        <v>970</v>
      </c>
      <c r="AO269" s="201">
        <f>IFERROR(VLOOKUP(SPARES_MANUF[[#This Row],[P/N]],'Table V'!A$1:O$7777,14,FALSE),"0,00")</f>
        <v>1796</v>
      </c>
      <c r="AP269" s="202" t="str">
        <f>IFERROR(VLOOKUP(SPARES_MANUF[[#This Row],[P/N]],'Table V'!A$1:O$7777,15,FALSE),"TBD")</f>
        <v>USD</v>
      </c>
      <c r="AQ269" s="203" t="str">
        <f>IFERROR(VLOOKUP(SPARES_MANUF[[#This Row],[CONCAT]],[3]PO_AS!$A$2:$R$2520,16,FALSE),"TBD")</f>
        <v>TBD</v>
      </c>
      <c r="AR269" s="204" t="str">
        <f>IFERROR(VLOOKUP(SPARES_MANUF[[#This Row],[CONCAT]],[3]PO_AS!$A$2:$S$2520,18,FALSE),"TBD")</f>
        <v>TBD</v>
      </c>
      <c r="AS269" s="204" t="str">
        <f t="shared" si="20"/>
        <v>Non valide</v>
      </c>
      <c r="AT269" s="204" t="str">
        <f t="shared" si="21"/>
        <v>Non valide</v>
      </c>
      <c r="AU2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269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269" s="259" t="str">
        <f>LEFT(SPARES_MANUF[[#This Row],[LCT]],9)</f>
        <v>LCT133533</v>
      </c>
      <c r="AX269" s="205">
        <f>SPARES_MANUF[[#This Row],[Collaborated date]]</f>
        <v>43420</v>
      </c>
      <c r="AY269" s="206">
        <f>IF(AND(SPARES_MANUF[[#This Row],[Dashboard date]]&gt;40179,SPARES_MANUF[[#This Row],[Dashboard date]]&lt;45658),SPARES_MANUF[[#This Row],[Dashboard date]],0)</f>
        <v>43420</v>
      </c>
      <c r="AZ269" s="207">
        <f>IF(OR(SPARES_MANUF[[#This Row],[Client]]="STELIA",SPARES_MANUF[[#This Row],[Priority]]="RTN",SPARES_MANUF[[#This Row],[Priority]]="EXP",SPARES_MANUF[[#This Row],[Priority]]="CRIT"),2,1)</f>
        <v>2</v>
      </c>
      <c r="BA269" s="208">
        <f>IFERROR(VLOOKUP(SPARES_MANUF[[#This Row],[P/N]],Tableau2[[#All],[PN]:[Temps alloués (h)]],16,FALSE),"TBD")</f>
        <v>4.04</v>
      </c>
      <c r="BB269" s="208">
        <f>IFERROR(SUM(SPARES_MANUF[[#This Row],[Temps alloués Unitaire]]*SPARES_MANUF[[#This Row],[Requested Qty]]),"TBD")</f>
        <v>4.04</v>
      </c>
    </row>
    <row r="270" spans="1:54" ht="38.25" hidden="1" customHeight="1" x14ac:dyDescent="0.2">
      <c r="A270" s="335" t="str">
        <f t="shared" si="18"/>
        <v>681137810</v>
      </c>
      <c r="B270" s="81" t="str">
        <f>IFERROR(VLOOKUP(F270,'Table V'!A:K,11,FALSE),"TBD")</f>
        <v>AIRBUS</v>
      </c>
      <c r="C270" s="81">
        <v>6811378</v>
      </c>
      <c r="D270" s="82" t="s">
        <v>139</v>
      </c>
      <c r="E270" s="83" t="s">
        <v>3</v>
      </c>
      <c r="F270" s="81" t="s">
        <v>900</v>
      </c>
      <c r="G270" s="81">
        <v>1</v>
      </c>
      <c r="H270" s="81">
        <v>0</v>
      </c>
      <c r="I270" s="81" t="str">
        <f>IFERROR(VLOOKUP(F270,'Stock PHS'!A:F,6,FALSE),"")</f>
        <v/>
      </c>
      <c r="J270" s="84" t="str">
        <f>IFERROR(VLOOKUP(F270,'Table V'!A:I,9,FALSE),"P/N INCONNU")</f>
        <v>P/N CONNU</v>
      </c>
      <c r="K270" s="81" t="str">
        <f>IFERROR(VLOOKUP(F270,'Table V'!A:J,10,FALSE),"TBD")</f>
        <v>MB2052D</v>
      </c>
      <c r="L270" s="81" t="str">
        <f>IFERROR(VLOOKUP(F270,'Table V'!A:C,3,FALSE),"LdF non existante")</f>
        <v>LdF Non approuvée</v>
      </c>
      <c r="M270" s="85" t="s">
        <v>46</v>
      </c>
      <c r="N270" s="81" t="str">
        <f>IFERROR(VLOOKUP(F270,'Table V'!A:H,8,FALSE),"À définir")</f>
        <v>OUI</v>
      </c>
      <c r="O270" s="81">
        <f>IFERROR(VLOOKUP(F270,'Table V'!A:E,2,FALSE),"TBD")</f>
        <v>48</v>
      </c>
      <c r="P270" s="81" t="str">
        <f>IFERROR(CONCATENATE(VLOOKUP(F270,'Table V'!$A$1:$Q$259969,17,FALSE),"-",(RIGHT(C270,4)),"0",D270),"")</f>
        <v>125019-1378010</v>
      </c>
      <c r="Q270" s="86" t="str">
        <f>IFERROR(VLOOKUP(F270,'Table V'!A:L,12,FALSE),"")</f>
        <v>LAB</v>
      </c>
      <c r="R270" s="82" t="s">
        <v>907</v>
      </c>
      <c r="S270" s="81" t="s">
        <v>153</v>
      </c>
      <c r="T270" s="90">
        <v>43417</v>
      </c>
      <c r="U270" s="88" t="s">
        <v>18</v>
      </c>
      <c r="V270" s="86" t="str">
        <f>IFERROR(VLOOKUP(F270,'Table V'!A:F,6,FALSE),"TBD")</f>
        <v>6M90080000</v>
      </c>
      <c r="W270" s="81" t="str">
        <f>IFERROR(VLOOKUP(F270,'Table V'!A:G,7,FALSE),"TBD")</f>
        <v>Qté 1</v>
      </c>
      <c r="X270" s="81" t="str">
        <f>IFERROR(VLOOKUP(A270,[1]Feuil1!$A:$AJ,32,FALSE),"N/A")</f>
        <v>Received</v>
      </c>
      <c r="Y270" s="86" t="s">
        <v>1893</v>
      </c>
      <c r="Z270" s="89" t="s">
        <v>1182</v>
      </c>
      <c r="AA270" s="81" t="s">
        <v>840</v>
      </c>
      <c r="AB270" s="85">
        <v>17486</v>
      </c>
      <c r="AC270" s="85"/>
      <c r="AD270" s="85">
        <v>3025</v>
      </c>
      <c r="AE270" s="90">
        <v>43419</v>
      </c>
      <c r="AF270" s="90">
        <v>43419</v>
      </c>
      <c r="AG270" s="90">
        <f t="shared" si="19"/>
        <v>43417</v>
      </c>
      <c r="AH270" s="81"/>
      <c r="AI270" s="133">
        <f>IFERROR(VLOOKUP(SPARES_MANUF[[#This Row],[LCT pour mise à la MAD]],[2]MAD!$B$4:$J$500000,2,FALSE),"MAD TBD")</f>
        <v>43431</v>
      </c>
      <c r="AJ270" s="124">
        <f>IFERROR(VLOOKUP(SPARES_MANUF[[#This Row],[LCT pour mise à la MAD]],[2]MAD!$B$4:$J$500000,9,FALSE),"")</f>
        <v>43432</v>
      </c>
      <c r="AK27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70" s="124">
        <f>SPARES_MANUF[[#This Row],[Promised ODD]]</f>
        <v>43419</v>
      </c>
      <c r="AM270" s="122" t="s">
        <v>10</v>
      </c>
      <c r="AN270" s="200">
        <f>IFERROR(VLOOKUP(SPARES_MANUF[[#This Row],[P/N]],'Table V'!A$1:O$7777,13,FALSE),"0,00")</f>
        <v>1738</v>
      </c>
      <c r="AO270" s="201">
        <f>IFERROR(VLOOKUP(SPARES_MANUF[[#This Row],[P/N]],'Table V'!A$1:O$7777,14,FALSE),"0,00")</f>
        <v>0</v>
      </c>
      <c r="AP270" s="202" t="str">
        <f>IFERROR(VLOOKUP(SPARES_MANUF[[#This Row],[P/N]],'Table V'!A$1:O$7777,15,FALSE),"TBD")</f>
        <v>EUR</v>
      </c>
      <c r="AQ270" s="203" t="str">
        <f>IFERROR(VLOOKUP(SPARES_MANUF[[#This Row],[CONCAT]],[3]PO_AS!$A$2:$R$2520,16,FALSE),"TBD")</f>
        <v>TBD</v>
      </c>
      <c r="AR270" s="204" t="str">
        <f>IFERROR(VLOOKUP(SPARES_MANUF[[#This Row],[CONCAT]],[3]PO_AS!$A$2:$S$2520,18,FALSE),"TBD")</f>
        <v>TBD</v>
      </c>
      <c r="AS270" s="204" t="str">
        <f t="shared" si="20"/>
        <v>Non valide</v>
      </c>
      <c r="AT270" s="204" t="str">
        <f t="shared" si="21"/>
        <v>Non valide</v>
      </c>
      <c r="AU2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70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70" s="259" t="str">
        <f>LEFT(SPARES_MANUF[[#This Row],[LCT]],9)</f>
        <v>LCT143866</v>
      </c>
      <c r="AX270" s="205">
        <f>SPARES_MANUF[[#This Row],[Collaborated date]]</f>
        <v>43419</v>
      </c>
      <c r="AY270" s="206">
        <f>IF(AND(SPARES_MANUF[[#This Row],[Dashboard date]]&gt;40179,SPARES_MANUF[[#This Row],[Dashboard date]]&lt;45658),SPARES_MANUF[[#This Row],[Dashboard date]],0)</f>
        <v>43419</v>
      </c>
      <c r="AZ270" s="207">
        <f>IF(OR(SPARES_MANUF[[#This Row],[Client]]="STELIA",SPARES_MANUF[[#This Row],[Priority]]="RTN",SPARES_MANUF[[#This Row],[Priority]]="EXP",SPARES_MANUF[[#This Row],[Priority]]="CRIT"),2,1)</f>
        <v>1</v>
      </c>
      <c r="BA270" s="208">
        <f>IFERROR(VLOOKUP(SPARES_MANUF[[#This Row],[P/N]],Tableau2[[#All],[PN]:[Temps alloués (h)]],16,FALSE),"TBD")</f>
        <v>0</v>
      </c>
      <c r="BB270" s="208">
        <f>IFERROR(SUM(SPARES_MANUF[[#This Row],[Temps alloués Unitaire]]*SPARES_MANUF[[#This Row],[Requested Qty]]),"TBD")</f>
        <v>0</v>
      </c>
    </row>
    <row r="271" spans="1:54" ht="38.25" hidden="1" customHeight="1" x14ac:dyDescent="0.2">
      <c r="A271" s="335" t="str">
        <f t="shared" si="18"/>
        <v>2769947210</v>
      </c>
      <c r="B271" s="81" t="str">
        <f>IFERROR(VLOOKUP(F271,'Table V'!A:K,11,FALSE),"TBD")</f>
        <v>AIRBUS</v>
      </c>
      <c r="C271" s="81">
        <v>27699472</v>
      </c>
      <c r="D271" s="82">
        <v>10</v>
      </c>
      <c r="E271" s="83" t="s">
        <v>86</v>
      </c>
      <c r="F271" s="81" t="s">
        <v>653</v>
      </c>
      <c r="G271" s="81">
        <v>2</v>
      </c>
      <c r="H271" s="81">
        <v>0</v>
      </c>
      <c r="I271" s="81" t="str">
        <f>IFERROR(VLOOKUP(F271,'Stock PHS'!A:F,6,FALSE),"")</f>
        <v/>
      </c>
      <c r="J271" s="84" t="str">
        <f>IFERROR(VLOOKUP(F271,'Table V'!A:I,9,FALSE),"P/N INCONNU")</f>
        <v>P/N CONNU</v>
      </c>
      <c r="K271" s="81" t="str">
        <f>IFERROR(VLOOKUP(F271,'Table V'!A:J,10,FALSE),"TBD")</f>
        <v>TBD</v>
      </c>
      <c r="L271" s="81" t="str">
        <f>IFERROR(VLOOKUP(F271,'Table V'!A:C,3,FALSE),"LdF non existante")</f>
        <v>LdF approuvée</v>
      </c>
      <c r="M271" s="85" t="s">
        <v>46</v>
      </c>
      <c r="N271" s="81" t="str">
        <f>IFERROR(VLOOKUP(F271,'Table V'!A:H,8,FALSE),"À définir")</f>
        <v>NON</v>
      </c>
      <c r="O271" s="81" t="str">
        <f>IFERROR(VLOOKUP(F271,'Table V'!A:E,2,FALSE),"TBD")</f>
        <v>JACK ASSY</v>
      </c>
      <c r="P271" s="81" t="str">
        <f>IFERROR(CONCATENATE(VLOOKUP(F271,'Table V'!$A$1:$Q$259969,17,FALSE),"-",(RIGHT(C271,4)),"0",D271),"")</f>
        <v>1251019-9472010</v>
      </c>
      <c r="Q271" s="86" t="str">
        <f>IFERROR(VLOOKUP(F271,'Table V'!A:L,12,FALSE),"")</f>
        <v>COL</v>
      </c>
      <c r="R271" s="82" t="s">
        <v>1796</v>
      </c>
      <c r="S271" s="81" t="s">
        <v>716</v>
      </c>
      <c r="T271" s="90">
        <v>43417</v>
      </c>
      <c r="U271" s="88" t="s">
        <v>18</v>
      </c>
      <c r="V271" s="86" t="str">
        <f>IFERROR(VLOOKUP(F271,'Table V'!A:F,6,FALSE),"TBD")</f>
        <v>N/A</v>
      </c>
      <c r="W271" s="81" t="str">
        <f>IFERROR(VLOOKUP(F271,'Table V'!A:G,7,FALSE),"TBD")</f>
        <v>N/A</v>
      </c>
      <c r="X271" s="81" t="str">
        <f>IFERROR(VLOOKUP(A271,[1]Feuil1!$A:$AJ,32,FALSE),"N/A")</f>
        <v>N/A</v>
      </c>
      <c r="Y271" s="86" t="s">
        <v>1893</v>
      </c>
      <c r="Z271" s="89" t="s">
        <v>1083</v>
      </c>
      <c r="AA271" s="81" t="s">
        <v>141</v>
      </c>
      <c r="AB271" s="85">
        <v>11974</v>
      </c>
      <c r="AC271" s="85" t="s">
        <v>698</v>
      </c>
      <c r="AD271" s="85" t="s">
        <v>920</v>
      </c>
      <c r="AE271" s="90">
        <v>43286</v>
      </c>
      <c r="AF271" s="90">
        <v>43421</v>
      </c>
      <c r="AG271" s="90">
        <f t="shared" si="19"/>
        <v>43417</v>
      </c>
      <c r="AH271" s="81"/>
      <c r="AI271" s="133" t="str">
        <f>IFERROR(VLOOKUP(SPARES_MANUF[[#This Row],[LCT pour mise à la MAD]],[2]MAD!$B$4:$J$500000,2,FALSE),"MAD TBD")</f>
        <v>MAD TBD</v>
      </c>
      <c r="AJ271" s="124" t="str">
        <f>IFERROR(VLOOKUP(SPARES_MANUF[[#This Row],[LCT pour mise à la MAD]],[2]MAD!$B$4:$J$500000,9,FALSE),"")</f>
        <v/>
      </c>
      <c r="AK27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71" s="124">
        <f>SPARES_MANUF[[#This Row],[Promised ODD]]</f>
        <v>43421</v>
      </c>
      <c r="AM271" s="122" t="s">
        <v>10</v>
      </c>
      <c r="AN271" s="200">
        <f>IFERROR(VLOOKUP(SPARES_MANUF[[#This Row],[P/N]],'Table V'!A$1:O$7777,13,FALSE),"0,00")</f>
        <v>1885</v>
      </c>
      <c r="AO271" s="201">
        <f>IFERROR(VLOOKUP(SPARES_MANUF[[#This Row],[P/N]],'Table V'!A$1:O$7777,14,FALSE),"0,00")</f>
        <v>0</v>
      </c>
      <c r="AP271" s="202" t="str">
        <f>IFERROR(VLOOKUP(SPARES_MANUF[[#This Row],[P/N]],'Table V'!A$1:O$7777,15,FALSE),"TBD")</f>
        <v>USD</v>
      </c>
      <c r="AQ271" s="203" t="str">
        <f>IFERROR(VLOOKUP(SPARES_MANUF[[#This Row],[CONCAT]],[3]PO_AS!$A$2:$R$2520,16,FALSE),"TBD")</f>
        <v>TBD</v>
      </c>
      <c r="AR271" s="204" t="str">
        <f>IFERROR(VLOOKUP(SPARES_MANUF[[#This Row],[CONCAT]],[3]PO_AS!$A$2:$S$2520,18,FALSE),"TBD")</f>
        <v>TBD</v>
      </c>
      <c r="AS271" s="204" t="str">
        <f t="shared" si="20"/>
        <v>Non valide</v>
      </c>
      <c r="AT271" s="204" t="str">
        <f t="shared" si="21"/>
        <v>Non valide</v>
      </c>
      <c r="AU2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3770</v>
      </c>
      <c r="AV271" s="280">
        <f>IFERROR(SPARES_MANUF[[#This Row],[CA]]*INDEX('Paramètres listes'!$A$32:$C$34,MATCH(SPARES_MANUF[[#This Row],[Devise vendue]],'Paramètres listes'!$A$32:$A$34,0),MATCH(DASHBOARD!$J$5,'Paramètres listes'!$A$32:$C$32,0)),"0,00")</f>
        <v>3355.3</v>
      </c>
      <c r="AW271" s="259" t="str">
        <f>LEFT(SPARES_MANUF[[#This Row],[LCT]],9)</f>
        <v>LCTZ72227</v>
      </c>
      <c r="AX271" s="205">
        <f>SPARES_MANUF[[#This Row],[Collaborated date]]</f>
        <v>43421</v>
      </c>
      <c r="AY271" s="206">
        <f>IF(AND(SPARES_MANUF[[#This Row],[Dashboard date]]&gt;40179,SPARES_MANUF[[#This Row],[Dashboard date]]&lt;45658),SPARES_MANUF[[#This Row],[Dashboard date]],0)</f>
        <v>43421</v>
      </c>
      <c r="AZ271" s="207">
        <f>IF(OR(SPARES_MANUF[[#This Row],[Client]]="STELIA",SPARES_MANUF[[#This Row],[Priority]]="RTN",SPARES_MANUF[[#This Row],[Priority]]="EXP",SPARES_MANUF[[#This Row],[Priority]]="CRIT"),2,1)</f>
        <v>2</v>
      </c>
      <c r="BA271" s="208">
        <f>IFERROR(VLOOKUP(SPARES_MANUF[[#This Row],[P/N]],Tableau2[[#All],[PN]:[Temps alloués (h)]],16,FALSE),"TBD")</f>
        <v>1.66</v>
      </c>
      <c r="BB271" s="208">
        <f>IFERROR(SUM(SPARES_MANUF[[#This Row],[Temps alloués Unitaire]]*SPARES_MANUF[[#This Row],[Requested Qty]]),"TBD")</f>
        <v>3.32</v>
      </c>
    </row>
    <row r="272" spans="1:54" ht="51" hidden="1" customHeight="1" x14ac:dyDescent="0.2">
      <c r="A272" s="335" t="str">
        <f t="shared" si="18"/>
        <v>2769947510</v>
      </c>
      <c r="B272" s="81" t="str">
        <f>IFERROR(VLOOKUP(F272,'Table V'!A:K,11,FALSE),"TBD")</f>
        <v>AIRBUS</v>
      </c>
      <c r="C272" s="81">
        <v>27699475</v>
      </c>
      <c r="D272" s="82">
        <v>10</v>
      </c>
      <c r="E272" s="83" t="s">
        <v>86</v>
      </c>
      <c r="F272" s="81" t="s">
        <v>653</v>
      </c>
      <c r="G272" s="81">
        <v>2</v>
      </c>
      <c r="H272" s="81">
        <v>0</v>
      </c>
      <c r="I272" s="81" t="str">
        <f>IFERROR(VLOOKUP(F272,'Stock PHS'!A:F,6,FALSE),"")</f>
        <v/>
      </c>
      <c r="J272" s="84" t="str">
        <f>IFERROR(VLOOKUP(F272,'Table V'!A:I,9,FALSE),"P/N INCONNU")</f>
        <v>P/N CONNU</v>
      </c>
      <c r="K272" s="81" t="str">
        <f>IFERROR(VLOOKUP(F272,'Table V'!A:J,10,FALSE),"TBD")</f>
        <v>TBD</v>
      </c>
      <c r="L272" s="81" t="str">
        <f>IFERROR(VLOOKUP(F272,'Table V'!A:C,3,FALSE),"LdF non existante")</f>
        <v>LdF approuvée</v>
      </c>
      <c r="M272" s="85" t="s">
        <v>46</v>
      </c>
      <c r="N272" s="81" t="str">
        <f>IFERROR(VLOOKUP(F272,'Table V'!A:H,8,FALSE),"À définir")</f>
        <v>NON</v>
      </c>
      <c r="O272" s="81" t="str">
        <f>IFERROR(VLOOKUP(F272,'Table V'!A:E,2,FALSE),"TBD")</f>
        <v>JACK ASSY</v>
      </c>
      <c r="P272" s="81" t="str">
        <f>IFERROR(CONCATENATE(VLOOKUP(F272,'Table V'!$A$1:$Q$259969,17,FALSE),"-",(RIGHT(C272,4)),"0",D272),"")</f>
        <v>1251019-9475010</v>
      </c>
      <c r="Q272" s="86" t="str">
        <f>IFERROR(VLOOKUP(F272,'Table V'!A:L,12,FALSE),"")</f>
        <v>COL</v>
      </c>
      <c r="R272" s="82" t="s">
        <v>1797</v>
      </c>
      <c r="S272" s="81" t="s">
        <v>717</v>
      </c>
      <c r="T272" s="90">
        <v>43417</v>
      </c>
      <c r="U272" s="88" t="s">
        <v>18</v>
      </c>
      <c r="V272" s="86" t="str">
        <f>IFERROR(VLOOKUP(F272,'Table V'!A:F,6,FALSE),"TBD")</f>
        <v>N/A</v>
      </c>
      <c r="W272" s="81" t="str">
        <f>IFERROR(VLOOKUP(F272,'Table V'!A:G,7,FALSE),"TBD")</f>
        <v>N/A</v>
      </c>
      <c r="X272" s="81" t="str">
        <f>IFERROR(VLOOKUP(A272,[1]Feuil1!$A:$AJ,32,FALSE),"N/A")</f>
        <v>N/A</v>
      </c>
      <c r="Y272" s="86" t="s">
        <v>1893</v>
      </c>
      <c r="Z272" s="89" t="s">
        <v>1084</v>
      </c>
      <c r="AA272" s="81" t="s">
        <v>141</v>
      </c>
      <c r="AB272" s="85">
        <v>11974</v>
      </c>
      <c r="AC272" s="85" t="s">
        <v>698</v>
      </c>
      <c r="AD272" s="85" t="s">
        <v>920</v>
      </c>
      <c r="AE272" s="90">
        <v>43326</v>
      </c>
      <c r="AF272" s="90">
        <v>43421</v>
      </c>
      <c r="AG272" s="90">
        <f t="shared" si="19"/>
        <v>43417</v>
      </c>
      <c r="AH272" s="81"/>
      <c r="AI272" s="133" t="str">
        <f>IFERROR(VLOOKUP(SPARES_MANUF[[#This Row],[LCT pour mise à la MAD]],[2]MAD!$B$4:$J$500000,2,FALSE),"MAD TBD")</f>
        <v>MAD TBD</v>
      </c>
      <c r="AJ272" s="124" t="str">
        <f>IFERROR(VLOOKUP(SPARES_MANUF[[#This Row],[LCT pour mise à la MAD]],[2]MAD!$B$4:$J$500000,9,FALSE),"")</f>
        <v/>
      </c>
      <c r="AK27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72" s="124">
        <f>SPARES_MANUF[[#This Row],[Promised ODD]]</f>
        <v>43421</v>
      </c>
      <c r="AM272" s="122" t="s">
        <v>10</v>
      </c>
      <c r="AN272" s="200">
        <f>IFERROR(VLOOKUP(SPARES_MANUF[[#This Row],[P/N]],'Table V'!A$1:O$7777,13,FALSE),"0,00")</f>
        <v>1885</v>
      </c>
      <c r="AO272" s="201">
        <f>IFERROR(VLOOKUP(SPARES_MANUF[[#This Row],[P/N]],'Table V'!A$1:O$7777,14,FALSE),"0,00")</f>
        <v>0</v>
      </c>
      <c r="AP272" s="202" t="str">
        <f>IFERROR(VLOOKUP(SPARES_MANUF[[#This Row],[P/N]],'Table V'!A$1:O$7777,15,FALSE),"TBD")</f>
        <v>USD</v>
      </c>
      <c r="AQ272" s="203" t="str">
        <f>IFERROR(VLOOKUP(SPARES_MANUF[[#This Row],[CONCAT]],[3]PO_AS!$A$2:$R$2520,16,FALSE),"TBD")</f>
        <v>TBD</v>
      </c>
      <c r="AR272" s="204" t="str">
        <f>IFERROR(VLOOKUP(SPARES_MANUF[[#This Row],[CONCAT]],[3]PO_AS!$A$2:$S$2520,18,FALSE),"TBD")</f>
        <v>TBD</v>
      </c>
      <c r="AS272" s="204" t="str">
        <f t="shared" si="20"/>
        <v>Non valide</v>
      </c>
      <c r="AT272" s="204" t="str">
        <f t="shared" si="21"/>
        <v>Non valide</v>
      </c>
      <c r="AU2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3770</v>
      </c>
      <c r="AV272" s="280">
        <f>IFERROR(SPARES_MANUF[[#This Row],[CA]]*INDEX('Paramètres listes'!$A$32:$C$34,MATCH(SPARES_MANUF[[#This Row],[Devise vendue]],'Paramètres listes'!$A$32:$A$34,0),MATCH(DASHBOARD!$J$5,'Paramètres listes'!$A$32:$C$32,0)),"0,00")</f>
        <v>3355.3</v>
      </c>
      <c r="AW272" s="259" t="str">
        <f>LEFT(SPARES_MANUF[[#This Row],[LCT]],9)</f>
        <v>LCTZ73695</v>
      </c>
      <c r="AX272" s="205">
        <f>SPARES_MANUF[[#This Row],[Collaborated date]]</f>
        <v>43421</v>
      </c>
      <c r="AY272" s="206">
        <f>IF(AND(SPARES_MANUF[[#This Row],[Dashboard date]]&gt;40179,SPARES_MANUF[[#This Row],[Dashboard date]]&lt;45658),SPARES_MANUF[[#This Row],[Dashboard date]],0)</f>
        <v>43421</v>
      </c>
      <c r="AZ272" s="207">
        <f>IF(OR(SPARES_MANUF[[#This Row],[Client]]="STELIA",SPARES_MANUF[[#This Row],[Priority]]="RTN",SPARES_MANUF[[#This Row],[Priority]]="EXP",SPARES_MANUF[[#This Row],[Priority]]="CRIT"),2,1)</f>
        <v>2</v>
      </c>
      <c r="BA272" s="208">
        <f>IFERROR(VLOOKUP(SPARES_MANUF[[#This Row],[P/N]],Tableau2[[#All],[PN]:[Temps alloués (h)]],16,FALSE),"TBD")</f>
        <v>1.66</v>
      </c>
      <c r="BB272" s="208">
        <f>IFERROR(SUM(SPARES_MANUF[[#This Row],[Temps alloués Unitaire]]*SPARES_MANUF[[#This Row],[Requested Qty]]),"TBD")</f>
        <v>3.32</v>
      </c>
    </row>
    <row r="273" spans="1:54" ht="38.25" hidden="1" customHeight="1" x14ac:dyDescent="0.2">
      <c r="A273" s="335" t="str">
        <f t="shared" si="18"/>
        <v>2769947710</v>
      </c>
      <c r="B273" s="81" t="str">
        <f>IFERROR(VLOOKUP(F273,'Table V'!A:K,11,FALSE),"TBD")</f>
        <v>AIRBUS</v>
      </c>
      <c r="C273" s="81">
        <v>27699477</v>
      </c>
      <c r="D273" s="82">
        <v>10</v>
      </c>
      <c r="E273" s="83" t="s">
        <v>86</v>
      </c>
      <c r="F273" s="81" t="s">
        <v>653</v>
      </c>
      <c r="G273" s="81">
        <v>2</v>
      </c>
      <c r="H273" s="81">
        <v>0</v>
      </c>
      <c r="I273" s="81" t="str">
        <f>IFERROR(VLOOKUP(F273,'Stock PHS'!A:F,6,FALSE),"")</f>
        <v/>
      </c>
      <c r="J273" s="84" t="str">
        <f>IFERROR(VLOOKUP(F273,'Table V'!A:I,9,FALSE),"P/N INCONNU")</f>
        <v>P/N CONNU</v>
      </c>
      <c r="K273" s="81" t="str">
        <f>IFERROR(VLOOKUP(F273,'Table V'!A:J,10,FALSE),"TBD")</f>
        <v>TBD</v>
      </c>
      <c r="L273" s="81" t="str">
        <f>IFERROR(VLOOKUP(F273,'Table V'!A:C,3,FALSE),"LdF non existante")</f>
        <v>LdF approuvée</v>
      </c>
      <c r="M273" s="85" t="s">
        <v>46</v>
      </c>
      <c r="N273" s="81" t="str">
        <f>IFERROR(VLOOKUP(F273,'Table V'!A:H,8,FALSE),"À définir")</f>
        <v>NON</v>
      </c>
      <c r="O273" s="81" t="str">
        <f>IFERROR(VLOOKUP(F273,'Table V'!A:E,2,FALSE),"TBD")</f>
        <v>JACK ASSY</v>
      </c>
      <c r="P273" s="81" t="str">
        <f>IFERROR(CONCATENATE(VLOOKUP(F273,'Table V'!$A$1:$Q$259969,17,FALSE),"-",(RIGHT(C273,4)),"0",D273),"")</f>
        <v>1251019-9477010</v>
      </c>
      <c r="Q273" s="86" t="str">
        <f>IFERROR(VLOOKUP(F273,'Table V'!A:L,12,FALSE),"")</f>
        <v>COL</v>
      </c>
      <c r="R273" s="82" t="s">
        <v>1798</v>
      </c>
      <c r="S273" s="81" t="s">
        <v>718</v>
      </c>
      <c r="T273" s="90">
        <v>43417</v>
      </c>
      <c r="U273" s="88" t="s">
        <v>18</v>
      </c>
      <c r="V273" s="86" t="str">
        <f>IFERROR(VLOOKUP(F273,'Table V'!A:F,6,FALSE),"TBD")</f>
        <v>N/A</v>
      </c>
      <c r="W273" s="81" t="str">
        <f>IFERROR(VLOOKUP(F273,'Table V'!A:G,7,FALSE),"TBD")</f>
        <v>N/A</v>
      </c>
      <c r="X273" s="81" t="str">
        <f>IFERROR(VLOOKUP(A273,[1]Feuil1!$A:$AJ,32,FALSE),"N/A")</f>
        <v>N/A</v>
      </c>
      <c r="Y273" s="86" t="s">
        <v>1893</v>
      </c>
      <c r="Z273" s="89" t="s">
        <v>1084</v>
      </c>
      <c r="AA273" s="81" t="s">
        <v>141</v>
      </c>
      <c r="AB273" s="85">
        <v>11974</v>
      </c>
      <c r="AC273" s="85" t="s">
        <v>698</v>
      </c>
      <c r="AD273" s="85" t="s">
        <v>920</v>
      </c>
      <c r="AE273" s="90">
        <v>43348</v>
      </c>
      <c r="AF273" s="90">
        <v>43421</v>
      </c>
      <c r="AG273" s="90">
        <f t="shared" si="19"/>
        <v>43417</v>
      </c>
      <c r="AH273" s="81"/>
      <c r="AI273" s="133" t="str">
        <f>IFERROR(VLOOKUP(SPARES_MANUF[[#This Row],[LCT pour mise à la MAD]],[2]MAD!$B$4:$J$500000,2,FALSE),"MAD TBD")</f>
        <v>MAD TBD</v>
      </c>
      <c r="AJ273" s="124" t="str">
        <f>IFERROR(VLOOKUP(SPARES_MANUF[[#This Row],[LCT pour mise à la MAD]],[2]MAD!$B$4:$J$500000,9,FALSE),"")</f>
        <v/>
      </c>
      <c r="AK27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73" s="124">
        <f>SPARES_MANUF[[#This Row],[Promised ODD]]</f>
        <v>43421</v>
      </c>
      <c r="AM273" s="122" t="s">
        <v>10</v>
      </c>
      <c r="AN273" s="200">
        <f>IFERROR(VLOOKUP(SPARES_MANUF[[#This Row],[P/N]],'Table V'!A$1:O$7777,13,FALSE),"0,00")</f>
        <v>1885</v>
      </c>
      <c r="AO273" s="201">
        <f>IFERROR(VLOOKUP(SPARES_MANUF[[#This Row],[P/N]],'Table V'!A$1:O$7777,14,FALSE),"0,00")</f>
        <v>0</v>
      </c>
      <c r="AP273" s="202" t="str">
        <f>IFERROR(VLOOKUP(SPARES_MANUF[[#This Row],[P/N]],'Table V'!A$1:O$7777,15,FALSE),"TBD")</f>
        <v>USD</v>
      </c>
      <c r="AQ273" s="203" t="str">
        <f>IFERROR(VLOOKUP(SPARES_MANUF[[#This Row],[CONCAT]],[3]PO_AS!$A$2:$R$2520,16,FALSE),"TBD")</f>
        <v>TBD</v>
      </c>
      <c r="AR273" s="204" t="str">
        <f>IFERROR(VLOOKUP(SPARES_MANUF[[#This Row],[CONCAT]],[3]PO_AS!$A$2:$S$2520,18,FALSE),"TBD")</f>
        <v>TBD</v>
      </c>
      <c r="AS273" s="204" t="str">
        <f t="shared" si="20"/>
        <v>Non valide</v>
      </c>
      <c r="AT273" s="204" t="str">
        <f t="shared" si="21"/>
        <v>Non valide</v>
      </c>
      <c r="AU2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3770</v>
      </c>
      <c r="AV273" s="280">
        <f>IFERROR(SPARES_MANUF[[#This Row],[CA]]*INDEX('Paramètres listes'!$A$32:$C$34,MATCH(SPARES_MANUF[[#This Row],[Devise vendue]],'Paramètres listes'!$A$32:$A$34,0),MATCH(DASHBOARD!$J$5,'Paramètres listes'!$A$32:$C$32,0)),"0,00")</f>
        <v>3355.3</v>
      </c>
      <c r="AW273" s="259" t="str">
        <f>LEFT(SPARES_MANUF[[#This Row],[LCT]],9)</f>
        <v>LCTZ73698</v>
      </c>
      <c r="AX273" s="205">
        <f>SPARES_MANUF[[#This Row],[Collaborated date]]</f>
        <v>43421</v>
      </c>
      <c r="AY273" s="206">
        <f>IF(AND(SPARES_MANUF[[#This Row],[Dashboard date]]&gt;40179,SPARES_MANUF[[#This Row],[Dashboard date]]&lt;45658),SPARES_MANUF[[#This Row],[Dashboard date]],0)</f>
        <v>43421</v>
      </c>
      <c r="AZ273" s="207">
        <f>IF(OR(SPARES_MANUF[[#This Row],[Client]]="STELIA",SPARES_MANUF[[#This Row],[Priority]]="RTN",SPARES_MANUF[[#This Row],[Priority]]="EXP",SPARES_MANUF[[#This Row],[Priority]]="CRIT"),2,1)</f>
        <v>2</v>
      </c>
      <c r="BA273" s="208">
        <f>IFERROR(VLOOKUP(SPARES_MANUF[[#This Row],[P/N]],Tableau2[[#All],[PN]:[Temps alloués (h)]],16,FALSE),"TBD")</f>
        <v>1.66</v>
      </c>
      <c r="BB273" s="208">
        <f>IFERROR(SUM(SPARES_MANUF[[#This Row],[Temps alloués Unitaire]]*SPARES_MANUF[[#This Row],[Requested Qty]]),"TBD")</f>
        <v>3.32</v>
      </c>
    </row>
    <row r="274" spans="1:54" ht="25.5" hidden="1" customHeight="1" x14ac:dyDescent="0.2">
      <c r="A274" s="335" t="str">
        <f t="shared" si="18"/>
        <v>2778240610</v>
      </c>
      <c r="B274" s="81" t="str">
        <f>IFERROR(VLOOKUP(F274,'Table V'!A:K,11,FALSE),"TBD")</f>
        <v>AIRBUS</v>
      </c>
      <c r="C274" s="81">
        <v>27782406</v>
      </c>
      <c r="D274" s="82">
        <v>10</v>
      </c>
      <c r="E274" s="83" t="s">
        <v>78</v>
      </c>
      <c r="F274" s="81" t="s">
        <v>654</v>
      </c>
      <c r="G274" s="81">
        <v>2</v>
      </c>
      <c r="H274" s="81">
        <v>0</v>
      </c>
      <c r="I274" s="81" t="str">
        <f>IFERROR(VLOOKUP(F274,'Stock PHS'!A:F,6,FALSE),"")</f>
        <v/>
      </c>
      <c r="J274" s="84" t="str">
        <f>IFERROR(VLOOKUP(F274,'Table V'!A:I,9,FALSE),"P/N INCONNU")</f>
        <v>P/N CONNU</v>
      </c>
      <c r="K274" s="81" t="str">
        <f>IFERROR(VLOOKUP(F274,'Table V'!A:J,10,FALSE),"TBD")</f>
        <v>TBD</v>
      </c>
      <c r="L274" s="81" t="str">
        <f>IFERROR(VLOOKUP(F274,'Table V'!A:C,3,FALSE),"LdF non existante")</f>
        <v>LdF approuvée</v>
      </c>
      <c r="M274" s="85" t="s">
        <v>46</v>
      </c>
      <c r="N274" s="81" t="str">
        <f>IFERROR(VLOOKUP(F274,'Table V'!A:H,8,FALSE),"À définir")</f>
        <v>NON</v>
      </c>
      <c r="O274" s="81" t="str">
        <f>IFERROR(VLOOKUP(F274,'Table V'!A:E,2,FALSE),"TBD")</f>
        <v>HARNAIS 1 P2T2</v>
      </c>
      <c r="P274" s="81" t="str">
        <f>IFERROR(CONCATENATE(VLOOKUP(F274,'Table V'!$A$1:$Q$259969,17,FALSE),"-",(RIGHT(C274,4)),"0",D274),"")</f>
        <v>1251019-2406010</v>
      </c>
      <c r="Q274" s="86" t="str">
        <f>IFERROR(VLOOKUP(F274,'Table V'!A:L,12,FALSE),"")</f>
        <v>COL</v>
      </c>
      <c r="R274" s="82" t="s">
        <v>1799</v>
      </c>
      <c r="S274" s="81" t="s">
        <v>720</v>
      </c>
      <c r="T274" s="90">
        <v>43417</v>
      </c>
      <c r="U274" s="88" t="s">
        <v>18</v>
      </c>
      <c r="V274" s="86" t="str">
        <f>IFERROR(VLOOKUP(F274,'Table V'!A:F,6,FALSE),"TBD")</f>
        <v>N/A</v>
      </c>
      <c r="W274" s="81" t="str">
        <f>IFERROR(VLOOKUP(F274,'Table V'!A:G,7,FALSE),"TBD")</f>
        <v>N/A</v>
      </c>
      <c r="X274" s="81" t="str">
        <f>IFERROR(VLOOKUP(A274,[1]Feuil1!$A:$AJ,32,FALSE),"N/A")</f>
        <v>N/A</v>
      </c>
      <c r="Y274" s="131" t="s">
        <v>1893</v>
      </c>
      <c r="Z274" s="89" t="s">
        <v>1108</v>
      </c>
      <c r="AA274" s="81" t="s">
        <v>141</v>
      </c>
      <c r="AB274" s="85">
        <v>13597</v>
      </c>
      <c r="AC274" s="85" t="s">
        <v>1055</v>
      </c>
      <c r="AD274" s="85">
        <v>3216</v>
      </c>
      <c r="AE274" s="90">
        <v>43412</v>
      </c>
      <c r="AF274" s="90">
        <v>43421</v>
      </c>
      <c r="AG274" s="90">
        <f t="shared" si="19"/>
        <v>43417</v>
      </c>
      <c r="AH274" s="81"/>
      <c r="AI274" s="133" t="str">
        <f>IFERROR(VLOOKUP(SPARES_MANUF[[#This Row],[LCT pour mise à la MAD]],[2]MAD!$B$4:$J$500000,2,FALSE),"MAD TBD")</f>
        <v>MAD TBD</v>
      </c>
      <c r="AJ274" s="124" t="str">
        <f>IFERROR(VLOOKUP(SPARES_MANUF[[#This Row],[LCT pour mise à la MAD]],[2]MAD!$B$4:$J$500000,9,FALSE),"")</f>
        <v/>
      </c>
      <c r="AK27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74" s="124">
        <f>SPARES_MANUF[[#This Row],[Promised ODD]]</f>
        <v>43421</v>
      </c>
      <c r="AM274" s="122" t="s">
        <v>10</v>
      </c>
      <c r="AN274" s="200">
        <f>IFERROR(VLOOKUP(SPARES_MANUF[[#This Row],[P/N]],'Table V'!A$1:O$7777,13,FALSE),"0,00")</f>
        <v>853</v>
      </c>
      <c r="AO274" s="201">
        <f>IFERROR(VLOOKUP(SPARES_MANUF[[#This Row],[P/N]],'Table V'!A$1:O$7777,14,FALSE),"0,00")</f>
        <v>0</v>
      </c>
      <c r="AP274" s="202" t="str">
        <f>IFERROR(VLOOKUP(SPARES_MANUF[[#This Row],[P/N]],'Table V'!A$1:O$7777,15,FALSE),"TBD")</f>
        <v>USD</v>
      </c>
      <c r="AQ274" s="203" t="str">
        <f>IFERROR(VLOOKUP(SPARES_MANUF[[#This Row],[CONCAT]],[3]PO_AS!$A$2:$R$2520,16,FALSE),"TBD")</f>
        <v>TBD</v>
      </c>
      <c r="AR274" s="204" t="str">
        <f>IFERROR(VLOOKUP(SPARES_MANUF[[#This Row],[CONCAT]],[3]PO_AS!$A$2:$S$2520,18,FALSE),"TBD")</f>
        <v>TBD</v>
      </c>
      <c r="AS274" s="204" t="str">
        <f t="shared" si="20"/>
        <v>Non valide</v>
      </c>
      <c r="AT274" s="204" t="str">
        <f t="shared" si="21"/>
        <v>Non valide</v>
      </c>
      <c r="AU2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1706</v>
      </c>
      <c r="AV274" s="280">
        <f>IFERROR(SPARES_MANUF[[#This Row],[CA]]*INDEX('Paramètres listes'!$A$32:$C$34,MATCH(SPARES_MANUF[[#This Row],[Devise vendue]],'Paramètres listes'!$A$32:$A$34,0),MATCH(DASHBOARD!$J$5,'Paramètres listes'!$A$32:$C$32,0)),"0,00")</f>
        <v>1518.34</v>
      </c>
      <c r="AW274" s="259" t="str">
        <f>LEFT(SPARES_MANUF[[#This Row],[LCT]],9)</f>
        <v>LCT034708</v>
      </c>
      <c r="AX274" s="205">
        <f>SPARES_MANUF[[#This Row],[Collaborated date]]</f>
        <v>43421</v>
      </c>
      <c r="AY274" s="206">
        <f>IF(AND(SPARES_MANUF[[#This Row],[Dashboard date]]&gt;40179,SPARES_MANUF[[#This Row],[Dashboard date]]&lt;45658),SPARES_MANUF[[#This Row],[Dashboard date]],0)</f>
        <v>43421</v>
      </c>
      <c r="AZ274" s="207">
        <f>IF(OR(SPARES_MANUF[[#This Row],[Client]]="STELIA",SPARES_MANUF[[#This Row],[Priority]]="RTN",SPARES_MANUF[[#This Row],[Priority]]="EXP",SPARES_MANUF[[#This Row],[Priority]]="CRIT"),2,1)</f>
        <v>2</v>
      </c>
      <c r="BA274" s="208">
        <f>IFERROR(VLOOKUP(SPARES_MANUF[[#This Row],[P/N]],Tableau2[[#All],[PN]:[Temps alloués (h)]],16,FALSE),"TBD")</f>
        <v>0</v>
      </c>
      <c r="BB274" s="208">
        <f>IFERROR(SUM(SPARES_MANUF[[#This Row],[Temps alloués Unitaire]]*SPARES_MANUF[[#This Row],[Requested Qty]]),"TBD")</f>
        <v>0</v>
      </c>
    </row>
    <row r="275" spans="1:54" ht="25.5" hidden="1" customHeight="1" x14ac:dyDescent="0.2">
      <c r="A275" s="335" t="str">
        <f t="shared" si="18"/>
        <v>2791426810</v>
      </c>
      <c r="B275" s="81" t="str">
        <f>IFERROR(VLOOKUP(F275,'Table V'!A:K,11,FALSE),"TBD")</f>
        <v>AIRBUS</v>
      </c>
      <c r="C275" s="81">
        <v>27914268</v>
      </c>
      <c r="D275" s="82">
        <v>10</v>
      </c>
      <c r="E275" s="83" t="s">
        <v>3</v>
      </c>
      <c r="F275" s="81" t="s">
        <v>475</v>
      </c>
      <c r="G275" s="81">
        <v>1</v>
      </c>
      <c r="H275" s="81">
        <v>0</v>
      </c>
      <c r="I275" s="81" t="str">
        <f>IFERROR(VLOOKUP(F275,'Stock PHS'!A:F,6,FALSE),"")</f>
        <v/>
      </c>
      <c r="J275" s="84" t="str">
        <f>IFERROR(VLOOKUP(F275,'Table V'!A:I,9,FALSE),"P/N INCONNU")</f>
        <v>P/N CONNU</v>
      </c>
      <c r="K275" s="81" t="str">
        <f>IFERROR(VLOOKUP(F275,'Table V'!A:J,10,FALSE),"TBD")</f>
        <v>NB06482P</v>
      </c>
      <c r="L275" s="81" t="str">
        <f>IFERROR(VLOOKUP(F275,'Table V'!A:C,3,FALSE),"LdF non existante")</f>
        <v>LdF Non approuvée</v>
      </c>
      <c r="M275" s="85" t="s">
        <v>46</v>
      </c>
      <c r="N275" s="81" t="str">
        <f>IFERROR(VLOOKUP(F275,'Table V'!A:H,8,FALSE),"À définir")</f>
        <v>NON</v>
      </c>
      <c r="O275" s="81">
        <f>IFERROR(VLOOKUP(F275,'Table V'!A:E,2,FALSE),"TBD")</f>
        <v>22</v>
      </c>
      <c r="P275" s="81" t="str">
        <f>IFERROR(CONCATENATE(VLOOKUP(F275,'Table V'!$A$1:$Q$259969,17,FALSE),"-",(RIGHT(C275,4)),"0",D275),"")</f>
        <v>1251019-4268010</v>
      </c>
      <c r="Q275" s="86" t="str">
        <f>IFERROR(VLOOKUP(F275,'Table V'!A:L,12,FALSE),"")</f>
        <v>LAB</v>
      </c>
      <c r="R275" s="82" t="s">
        <v>854</v>
      </c>
      <c r="S275" s="81" t="s">
        <v>841</v>
      </c>
      <c r="T275" s="90">
        <v>43418</v>
      </c>
      <c r="U275" s="88" t="s">
        <v>18</v>
      </c>
      <c r="V275" s="86" t="str">
        <f>IFERROR(VLOOKUP(F275,'Table V'!A:F,6,FALSE),"TBD")</f>
        <v>6939600100
6944100100</v>
      </c>
      <c r="W275" s="81" t="str">
        <f>IFERROR(VLOOKUP(F275,'Table V'!A:G,7,FALSE),"TBD")</f>
        <v>Qté 1
Qté 1</v>
      </c>
      <c r="X275" s="81" t="str">
        <f>IFERROR(VLOOKUP(A275,[1]Feuil1!$A:$AJ,32,FALSE),"N/A")</f>
        <v>Received</v>
      </c>
      <c r="Y275" s="86" t="s">
        <v>1893</v>
      </c>
      <c r="Z275" s="89" t="s">
        <v>1114</v>
      </c>
      <c r="AA275" s="81" t="s">
        <v>840</v>
      </c>
      <c r="AB275" s="85">
        <v>17013</v>
      </c>
      <c r="AC275" s="85" t="s">
        <v>901</v>
      </c>
      <c r="AD275" s="85">
        <v>2784</v>
      </c>
      <c r="AE275" s="90">
        <v>43419</v>
      </c>
      <c r="AF275" s="90">
        <v>43420</v>
      </c>
      <c r="AG275" s="90">
        <f t="shared" si="19"/>
        <v>43418</v>
      </c>
      <c r="AH275" s="81"/>
      <c r="AI275" s="133">
        <f>IFERROR(VLOOKUP(SPARES_MANUF[[#This Row],[LCT pour mise à la MAD]],[2]MAD!$B$4:$J$500000,2,FALSE),"MAD TBD")</f>
        <v>43418</v>
      </c>
      <c r="AJ275" s="124">
        <f>IFERROR(VLOOKUP(SPARES_MANUF[[#This Row],[LCT pour mise à la MAD]],[2]MAD!$B$4:$J$500000,9,FALSE),"")</f>
        <v>43420</v>
      </c>
      <c r="AK27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75" s="124">
        <f>SPARES_MANUF[[#This Row],[Promised ODD]]</f>
        <v>43420</v>
      </c>
      <c r="AM275" s="122" t="s">
        <v>10</v>
      </c>
      <c r="AN275" s="200">
        <f>IFERROR(VLOOKUP(SPARES_MANUF[[#This Row],[P/N]],'Table V'!A$1:O$7777,13,FALSE),"0,00")</f>
        <v>4106</v>
      </c>
      <c r="AO275" s="201">
        <f>IFERROR(VLOOKUP(SPARES_MANUF[[#This Row],[P/N]],'Table V'!A$1:O$7777,14,FALSE),"0,00")</f>
        <v>0</v>
      </c>
      <c r="AP275" s="202" t="str">
        <f>IFERROR(VLOOKUP(SPARES_MANUF[[#This Row],[P/N]],'Table V'!A$1:O$7777,15,FALSE),"TBD")</f>
        <v>USD</v>
      </c>
      <c r="AQ275" s="203" t="str">
        <f>IFERROR(VLOOKUP(SPARES_MANUF[[#This Row],[CONCAT]],[3]PO_AS!$A$2:$R$2520,16,FALSE),"TBD")</f>
        <v>TBD</v>
      </c>
      <c r="AR275" s="204" t="str">
        <f>IFERROR(VLOOKUP(SPARES_MANUF[[#This Row],[CONCAT]],[3]PO_AS!$A$2:$S$2520,18,FALSE),"TBD")</f>
        <v>TBD</v>
      </c>
      <c r="AS275" s="204" t="str">
        <f t="shared" si="20"/>
        <v>Non valide</v>
      </c>
      <c r="AT275" s="204" t="str">
        <f t="shared" si="21"/>
        <v>Non valide</v>
      </c>
      <c r="AU2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75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75" s="259" t="str">
        <f>LEFT(SPARES_MANUF[[#This Row],[LCT]],9)</f>
        <v>LCT133294</v>
      </c>
      <c r="AX275" s="205">
        <f>SPARES_MANUF[[#This Row],[Collaborated date]]</f>
        <v>43420</v>
      </c>
      <c r="AY275" s="206">
        <f>IF(AND(SPARES_MANUF[[#This Row],[Dashboard date]]&gt;40179,SPARES_MANUF[[#This Row],[Dashboard date]]&lt;45658),SPARES_MANUF[[#This Row],[Dashboard date]],0)</f>
        <v>43420</v>
      </c>
      <c r="AZ275" s="207">
        <f>IF(OR(SPARES_MANUF[[#This Row],[Client]]="STELIA",SPARES_MANUF[[#This Row],[Priority]]="RTN",SPARES_MANUF[[#This Row],[Priority]]="EXP",SPARES_MANUF[[#This Row],[Priority]]="CRIT"),2,1)</f>
        <v>1</v>
      </c>
      <c r="BA275" s="208">
        <f>IFERROR(VLOOKUP(SPARES_MANUF[[#This Row],[P/N]],Tableau2[[#All],[PN]:[Temps alloués (h)]],16,FALSE),"TBD")</f>
        <v>9.7100000000000009</v>
      </c>
      <c r="BB275" s="208">
        <f>IFERROR(SUM(SPARES_MANUF[[#This Row],[Temps alloués Unitaire]]*SPARES_MANUF[[#This Row],[Requested Qty]]),"TBD")</f>
        <v>9.7100000000000009</v>
      </c>
    </row>
    <row r="276" spans="1:54" ht="38.25" hidden="1" customHeight="1" x14ac:dyDescent="0.2">
      <c r="A276" s="335" t="str">
        <f t="shared" si="18"/>
        <v>2791427010</v>
      </c>
      <c r="B276" s="81" t="str">
        <f>IFERROR(VLOOKUP(F276,'Table V'!A:K,11,FALSE),"TBD")</f>
        <v>AIRBUS</v>
      </c>
      <c r="C276" s="81">
        <v>27914270</v>
      </c>
      <c r="D276" s="82">
        <v>10</v>
      </c>
      <c r="E276" s="83" t="s">
        <v>3</v>
      </c>
      <c r="F276" s="81" t="s">
        <v>475</v>
      </c>
      <c r="G276" s="81">
        <v>1</v>
      </c>
      <c r="H276" s="81">
        <v>0</v>
      </c>
      <c r="I276" s="81" t="str">
        <f>IFERROR(VLOOKUP(F276,'Stock PHS'!A:F,6,FALSE),"")</f>
        <v/>
      </c>
      <c r="J276" s="84" t="str">
        <f>IFERROR(VLOOKUP(F276,'Table V'!A:I,9,FALSE),"P/N INCONNU")</f>
        <v>P/N CONNU</v>
      </c>
      <c r="K276" s="81" t="str">
        <f>IFERROR(VLOOKUP(F276,'Table V'!A:J,10,FALSE),"TBD")</f>
        <v>NB06482P</v>
      </c>
      <c r="L276" s="81" t="str">
        <f>IFERROR(VLOOKUP(F276,'Table V'!A:C,3,FALSE),"LdF non existante")</f>
        <v>LdF Non approuvée</v>
      </c>
      <c r="M276" s="85" t="s">
        <v>46</v>
      </c>
      <c r="N276" s="81" t="str">
        <f>IFERROR(VLOOKUP(F276,'Table V'!A:H,8,FALSE),"À définir")</f>
        <v>NON</v>
      </c>
      <c r="O276" s="81">
        <f>IFERROR(VLOOKUP(F276,'Table V'!A:E,2,FALSE),"TBD")</f>
        <v>22</v>
      </c>
      <c r="P276" s="81" t="str">
        <f>IFERROR(CONCATENATE(VLOOKUP(F276,'Table V'!$A$1:$Q$259969,17,FALSE),"-",(RIGHT(C276,4)),"0",D276),"")</f>
        <v>1251019-4270010</v>
      </c>
      <c r="Q276" s="86" t="str">
        <f>IFERROR(VLOOKUP(F276,'Table V'!A:L,12,FALSE),"")</f>
        <v>LAB</v>
      </c>
      <c r="R276" s="82" t="s">
        <v>855</v>
      </c>
      <c r="S276" s="81" t="s">
        <v>168</v>
      </c>
      <c r="T276" s="90">
        <v>43418</v>
      </c>
      <c r="U276" s="88" t="s">
        <v>18</v>
      </c>
      <c r="V276" s="86" t="str">
        <f>IFERROR(VLOOKUP(F276,'Table V'!A:F,6,FALSE),"TBD")</f>
        <v>6939600100
6944100100</v>
      </c>
      <c r="W276" s="81" t="str">
        <f>IFERROR(VLOOKUP(F276,'Table V'!A:G,7,FALSE),"TBD")</f>
        <v>Qté 1
Qté 1</v>
      </c>
      <c r="X276" s="81" t="str">
        <f>IFERROR(VLOOKUP(A276,[1]Feuil1!$A:$AJ,32,FALSE),"N/A")</f>
        <v>Received</v>
      </c>
      <c r="Y276" s="86" t="s">
        <v>1893</v>
      </c>
      <c r="Z276" s="89" t="s">
        <v>1114</v>
      </c>
      <c r="AA276" s="81" t="s">
        <v>840</v>
      </c>
      <c r="AB276" s="85">
        <v>17013</v>
      </c>
      <c r="AC276" s="85" t="s">
        <v>901</v>
      </c>
      <c r="AD276" s="85">
        <v>2785</v>
      </c>
      <c r="AE276" s="90">
        <v>43419</v>
      </c>
      <c r="AF276" s="90">
        <v>43420</v>
      </c>
      <c r="AG276" s="90">
        <f t="shared" si="19"/>
        <v>43418</v>
      </c>
      <c r="AH276" s="81"/>
      <c r="AI276" s="133">
        <f>IFERROR(VLOOKUP(SPARES_MANUF[[#This Row],[LCT pour mise à la MAD]],[2]MAD!$B$4:$J$500000,2,FALSE),"MAD TBD")</f>
        <v>43417</v>
      </c>
      <c r="AJ276" s="124">
        <f>IFERROR(VLOOKUP(SPARES_MANUF[[#This Row],[LCT pour mise à la MAD]],[2]MAD!$B$4:$J$500000,9,FALSE),"")</f>
        <v>43419</v>
      </c>
      <c r="AK27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76" s="124">
        <f>SPARES_MANUF[[#This Row],[Promised ODD]]</f>
        <v>43420</v>
      </c>
      <c r="AM276" s="122" t="s">
        <v>10</v>
      </c>
      <c r="AN276" s="200">
        <f>IFERROR(VLOOKUP(SPARES_MANUF[[#This Row],[P/N]],'Table V'!A$1:O$7777,13,FALSE),"0,00")</f>
        <v>4106</v>
      </c>
      <c r="AO276" s="201">
        <f>IFERROR(VLOOKUP(SPARES_MANUF[[#This Row],[P/N]],'Table V'!A$1:O$7777,14,FALSE),"0,00")</f>
        <v>0</v>
      </c>
      <c r="AP276" s="202" t="str">
        <f>IFERROR(VLOOKUP(SPARES_MANUF[[#This Row],[P/N]],'Table V'!A$1:O$7777,15,FALSE),"TBD")</f>
        <v>USD</v>
      </c>
      <c r="AQ276" s="203" t="str">
        <f>IFERROR(VLOOKUP(SPARES_MANUF[[#This Row],[CONCAT]],[3]PO_AS!$A$2:$R$2520,16,FALSE),"TBD")</f>
        <v>TBD</v>
      </c>
      <c r="AR276" s="204" t="str">
        <f>IFERROR(VLOOKUP(SPARES_MANUF[[#This Row],[CONCAT]],[3]PO_AS!$A$2:$S$2520,18,FALSE),"TBD")</f>
        <v>TBD</v>
      </c>
      <c r="AS276" s="204" t="str">
        <f t="shared" si="20"/>
        <v>Non valide</v>
      </c>
      <c r="AT276" s="204" t="str">
        <f t="shared" si="21"/>
        <v>Non valide</v>
      </c>
      <c r="AU2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76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76" s="259" t="str">
        <f>LEFT(SPARES_MANUF[[#This Row],[LCT]],9)</f>
        <v>LCT133297</v>
      </c>
      <c r="AX276" s="205">
        <f>SPARES_MANUF[[#This Row],[Collaborated date]]</f>
        <v>43420</v>
      </c>
      <c r="AY276" s="206">
        <f>IF(AND(SPARES_MANUF[[#This Row],[Dashboard date]]&gt;40179,SPARES_MANUF[[#This Row],[Dashboard date]]&lt;45658),SPARES_MANUF[[#This Row],[Dashboard date]],0)</f>
        <v>43420</v>
      </c>
      <c r="AZ276" s="207">
        <f>IF(OR(SPARES_MANUF[[#This Row],[Client]]="STELIA",SPARES_MANUF[[#This Row],[Priority]]="RTN",SPARES_MANUF[[#This Row],[Priority]]="EXP",SPARES_MANUF[[#This Row],[Priority]]="CRIT"),2,1)</f>
        <v>1</v>
      </c>
      <c r="BA276" s="208">
        <f>IFERROR(VLOOKUP(SPARES_MANUF[[#This Row],[P/N]],Tableau2[[#All],[PN]:[Temps alloués (h)]],16,FALSE),"TBD")</f>
        <v>9.7100000000000009</v>
      </c>
      <c r="BB276" s="208">
        <f>IFERROR(SUM(SPARES_MANUF[[#This Row],[Temps alloués Unitaire]]*SPARES_MANUF[[#This Row],[Requested Qty]]),"TBD")</f>
        <v>9.7100000000000009</v>
      </c>
    </row>
    <row r="277" spans="1:54" ht="38.25" hidden="1" customHeight="1" x14ac:dyDescent="0.2">
      <c r="A277" s="335" t="str">
        <f t="shared" si="18"/>
        <v>2709509810</v>
      </c>
      <c r="B277" s="81" t="str">
        <f>IFERROR(VLOOKUP(F277,'Table V'!A:K,11,FALSE),"TBD")</f>
        <v>AIRBUS</v>
      </c>
      <c r="C277" s="81">
        <v>27095098</v>
      </c>
      <c r="D277" s="82" t="s">
        <v>139</v>
      </c>
      <c r="E277" s="83" t="s">
        <v>86</v>
      </c>
      <c r="F277" s="81" t="s">
        <v>576</v>
      </c>
      <c r="G277" s="81">
        <v>1</v>
      </c>
      <c r="H277" s="81">
        <v>0</v>
      </c>
      <c r="I277" s="81" t="str">
        <f>IFERROR(VLOOKUP(F277,'Stock PHS'!A:F,6,FALSE),"")</f>
        <v/>
      </c>
      <c r="J277" s="84" t="str">
        <f>IFERROR(VLOOKUP(F277,'Table V'!A:I,9,FALSE),"P/N INCONNU")</f>
        <v>P/N CONNU</v>
      </c>
      <c r="K277" s="81" t="str">
        <f>IFERROR(VLOOKUP(F277,'Table V'!A:J,10,FALSE),"TBD")</f>
        <v>NB5457P</v>
      </c>
      <c r="L277" s="81" t="str">
        <f>IFERROR(VLOOKUP(F277,'Table V'!A:C,3,FALSE),"LdF non existante")</f>
        <v>LdF approuvée</v>
      </c>
      <c r="M277" s="85" t="s">
        <v>46</v>
      </c>
      <c r="N277" s="81" t="str">
        <f>IFERROR(VLOOKUP(F277,'Table V'!A:H,8,FALSE),"À définir")</f>
        <v>NON</v>
      </c>
      <c r="O277" s="81">
        <f>IFERROR(VLOOKUP(F277,'Table V'!A:E,2,FALSE),"TBD")</f>
        <v>117</v>
      </c>
      <c r="P277" s="81" t="str">
        <f>IFERROR(CONCATENATE(VLOOKUP(F277,'Table V'!$A$1:$Q$259969,17,FALSE),"-",(RIGHT(C277,4)),"0",D277),"")</f>
        <v>1251019-5098010</v>
      </c>
      <c r="Q277" s="86" t="str">
        <f>IFERROR(VLOOKUP(F277,'Table V'!A:L,12,FALSE),"")</f>
        <v>LAB</v>
      </c>
      <c r="R277" s="82" t="s">
        <v>320</v>
      </c>
      <c r="S277" s="81" t="s">
        <v>30</v>
      </c>
      <c r="T277" s="90">
        <v>43418</v>
      </c>
      <c r="U277" s="88" t="s">
        <v>18</v>
      </c>
      <c r="V277" s="86" t="str">
        <f>IFERROR(VLOOKUP(F277,'Table V'!A:F,6,FALSE),"TBD")</f>
        <v>N/A</v>
      </c>
      <c r="W277" s="81" t="str">
        <f>IFERROR(VLOOKUP(F277,'Table V'!A:G,7,FALSE),"TBD")</f>
        <v>N/A</v>
      </c>
      <c r="X277" s="81" t="str">
        <f>IFERROR(VLOOKUP(A277,[1]Feuil1!$A:$AJ,32,FALSE),"N/A")</f>
        <v>Received</v>
      </c>
      <c r="Y277" s="86" t="s">
        <v>1893</v>
      </c>
      <c r="Z277" s="89" t="s">
        <v>156</v>
      </c>
      <c r="AA277" s="81" t="s">
        <v>141</v>
      </c>
      <c r="AB277" s="85">
        <v>437</v>
      </c>
      <c r="AC277" s="85" t="s">
        <v>920</v>
      </c>
      <c r="AD277" s="85" t="s">
        <v>920</v>
      </c>
      <c r="AE277" s="90">
        <v>42600</v>
      </c>
      <c r="AF277" s="90">
        <v>43424</v>
      </c>
      <c r="AG277" s="90">
        <f t="shared" si="19"/>
        <v>43418</v>
      </c>
      <c r="AH277" s="81" t="s">
        <v>255</v>
      </c>
      <c r="AI277" s="133">
        <f>IFERROR(VLOOKUP(SPARES_MANUF[[#This Row],[LCT pour mise à la MAD]],[2]MAD!$B$4:$J$500000,2,FALSE),"MAD TBD")</f>
        <v>43420</v>
      </c>
      <c r="AJ277" s="124">
        <f>IFERROR(VLOOKUP(SPARES_MANUF[[#This Row],[LCT pour mise à la MAD]],[2]MAD!$B$4:$J$500000,9,FALSE),"")</f>
        <v>43423</v>
      </c>
      <c r="AK27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77" s="124">
        <f>SPARES_MANUF[[#This Row],[Promised ODD]]</f>
        <v>43424</v>
      </c>
      <c r="AM277" s="122" t="s">
        <v>10</v>
      </c>
      <c r="AN277" s="200">
        <f>IFERROR(VLOOKUP(SPARES_MANUF[[#This Row],[P/N]],'Table V'!A$1:O$7777,13,FALSE),"0,00")</f>
        <v>1313.9</v>
      </c>
      <c r="AO277" s="201">
        <f>IFERROR(VLOOKUP(SPARES_MANUF[[#This Row],[P/N]],'Table V'!A$1:O$7777,14,FALSE),"0,00")</f>
        <v>0</v>
      </c>
      <c r="AP277" s="202" t="str">
        <f>IFERROR(VLOOKUP(SPARES_MANUF[[#This Row],[P/N]],'Table V'!A$1:O$7777,15,FALSE),"TBD")</f>
        <v>USD</v>
      </c>
      <c r="AQ277" s="203" t="str">
        <f>IFERROR(VLOOKUP(SPARES_MANUF[[#This Row],[CONCAT]],[3]PO_AS!$A$2:$R$2520,16,FALSE),"TBD")</f>
        <v>TBD</v>
      </c>
      <c r="AR277" s="204" t="str">
        <f>IFERROR(VLOOKUP(SPARES_MANUF[[#This Row],[CONCAT]],[3]PO_AS!$A$2:$S$2520,18,FALSE),"TBD")</f>
        <v>TBD</v>
      </c>
      <c r="AS277" s="204" t="str">
        <f t="shared" si="20"/>
        <v>Non valide</v>
      </c>
      <c r="AT277" s="204" t="str">
        <f t="shared" si="21"/>
        <v>Non valide</v>
      </c>
      <c r="AU2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7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77" s="259" t="str">
        <f>LEFT(SPARES_MANUF[[#This Row],[LCT]],9)</f>
        <v>LCTR61162</v>
      </c>
      <c r="AX277" s="205">
        <f>SPARES_MANUF[[#This Row],[Collaborated date]]</f>
        <v>43424</v>
      </c>
      <c r="AY277" s="206">
        <f>IF(AND(SPARES_MANUF[[#This Row],[Dashboard date]]&gt;40179,SPARES_MANUF[[#This Row],[Dashboard date]]&lt;45658),SPARES_MANUF[[#This Row],[Dashboard date]],0)</f>
        <v>43424</v>
      </c>
      <c r="AZ277" s="207">
        <f>IF(OR(SPARES_MANUF[[#This Row],[Client]]="STELIA",SPARES_MANUF[[#This Row],[Priority]]="RTN",SPARES_MANUF[[#This Row],[Priority]]="EXP",SPARES_MANUF[[#This Row],[Priority]]="CRIT"),2,1)</f>
        <v>2</v>
      </c>
      <c r="BA277" s="208">
        <f>IFERROR(VLOOKUP(SPARES_MANUF[[#This Row],[P/N]],Tableau2[[#All],[PN]:[Temps alloués (h)]],16,FALSE),"TBD")</f>
        <v>3.74</v>
      </c>
      <c r="BB277" s="208">
        <f>IFERROR(SUM(SPARES_MANUF[[#This Row],[Temps alloués Unitaire]]*SPARES_MANUF[[#This Row],[Requested Qty]]),"TBD")</f>
        <v>3.74</v>
      </c>
    </row>
    <row r="278" spans="1:54" ht="12.75" hidden="1" customHeight="1" x14ac:dyDescent="0.2">
      <c r="A278" s="335" t="str">
        <f t="shared" si="18"/>
        <v>2708435310</v>
      </c>
      <c r="B278" s="81" t="str">
        <f>IFERROR(VLOOKUP(F278,'Table V'!A:K,11,FALSE),"TBD")</f>
        <v>AIRBUS</v>
      </c>
      <c r="C278" s="81">
        <v>27084353</v>
      </c>
      <c r="D278" s="82" t="s">
        <v>139</v>
      </c>
      <c r="E278" s="83" t="s">
        <v>86</v>
      </c>
      <c r="F278" s="81" t="s">
        <v>576</v>
      </c>
      <c r="G278" s="81">
        <v>1</v>
      </c>
      <c r="H278" s="81">
        <v>0</v>
      </c>
      <c r="I278" s="81" t="str">
        <f>IFERROR(VLOOKUP(F278,'Stock PHS'!A:F,6,FALSE),"")</f>
        <v/>
      </c>
      <c r="J278" s="84" t="str">
        <f>IFERROR(VLOOKUP(F278,'Table V'!A:I,9,FALSE),"P/N INCONNU")</f>
        <v>P/N CONNU</v>
      </c>
      <c r="K278" s="81" t="str">
        <f>IFERROR(VLOOKUP(F278,'Table V'!A:J,10,FALSE),"TBD")</f>
        <v>NB5457P</v>
      </c>
      <c r="L278" s="81" t="str">
        <f>IFERROR(VLOOKUP(F278,'Table V'!A:C,3,FALSE),"LdF non existante")</f>
        <v>LdF approuvée</v>
      </c>
      <c r="M278" s="85" t="s">
        <v>46</v>
      </c>
      <c r="N278" s="81" t="str">
        <f>IFERROR(VLOOKUP(F278,'Table V'!A:H,8,FALSE),"À définir")</f>
        <v>NON</v>
      </c>
      <c r="O278" s="81">
        <f>IFERROR(VLOOKUP(F278,'Table V'!A:E,2,FALSE),"TBD")</f>
        <v>117</v>
      </c>
      <c r="P278" s="81" t="str">
        <f>IFERROR(CONCATENATE(VLOOKUP(F278,'Table V'!$A$1:$Q$259969,17,FALSE),"-",(RIGHT(C278,4)),"0",D278),"")</f>
        <v>1251019-4353010</v>
      </c>
      <c r="Q278" s="86" t="str">
        <f>IFERROR(VLOOKUP(F278,'Table V'!A:L,12,FALSE),"")</f>
        <v>LAB</v>
      </c>
      <c r="R278" s="82" t="s">
        <v>321</v>
      </c>
      <c r="S278" s="81" t="s">
        <v>31</v>
      </c>
      <c r="T278" s="90">
        <v>43418</v>
      </c>
      <c r="U278" s="88" t="s">
        <v>18</v>
      </c>
      <c r="V278" s="86" t="str">
        <f>IFERROR(VLOOKUP(F278,'Table V'!A:F,6,FALSE),"TBD")</f>
        <v>N/A</v>
      </c>
      <c r="W278" s="81" t="str">
        <f>IFERROR(VLOOKUP(F278,'Table V'!A:G,7,FALSE),"TBD")</f>
        <v>N/A</v>
      </c>
      <c r="X278" s="81" t="str">
        <f>IFERROR(VLOOKUP(A278,[1]Feuil1!$A:$AJ,32,FALSE),"N/A")</f>
        <v>Received</v>
      </c>
      <c r="Y278" s="86" t="s">
        <v>1893</v>
      </c>
      <c r="Z278" s="89" t="s">
        <v>23</v>
      </c>
      <c r="AA278" s="81" t="s">
        <v>141</v>
      </c>
      <c r="AB278" s="85">
        <v>317</v>
      </c>
      <c r="AC278" s="85" t="s">
        <v>920</v>
      </c>
      <c r="AD278" s="85" t="s">
        <v>920</v>
      </c>
      <c r="AE278" s="90">
        <v>42631</v>
      </c>
      <c r="AF278" s="90">
        <v>43424</v>
      </c>
      <c r="AG278" s="90">
        <f t="shared" si="19"/>
        <v>43418</v>
      </c>
      <c r="AH278" s="81" t="s">
        <v>255</v>
      </c>
      <c r="AI278" s="133">
        <f>IFERROR(VLOOKUP(SPARES_MANUF[[#This Row],[LCT pour mise à la MAD]],[2]MAD!$B$4:$J$500000,2,FALSE),"MAD TBD")</f>
        <v>43420</v>
      </c>
      <c r="AJ278" s="124">
        <f>IFERROR(VLOOKUP(SPARES_MANUF[[#This Row],[LCT pour mise à la MAD]],[2]MAD!$B$4:$J$500000,9,FALSE),"")</f>
        <v>43423</v>
      </c>
      <c r="AK27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78" s="124">
        <f>SPARES_MANUF[[#This Row],[Promised ODD]]</f>
        <v>43424</v>
      </c>
      <c r="AM278" s="122" t="s">
        <v>10</v>
      </c>
      <c r="AN278" s="200">
        <f>IFERROR(VLOOKUP(SPARES_MANUF[[#This Row],[P/N]],'Table V'!A$1:O$7777,13,FALSE),"0,00")</f>
        <v>1313.9</v>
      </c>
      <c r="AO278" s="201">
        <f>IFERROR(VLOOKUP(SPARES_MANUF[[#This Row],[P/N]],'Table V'!A$1:O$7777,14,FALSE),"0,00")</f>
        <v>0</v>
      </c>
      <c r="AP278" s="202" t="str">
        <f>IFERROR(VLOOKUP(SPARES_MANUF[[#This Row],[P/N]],'Table V'!A$1:O$7777,15,FALSE),"TBD")</f>
        <v>USD</v>
      </c>
      <c r="AQ278" s="203" t="str">
        <f>IFERROR(VLOOKUP(SPARES_MANUF[[#This Row],[CONCAT]],[3]PO_AS!$A$2:$R$2520,16,FALSE),"TBD")</f>
        <v>TBD</v>
      </c>
      <c r="AR278" s="204" t="str">
        <f>IFERROR(VLOOKUP(SPARES_MANUF[[#This Row],[CONCAT]],[3]PO_AS!$A$2:$S$2520,18,FALSE),"TBD")</f>
        <v>TBD</v>
      </c>
      <c r="AS278" s="204" t="str">
        <f t="shared" si="20"/>
        <v>Non valide</v>
      </c>
      <c r="AT278" s="204" t="str">
        <f t="shared" si="21"/>
        <v>Non valide</v>
      </c>
      <c r="AU2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7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78" s="259" t="str">
        <f>LEFT(SPARES_MANUF[[#This Row],[LCT]],9)</f>
        <v>LCTR45100</v>
      </c>
      <c r="AX278" s="205">
        <f>SPARES_MANUF[[#This Row],[Collaborated date]]</f>
        <v>43424</v>
      </c>
      <c r="AY278" s="206">
        <f>IF(AND(SPARES_MANUF[[#This Row],[Dashboard date]]&gt;40179,SPARES_MANUF[[#This Row],[Dashboard date]]&lt;45658),SPARES_MANUF[[#This Row],[Dashboard date]],0)</f>
        <v>43424</v>
      </c>
      <c r="AZ278" s="207">
        <f>IF(OR(SPARES_MANUF[[#This Row],[Client]]="STELIA",SPARES_MANUF[[#This Row],[Priority]]="RTN",SPARES_MANUF[[#This Row],[Priority]]="EXP",SPARES_MANUF[[#This Row],[Priority]]="CRIT"),2,1)</f>
        <v>2</v>
      </c>
      <c r="BA278" s="208">
        <f>IFERROR(VLOOKUP(SPARES_MANUF[[#This Row],[P/N]],Tableau2[[#All],[PN]:[Temps alloués (h)]],16,FALSE),"TBD")</f>
        <v>3.74</v>
      </c>
      <c r="BB278" s="208">
        <f>IFERROR(SUM(SPARES_MANUF[[#This Row],[Temps alloués Unitaire]]*SPARES_MANUF[[#This Row],[Requested Qty]]),"TBD")</f>
        <v>3.74</v>
      </c>
    </row>
    <row r="279" spans="1:54" ht="12.75" hidden="1" customHeight="1" x14ac:dyDescent="0.2">
      <c r="A279" s="335" t="str">
        <f t="shared" si="18"/>
        <v>2740510210</v>
      </c>
      <c r="B279" s="81" t="str">
        <f>IFERROR(VLOOKUP(F279,'Table V'!A:K,11,FALSE),"TBD")</f>
        <v>AIRBUS</v>
      </c>
      <c r="C279" s="81">
        <v>27405102</v>
      </c>
      <c r="D279" s="82" t="s">
        <v>139</v>
      </c>
      <c r="E279" s="83" t="s">
        <v>78</v>
      </c>
      <c r="F279" s="81" t="s">
        <v>576</v>
      </c>
      <c r="G279" s="81">
        <v>1</v>
      </c>
      <c r="H279" s="81">
        <v>0</v>
      </c>
      <c r="I279" s="81" t="str">
        <f>IFERROR(VLOOKUP(F279,'Stock PHS'!A:F,6,FALSE),"")</f>
        <v/>
      </c>
      <c r="J279" s="84" t="str">
        <f>IFERROR(VLOOKUP(F279,'Table V'!A:I,9,FALSE),"P/N INCONNU")</f>
        <v>P/N CONNU</v>
      </c>
      <c r="K279" s="81" t="str">
        <f>IFERROR(VLOOKUP(F279,'Table V'!A:J,10,FALSE),"TBD")</f>
        <v>NB5457P</v>
      </c>
      <c r="L279" s="81" t="str">
        <f>IFERROR(VLOOKUP(F279,'Table V'!A:C,3,FALSE),"LdF non existante")</f>
        <v>LdF approuvée</v>
      </c>
      <c r="M279" s="85" t="s">
        <v>46</v>
      </c>
      <c r="N279" s="81" t="str">
        <f>IFERROR(VLOOKUP(F279,'Table V'!A:H,8,FALSE),"À définir")</f>
        <v>NON</v>
      </c>
      <c r="O279" s="81">
        <f>IFERROR(VLOOKUP(F279,'Table V'!A:E,2,FALSE),"TBD")</f>
        <v>117</v>
      </c>
      <c r="P279" s="81" t="str">
        <f>IFERROR(CONCATENATE(VLOOKUP(F279,'Table V'!$A$1:$Q$259969,17,FALSE),"-",(RIGHT(C279,4)),"0",D279),"")</f>
        <v>1251019-5102010</v>
      </c>
      <c r="Q279" s="86" t="str">
        <f>IFERROR(VLOOKUP(F279,'Table V'!A:L,12,FALSE),"")</f>
        <v>LAB</v>
      </c>
      <c r="R279" s="82" t="s">
        <v>1800</v>
      </c>
      <c r="S279" s="81" t="s">
        <v>62</v>
      </c>
      <c r="T279" s="90">
        <v>43418</v>
      </c>
      <c r="U279" s="88" t="s">
        <v>18</v>
      </c>
      <c r="V279" s="86" t="str">
        <f>IFERROR(VLOOKUP(F279,'Table V'!A:F,6,FALSE),"TBD")</f>
        <v>N/A</v>
      </c>
      <c r="W279" s="81" t="str">
        <f>IFERROR(VLOOKUP(F279,'Table V'!A:G,7,FALSE),"TBD")</f>
        <v>N/A</v>
      </c>
      <c r="X279" s="81" t="str">
        <f>IFERROR(VLOOKUP(A279,[1]Feuil1!$A:$AJ,32,FALSE),"N/A")</f>
        <v>Received</v>
      </c>
      <c r="Y279" s="86" t="s">
        <v>1893</v>
      </c>
      <c r="Z279" s="89" t="s">
        <v>157</v>
      </c>
      <c r="AA279" s="81" t="s">
        <v>141</v>
      </c>
      <c r="AB279" s="85">
        <v>5394</v>
      </c>
      <c r="AC279" s="85"/>
      <c r="AD279" s="85">
        <v>2921</v>
      </c>
      <c r="AE279" s="90">
        <v>42856</v>
      </c>
      <c r="AF279" s="90">
        <v>43424</v>
      </c>
      <c r="AG279" s="90">
        <f t="shared" si="19"/>
        <v>43418</v>
      </c>
      <c r="AH279" s="81" t="s">
        <v>255</v>
      </c>
      <c r="AI279" s="133">
        <f>IFERROR(VLOOKUP(SPARES_MANUF[[#This Row],[LCT pour mise à la MAD]],[2]MAD!$B$4:$J$500000,2,FALSE),"MAD TBD")</f>
        <v>43420</v>
      </c>
      <c r="AJ279" s="124">
        <f>IFERROR(VLOOKUP(SPARES_MANUF[[#This Row],[LCT pour mise à la MAD]],[2]MAD!$B$4:$J$500000,9,FALSE),"")</f>
        <v>43423</v>
      </c>
      <c r="AK27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79" s="124">
        <f>SPARES_MANUF[[#This Row],[Promised ODD]]</f>
        <v>43424</v>
      </c>
      <c r="AM279" s="122" t="s">
        <v>10</v>
      </c>
      <c r="AN279" s="200">
        <f>IFERROR(VLOOKUP(SPARES_MANUF[[#This Row],[P/N]],'Table V'!A$1:O$7777,13,FALSE),"0,00")</f>
        <v>1313.9</v>
      </c>
      <c r="AO279" s="201">
        <f>IFERROR(VLOOKUP(SPARES_MANUF[[#This Row],[P/N]],'Table V'!A$1:O$7777,14,FALSE),"0,00")</f>
        <v>0</v>
      </c>
      <c r="AP279" s="202" t="str">
        <f>IFERROR(VLOOKUP(SPARES_MANUF[[#This Row],[P/N]],'Table V'!A$1:O$7777,15,FALSE),"TBD")</f>
        <v>USD</v>
      </c>
      <c r="AQ279" s="203" t="str">
        <f>IFERROR(VLOOKUP(SPARES_MANUF[[#This Row],[CONCAT]],[3]PO_AS!$A$2:$R$2520,16,FALSE),"TBD")</f>
        <v>TBD</v>
      </c>
      <c r="AR279" s="204" t="str">
        <f>IFERROR(VLOOKUP(SPARES_MANUF[[#This Row],[CONCAT]],[3]PO_AS!$A$2:$S$2520,18,FALSE),"TBD")</f>
        <v>TBD</v>
      </c>
      <c r="AS279" s="204" t="str">
        <f t="shared" si="20"/>
        <v>Non valide</v>
      </c>
      <c r="AT279" s="204" t="str">
        <f t="shared" si="21"/>
        <v>Non valide</v>
      </c>
      <c r="AU2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7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79" s="259" t="str">
        <f>LEFT(SPARES_MANUF[[#This Row],[LCT]],9)</f>
        <v>LCTV03439</v>
      </c>
      <c r="AX279" s="205">
        <f>SPARES_MANUF[[#This Row],[Collaborated date]]</f>
        <v>43424</v>
      </c>
      <c r="AY279" s="206">
        <f>IF(AND(SPARES_MANUF[[#This Row],[Dashboard date]]&gt;40179,SPARES_MANUF[[#This Row],[Dashboard date]]&lt;45658),SPARES_MANUF[[#This Row],[Dashboard date]],0)</f>
        <v>43424</v>
      </c>
      <c r="AZ279" s="207">
        <f>IF(OR(SPARES_MANUF[[#This Row],[Client]]="STELIA",SPARES_MANUF[[#This Row],[Priority]]="RTN",SPARES_MANUF[[#This Row],[Priority]]="EXP",SPARES_MANUF[[#This Row],[Priority]]="CRIT"),2,1)</f>
        <v>2</v>
      </c>
      <c r="BA279" s="208">
        <f>IFERROR(VLOOKUP(SPARES_MANUF[[#This Row],[P/N]],Tableau2[[#All],[PN]:[Temps alloués (h)]],16,FALSE),"TBD")</f>
        <v>3.74</v>
      </c>
      <c r="BB279" s="208">
        <f>IFERROR(SUM(SPARES_MANUF[[#This Row],[Temps alloués Unitaire]]*SPARES_MANUF[[#This Row],[Requested Qty]]),"TBD")</f>
        <v>3.74</v>
      </c>
    </row>
    <row r="280" spans="1:54" ht="12.75" hidden="1" customHeight="1" x14ac:dyDescent="0.2">
      <c r="A280" s="335" t="str">
        <f t="shared" si="18"/>
        <v>2742364210</v>
      </c>
      <c r="B280" s="81" t="str">
        <f>IFERROR(VLOOKUP(F280,'Table V'!A:K,11,FALSE),"TBD")</f>
        <v>AIRBUS</v>
      </c>
      <c r="C280" s="81">
        <v>27423642</v>
      </c>
      <c r="D280" s="82" t="s">
        <v>139</v>
      </c>
      <c r="E280" s="83" t="s">
        <v>78</v>
      </c>
      <c r="F280" s="81" t="s">
        <v>576</v>
      </c>
      <c r="G280" s="81">
        <v>1</v>
      </c>
      <c r="H280" s="81">
        <v>0</v>
      </c>
      <c r="I280" s="81" t="str">
        <f>IFERROR(VLOOKUP(F280,'Stock PHS'!A:F,6,FALSE),"")</f>
        <v/>
      </c>
      <c r="J280" s="84" t="str">
        <f>IFERROR(VLOOKUP(F280,'Table V'!A:I,9,FALSE),"P/N INCONNU")</f>
        <v>P/N CONNU</v>
      </c>
      <c r="K280" s="81" t="str">
        <f>IFERROR(VLOOKUP(F280,'Table V'!A:J,10,FALSE),"TBD")</f>
        <v>NB5457P</v>
      </c>
      <c r="L280" s="81" t="str">
        <f>IFERROR(VLOOKUP(F280,'Table V'!A:C,3,FALSE),"LdF non existante")</f>
        <v>LdF approuvée</v>
      </c>
      <c r="M280" s="85" t="s">
        <v>46</v>
      </c>
      <c r="N280" s="81" t="str">
        <f>IFERROR(VLOOKUP(F280,'Table V'!A:H,8,FALSE),"À définir")</f>
        <v>NON</v>
      </c>
      <c r="O280" s="81">
        <f>IFERROR(VLOOKUP(F280,'Table V'!A:E,2,FALSE),"TBD")</f>
        <v>117</v>
      </c>
      <c r="P280" s="81" t="str">
        <f>IFERROR(CONCATENATE(VLOOKUP(F280,'Table V'!$A$1:$Q$259969,17,FALSE),"-",(RIGHT(C280,4)),"0",D280),"")</f>
        <v>1251019-3642010</v>
      </c>
      <c r="Q280" s="86" t="str">
        <f>IFERROR(VLOOKUP(F280,'Table V'!A:L,12,FALSE),"")</f>
        <v>LAB</v>
      </c>
      <c r="R280" s="82" t="s">
        <v>1801</v>
      </c>
      <c r="S280" s="81" t="s">
        <v>288</v>
      </c>
      <c r="T280" s="90">
        <v>43418</v>
      </c>
      <c r="U280" s="88" t="s">
        <v>18</v>
      </c>
      <c r="V280" s="86" t="str">
        <f>IFERROR(VLOOKUP(F280,'Table V'!A:F,6,FALSE),"TBD")</f>
        <v>N/A</v>
      </c>
      <c r="W280" s="81" t="str">
        <f>IFERROR(VLOOKUP(F280,'Table V'!A:G,7,FALSE),"TBD")</f>
        <v>N/A</v>
      </c>
      <c r="X280" s="81" t="str">
        <f>IFERROR(VLOOKUP(A280,[1]Feuil1!$A:$AJ,32,FALSE),"N/A")</f>
        <v>Received</v>
      </c>
      <c r="Y280" s="86" t="s">
        <v>1893</v>
      </c>
      <c r="Z280" s="89" t="s">
        <v>297</v>
      </c>
      <c r="AA280" s="81" t="s">
        <v>836</v>
      </c>
      <c r="AB280" s="85">
        <v>10623</v>
      </c>
      <c r="AC280" s="85" t="s">
        <v>920</v>
      </c>
      <c r="AD280" s="85" t="s">
        <v>920</v>
      </c>
      <c r="AE280" s="90">
        <v>43060</v>
      </c>
      <c r="AF280" s="90">
        <v>43424</v>
      </c>
      <c r="AG280" s="90">
        <f t="shared" si="19"/>
        <v>43418</v>
      </c>
      <c r="AH280" s="81" t="s">
        <v>10</v>
      </c>
      <c r="AI280" s="133">
        <f>IFERROR(VLOOKUP(SPARES_MANUF[[#This Row],[LCT pour mise à la MAD]],[2]MAD!$B$4:$J$500000,2,FALSE),"MAD TBD")</f>
        <v>43420</v>
      </c>
      <c r="AJ280" s="124">
        <f>IFERROR(VLOOKUP(SPARES_MANUF[[#This Row],[LCT pour mise à la MAD]],[2]MAD!$B$4:$J$500000,9,FALSE),"")</f>
        <v>43423</v>
      </c>
      <c r="AK28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0" s="124">
        <f>SPARES_MANUF[[#This Row],[Promised ODD]]</f>
        <v>43424</v>
      </c>
      <c r="AM280" s="122" t="s">
        <v>10</v>
      </c>
      <c r="AN280" s="200">
        <f>IFERROR(VLOOKUP(SPARES_MANUF[[#This Row],[P/N]],'Table V'!A$1:O$7777,13,FALSE),"0,00")</f>
        <v>1313.9</v>
      </c>
      <c r="AO280" s="201">
        <f>IFERROR(VLOOKUP(SPARES_MANUF[[#This Row],[P/N]],'Table V'!A$1:O$7777,14,FALSE),"0,00")</f>
        <v>0</v>
      </c>
      <c r="AP280" s="202" t="str">
        <f>IFERROR(VLOOKUP(SPARES_MANUF[[#This Row],[P/N]],'Table V'!A$1:O$7777,15,FALSE),"TBD")</f>
        <v>USD</v>
      </c>
      <c r="AQ280" s="203" t="str">
        <f>IFERROR(VLOOKUP(SPARES_MANUF[[#This Row],[CONCAT]],[3]PO_AS!$A$2:$R$2520,16,FALSE),"TBD")</f>
        <v>TBD</v>
      </c>
      <c r="AR280" s="204" t="str">
        <f>IFERROR(VLOOKUP(SPARES_MANUF[[#This Row],[CONCAT]],[3]PO_AS!$A$2:$S$2520,18,FALSE),"TBD")</f>
        <v>TBD</v>
      </c>
      <c r="AS280" s="204" t="str">
        <f t="shared" si="20"/>
        <v>Non valide</v>
      </c>
      <c r="AT280" s="204" t="str">
        <f t="shared" si="21"/>
        <v>Non valide</v>
      </c>
      <c r="AU2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0" s="259" t="str">
        <f>LEFT(SPARES_MANUF[[#This Row],[LCT]],9)</f>
        <v>LCT021755</v>
      </c>
      <c r="AX280" s="205">
        <f>SPARES_MANUF[[#This Row],[Collaborated date]]</f>
        <v>43424</v>
      </c>
      <c r="AY280" s="206">
        <f>IF(AND(SPARES_MANUF[[#This Row],[Dashboard date]]&gt;40179,SPARES_MANUF[[#This Row],[Dashboard date]]&lt;45658),SPARES_MANUF[[#This Row],[Dashboard date]],0)</f>
        <v>43424</v>
      </c>
      <c r="AZ280" s="207">
        <f>IF(OR(SPARES_MANUF[[#This Row],[Client]]="STELIA",SPARES_MANUF[[#This Row],[Priority]]="RTN",SPARES_MANUF[[#This Row],[Priority]]="EXP",SPARES_MANUF[[#This Row],[Priority]]="CRIT"),2,1)</f>
        <v>2</v>
      </c>
      <c r="BA280" s="208">
        <f>IFERROR(VLOOKUP(SPARES_MANUF[[#This Row],[P/N]],Tableau2[[#All],[PN]:[Temps alloués (h)]],16,FALSE),"TBD")</f>
        <v>3.74</v>
      </c>
      <c r="BB280" s="208">
        <f>IFERROR(SUM(SPARES_MANUF[[#This Row],[Temps alloués Unitaire]]*SPARES_MANUF[[#This Row],[Requested Qty]]),"TBD")</f>
        <v>3.74</v>
      </c>
    </row>
    <row r="281" spans="1:54" ht="12.75" hidden="1" customHeight="1" x14ac:dyDescent="0.2">
      <c r="A281" s="335" t="str">
        <f t="shared" si="18"/>
        <v>2742364810</v>
      </c>
      <c r="B281" s="81" t="str">
        <f>IFERROR(VLOOKUP(F281,'Table V'!A:K,11,FALSE),"TBD")</f>
        <v>AIRBUS</v>
      </c>
      <c r="C281" s="81">
        <v>27423648</v>
      </c>
      <c r="D281" s="82" t="s">
        <v>139</v>
      </c>
      <c r="E281" s="83" t="s">
        <v>78</v>
      </c>
      <c r="F281" s="81" t="s">
        <v>576</v>
      </c>
      <c r="G281" s="81">
        <v>1</v>
      </c>
      <c r="H281" s="81">
        <v>0</v>
      </c>
      <c r="I281" s="81" t="str">
        <f>IFERROR(VLOOKUP(F281,'Stock PHS'!A:F,6,FALSE),"")</f>
        <v/>
      </c>
      <c r="J281" s="84" t="str">
        <f>IFERROR(VLOOKUP(F281,'Table V'!A:I,9,FALSE),"P/N INCONNU")</f>
        <v>P/N CONNU</v>
      </c>
      <c r="K281" s="81" t="str">
        <f>IFERROR(VLOOKUP(F281,'Table V'!A:J,10,FALSE),"TBD")</f>
        <v>NB5457P</v>
      </c>
      <c r="L281" s="81" t="str">
        <f>IFERROR(VLOOKUP(F281,'Table V'!A:C,3,FALSE),"LdF non existante")</f>
        <v>LdF approuvée</v>
      </c>
      <c r="M281" s="85" t="s">
        <v>46</v>
      </c>
      <c r="N281" s="81" t="str">
        <f>IFERROR(VLOOKUP(F281,'Table V'!A:H,8,FALSE),"À définir")</f>
        <v>NON</v>
      </c>
      <c r="O281" s="81">
        <f>IFERROR(VLOOKUP(F281,'Table V'!A:E,2,FALSE),"TBD")</f>
        <v>117</v>
      </c>
      <c r="P281" s="81" t="str">
        <f>IFERROR(CONCATENATE(VLOOKUP(F281,'Table V'!$A$1:$Q$259969,17,FALSE),"-",(RIGHT(C281,4)),"0",D281),"")</f>
        <v>1251019-3648010</v>
      </c>
      <c r="Q281" s="86" t="str">
        <f>IFERROR(VLOOKUP(F281,'Table V'!A:L,12,FALSE),"")</f>
        <v>LAB</v>
      </c>
      <c r="R281" s="82" t="s">
        <v>1802</v>
      </c>
      <c r="S281" s="81" t="s">
        <v>292</v>
      </c>
      <c r="T281" s="90">
        <v>43418</v>
      </c>
      <c r="U281" s="88" t="s">
        <v>18</v>
      </c>
      <c r="V281" s="86" t="str">
        <f>IFERROR(VLOOKUP(F281,'Table V'!A:F,6,FALSE),"TBD")</f>
        <v>N/A</v>
      </c>
      <c r="W281" s="81" t="str">
        <f>IFERROR(VLOOKUP(F281,'Table V'!A:G,7,FALSE),"TBD")</f>
        <v>N/A</v>
      </c>
      <c r="X281" s="81" t="str">
        <f>IFERROR(VLOOKUP(A281,[1]Feuil1!$A:$AJ,32,FALSE),"N/A")</f>
        <v>Received</v>
      </c>
      <c r="Y281" s="86" t="s">
        <v>1893</v>
      </c>
      <c r="Z281" s="89" t="s">
        <v>297</v>
      </c>
      <c r="AA281" s="81" t="s">
        <v>836</v>
      </c>
      <c r="AB281" s="85">
        <v>10623</v>
      </c>
      <c r="AC281" s="85" t="s">
        <v>920</v>
      </c>
      <c r="AD281" s="85" t="s">
        <v>920</v>
      </c>
      <c r="AE281" s="90">
        <v>43060</v>
      </c>
      <c r="AF281" s="90">
        <v>43424</v>
      </c>
      <c r="AG281" s="90">
        <f t="shared" si="19"/>
        <v>43418</v>
      </c>
      <c r="AH281" s="81" t="s">
        <v>10</v>
      </c>
      <c r="AI281" s="133">
        <f>IFERROR(VLOOKUP(SPARES_MANUF[[#This Row],[LCT pour mise à la MAD]],[2]MAD!$B$4:$J$500000,2,FALSE),"MAD TBD")</f>
        <v>43420</v>
      </c>
      <c r="AJ281" s="124">
        <f>IFERROR(VLOOKUP(SPARES_MANUF[[#This Row],[LCT pour mise à la MAD]],[2]MAD!$B$4:$J$500000,9,FALSE),"")</f>
        <v>43423</v>
      </c>
      <c r="AK28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1" s="124">
        <f>SPARES_MANUF[[#This Row],[Promised ODD]]</f>
        <v>43424</v>
      </c>
      <c r="AM281" s="122" t="s">
        <v>10</v>
      </c>
      <c r="AN281" s="200">
        <f>IFERROR(VLOOKUP(SPARES_MANUF[[#This Row],[P/N]],'Table V'!A$1:O$7777,13,FALSE),"0,00")</f>
        <v>1313.9</v>
      </c>
      <c r="AO281" s="201">
        <f>IFERROR(VLOOKUP(SPARES_MANUF[[#This Row],[P/N]],'Table V'!A$1:O$7777,14,FALSE),"0,00")</f>
        <v>0</v>
      </c>
      <c r="AP281" s="202" t="str">
        <f>IFERROR(VLOOKUP(SPARES_MANUF[[#This Row],[P/N]],'Table V'!A$1:O$7777,15,FALSE),"TBD")</f>
        <v>USD</v>
      </c>
      <c r="AQ281" s="203" t="str">
        <f>IFERROR(VLOOKUP(SPARES_MANUF[[#This Row],[CONCAT]],[3]PO_AS!$A$2:$R$2520,16,FALSE),"TBD")</f>
        <v>TBD</v>
      </c>
      <c r="AR281" s="204" t="str">
        <f>IFERROR(VLOOKUP(SPARES_MANUF[[#This Row],[CONCAT]],[3]PO_AS!$A$2:$S$2520,18,FALSE),"TBD")</f>
        <v>TBD</v>
      </c>
      <c r="AS281" s="204" t="str">
        <f t="shared" si="20"/>
        <v>Non valide</v>
      </c>
      <c r="AT281" s="204" t="str">
        <f t="shared" si="21"/>
        <v>Non valide</v>
      </c>
      <c r="AU2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1" s="259" t="str">
        <f>LEFT(SPARES_MANUF[[#This Row],[LCT]],9)</f>
        <v>LCT021770</v>
      </c>
      <c r="AX281" s="205">
        <f>SPARES_MANUF[[#This Row],[Collaborated date]]</f>
        <v>43424</v>
      </c>
      <c r="AY281" s="206">
        <f>IF(AND(SPARES_MANUF[[#This Row],[Dashboard date]]&gt;40179,SPARES_MANUF[[#This Row],[Dashboard date]]&lt;45658),SPARES_MANUF[[#This Row],[Dashboard date]],0)</f>
        <v>43424</v>
      </c>
      <c r="AZ281" s="207">
        <f>IF(OR(SPARES_MANUF[[#This Row],[Client]]="STELIA",SPARES_MANUF[[#This Row],[Priority]]="RTN",SPARES_MANUF[[#This Row],[Priority]]="EXP",SPARES_MANUF[[#This Row],[Priority]]="CRIT"),2,1)</f>
        <v>2</v>
      </c>
      <c r="BA281" s="208">
        <f>IFERROR(VLOOKUP(SPARES_MANUF[[#This Row],[P/N]],Tableau2[[#All],[PN]:[Temps alloués (h)]],16,FALSE),"TBD")</f>
        <v>3.74</v>
      </c>
      <c r="BB281" s="208">
        <f>IFERROR(SUM(SPARES_MANUF[[#This Row],[Temps alloués Unitaire]]*SPARES_MANUF[[#This Row],[Requested Qty]]),"TBD")</f>
        <v>3.74</v>
      </c>
    </row>
    <row r="282" spans="1:54" ht="25.5" hidden="1" customHeight="1" x14ac:dyDescent="0.2">
      <c r="A282" s="335" t="str">
        <f t="shared" si="18"/>
        <v>2742365910</v>
      </c>
      <c r="B282" s="81" t="str">
        <f>IFERROR(VLOOKUP(F282,'Table V'!A:K,11,FALSE),"TBD")</f>
        <v>AIRBUS</v>
      </c>
      <c r="C282" s="81">
        <v>27423659</v>
      </c>
      <c r="D282" s="82">
        <v>10</v>
      </c>
      <c r="E282" s="83" t="s">
        <v>78</v>
      </c>
      <c r="F282" s="81" t="s">
        <v>576</v>
      </c>
      <c r="G282" s="81">
        <v>1</v>
      </c>
      <c r="H282" s="81">
        <v>0</v>
      </c>
      <c r="I282" s="81" t="str">
        <f>IFERROR(VLOOKUP(F282,'Stock PHS'!A:F,6,FALSE),"")</f>
        <v/>
      </c>
      <c r="J282" s="84" t="str">
        <f>IFERROR(VLOOKUP(F282,'Table V'!A:I,9,FALSE),"P/N INCONNU")</f>
        <v>P/N CONNU</v>
      </c>
      <c r="K282" s="81" t="str">
        <f>IFERROR(VLOOKUP(F282,'Table V'!A:J,10,FALSE),"TBD")</f>
        <v>NB5457P</v>
      </c>
      <c r="L282" s="81" t="str">
        <f>IFERROR(VLOOKUP(F282,'Table V'!A:C,3,FALSE),"LdF non existante")</f>
        <v>LdF approuvée</v>
      </c>
      <c r="M282" s="85" t="s">
        <v>46</v>
      </c>
      <c r="N282" s="81" t="str">
        <f>IFERROR(VLOOKUP(F282,'Table V'!A:H,8,FALSE),"À définir")</f>
        <v>NON</v>
      </c>
      <c r="O282" s="81">
        <f>IFERROR(VLOOKUP(F282,'Table V'!A:E,2,FALSE),"TBD")</f>
        <v>117</v>
      </c>
      <c r="P282" s="81" t="str">
        <f>IFERROR(CONCATENATE(VLOOKUP(F282,'Table V'!$A$1:$Q$259969,17,FALSE),"-",(RIGHT(C282,4)),"0",D282),"")</f>
        <v>1251019-3659010</v>
      </c>
      <c r="Q282" s="86" t="str">
        <f>IFERROR(VLOOKUP(F282,'Table V'!A:L,12,FALSE),"")</f>
        <v>LAB</v>
      </c>
      <c r="R282" s="82" t="s">
        <v>1803</v>
      </c>
      <c r="S282" s="81" t="s">
        <v>291</v>
      </c>
      <c r="T282" s="90">
        <v>43418</v>
      </c>
      <c r="U282" s="88" t="s">
        <v>18</v>
      </c>
      <c r="V282" s="86" t="str">
        <f>IFERROR(VLOOKUP(F282,'Table V'!A:F,6,FALSE),"TBD")</f>
        <v>N/A</v>
      </c>
      <c r="W282" s="81" t="str">
        <f>IFERROR(VLOOKUP(F282,'Table V'!A:G,7,FALSE),"TBD")</f>
        <v>N/A</v>
      </c>
      <c r="X282" s="81" t="str">
        <f>IFERROR(VLOOKUP(A282,[1]Feuil1!$A:$AJ,32,FALSE),"N/A")</f>
        <v>Received</v>
      </c>
      <c r="Y282" s="131" t="s">
        <v>1893</v>
      </c>
      <c r="Z282" s="89" t="s">
        <v>297</v>
      </c>
      <c r="AA282" s="81" t="s">
        <v>836</v>
      </c>
      <c r="AB282" s="85">
        <v>10623</v>
      </c>
      <c r="AC282" s="85" t="s">
        <v>920</v>
      </c>
      <c r="AD282" s="85" t="s">
        <v>920</v>
      </c>
      <c r="AE282" s="90">
        <v>43060</v>
      </c>
      <c r="AF282" s="90">
        <v>43424</v>
      </c>
      <c r="AG282" s="90">
        <f t="shared" si="19"/>
        <v>43418</v>
      </c>
      <c r="AH282" s="81" t="s">
        <v>10</v>
      </c>
      <c r="AI282" s="133">
        <f>IFERROR(VLOOKUP(SPARES_MANUF[[#This Row],[LCT pour mise à la MAD]],[2]MAD!$B$4:$J$500000,2,FALSE),"MAD TBD")</f>
        <v>43420</v>
      </c>
      <c r="AJ282" s="124">
        <f>IFERROR(VLOOKUP(SPARES_MANUF[[#This Row],[LCT pour mise à la MAD]],[2]MAD!$B$4:$J$500000,9,FALSE),"")</f>
        <v>43423</v>
      </c>
      <c r="AK28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2" s="124">
        <f>SPARES_MANUF[[#This Row],[Promised ODD]]</f>
        <v>43424</v>
      </c>
      <c r="AM282" s="122" t="s">
        <v>10</v>
      </c>
      <c r="AN282" s="200">
        <f>IFERROR(VLOOKUP(SPARES_MANUF[[#This Row],[P/N]],'Table V'!A$1:O$7777,13,FALSE),"0,00")</f>
        <v>1313.9</v>
      </c>
      <c r="AO282" s="201">
        <f>IFERROR(VLOOKUP(SPARES_MANUF[[#This Row],[P/N]],'Table V'!A$1:O$7777,14,FALSE),"0,00")</f>
        <v>0</v>
      </c>
      <c r="AP282" s="202" t="str">
        <f>IFERROR(VLOOKUP(SPARES_MANUF[[#This Row],[P/N]],'Table V'!A$1:O$7777,15,FALSE),"TBD")</f>
        <v>USD</v>
      </c>
      <c r="AQ282" s="203" t="str">
        <f>IFERROR(VLOOKUP(SPARES_MANUF[[#This Row],[CONCAT]],[3]PO_AS!$A$2:$R$2520,16,FALSE),"TBD")</f>
        <v>TBD</v>
      </c>
      <c r="AR282" s="204" t="str">
        <f>IFERROR(VLOOKUP(SPARES_MANUF[[#This Row],[CONCAT]],[3]PO_AS!$A$2:$S$2520,18,FALSE),"TBD")</f>
        <v>TBD</v>
      </c>
      <c r="AS282" s="204" t="str">
        <f t="shared" si="20"/>
        <v>Non valide</v>
      </c>
      <c r="AT282" s="204" t="str">
        <f t="shared" si="21"/>
        <v>Non valide</v>
      </c>
      <c r="AU28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2" s="259" t="str">
        <f>LEFT(SPARES_MANUF[[#This Row],[LCT]],9)</f>
        <v>LCT021767</v>
      </c>
      <c r="AX282" s="205">
        <f>SPARES_MANUF[[#This Row],[Collaborated date]]</f>
        <v>43424</v>
      </c>
      <c r="AY282" s="206">
        <f>IF(AND(SPARES_MANUF[[#This Row],[Dashboard date]]&gt;40179,SPARES_MANUF[[#This Row],[Dashboard date]]&lt;45658),SPARES_MANUF[[#This Row],[Dashboard date]],0)</f>
        <v>43424</v>
      </c>
      <c r="AZ282" s="207">
        <f>IF(OR(SPARES_MANUF[[#This Row],[Client]]="STELIA",SPARES_MANUF[[#This Row],[Priority]]="RTN",SPARES_MANUF[[#This Row],[Priority]]="EXP",SPARES_MANUF[[#This Row],[Priority]]="CRIT"),2,1)</f>
        <v>2</v>
      </c>
      <c r="BA282" s="208">
        <f>IFERROR(VLOOKUP(SPARES_MANUF[[#This Row],[P/N]],Tableau2[[#All],[PN]:[Temps alloués (h)]],16,FALSE),"TBD")</f>
        <v>3.74</v>
      </c>
      <c r="BB282" s="208">
        <f>IFERROR(SUM(SPARES_MANUF[[#This Row],[Temps alloués Unitaire]]*SPARES_MANUF[[#This Row],[Requested Qty]]),"TBD")</f>
        <v>3.74</v>
      </c>
    </row>
    <row r="283" spans="1:54" ht="38.25" hidden="1" customHeight="1" x14ac:dyDescent="0.2">
      <c r="A283" s="335" t="str">
        <f t="shared" si="18"/>
        <v>2796774310</v>
      </c>
      <c r="B283" s="81" t="str">
        <f>IFERROR(VLOOKUP(F283,'Table V'!A:K,11,FALSE),"TBD")</f>
        <v>AIRBUS</v>
      </c>
      <c r="C283" s="81">
        <v>27967743</v>
      </c>
      <c r="D283" s="82" t="s">
        <v>139</v>
      </c>
      <c r="E283" s="83" t="s">
        <v>3</v>
      </c>
      <c r="F283" s="81" t="s">
        <v>659</v>
      </c>
      <c r="G283" s="81">
        <v>1</v>
      </c>
      <c r="H283" s="81">
        <v>0</v>
      </c>
      <c r="I283" s="81" t="str">
        <f>IFERROR(VLOOKUP(F283,'Stock PHS'!A:F,6,FALSE),"")</f>
        <v/>
      </c>
      <c r="J283" s="84" t="str">
        <f>IFERROR(VLOOKUP(F283,'Table V'!A:I,9,FALSE),"P/N INCONNU")</f>
        <v>P/N CONNU</v>
      </c>
      <c r="K283" s="81" t="str">
        <f>IFERROR(VLOOKUP(F283,'Table V'!A:J,10,FALSE),"TBD")</f>
        <v>N/A</v>
      </c>
      <c r="L283" s="81" t="str">
        <f>IFERROR(VLOOKUP(F283,'Table V'!A:C,3,FALSE),"LdF non existante")</f>
        <v>LdF Non approuvée</v>
      </c>
      <c r="M283" s="85" t="s">
        <v>46</v>
      </c>
      <c r="N283" s="81" t="str">
        <f>IFERROR(VLOOKUP(F283,'Table V'!A:H,8,FALSE),"À définir")</f>
        <v>NON</v>
      </c>
      <c r="O283" s="81" t="str">
        <f>IFERROR(VLOOKUP(F283,'Table V'!A:E,2,FALSE),"TBD")</f>
        <v>HARNESS 5R-6R 1000VU</v>
      </c>
      <c r="P283" s="81" t="str">
        <f>IFERROR(CONCATENATE(VLOOKUP(F283,'Table V'!$A$1:$Q$259969,17,FALSE),"-",(RIGHT(C283,4)),"0",D283),"")</f>
        <v>1252119-7743010</v>
      </c>
      <c r="Q283" s="86" t="str">
        <f>IFERROR(VLOOKUP(F283,'Table V'!A:L,12,FALSE),"")</f>
        <v>COL</v>
      </c>
      <c r="R283" s="82" t="s">
        <v>1152</v>
      </c>
      <c r="S283" s="81" t="s">
        <v>1153</v>
      </c>
      <c r="T283" s="90">
        <v>43423</v>
      </c>
      <c r="U283" s="88" t="s">
        <v>18</v>
      </c>
      <c r="V283" s="86" t="str">
        <f>IFERROR(VLOOKUP(F283,'Table V'!A:F,6,FALSE),"TBD")</f>
        <v>N/A</v>
      </c>
      <c r="W283" s="81" t="str">
        <f>IFERROR(VLOOKUP(F283,'Table V'!A:G,7,FALSE),"TBD")</f>
        <v>N/A</v>
      </c>
      <c r="X283" s="81" t="str">
        <f>IFERROR(VLOOKUP(A283,[1]Feuil1!$A:$AJ,32,FALSE),"N/A")</f>
        <v>N/A</v>
      </c>
      <c r="Y283" s="86" t="s">
        <v>1893</v>
      </c>
      <c r="Z283" s="89"/>
      <c r="AA283" s="81" t="s">
        <v>840</v>
      </c>
      <c r="AB283" s="85" t="s">
        <v>920</v>
      </c>
      <c r="AC283" s="85" t="s">
        <v>920</v>
      </c>
      <c r="AD283" s="85" t="s">
        <v>1148</v>
      </c>
      <c r="AE283" s="90">
        <v>43419</v>
      </c>
      <c r="AF283" s="90">
        <v>43425</v>
      </c>
      <c r="AG283" s="90">
        <f t="shared" si="19"/>
        <v>43423</v>
      </c>
      <c r="AH283" s="81"/>
      <c r="AI283" s="133" t="str">
        <f>IFERROR(VLOOKUP(SPARES_MANUF[[#This Row],[LCT pour mise à la MAD]],[2]MAD!$B$4:$J$500000,2,FALSE),"MAD TBD")</f>
        <v>MAD TBD</v>
      </c>
      <c r="AJ283" s="124" t="str">
        <f>IFERROR(VLOOKUP(SPARES_MANUF[[#This Row],[LCT pour mise à la MAD]],[2]MAD!$B$4:$J$500000,9,FALSE),"")</f>
        <v/>
      </c>
      <c r="AK28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83" s="124">
        <f>SPARES_MANUF[[#This Row],[Promised ODD]]</f>
        <v>43425</v>
      </c>
      <c r="AM283" s="122" t="s">
        <v>10</v>
      </c>
      <c r="AN283" s="200">
        <f>IFERROR(VLOOKUP(SPARES_MANUF[[#This Row],[P/N]],'Table V'!A$1:O$7777,13,FALSE),"0,00")</f>
        <v>1200</v>
      </c>
      <c r="AO283" s="201">
        <f>IFERROR(VLOOKUP(SPARES_MANUF[[#This Row],[P/N]],'Table V'!A$1:O$7777,14,FALSE),"0,00")</f>
        <v>0</v>
      </c>
      <c r="AP283" s="202" t="str">
        <f>IFERROR(VLOOKUP(SPARES_MANUF[[#This Row],[P/N]],'Table V'!A$1:O$7777,15,FALSE),"TBD")</f>
        <v>USD</v>
      </c>
      <c r="AQ283" s="203" t="str">
        <f>IFERROR(VLOOKUP(SPARES_MANUF[[#This Row],[CONCAT]],[3]PO_AS!$A$2:$R$2520,16,FALSE),"TBD")</f>
        <v>TBD</v>
      </c>
      <c r="AR283" s="204" t="str">
        <f>IFERROR(VLOOKUP(SPARES_MANUF[[#This Row],[CONCAT]],[3]PO_AS!$A$2:$S$2520,18,FALSE),"TBD")</f>
        <v>TBD</v>
      </c>
      <c r="AS283" s="204" t="str">
        <f t="shared" si="20"/>
        <v>Non valide</v>
      </c>
      <c r="AT283" s="204" t="str">
        <f t="shared" si="21"/>
        <v>Non valide</v>
      </c>
      <c r="AU2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8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83" s="259" t="str">
        <f>LEFT(SPARES_MANUF[[#This Row],[LCT]],9)</f>
        <v>LCT186209</v>
      </c>
      <c r="AX283" s="205">
        <f>SPARES_MANUF[[#This Row],[Collaborated date]]</f>
        <v>43425</v>
      </c>
      <c r="AY283" s="206">
        <f>IF(AND(SPARES_MANUF[[#This Row],[Dashboard date]]&gt;40179,SPARES_MANUF[[#This Row],[Dashboard date]]&lt;45658),SPARES_MANUF[[#This Row],[Dashboard date]],0)</f>
        <v>43425</v>
      </c>
      <c r="AZ283" s="207">
        <f>IF(OR(SPARES_MANUF[[#This Row],[Client]]="STELIA",SPARES_MANUF[[#This Row],[Priority]]="RTN",SPARES_MANUF[[#This Row],[Priority]]="EXP",SPARES_MANUF[[#This Row],[Priority]]="CRIT"),2,1)</f>
        <v>1</v>
      </c>
      <c r="BA283" s="208">
        <f>IFERROR(VLOOKUP(SPARES_MANUF[[#This Row],[P/N]],Tableau2[[#All],[PN]:[Temps alloués (h)]],16,FALSE),"TBD")</f>
        <v>0</v>
      </c>
      <c r="BB283" s="208">
        <f>IFERROR(SUM(SPARES_MANUF[[#This Row],[Temps alloués Unitaire]]*SPARES_MANUF[[#This Row],[Requested Qty]]),"TBD")</f>
        <v>0</v>
      </c>
    </row>
    <row r="284" spans="1:54" ht="12.75" hidden="1" customHeight="1" x14ac:dyDescent="0.2">
      <c r="A284" s="335" t="str">
        <f t="shared" si="18"/>
        <v>2796778010</v>
      </c>
      <c r="B284" s="81" t="str">
        <f>IFERROR(VLOOKUP(F284,'Table V'!A:K,11,FALSE),"TBD")</f>
        <v>AIRBUS</v>
      </c>
      <c r="C284" s="81">
        <v>27967780</v>
      </c>
      <c r="D284" s="82" t="s">
        <v>139</v>
      </c>
      <c r="E284" s="83" t="s">
        <v>3</v>
      </c>
      <c r="F284" s="81" t="s">
        <v>659</v>
      </c>
      <c r="G284" s="81">
        <v>1</v>
      </c>
      <c r="H284" s="81">
        <v>0</v>
      </c>
      <c r="I284" s="81" t="str">
        <f>IFERROR(VLOOKUP(F284,'Stock PHS'!A:F,6,FALSE),"")</f>
        <v/>
      </c>
      <c r="J284" s="84" t="str">
        <f>IFERROR(VLOOKUP(F284,'Table V'!A:I,9,FALSE),"P/N INCONNU")</f>
        <v>P/N CONNU</v>
      </c>
      <c r="K284" s="81" t="str">
        <f>IFERROR(VLOOKUP(F284,'Table V'!A:J,10,FALSE),"TBD")</f>
        <v>N/A</v>
      </c>
      <c r="L284" s="81" t="str">
        <f>IFERROR(VLOOKUP(F284,'Table V'!A:C,3,FALSE),"LdF non existante")</f>
        <v>LdF Non approuvée</v>
      </c>
      <c r="M284" s="85" t="s">
        <v>46</v>
      </c>
      <c r="N284" s="81" t="str">
        <f>IFERROR(VLOOKUP(F284,'Table V'!A:H,8,FALSE),"À définir")</f>
        <v>NON</v>
      </c>
      <c r="O284" s="81" t="str">
        <f>IFERROR(VLOOKUP(F284,'Table V'!A:E,2,FALSE),"TBD")</f>
        <v>HARNESS 5R-6R 1000VU</v>
      </c>
      <c r="P284" s="81" t="str">
        <f>IFERROR(CONCATENATE(VLOOKUP(F284,'Table V'!$A$1:$Q$259969,17,FALSE),"-",(RIGHT(C284,4)),"0",D284),"")</f>
        <v>1252119-7780010</v>
      </c>
      <c r="Q284" s="86" t="str">
        <f>IFERROR(VLOOKUP(F284,'Table V'!A:L,12,FALSE),"")</f>
        <v>COL</v>
      </c>
      <c r="R284" s="82" t="s">
        <v>1155</v>
      </c>
      <c r="S284" s="81" t="s">
        <v>1156</v>
      </c>
      <c r="T284" s="90">
        <v>43423</v>
      </c>
      <c r="U284" s="88" t="s">
        <v>18</v>
      </c>
      <c r="V284" s="86" t="str">
        <f>IFERROR(VLOOKUP(F284,'Table V'!A:F,6,FALSE),"TBD")</f>
        <v>N/A</v>
      </c>
      <c r="W284" s="81" t="str">
        <f>IFERROR(VLOOKUP(F284,'Table V'!A:G,7,FALSE),"TBD")</f>
        <v>N/A</v>
      </c>
      <c r="X284" s="81" t="str">
        <f>IFERROR(VLOOKUP(A284,[1]Feuil1!$A:$AJ,32,FALSE),"N/A")</f>
        <v>N/A</v>
      </c>
      <c r="Y284" s="86" t="s">
        <v>1893</v>
      </c>
      <c r="Z284" s="89"/>
      <c r="AA284" s="81" t="s">
        <v>840</v>
      </c>
      <c r="AB284" s="85" t="s">
        <v>920</v>
      </c>
      <c r="AC284" s="85" t="s">
        <v>920</v>
      </c>
      <c r="AD284" s="85" t="s">
        <v>1148</v>
      </c>
      <c r="AE284" s="90">
        <v>43419</v>
      </c>
      <c r="AF284" s="90">
        <v>43425</v>
      </c>
      <c r="AG284" s="90">
        <f t="shared" si="19"/>
        <v>43423</v>
      </c>
      <c r="AH284" s="81"/>
      <c r="AI284" s="133" t="str">
        <f>IFERROR(VLOOKUP(SPARES_MANUF[[#This Row],[LCT pour mise à la MAD]],[2]MAD!$B$4:$J$500000,2,FALSE),"MAD TBD")</f>
        <v>MAD TBD</v>
      </c>
      <c r="AJ284" s="124" t="str">
        <f>IFERROR(VLOOKUP(SPARES_MANUF[[#This Row],[LCT pour mise à la MAD]],[2]MAD!$B$4:$J$500000,9,FALSE),"")</f>
        <v/>
      </c>
      <c r="AK28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84" s="124">
        <f>SPARES_MANUF[[#This Row],[Promised ODD]]</f>
        <v>43425</v>
      </c>
      <c r="AM284" s="122" t="s">
        <v>10</v>
      </c>
      <c r="AN284" s="200">
        <f>IFERROR(VLOOKUP(SPARES_MANUF[[#This Row],[P/N]],'Table V'!A$1:O$7777,13,FALSE),"0,00")</f>
        <v>1200</v>
      </c>
      <c r="AO284" s="201">
        <f>IFERROR(VLOOKUP(SPARES_MANUF[[#This Row],[P/N]],'Table V'!A$1:O$7777,14,FALSE),"0,00")</f>
        <v>0</v>
      </c>
      <c r="AP284" s="202" t="str">
        <f>IFERROR(VLOOKUP(SPARES_MANUF[[#This Row],[P/N]],'Table V'!A$1:O$7777,15,FALSE),"TBD")</f>
        <v>USD</v>
      </c>
      <c r="AQ284" s="203" t="str">
        <f>IFERROR(VLOOKUP(SPARES_MANUF[[#This Row],[CONCAT]],[3]PO_AS!$A$2:$R$2520,16,FALSE),"TBD")</f>
        <v>TBD</v>
      </c>
      <c r="AR284" s="204" t="str">
        <f>IFERROR(VLOOKUP(SPARES_MANUF[[#This Row],[CONCAT]],[3]PO_AS!$A$2:$S$2520,18,FALSE),"TBD")</f>
        <v>TBD</v>
      </c>
      <c r="AS284" s="204" t="str">
        <f t="shared" si="20"/>
        <v>Non valide</v>
      </c>
      <c r="AT284" s="204" t="str">
        <f t="shared" si="21"/>
        <v>Non valide</v>
      </c>
      <c r="AU2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84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84" s="259" t="str">
        <f>LEFT(SPARES_MANUF[[#This Row],[LCT]],9)</f>
        <v>LCT186211</v>
      </c>
      <c r="AX284" s="205">
        <f>SPARES_MANUF[[#This Row],[Collaborated date]]</f>
        <v>43425</v>
      </c>
      <c r="AY284" s="206">
        <f>IF(AND(SPARES_MANUF[[#This Row],[Dashboard date]]&gt;40179,SPARES_MANUF[[#This Row],[Dashboard date]]&lt;45658),SPARES_MANUF[[#This Row],[Dashboard date]],0)</f>
        <v>43425</v>
      </c>
      <c r="AZ284" s="207">
        <f>IF(OR(SPARES_MANUF[[#This Row],[Client]]="STELIA",SPARES_MANUF[[#This Row],[Priority]]="RTN",SPARES_MANUF[[#This Row],[Priority]]="EXP",SPARES_MANUF[[#This Row],[Priority]]="CRIT"),2,1)</f>
        <v>1</v>
      </c>
      <c r="BA284" s="208">
        <f>IFERROR(VLOOKUP(SPARES_MANUF[[#This Row],[P/N]],Tableau2[[#All],[PN]:[Temps alloués (h)]],16,FALSE),"TBD")</f>
        <v>0</v>
      </c>
      <c r="BB284" s="208">
        <f>IFERROR(SUM(SPARES_MANUF[[#This Row],[Temps alloués Unitaire]]*SPARES_MANUF[[#This Row],[Requested Qty]]),"TBD")</f>
        <v>0</v>
      </c>
    </row>
    <row r="285" spans="1:54" ht="38.25" hidden="1" customHeight="1" x14ac:dyDescent="0.2">
      <c r="A285" s="335" t="str">
        <f t="shared" si="18"/>
        <v>2778413910</v>
      </c>
      <c r="B285" s="81" t="str">
        <f>IFERROR(VLOOKUP(F285,'Table V'!A:K,11,FALSE),"TBD")</f>
        <v>AIRBUS</v>
      </c>
      <c r="C285" s="81">
        <v>27784139</v>
      </c>
      <c r="D285" s="82">
        <v>10</v>
      </c>
      <c r="E285" s="83" t="s">
        <v>86</v>
      </c>
      <c r="F285" s="81" t="s">
        <v>611</v>
      </c>
      <c r="G285" s="81">
        <v>1</v>
      </c>
      <c r="H285" s="81">
        <v>0</v>
      </c>
      <c r="I285" s="81" t="str">
        <f>IFERROR(VLOOKUP(F285,'Stock PHS'!A:F,6,FALSE),"")</f>
        <v/>
      </c>
      <c r="J285" s="84" t="str">
        <f>IFERROR(VLOOKUP(F285,'Table V'!A:I,9,FALSE),"P/N INCONNU")</f>
        <v>P/N CONNU</v>
      </c>
      <c r="K285" s="81" t="str">
        <f>IFERROR(VLOOKUP(F285,'Table V'!A:J,10,FALSE),"TBD")</f>
        <v>N/A</v>
      </c>
      <c r="L285" s="81" t="str">
        <f>IFERROR(VLOOKUP(F285,'Table V'!A:C,3,FALSE),"LdF non existante")</f>
        <v>LdF approuvée</v>
      </c>
      <c r="M285" s="85" t="s">
        <v>46</v>
      </c>
      <c r="N285" s="81" t="str">
        <f>IFERROR(VLOOKUP(F285,'Table V'!A:H,8,FALSE),"À définir")</f>
        <v>NON</v>
      </c>
      <c r="O285" s="81">
        <f>IFERROR(VLOOKUP(F285,'Table V'!A:E,2,FALSE),"TBD")</f>
        <v>510</v>
      </c>
      <c r="P285" s="81" t="str">
        <f>IFERROR(CONCATENATE(VLOOKUP(F285,'Table V'!$A$1:$Q$259969,17,FALSE),"-",(RIGHT(C285,4)),"0",D285),"")</f>
        <v>1251319-4139010</v>
      </c>
      <c r="Q285" s="86" t="str">
        <f>IFERROR(VLOOKUP(F285,'Table V'!A:L,12,FALSE),"")</f>
        <v>LAB</v>
      </c>
      <c r="R285" s="82" t="s">
        <v>1810</v>
      </c>
      <c r="S285" s="81" t="s">
        <v>258</v>
      </c>
      <c r="T285" s="90">
        <v>43425</v>
      </c>
      <c r="U285" s="88" t="s">
        <v>18</v>
      </c>
      <c r="V285" s="86">
        <f>IFERROR(VLOOKUP(F285,'Table V'!A:F,6,FALSE),"TBD")</f>
        <v>6530207600</v>
      </c>
      <c r="W285" s="81" t="str">
        <f>IFERROR(VLOOKUP(F285,'Table V'!A:G,7,FALSE),"TBD")</f>
        <v>Qté 1</v>
      </c>
      <c r="X285" s="81" t="str">
        <f>IFERROR(VLOOKUP(A285,[1]Feuil1!$A:$AJ,32,FALSE),"N/A")</f>
        <v>N/A</v>
      </c>
      <c r="Y285" s="86" t="s">
        <v>1893</v>
      </c>
      <c r="Z285" s="91" t="s">
        <v>1159</v>
      </c>
      <c r="AA285" s="81" t="s">
        <v>141</v>
      </c>
      <c r="AB285" s="85">
        <v>13629</v>
      </c>
      <c r="AC285" s="85"/>
      <c r="AD285" s="85">
        <v>1582</v>
      </c>
      <c r="AE285" s="90">
        <v>43317</v>
      </c>
      <c r="AF285" s="90">
        <v>43431</v>
      </c>
      <c r="AG285" s="90">
        <f t="shared" si="19"/>
        <v>43425</v>
      </c>
      <c r="AH285" s="81"/>
      <c r="AI285" s="133">
        <f>IFERROR(VLOOKUP(SPARES_MANUF[[#This Row],[LCT pour mise à la MAD]],[2]MAD!$B$4:$J$500000,2,FALSE),"MAD TBD")</f>
        <v>43426</v>
      </c>
      <c r="AJ285" s="124">
        <f>IFERROR(VLOOKUP(SPARES_MANUF[[#This Row],[LCT pour mise à la MAD]],[2]MAD!$B$4:$J$500000,9,FALSE),"")</f>
        <v>43427</v>
      </c>
      <c r="AK28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85" s="124">
        <f>SPARES_MANUF[[#This Row],[Promised ODD]]</f>
        <v>43431</v>
      </c>
      <c r="AM285" s="122" t="s">
        <v>10</v>
      </c>
      <c r="AN285" s="200">
        <f>IFERROR(VLOOKUP(SPARES_MANUF[[#This Row],[P/N]],'Table V'!A$1:O$7777,13,FALSE),"0,00")</f>
        <v>1419</v>
      </c>
      <c r="AO285" s="201">
        <f>IFERROR(VLOOKUP(SPARES_MANUF[[#This Row],[P/N]],'Table V'!A$1:O$7777,14,FALSE),"0,00")</f>
        <v>0</v>
      </c>
      <c r="AP285" s="202" t="str">
        <f>IFERROR(VLOOKUP(SPARES_MANUF[[#This Row],[P/N]],'Table V'!A$1:O$7777,15,FALSE),"TBD")</f>
        <v>EUR</v>
      </c>
      <c r="AQ285" s="203" t="str">
        <f>IFERROR(VLOOKUP(SPARES_MANUF[[#This Row],[CONCAT]],[3]PO_AS!$A$2:$R$2520,16,FALSE),"TBD")</f>
        <v>TBD</v>
      </c>
      <c r="AR285" s="204" t="str">
        <f>IFERROR(VLOOKUP(SPARES_MANUF[[#This Row],[CONCAT]],[3]PO_AS!$A$2:$S$2520,18,FALSE),"TBD")</f>
        <v>TBD</v>
      </c>
      <c r="AS285" s="204" t="str">
        <f t="shared" si="20"/>
        <v>Non valide</v>
      </c>
      <c r="AT285" s="204" t="str">
        <f t="shared" si="21"/>
        <v>Non valide</v>
      </c>
      <c r="AU2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285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285" s="259" t="str">
        <f>LEFT(SPARES_MANUF[[#This Row],[LCT]],9)</f>
        <v>LCT036587</v>
      </c>
      <c r="AX285" s="205">
        <f>SPARES_MANUF[[#This Row],[Collaborated date]]</f>
        <v>43431</v>
      </c>
      <c r="AY285" s="206">
        <f>IF(AND(SPARES_MANUF[[#This Row],[Dashboard date]]&gt;40179,SPARES_MANUF[[#This Row],[Dashboard date]]&lt;45658),SPARES_MANUF[[#This Row],[Dashboard date]],0)</f>
        <v>43431</v>
      </c>
      <c r="AZ285" s="207">
        <f>IF(OR(SPARES_MANUF[[#This Row],[Client]]="STELIA",SPARES_MANUF[[#This Row],[Priority]]="RTN",SPARES_MANUF[[#This Row],[Priority]]="EXP",SPARES_MANUF[[#This Row],[Priority]]="CRIT"),2,1)</f>
        <v>2</v>
      </c>
      <c r="BA285" s="208">
        <f>IFERROR(VLOOKUP(SPARES_MANUF[[#This Row],[P/N]],Tableau2[[#All],[PN]:[Temps alloués (h)]],16,FALSE),"TBD")</f>
        <v>0</v>
      </c>
      <c r="BB285" s="208">
        <f>IFERROR(SUM(SPARES_MANUF[[#This Row],[Temps alloués Unitaire]]*SPARES_MANUF[[#This Row],[Requested Qty]]),"TBD")</f>
        <v>0</v>
      </c>
    </row>
    <row r="286" spans="1:54" ht="38.25" hidden="1" customHeight="1" x14ac:dyDescent="0.2">
      <c r="A286" s="335" t="str">
        <f t="shared" si="18"/>
        <v>2742364410</v>
      </c>
      <c r="B286" s="81" t="str">
        <f>IFERROR(VLOOKUP(F286,'Table V'!A:K,11,FALSE),"TBD")</f>
        <v>AIRBUS</v>
      </c>
      <c r="C286" s="81">
        <v>27423644</v>
      </c>
      <c r="D286" s="82">
        <v>10</v>
      </c>
      <c r="E286" s="83" t="s">
        <v>78</v>
      </c>
      <c r="F286" s="81" t="s">
        <v>576</v>
      </c>
      <c r="G286" s="81">
        <v>1</v>
      </c>
      <c r="H286" s="81">
        <v>0</v>
      </c>
      <c r="I286" s="81" t="str">
        <f>IFERROR(VLOOKUP(F286,'Stock PHS'!A:F,6,FALSE),"")</f>
        <v/>
      </c>
      <c r="J286" s="84" t="str">
        <f>IFERROR(VLOOKUP(F286,'Table V'!A:I,9,FALSE),"P/N INCONNU")</f>
        <v>P/N CONNU</v>
      </c>
      <c r="K286" s="81" t="str">
        <f>IFERROR(VLOOKUP(F286,'Table V'!A:J,10,FALSE),"TBD")</f>
        <v>NB5457P</v>
      </c>
      <c r="L286" s="81" t="str">
        <f>IFERROR(VLOOKUP(F286,'Table V'!A:C,3,FALSE),"LdF non existante")</f>
        <v>LdF approuvée</v>
      </c>
      <c r="M286" s="85" t="s">
        <v>46</v>
      </c>
      <c r="N286" s="81" t="str">
        <f>IFERROR(VLOOKUP(F286,'Table V'!A:H,8,FALSE),"À définir")</f>
        <v>NON</v>
      </c>
      <c r="O286" s="81">
        <f>IFERROR(VLOOKUP(F286,'Table V'!A:E,2,FALSE),"TBD")</f>
        <v>117</v>
      </c>
      <c r="P286" s="81" t="str">
        <f>IFERROR(CONCATENATE(VLOOKUP(F286,'Table V'!$A$1:$Q$259969,17,FALSE),"-",(RIGHT(C286,4)),"0",D286),"")</f>
        <v>1251019-3644010</v>
      </c>
      <c r="Q286" s="86" t="str">
        <f>IFERROR(VLOOKUP(F286,'Table V'!A:L,12,FALSE),"")</f>
        <v>LAB</v>
      </c>
      <c r="R286" s="82" t="s">
        <v>1804</v>
      </c>
      <c r="S286" s="81" t="s">
        <v>294</v>
      </c>
      <c r="T286" s="90">
        <v>43425</v>
      </c>
      <c r="U286" s="88" t="s">
        <v>18</v>
      </c>
      <c r="V286" s="86" t="str">
        <f>IFERROR(VLOOKUP(F286,'Table V'!A:F,6,FALSE),"TBD")</f>
        <v>N/A</v>
      </c>
      <c r="W286" s="81" t="str">
        <f>IFERROR(VLOOKUP(F286,'Table V'!A:G,7,FALSE),"TBD")</f>
        <v>N/A</v>
      </c>
      <c r="X286" s="81" t="str">
        <f>IFERROR(VLOOKUP(A286,[1]Feuil1!$A:$AJ,32,FALSE),"N/A")</f>
        <v>Received</v>
      </c>
      <c r="Y286" s="86" t="s">
        <v>1893</v>
      </c>
      <c r="Z286" s="89" t="s">
        <v>297</v>
      </c>
      <c r="AA286" s="81" t="s">
        <v>836</v>
      </c>
      <c r="AB286" s="85">
        <v>10623</v>
      </c>
      <c r="AC286" s="85" t="s">
        <v>920</v>
      </c>
      <c r="AD286" s="85" t="s">
        <v>920</v>
      </c>
      <c r="AE286" s="90">
        <v>43060</v>
      </c>
      <c r="AF286" s="90">
        <v>43431</v>
      </c>
      <c r="AG286" s="90">
        <f t="shared" si="19"/>
        <v>43425</v>
      </c>
      <c r="AH286" s="81" t="s">
        <v>10</v>
      </c>
      <c r="AI286" s="133">
        <f>IFERROR(VLOOKUP(SPARES_MANUF[[#This Row],[LCT pour mise à la MAD]],[2]MAD!$B$4:$J$500000,2,FALSE),"MAD TBD")</f>
        <v>43430</v>
      </c>
      <c r="AJ286" s="124">
        <f>IFERROR(VLOOKUP(SPARES_MANUF[[#This Row],[LCT pour mise à la MAD]],[2]MAD!$B$4:$J$500000,9,FALSE),"")</f>
        <v>43431</v>
      </c>
      <c r="AK28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6" s="124">
        <f>SPARES_MANUF[[#This Row],[Promised ODD]]</f>
        <v>43431</v>
      </c>
      <c r="AM286" s="122" t="s">
        <v>10</v>
      </c>
      <c r="AN286" s="200">
        <f>IFERROR(VLOOKUP(SPARES_MANUF[[#This Row],[P/N]],'Table V'!A$1:O$7777,13,FALSE),"0,00")</f>
        <v>1313.9</v>
      </c>
      <c r="AO286" s="201">
        <f>IFERROR(VLOOKUP(SPARES_MANUF[[#This Row],[P/N]],'Table V'!A$1:O$7777,14,FALSE),"0,00")</f>
        <v>0</v>
      </c>
      <c r="AP286" s="202" t="str">
        <f>IFERROR(VLOOKUP(SPARES_MANUF[[#This Row],[P/N]],'Table V'!A$1:O$7777,15,FALSE),"TBD")</f>
        <v>USD</v>
      </c>
      <c r="AQ286" s="203" t="str">
        <f>IFERROR(VLOOKUP(SPARES_MANUF[[#This Row],[CONCAT]],[3]PO_AS!$A$2:$R$2520,16,FALSE),"TBD")</f>
        <v>TBD</v>
      </c>
      <c r="AR286" s="204" t="str">
        <f>IFERROR(VLOOKUP(SPARES_MANUF[[#This Row],[CONCAT]],[3]PO_AS!$A$2:$S$2520,18,FALSE),"TBD")</f>
        <v>TBD</v>
      </c>
      <c r="AS286" s="204" t="str">
        <f t="shared" si="20"/>
        <v>Non valide</v>
      </c>
      <c r="AT286" s="204" t="str">
        <f t="shared" si="21"/>
        <v>Non valide</v>
      </c>
      <c r="AU2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6" s="259" t="str">
        <f>LEFT(SPARES_MANUF[[#This Row],[LCT]],9)</f>
        <v>LCT021776</v>
      </c>
      <c r="AX286" s="205">
        <f>SPARES_MANUF[[#This Row],[Collaborated date]]</f>
        <v>43431</v>
      </c>
      <c r="AY286" s="206">
        <f>IF(AND(SPARES_MANUF[[#This Row],[Dashboard date]]&gt;40179,SPARES_MANUF[[#This Row],[Dashboard date]]&lt;45658),SPARES_MANUF[[#This Row],[Dashboard date]],0)</f>
        <v>43431</v>
      </c>
      <c r="AZ286" s="207">
        <f>IF(OR(SPARES_MANUF[[#This Row],[Client]]="STELIA",SPARES_MANUF[[#This Row],[Priority]]="RTN",SPARES_MANUF[[#This Row],[Priority]]="EXP",SPARES_MANUF[[#This Row],[Priority]]="CRIT"),2,1)</f>
        <v>2</v>
      </c>
      <c r="BA286" s="208">
        <f>IFERROR(VLOOKUP(SPARES_MANUF[[#This Row],[P/N]],Tableau2[[#All],[PN]:[Temps alloués (h)]],16,FALSE),"TBD")</f>
        <v>3.74</v>
      </c>
      <c r="BB286" s="208">
        <f>IFERROR(SUM(SPARES_MANUF[[#This Row],[Temps alloués Unitaire]]*SPARES_MANUF[[#This Row],[Requested Qty]]),"TBD")</f>
        <v>3.74</v>
      </c>
    </row>
    <row r="287" spans="1:54" ht="25.5" hidden="1" customHeight="1" x14ac:dyDescent="0.2">
      <c r="A287" s="335" t="str">
        <f t="shared" ref="A287:A350" si="22">C287&amp;(RIGHT(D287,2))</f>
        <v>2742364710</v>
      </c>
      <c r="B287" s="81" t="str">
        <f>IFERROR(VLOOKUP(F287,'Table V'!A:K,11,FALSE),"TBD")</f>
        <v>AIRBUS</v>
      </c>
      <c r="C287" s="81">
        <v>27423647</v>
      </c>
      <c r="D287" s="82">
        <v>10</v>
      </c>
      <c r="E287" s="83" t="s">
        <v>78</v>
      </c>
      <c r="F287" s="81" t="s">
        <v>576</v>
      </c>
      <c r="G287" s="81">
        <v>1</v>
      </c>
      <c r="H287" s="81">
        <v>0</v>
      </c>
      <c r="I287" s="81" t="str">
        <f>IFERROR(VLOOKUP(F287,'Stock PHS'!A:F,6,FALSE),"")</f>
        <v/>
      </c>
      <c r="J287" s="84" t="str">
        <f>IFERROR(VLOOKUP(F287,'Table V'!A:I,9,FALSE),"P/N INCONNU")</f>
        <v>P/N CONNU</v>
      </c>
      <c r="K287" s="81" t="str">
        <f>IFERROR(VLOOKUP(F287,'Table V'!A:J,10,FALSE),"TBD")</f>
        <v>NB5457P</v>
      </c>
      <c r="L287" s="81" t="str">
        <f>IFERROR(VLOOKUP(F287,'Table V'!A:C,3,FALSE),"LdF non existante")</f>
        <v>LdF approuvée</v>
      </c>
      <c r="M287" s="85" t="s">
        <v>46</v>
      </c>
      <c r="N287" s="81" t="str">
        <f>IFERROR(VLOOKUP(F287,'Table V'!A:H,8,FALSE),"À définir")</f>
        <v>NON</v>
      </c>
      <c r="O287" s="81">
        <f>IFERROR(VLOOKUP(F287,'Table V'!A:E,2,FALSE),"TBD")</f>
        <v>117</v>
      </c>
      <c r="P287" s="81" t="str">
        <f>IFERROR(CONCATENATE(VLOOKUP(F287,'Table V'!$A$1:$Q$259969,17,FALSE),"-",(RIGHT(C287,4)),"0",D287),"")</f>
        <v>1251019-3647010</v>
      </c>
      <c r="Q287" s="86" t="str">
        <f>IFERROR(VLOOKUP(F287,'Table V'!A:L,12,FALSE),"")</f>
        <v>LAB</v>
      </c>
      <c r="R287" s="82" t="s">
        <v>1805</v>
      </c>
      <c r="S287" s="81" t="s">
        <v>296</v>
      </c>
      <c r="T287" s="90">
        <v>43425</v>
      </c>
      <c r="U287" s="88" t="s">
        <v>18</v>
      </c>
      <c r="V287" s="86" t="str">
        <f>IFERROR(VLOOKUP(F287,'Table V'!A:F,6,FALSE),"TBD")</f>
        <v>N/A</v>
      </c>
      <c r="W287" s="81" t="str">
        <f>IFERROR(VLOOKUP(F287,'Table V'!A:G,7,FALSE),"TBD")</f>
        <v>N/A</v>
      </c>
      <c r="X287" s="81" t="str">
        <f>IFERROR(VLOOKUP(A287,[1]Feuil1!$A:$AJ,32,FALSE),"N/A")</f>
        <v>Received</v>
      </c>
      <c r="Y287" s="86" t="s">
        <v>1893</v>
      </c>
      <c r="Z287" s="89" t="s">
        <v>297</v>
      </c>
      <c r="AA287" s="81" t="s">
        <v>836</v>
      </c>
      <c r="AB287" s="85">
        <v>10623</v>
      </c>
      <c r="AC287" s="85" t="s">
        <v>920</v>
      </c>
      <c r="AD287" s="85" t="s">
        <v>920</v>
      </c>
      <c r="AE287" s="90">
        <v>43060</v>
      </c>
      <c r="AF287" s="90">
        <v>43431</v>
      </c>
      <c r="AG287" s="90">
        <f t="shared" si="19"/>
        <v>43425</v>
      </c>
      <c r="AH287" s="81" t="s">
        <v>10</v>
      </c>
      <c r="AI287" s="133">
        <f>IFERROR(VLOOKUP(SPARES_MANUF[[#This Row],[LCT pour mise à la MAD]],[2]MAD!$B$4:$J$500000,2,FALSE),"MAD TBD")</f>
        <v>43430</v>
      </c>
      <c r="AJ287" s="124">
        <f>IFERROR(VLOOKUP(SPARES_MANUF[[#This Row],[LCT pour mise à la MAD]],[2]MAD!$B$4:$J$500000,9,FALSE),"")</f>
        <v>43431</v>
      </c>
      <c r="AK28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7" s="124">
        <f>SPARES_MANUF[[#This Row],[Promised ODD]]</f>
        <v>43431</v>
      </c>
      <c r="AM287" s="122" t="s">
        <v>10</v>
      </c>
      <c r="AN287" s="200">
        <f>IFERROR(VLOOKUP(SPARES_MANUF[[#This Row],[P/N]],'Table V'!A$1:O$7777,13,FALSE),"0,00")</f>
        <v>1313.9</v>
      </c>
      <c r="AO287" s="201">
        <f>IFERROR(VLOOKUP(SPARES_MANUF[[#This Row],[P/N]],'Table V'!A$1:O$7777,14,FALSE),"0,00")</f>
        <v>0</v>
      </c>
      <c r="AP287" s="202" t="str">
        <f>IFERROR(VLOOKUP(SPARES_MANUF[[#This Row],[P/N]],'Table V'!A$1:O$7777,15,FALSE),"TBD")</f>
        <v>USD</v>
      </c>
      <c r="AQ287" s="203" t="str">
        <f>IFERROR(VLOOKUP(SPARES_MANUF[[#This Row],[CONCAT]],[3]PO_AS!$A$2:$R$2520,16,FALSE),"TBD")</f>
        <v>TBD</v>
      </c>
      <c r="AR287" s="204" t="str">
        <f>IFERROR(VLOOKUP(SPARES_MANUF[[#This Row],[CONCAT]],[3]PO_AS!$A$2:$S$2520,18,FALSE),"TBD")</f>
        <v>TBD</v>
      </c>
      <c r="AS287" s="204" t="str">
        <f t="shared" si="20"/>
        <v>Non valide</v>
      </c>
      <c r="AT287" s="204" t="str">
        <f t="shared" si="21"/>
        <v>Non valide</v>
      </c>
      <c r="AU2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7" s="259" t="str">
        <f>LEFT(SPARES_MANUF[[#This Row],[LCT]],9)</f>
        <v>LCT021785</v>
      </c>
      <c r="AX287" s="205">
        <f>SPARES_MANUF[[#This Row],[Collaborated date]]</f>
        <v>43431</v>
      </c>
      <c r="AY287" s="206">
        <f>IF(AND(SPARES_MANUF[[#This Row],[Dashboard date]]&gt;40179,SPARES_MANUF[[#This Row],[Dashboard date]]&lt;45658),SPARES_MANUF[[#This Row],[Dashboard date]],0)</f>
        <v>43431</v>
      </c>
      <c r="AZ287" s="207">
        <f>IF(OR(SPARES_MANUF[[#This Row],[Client]]="STELIA",SPARES_MANUF[[#This Row],[Priority]]="RTN",SPARES_MANUF[[#This Row],[Priority]]="EXP",SPARES_MANUF[[#This Row],[Priority]]="CRIT"),2,1)</f>
        <v>2</v>
      </c>
      <c r="BA287" s="208">
        <f>IFERROR(VLOOKUP(SPARES_MANUF[[#This Row],[P/N]],Tableau2[[#All],[PN]:[Temps alloués (h)]],16,FALSE),"TBD")</f>
        <v>3.74</v>
      </c>
      <c r="BB287" s="208">
        <f>IFERROR(SUM(SPARES_MANUF[[#This Row],[Temps alloués Unitaire]]*SPARES_MANUF[[#This Row],[Requested Qty]]),"TBD")</f>
        <v>3.74</v>
      </c>
    </row>
    <row r="288" spans="1:54" ht="102" hidden="1" customHeight="1" x14ac:dyDescent="0.2">
      <c r="A288" s="335" t="str">
        <f t="shared" si="22"/>
        <v>2742365610</v>
      </c>
      <c r="B288" s="81" t="str">
        <f>IFERROR(VLOOKUP(F288,'Table V'!A:K,11,FALSE),"TBD")</f>
        <v>AIRBUS</v>
      </c>
      <c r="C288" s="81">
        <v>27423656</v>
      </c>
      <c r="D288" s="82">
        <v>10</v>
      </c>
      <c r="E288" s="83" t="s">
        <v>78</v>
      </c>
      <c r="F288" s="81" t="s">
        <v>576</v>
      </c>
      <c r="G288" s="81">
        <v>1</v>
      </c>
      <c r="H288" s="81">
        <v>0</v>
      </c>
      <c r="I288" s="81" t="str">
        <f>IFERROR(VLOOKUP(F288,'Stock PHS'!A:F,6,FALSE),"")</f>
        <v/>
      </c>
      <c r="J288" s="84" t="str">
        <f>IFERROR(VLOOKUP(F288,'Table V'!A:I,9,FALSE),"P/N INCONNU")</f>
        <v>P/N CONNU</v>
      </c>
      <c r="K288" s="81" t="str">
        <f>IFERROR(VLOOKUP(F288,'Table V'!A:J,10,FALSE),"TBD")</f>
        <v>NB5457P</v>
      </c>
      <c r="L288" s="81" t="str">
        <f>IFERROR(VLOOKUP(F288,'Table V'!A:C,3,FALSE),"LdF non existante")</f>
        <v>LdF approuvée</v>
      </c>
      <c r="M288" s="85" t="s">
        <v>46</v>
      </c>
      <c r="N288" s="81" t="str">
        <f>IFERROR(VLOOKUP(F288,'Table V'!A:H,8,FALSE),"À définir")</f>
        <v>NON</v>
      </c>
      <c r="O288" s="81">
        <f>IFERROR(VLOOKUP(F288,'Table V'!A:E,2,FALSE),"TBD")</f>
        <v>117</v>
      </c>
      <c r="P288" s="81" t="str">
        <f>IFERROR(CONCATENATE(VLOOKUP(F288,'Table V'!$A$1:$Q$259969,17,FALSE),"-",(RIGHT(C288,4)),"0",D288),"")</f>
        <v>1251019-3656010</v>
      </c>
      <c r="Q288" s="86" t="str">
        <f>IFERROR(VLOOKUP(F288,'Table V'!A:L,12,FALSE),"")</f>
        <v>LAB</v>
      </c>
      <c r="R288" s="82" t="s">
        <v>1806</v>
      </c>
      <c r="S288" s="81" t="s">
        <v>328</v>
      </c>
      <c r="T288" s="90">
        <v>43425</v>
      </c>
      <c r="U288" s="88" t="s">
        <v>18</v>
      </c>
      <c r="V288" s="86" t="str">
        <f>IFERROR(VLOOKUP(F288,'Table V'!A:F,6,FALSE),"TBD")</f>
        <v>N/A</v>
      </c>
      <c r="W288" s="81" t="str">
        <f>IFERROR(VLOOKUP(F288,'Table V'!A:G,7,FALSE),"TBD")</f>
        <v>N/A</v>
      </c>
      <c r="X288" s="81" t="str">
        <f>IFERROR(VLOOKUP(A288,[1]Feuil1!$A:$AJ,32,FALSE),"N/A")</f>
        <v>Received</v>
      </c>
      <c r="Y288" s="86" t="s">
        <v>1893</v>
      </c>
      <c r="Z288" s="89" t="s">
        <v>297</v>
      </c>
      <c r="AA288" s="81" t="s">
        <v>836</v>
      </c>
      <c r="AB288" s="85">
        <v>10623</v>
      </c>
      <c r="AC288" s="85" t="s">
        <v>920</v>
      </c>
      <c r="AD288" s="85" t="s">
        <v>920</v>
      </c>
      <c r="AE288" s="90">
        <v>43060</v>
      </c>
      <c r="AF288" s="90">
        <v>43431</v>
      </c>
      <c r="AG288" s="90">
        <f t="shared" si="19"/>
        <v>43425</v>
      </c>
      <c r="AH288" s="81" t="s">
        <v>10</v>
      </c>
      <c r="AI288" s="133">
        <f>IFERROR(VLOOKUP(SPARES_MANUF[[#This Row],[LCT pour mise à la MAD]],[2]MAD!$B$4:$J$500000,2,FALSE),"MAD TBD")</f>
        <v>43430</v>
      </c>
      <c r="AJ288" s="124">
        <f>IFERROR(VLOOKUP(SPARES_MANUF[[#This Row],[LCT pour mise à la MAD]],[2]MAD!$B$4:$J$500000,9,FALSE),"")</f>
        <v>43431</v>
      </c>
      <c r="AK28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8" s="124">
        <f>SPARES_MANUF[[#This Row],[Promised ODD]]</f>
        <v>43431</v>
      </c>
      <c r="AM288" s="122" t="s">
        <v>10</v>
      </c>
      <c r="AN288" s="200">
        <f>IFERROR(VLOOKUP(SPARES_MANUF[[#This Row],[P/N]],'Table V'!A$1:O$7777,13,FALSE),"0,00")</f>
        <v>1313.9</v>
      </c>
      <c r="AO288" s="201">
        <f>IFERROR(VLOOKUP(SPARES_MANUF[[#This Row],[P/N]],'Table V'!A$1:O$7777,14,FALSE),"0,00")</f>
        <v>0</v>
      </c>
      <c r="AP288" s="202" t="str">
        <f>IFERROR(VLOOKUP(SPARES_MANUF[[#This Row],[P/N]],'Table V'!A$1:O$7777,15,FALSE),"TBD")</f>
        <v>USD</v>
      </c>
      <c r="AQ288" s="203" t="str">
        <f>IFERROR(VLOOKUP(SPARES_MANUF[[#This Row],[CONCAT]],[3]PO_AS!$A$2:$R$2520,16,FALSE),"TBD")</f>
        <v>TBD</v>
      </c>
      <c r="AR288" s="204" t="str">
        <f>IFERROR(VLOOKUP(SPARES_MANUF[[#This Row],[CONCAT]],[3]PO_AS!$A$2:$S$2520,18,FALSE),"TBD")</f>
        <v>TBD</v>
      </c>
      <c r="AS288" s="204" t="str">
        <f t="shared" si="20"/>
        <v>Non valide</v>
      </c>
      <c r="AT288" s="204" t="str">
        <f t="shared" si="21"/>
        <v>Non valide</v>
      </c>
      <c r="AU2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8" s="259" t="str">
        <f>LEFT(SPARES_MANUF[[#This Row],[LCT]],9)</f>
        <v>LCT021800</v>
      </c>
      <c r="AX288" s="205">
        <f>SPARES_MANUF[[#This Row],[Collaborated date]]</f>
        <v>43431</v>
      </c>
      <c r="AY288" s="206">
        <f>IF(AND(SPARES_MANUF[[#This Row],[Dashboard date]]&gt;40179,SPARES_MANUF[[#This Row],[Dashboard date]]&lt;45658),SPARES_MANUF[[#This Row],[Dashboard date]],0)</f>
        <v>43431</v>
      </c>
      <c r="AZ288" s="207">
        <f>IF(OR(SPARES_MANUF[[#This Row],[Client]]="STELIA",SPARES_MANUF[[#This Row],[Priority]]="RTN",SPARES_MANUF[[#This Row],[Priority]]="EXP",SPARES_MANUF[[#This Row],[Priority]]="CRIT"),2,1)</f>
        <v>2</v>
      </c>
      <c r="BA288" s="208">
        <f>IFERROR(VLOOKUP(SPARES_MANUF[[#This Row],[P/N]],Tableau2[[#All],[PN]:[Temps alloués (h)]],16,FALSE),"TBD")</f>
        <v>3.74</v>
      </c>
      <c r="BB288" s="208">
        <f>IFERROR(SUM(SPARES_MANUF[[#This Row],[Temps alloués Unitaire]]*SPARES_MANUF[[#This Row],[Requested Qty]]),"TBD")</f>
        <v>3.74</v>
      </c>
    </row>
    <row r="289" spans="1:54" ht="38.25" hidden="1" customHeight="1" x14ac:dyDescent="0.2">
      <c r="A289" s="335" t="str">
        <f t="shared" si="22"/>
        <v>2742366610</v>
      </c>
      <c r="B289" s="81" t="str">
        <f>IFERROR(VLOOKUP(F289,'Table V'!A:K,11,FALSE),"TBD")</f>
        <v>AIRBUS</v>
      </c>
      <c r="C289" s="81">
        <v>27423666</v>
      </c>
      <c r="D289" s="82">
        <v>10</v>
      </c>
      <c r="E289" s="83" t="s">
        <v>78</v>
      </c>
      <c r="F289" s="81" t="s">
        <v>576</v>
      </c>
      <c r="G289" s="81">
        <v>1</v>
      </c>
      <c r="H289" s="81">
        <v>0</v>
      </c>
      <c r="I289" s="81" t="str">
        <f>IFERROR(VLOOKUP(F289,'Stock PHS'!A:F,6,FALSE),"")</f>
        <v/>
      </c>
      <c r="J289" s="84" t="str">
        <f>IFERROR(VLOOKUP(F289,'Table V'!A:I,9,FALSE),"P/N INCONNU")</f>
        <v>P/N CONNU</v>
      </c>
      <c r="K289" s="81" t="str">
        <f>IFERROR(VLOOKUP(F289,'Table V'!A:J,10,FALSE),"TBD")</f>
        <v>NB5457P</v>
      </c>
      <c r="L289" s="81" t="str">
        <f>IFERROR(VLOOKUP(F289,'Table V'!A:C,3,FALSE),"LdF non existante")</f>
        <v>LdF approuvée</v>
      </c>
      <c r="M289" s="85" t="s">
        <v>46</v>
      </c>
      <c r="N289" s="81" t="str">
        <f>IFERROR(VLOOKUP(F289,'Table V'!A:H,8,FALSE),"À définir")</f>
        <v>NON</v>
      </c>
      <c r="O289" s="81">
        <f>IFERROR(VLOOKUP(F289,'Table V'!A:E,2,FALSE),"TBD")</f>
        <v>117</v>
      </c>
      <c r="P289" s="81" t="str">
        <f>IFERROR(CONCATENATE(VLOOKUP(F289,'Table V'!$A$1:$Q$259969,17,FALSE),"-",(RIGHT(C289,4)),"0",D289),"")</f>
        <v>1251019-3666010</v>
      </c>
      <c r="Q289" s="86" t="str">
        <f>IFERROR(VLOOKUP(F289,'Table V'!A:L,12,FALSE),"")</f>
        <v>LAB</v>
      </c>
      <c r="R289" s="82" t="s">
        <v>1807</v>
      </c>
      <c r="S289" s="81" t="s">
        <v>325</v>
      </c>
      <c r="T289" s="90">
        <v>43425</v>
      </c>
      <c r="U289" s="88" t="s">
        <v>18</v>
      </c>
      <c r="V289" s="86" t="str">
        <f>IFERROR(VLOOKUP(F289,'Table V'!A:F,6,FALSE),"TBD")</f>
        <v>N/A</v>
      </c>
      <c r="W289" s="81" t="str">
        <f>IFERROR(VLOOKUP(F289,'Table V'!A:G,7,FALSE),"TBD")</f>
        <v>N/A</v>
      </c>
      <c r="X289" s="81" t="str">
        <f>IFERROR(VLOOKUP(A289,[1]Feuil1!$A:$AJ,32,FALSE),"N/A")</f>
        <v>Received</v>
      </c>
      <c r="Y289" s="86" t="s">
        <v>1893</v>
      </c>
      <c r="Z289" s="89" t="s">
        <v>297</v>
      </c>
      <c r="AA289" s="81" t="s">
        <v>836</v>
      </c>
      <c r="AB289" s="85">
        <v>10623</v>
      </c>
      <c r="AC289" s="85" t="s">
        <v>920</v>
      </c>
      <c r="AD289" s="85" t="s">
        <v>920</v>
      </c>
      <c r="AE289" s="90">
        <v>43060</v>
      </c>
      <c r="AF289" s="90">
        <v>43431</v>
      </c>
      <c r="AG289" s="90">
        <f t="shared" si="19"/>
        <v>43425</v>
      </c>
      <c r="AH289" s="81" t="s">
        <v>10</v>
      </c>
      <c r="AI289" s="133">
        <f>IFERROR(VLOOKUP(SPARES_MANUF[[#This Row],[LCT pour mise à la MAD]],[2]MAD!$B$4:$J$500000,2,FALSE),"MAD TBD")</f>
        <v>43430</v>
      </c>
      <c r="AJ289" s="124">
        <f>IFERROR(VLOOKUP(SPARES_MANUF[[#This Row],[LCT pour mise à la MAD]],[2]MAD!$B$4:$J$500000,9,FALSE),"")</f>
        <v>43431</v>
      </c>
      <c r="AK28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89" s="124">
        <f>SPARES_MANUF[[#This Row],[Promised ODD]]</f>
        <v>43431</v>
      </c>
      <c r="AM289" s="122" t="s">
        <v>10</v>
      </c>
      <c r="AN289" s="200">
        <f>IFERROR(VLOOKUP(SPARES_MANUF[[#This Row],[P/N]],'Table V'!A$1:O$7777,13,FALSE),"0,00")</f>
        <v>1313.9</v>
      </c>
      <c r="AO289" s="201">
        <f>IFERROR(VLOOKUP(SPARES_MANUF[[#This Row],[P/N]],'Table V'!A$1:O$7777,14,FALSE),"0,00")</f>
        <v>0</v>
      </c>
      <c r="AP289" s="202" t="str">
        <f>IFERROR(VLOOKUP(SPARES_MANUF[[#This Row],[P/N]],'Table V'!A$1:O$7777,15,FALSE),"TBD")</f>
        <v>USD</v>
      </c>
      <c r="AQ289" s="203" t="str">
        <f>IFERROR(VLOOKUP(SPARES_MANUF[[#This Row],[CONCAT]],[3]PO_AS!$A$2:$R$2520,16,FALSE),"TBD")</f>
        <v>TBD</v>
      </c>
      <c r="AR289" s="204" t="str">
        <f>IFERROR(VLOOKUP(SPARES_MANUF[[#This Row],[CONCAT]],[3]PO_AS!$A$2:$S$2520,18,FALSE),"TBD")</f>
        <v>TBD</v>
      </c>
      <c r="AS289" s="204" t="str">
        <f t="shared" si="20"/>
        <v>Non valide</v>
      </c>
      <c r="AT289" s="204" t="str">
        <f t="shared" si="21"/>
        <v>Non valide</v>
      </c>
      <c r="AU28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8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89" s="259" t="str">
        <f>LEFT(SPARES_MANUF[[#This Row],[LCT]],9)</f>
        <v>LCT021791</v>
      </c>
      <c r="AX289" s="205">
        <f>SPARES_MANUF[[#This Row],[Collaborated date]]</f>
        <v>43431</v>
      </c>
      <c r="AY289" s="206">
        <f>IF(AND(SPARES_MANUF[[#This Row],[Dashboard date]]&gt;40179,SPARES_MANUF[[#This Row],[Dashboard date]]&lt;45658),SPARES_MANUF[[#This Row],[Dashboard date]],0)</f>
        <v>43431</v>
      </c>
      <c r="AZ289" s="207">
        <f>IF(OR(SPARES_MANUF[[#This Row],[Client]]="STELIA",SPARES_MANUF[[#This Row],[Priority]]="RTN",SPARES_MANUF[[#This Row],[Priority]]="EXP",SPARES_MANUF[[#This Row],[Priority]]="CRIT"),2,1)</f>
        <v>2</v>
      </c>
      <c r="BA289" s="208">
        <f>IFERROR(VLOOKUP(SPARES_MANUF[[#This Row],[P/N]],Tableau2[[#All],[PN]:[Temps alloués (h)]],16,FALSE),"TBD")</f>
        <v>3.74</v>
      </c>
      <c r="BB289" s="208">
        <f>IFERROR(SUM(SPARES_MANUF[[#This Row],[Temps alloués Unitaire]]*SPARES_MANUF[[#This Row],[Requested Qty]]),"TBD")</f>
        <v>3.74</v>
      </c>
    </row>
    <row r="290" spans="1:54" ht="38.25" hidden="1" customHeight="1" x14ac:dyDescent="0.2">
      <c r="A290" s="335" t="str">
        <f t="shared" si="22"/>
        <v>2761048910</v>
      </c>
      <c r="B290" s="81" t="str">
        <f>IFERROR(VLOOKUP(F290,'Table V'!A:K,11,FALSE),"TBD")</f>
        <v>AIRBUS</v>
      </c>
      <c r="C290" s="81">
        <v>27610489</v>
      </c>
      <c r="D290" s="82">
        <v>10</v>
      </c>
      <c r="E290" s="83" t="s">
        <v>86</v>
      </c>
      <c r="F290" s="81" t="s">
        <v>576</v>
      </c>
      <c r="G290" s="81">
        <v>1</v>
      </c>
      <c r="H290" s="81">
        <v>0</v>
      </c>
      <c r="I290" s="81" t="str">
        <f>IFERROR(VLOOKUP(F290,'Stock PHS'!A:F,6,FALSE),"")</f>
        <v/>
      </c>
      <c r="J290" s="84" t="str">
        <f>IFERROR(VLOOKUP(F290,'Table V'!A:I,9,FALSE),"P/N INCONNU")</f>
        <v>P/N CONNU</v>
      </c>
      <c r="K290" s="81" t="str">
        <f>IFERROR(VLOOKUP(F290,'Table V'!A:J,10,FALSE),"TBD")</f>
        <v>NB5457P</v>
      </c>
      <c r="L290" s="81" t="str">
        <f>IFERROR(VLOOKUP(F290,'Table V'!A:C,3,FALSE),"LdF non existante")</f>
        <v>LdF approuvée</v>
      </c>
      <c r="M290" s="85" t="s">
        <v>46</v>
      </c>
      <c r="N290" s="81" t="str">
        <f>IFERROR(VLOOKUP(F290,'Table V'!A:H,8,FALSE),"À définir")</f>
        <v>NON</v>
      </c>
      <c r="O290" s="81">
        <f>IFERROR(VLOOKUP(F290,'Table V'!A:E,2,FALSE),"TBD")</f>
        <v>117</v>
      </c>
      <c r="P290" s="81" t="str">
        <f>IFERROR(CONCATENATE(VLOOKUP(F290,'Table V'!$A$1:$Q$259969,17,FALSE),"-",(RIGHT(C290,4)),"0",D290),"")</f>
        <v>1251019-0489010</v>
      </c>
      <c r="Q290" s="86" t="str">
        <f>IFERROR(VLOOKUP(F290,'Table V'!A:L,12,FALSE),"")</f>
        <v>LAB</v>
      </c>
      <c r="R290" s="82" t="s">
        <v>1808</v>
      </c>
      <c r="S290" s="81" t="s">
        <v>330</v>
      </c>
      <c r="T290" s="90">
        <v>43425</v>
      </c>
      <c r="U290" s="88" t="s">
        <v>18</v>
      </c>
      <c r="V290" s="86" t="str">
        <f>IFERROR(VLOOKUP(F290,'Table V'!A:F,6,FALSE),"TBD")</f>
        <v>N/A</v>
      </c>
      <c r="W290" s="81" t="str">
        <f>IFERROR(VLOOKUP(F290,'Table V'!A:G,7,FALSE),"TBD")</f>
        <v>N/A</v>
      </c>
      <c r="X290" s="81" t="str">
        <f>IFERROR(VLOOKUP(A290,[1]Feuil1!$A:$AJ,32,FALSE),"N/A")</f>
        <v>Received</v>
      </c>
      <c r="Y290" s="86" t="s">
        <v>1893</v>
      </c>
      <c r="Z290" s="89" t="s">
        <v>297</v>
      </c>
      <c r="AA290" s="81" t="s">
        <v>836</v>
      </c>
      <c r="AB290" s="85">
        <v>10623</v>
      </c>
      <c r="AC290" s="85" t="s">
        <v>920</v>
      </c>
      <c r="AD290" s="85" t="s">
        <v>920</v>
      </c>
      <c r="AE290" s="90">
        <v>43141</v>
      </c>
      <c r="AF290" s="90">
        <v>43431</v>
      </c>
      <c r="AG290" s="90">
        <f t="shared" si="19"/>
        <v>43425</v>
      </c>
      <c r="AH290" s="81" t="s">
        <v>10</v>
      </c>
      <c r="AI290" s="133">
        <f>IFERROR(VLOOKUP(SPARES_MANUF[[#This Row],[LCT pour mise à la MAD]],[2]MAD!$B$4:$J$500000,2,FALSE),"MAD TBD")</f>
        <v>43430</v>
      </c>
      <c r="AJ290" s="124">
        <f>IFERROR(VLOOKUP(SPARES_MANUF[[#This Row],[LCT pour mise à la MAD]],[2]MAD!$B$4:$J$500000,9,FALSE),"")</f>
        <v>43431</v>
      </c>
      <c r="AK29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90" s="124">
        <f>SPARES_MANUF[[#This Row],[Promised ODD]]</f>
        <v>43431</v>
      </c>
      <c r="AM290" s="122" t="s">
        <v>10</v>
      </c>
      <c r="AN290" s="200">
        <f>IFERROR(VLOOKUP(SPARES_MANUF[[#This Row],[P/N]],'Table V'!A$1:O$7777,13,FALSE),"0,00")</f>
        <v>1313.9</v>
      </c>
      <c r="AO290" s="201">
        <f>IFERROR(VLOOKUP(SPARES_MANUF[[#This Row],[P/N]],'Table V'!A$1:O$7777,14,FALSE),"0,00")</f>
        <v>0</v>
      </c>
      <c r="AP290" s="202" t="str">
        <f>IFERROR(VLOOKUP(SPARES_MANUF[[#This Row],[P/N]],'Table V'!A$1:O$7777,15,FALSE),"TBD")</f>
        <v>USD</v>
      </c>
      <c r="AQ290" s="203" t="str">
        <f>IFERROR(VLOOKUP(SPARES_MANUF[[#This Row],[CONCAT]],[3]PO_AS!$A$2:$R$2520,16,FALSE),"TBD")</f>
        <v>TBD</v>
      </c>
      <c r="AR290" s="204" t="str">
        <f>IFERROR(VLOOKUP(SPARES_MANUF[[#This Row],[CONCAT]],[3]PO_AS!$A$2:$S$2520,18,FALSE),"TBD")</f>
        <v>TBD</v>
      </c>
      <c r="AS290" s="204" t="str">
        <f t="shared" si="20"/>
        <v>Non valide</v>
      </c>
      <c r="AT290" s="204" t="str">
        <f t="shared" si="21"/>
        <v>Non valide</v>
      </c>
      <c r="AU2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9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90" s="259" t="str">
        <f>LEFT(SPARES_MANUF[[#This Row],[LCT]],9)</f>
        <v>LCT021810</v>
      </c>
      <c r="AX290" s="205">
        <f>SPARES_MANUF[[#This Row],[Collaborated date]]</f>
        <v>43431</v>
      </c>
      <c r="AY290" s="206">
        <f>IF(AND(SPARES_MANUF[[#This Row],[Dashboard date]]&gt;40179,SPARES_MANUF[[#This Row],[Dashboard date]]&lt;45658),SPARES_MANUF[[#This Row],[Dashboard date]],0)</f>
        <v>43431</v>
      </c>
      <c r="AZ290" s="207">
        <f>IF(OR(SPARES_MANUF[[#This Row],[Client]]="STELIA",SPARES_MANUF[[#This Row],[Priority]]="RTN",SPARES_MANUF[[#This Row],[Priority]]="EXP",SPARES_MANUF[[#This Row],[Priority]]="CRIT"),2,1)</f>
        <v>2</v>
      </c>
      <c r="BA290" s="208">
        <f>IFERROR(VLOOKUP(SPARES_MANUF[[#This Row],[P/N]],Tableau2[[#All],[PN]:[Temps alloués (h)]],16,FALSE),"TBD")</f>
        <v>3.74</v>
      </c>
      <c r="BB290" s="208">
        <f>IFERROR(SUM(SPARES_MANUF[[#This Row],[Temps alloués Unitaire]]*SPARES_MANUF[[#This Row],[Requested Qty]]),"TBD")</f>
        <v>3.74</v>
      </c>
    </row>
    <row r="291" spans="1:54" ht="38.25" hidden="1" customHeight="1" x14ac:dyDescent="0.2">
      <c r="A291" s="335" t="str">
        <f t="shared" si="22"/>
        <v>2761049010</v>
      </c>
      <c r="B291" s="81" t="str">
        <f>IFERROR(VLOOKUP(F291,'Table V'!A:K,11,FALSE),"TBD")</f>
        <v>AIRBUS</v>
      </c>
      <c r="C291" s="81">
        <v>27610490</v>
      </c>
      <c r="D291" s="82">
        <v>10</v>
      </c>
      <c r="E291" s="83" t="s">
        <v>86</v>
      </c>
      <c r="F291" s="81" t="s">
        <v>576</v>
      </c>
      <c r="G291" s="81">
        <v>1</v>
      </c>
      <c r="H291" s="81">
        <v>0</v>
      </c>
      <c r="I291" s="81" t="str">
        <f>IFERROR(VLOOKUP(F291,'Stock PHS'!A:F,6,FALSE),"")</f>
        <v/>
      </c>
      <c r="J291" s="84" t="str">
        <f>IFERROR(VLOOKUP(F291,'Table V'!A:I,9,FALSE),"P/N INCONNU")</f>
        <v>P/N CONNU</v>
      </c>
      <c r="K291" s="81" t="str">
        <f>IFERROR(VLOOKUP(F291,'Table V'!A:J,10,FALSE),"TBD")</f>
        <v>NB5457P</v>
      </c>
      <c r="L291" s="81" t="str">
        <f>IFERROR(VLOOKUP(F291,'Table V'!A:C,3,FALSE),"LdF non existante")</f>
        <v>LdF approuvée</v>
      </c>
      <c r="M291" s="85" t="s">
        <v>46</v>
      </c>
      <c r="N291" s="81" t="str">
        <f>IFERROR(VLOOKUP(F291,'Table V'!A:H,8,FALSE),"À définir")</f>
        <v>NON</v>
      </c>
      <c r="O291" s="81">
        <f>IFERROR(VLOOKUP(F291,'Table V'!A:E,2,FALSE),"TBD")</f>
        <v>117</v>
      </c>
      <c r="P291" s="81" t="str">
        <f>IFERROR(CONCATENATE(VLOOKUP(F291,'Table V'!$A$1:$Q$259969,17,FALSE),"-",(RIGHT(C291,4)),"0",D291),"")</f>
        <v>1251019-0490010</v>
      </c>
      <c r="Q291" s="86" t="str">
        <f>IFERROR(VLOOKUP(F291,'Table V'!A:L,12,FALSE),"")</f>
        <v>LAB</v>
      </c>
      <c r="R291" s="82" t="s">
        <v>1809</v>
      </c>
      <c r="S291" s="81" t="s">
        <v>329</v>
      </c>
      <c r="T291" s="90">
        <v>43425</v>
      </c>
      <c r="U291" s="88" t="s">
        <v>18</v>
      </c>
      <c r="V291" s="86" t="str">
        <f>IFERROR(VLOOKUP(F291,'Table V'!A:F,6,FALSE),"TBD")</f>
        <v>N/A</v>
      </c>
      <c r="W291" s="81" t="str">
        <f>IFERROR(VLOOKUP(F291,'Table V'!A:G,7,FALSE),"TBD")</f>
        <v>N/A</v>
      </c>
      <c r="X291" s="81" t="str">
        <f>IFERROR(VLOOKUP(A291,[1]Feuil1!$A:$AJ,32,FALSE),"N/A")</f>
        <v>Received</v>
      </c>
      <c r="Y291" s="86" t="s">
        <v>1893</v>
      </c>
      <c r="Z291" s="89" t="s">
        <v>297</v>
      </c>
      <c r="AA291" s="81" t="s">
        <v>836</v>
      </c>
      <c r="AB291" s="85">
        <v>10623</v>
      </c>
      <c r="AC291" s="85" t="s">
        <v>920</v>
      </c>
      <c r="AD291" s="85" t="s">
        <v>920</v>
      </c>
      <c r="AE291" s="90">
        <v>43141</v>
      </c>
      <c r="AF291" s="90">
        <v>43431</v>
      </c>
      <c r="AG291" s="90">
        <f t="shared" si="19"/>
        <v>43425</v>
      </c>
      <c r="AH291" s="81" t="s">
        <v>10</v>
      </c>
      <c r="AI291" s="133">
        <f>IFERROR(VLOOKUP(SPARES_MANUF[[#This Row],[LCT pour mise à la MAD]],[2]MAD!$B$4:$J$500000,2,FALSE),"MAD TBD")</f>
        <v>43430</v>
      </c>
      <c r="AJ291" s="124">
        <f>IFERROR(VLOOKUP(SPARES_MANUF[[#This Row],[LCT pour mise à la MAD]],[2]MAD!$B$4:$J$500000,9,FALSE),"")</f>
        <v>43431</v>
      </c>
      <c r="AK29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91" s="124">
        <f>SPARES_MANUF[[#This Row],[Promised ODD]]</f>
        <v>43431</v>
      </c>
      <c r="AM291" s="122" t="s">
        <v>10</v>
      </c>
      <c r="AN291" s="200">
        <f>IFERROR(VLOOKUP(SPARES_MANUF[[#This Row],[P/N]],'Table V'!A$1:O$7777,13,FALSE),"0,00")</f>
        <v>1313.9</v>
      </c>
      <c r="AO291" s="201">
        <f>IFERROR(VLOOKUP(SPARES_MANUF[[#This Row],[P/N]],'Table V'!A$1:O$7777,14,FALSE),"0,00")</f>
        <v>0</v>
      </c>
      <c r="AP291" s="202" t="str">
        <f>IFERROR(VLOOKUP(SPARES_MANUF[[#This Row],[P/N]],'Table V'!A$1:O$7777,15,FALSE),"TBD")</f>
        <v>USD</v>
      </c>
      <c r="AQ291" s="203" t="str">
        <f>IFERROR(VLOOKUP(SPARES_MANUF[[#This Row],[CONCAT]],[3]PO_AS!$A$2:$R$2520,16,FALSE),"TBD")</f>
        <v>TBD</v>
      </c>
      <c r="AR291" s="204" t="str">
        <f>IFERROR(VLOOKUP(SPARES_MANUF[[#This Row],[CONCAT]],[3]PO_AS!$A$2:$S$2520,18,FALSE),"TBD")</f>
        <v>TBD</v>
      </c>
      <c r="AS291" s="204" t="str">
        <f t="shared" si="20"/>
        <v>Non valide</v>
      </c>
      <c r="AT291" s="204" t="str">
        <f t="shared" si="21"/>
        <v>Non valide</v>
      </c>
      <c r="AU2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29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291" s="259" t="str">
        <f>LEFT(SPARES_MANUF[[#This Row],[LCT]],9)</f>
        <v>LCT021807</v>
      </c>
      <c r="AX291" s="205">
        <f>SPARES_MANUF[[#This Row],[Collaborated date]]</f>
        <v>43431</v>
      </c>
      <c r="AY291" s="206">
        <f>IF(AND(SPARES_MANUF[[#This Row],[Dashboard date]]&gt;40179,SPARES_MANUF[[#This Row],[Dashboard date]]&lt;45658),SPARES_MANUF[[#This Row],[Dashboard date]],0)</f>
        <v>43431</v>
      </c>
      <c r="AZ291" s="207">
        <f>IF(OR(SPARES_MANUF[[#This Row],[Client]]="STELIA",SPARES_MANUF[[#This Row],[Priority]]="RTN",SPARES_MANUF[[#This Row],[Priority]]="EXP",SPARES_MANUF[[#This Row],[Priority]]="CRIT"),2,1)</f>
        <v>2</v>
      </c>
      <c r="BA291" s="208">
        <f>IFERROR(VLOOKUP(SPARES_MANUF[[#This Row],[P/N]],Tableau2[[#All],[PN]:[Temps alloués (h)]],16,FALSE),"TBD")</f>
        <v>3.74</v>
      </c>
      <c r="BB291" s="208">
        <f>IFERROR(SUM(SPARES_MANUF[[#This Row],[Temps alloués Unitaire]]*SPARES_MANUF[[#This Row],[Requested Qty]]),"TBD")</f>
        <v>3.74</v>
      </c>
    </row>
    <row r="292" spans="1:54" ht="38.25" hidden="1" customHeight="1" x14ac:dyDescent="0.2">
      <c r="A292" s="335" t="str">
        <f t="shared" si="22"/>
        <v>2791439010</v>
      </c>
      <c r="B292" s="81" t="str">
        <f>IFERROR(VLOOKUP(F292,'Table V'!A:K,11,FALSE),"TBD")</f>
        <v>AIRBUS</v>
      </c>
      <c r="C292" s="81">
        <v>27914390</v>
      </c>
      <c r="D292" s="82">
        <v>10</v>
      </c>
      <c r="E292" s="83" t="s">
        <v>3</v>
      </c>
      <c r="F292" s="81" t="s">
        <v>457</v>
      </c>
      <c r="G292" s="81">
        <v>1</v>
      </c>
      <c r="H292" s="81">
        <v>0</v>
      </c>
      <c r="I292" s="81" t="str">
        <f>IFERROR(VLOOKUP(F292,'Stock PHS'!A:F,6,FALSE),"")</f>
        <v/>
      </c>
      <c r="J292" s="84" t="str">
        <f>IFERROR(VLOOKUP(F292,'Table V'!A:I,9,FALSE),"P/N INCONNU")</f>
        <v>P/N CONNU</v>
      </c>
      <c r="K292" s="81" t="str">
        <f>IFERROR(VLOOKUP(F292,'Table V'!A:J,10,FALSE),"TBD")</f>
        <v>NB3762P</v>
      </c>
      <c r="L292" s="81" t="str">
        <f>IFERROR(VLOOKUP(F292,'Table V'!A:C,3,FALSE),"LdF non existante")</f>
        <v>LdF Non approuvée</v>
      </c>
      <c r="M292" s="85" t="s">
        <v>46</v>
      </c>
      <c r="N292" s="81" t="str">
        <f>IFERROR(VLOOKUP(F292,'Table V'!A:H,8,FALSE),"À définir")</f>
        <v>NON</v>
      </c>
      <c r="O292" s="81">
        <f>IFERROR(VLOOKUP(F292,'Table V'!A:E,2,FALSE),"TBD")</f>
        <v>22</v>
      </c>
      <c r="P292" s="81" t="str">
        <f>IFERROR(CONCATENATE(VLOOKUP(F292,'Table V'!$A$1:$Q$259969,17,FALSE),"-",(RIGHT(C292,4)),"0",D292),"")</f>
        <v>1251019-4390010</v>
      </c>
      <c r="Q292" s="86" t="str">
        <f>IFERROR(VLOOKUP(F292,'Table V'!A:L,12,FALSE),"")</f>
        <v>LAB</v>
      </c>
      <c r="R292" s="82" t="s">
        <v>853</v>
      </c>
      <c r="S292" s="81" t="s">
        <v>166</v>
      </c>
      <c r="T292" s="90">
        <v>43425</v>
      </c>
      <c r="U292" s="88" t="s">
        <v>18</v>
      </c>
      <c r="V292" s="86" t="str">
        <f>IFERROR(VLOOKUP(F292,'Table V'!A:F,6,FALSE),"TBD")</f>
        <v>6939600100
6944100100</v>
      </c>
      <c r="W292" s="81" t="str">
        <f>IFERROR(VLOOKUP(F292,'Table V'!A:G,7,FALSE),"TBD")</f>
        <v>Qté 1
Qté 1</v>
      </c>
      <c r="X292" s="81" t="str">
        <f>IFERROR(VLOOKUP(A292,[1]Feuil1!$A:$AJ,32,FALSE),"N/A")</f>
        <v>Received</v>
      </c>
      <c r="Y292" s="86" t="s">
        <v>1893</v>
      </c>
      <c r="Z292" s="89" t="s">
        <v>1165</v>
      </c>
      <c r="AA292" s="81" t="s">
        <v>840</v>
      </c>
      <c r="AB292" s="85">
        <v>17021</v>
      </c>
      <c r="AC292" s="85" t="s">
        <v>913</v>
      </c>
      <c r="AD292" s="85">
        <v>3508</v>
      </c>
      <c r="AE292" s="90">
        <v>43416</v>
      </c>
      <c r="AF292" s="90">
        <v>43427</v>
      </c>
      <c r="AG292" s="90">
        <f t="shared" si="19"/>
        <v>43425</v>
      </c>
      <c r="AH292" s="81"/>
      <c r="AI292" s="133">
        <f>IFERROR(VLOOKUP(SPARES_MANUF[[#This Row],[LCT pour mise à la MAD]],[2]MAD!$B$4:$J$500000,2,FALSE),"MAD TBD")</f>
        <v>43430</v>
      </c>
      <c r="AJ292" s="124">
        <f>IFERROR(VLOOKUP(SPARES_MANUF[[#This Row],[LCT pour mise à la MAD]],[2]MAD!$B$4:$J$500000,9,FALSE),"")</f>
        <v>43431</v>
      </c>
      <c r="AK29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292" s="124">
        <f>SPARES_MANUF[[#This Row],[Promised ODD]]</f>
        <v>43427</v>
      </c>
      <c r="AM292" s="122" t="s">
        <v>10</v>
      </c>
      <c r="AN292" s="200">
        <f>IFERROR(VLOOKUP(SPARES_MANUF[[#This Row],[P/N]],'Table V'!A$1:O$7777,13,FALSE),"0,00")</f>
        <v>4252</v>
      </c>
      <c r="AO292" s="201">
        <f>IFERROR(VLOOKUP(SPARES_MANUF[[#This Row],[P/N]],'Table V'!A$1:O$7777,14,FALSE),"0,00")</f>
        <v>0</v>
      </c>
      <c r="AP292" s="202" t="str">
        <f>IFERROR(VLOOKUP(SPARES_MANUF[[#This Row],[P/N]],'Table V'!A$1:O$7777,15,FALSE),"TBD")</f>
        <v>USD</v>
      </c>
      <c r="AQ292" s="203" t="str">
        <f>IFERROR(VLOOKUP(SPARES_MANUF[[#This Row],[CONCAT]],[3]PO_AS!$A$2:$R$2520,16,FALSE),"TBD")</f>
        <v>TBD</v>
      </c>
      <c r="AR292" s="204" t="str">
        <f>IFERROR(VLOOKUP(SPARES_MANUF[[#This Row],[CONCAT]],[3]PO_AS!$A$2:$S$2520,18,FALSE),"TBD")</f>
        <v>TBD</v>
      </c>
      <c r="AS292" s="204" t="str">
        <f t="shared" si="20"/>
        <v>Non valide</v>
      </c>
      <c r="AT292" s="204" t="str">
        <f t="shared" si="21"/>
        <v>Non valide</v>
      </c>
      <c r="AU29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92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292" s="259" t="str">
        <f>LEFT(SPARES_MANUF[[#This Row],[LCT]],9)</f>
        <v>LCT133235</v>
      </c>
      <c r="AX292" s="205">
        <f>SPARES_MANUF[[#This Row],[Collaborated date]]</f>
        <v>43427</v>
      </c>
      <c r="AY292" s="206">
        <f>IF(AND(SPARES_MANUF[[#This Row],[Dashboard date]]&gt;40179,SPARES_MANUF[[#This Row],[Dashboard date]]&lt;45658),SPARES_MANUF[[#This Row],[Dashboard date]],0)</f>
        <v>43427</v>
      </c>
      <c r="AZ292" s="207">
        <f>IF(OR(SPARES_MANUF[[#This Row],[Client]]="STELIA",SPARES_MANUF[[#This Row],[Priority]]="RTN",SPARES_MANUF[[#This Row],[Priority]]="EXP",SPARES_MANUF[[#This Row],[Priority]]="CRIT"),2,1)</f>
        <v>1</v>
      </c>
      <c r="BA292" s="208">
        <f>IFERROR(VLOOKUP(SPARES_MANUF[[#This Row],[P/N]],Tableau2[[#All],[PN]:[Temps alloués (h)]],16,FALSE),"TBD")</f>
        <v>0</v>
      </c>
      <c r="BB292" s="208">
        <f>IFERROR(SUM(SPARES_MANUF[[#This Row],[Temps alloués Unitaire]]*SPARES_MANUF[[#This Row],[Requested Qty]]),"TBD")</f>
        <v>0</v>
      </c>
    </row>
    <row r="293" spans="1:54" ht="38.25" hidden="1" customHeight="1" x14ac:dyDescent="0.2">
      <c r="A293" s="335" t="str">
        <f t="shared" si="22"/>
        <v>HNC200024240220</v>
      </c>
      <c r="B293" s="81" t="str">
        <f>IFERROR(VLOOKUP(F293,'Table V'!A:K,11,FALSE),"TBD")</f>
        <v>FAL A400M</v>
      </c>
      <c r="C293" s="81" t="s">
        <v>1150</v>
      </c>
      <c r="D293" s="82" t="s">
        <v>723</v>
      </c>
      <c r="E293" s="83" t="s">
        <v>3</v>
      </c>
      <c r="F293" s="81" t="s">
        <v>1151</v>
      </c>
      <c r="G293" s="81">
        <v>1</v>
      </c>
      <c r="H293" s="81">
        <v>0</v>
      </c>
      <c r="I293" s="81" t="str">
        <f>IFERROR(VLOOKUP(F293,'Stock PHS'!A:F,6,FALSE),"")</f>
        <v/>
      </c>
      <c r="J293" s="84" t="str">
        <f>IFERROR(VLOOKUP(F293,'Table V'!A:I,9,FALSE),"P/N INCONNU")</f>
        <v>P/N CONNU</v>
      </c>
      <c r="K293" s="81" t="str">
        <f>IFERROR(VLOOKUP(F293,'Table V'!A:J,10,FALSE),"TBD")</f>
        <v>N/A</v>
      </c>
      <c r="L293" s="81" t="str">
        <f>IFERROR(VLOOKUP(F293,'Table V'!A:C,3,FALSE),"LdF non existante")</f>
        <v>LdF Non approuvée</v>
      </c>
      <c r="M293" s="85" t="s">
        <v>46</v>
      </c>
      <c r="N293" s="81" t="str">
        <f>IFERROR(VLOOKUP(F293,'Table V'!A:H,8,FALSE),"À définir")</f>
        <v>NON</v>
      </c>
      <c r="O293" s="81" t="str">
        <f>IFERROR(VLOOKUP(F293,'Table V'!A:E,2,FALSE),"TBD")</f>
        <v>OPTICAL FIBER</v>
      </c>
      <c r="P293" s="81" t="str">
        <f>IFERROR(CONCATENATE(VLOOKUP(F293,'Table V'!$A$1:$Q$259969,17,FALSE),"-",(RIGHT(C293,4)),"0",D293),"")</f>
        <v>1252119-2402020</v>
      </c>
      <c r="Q293" s="86" t="str">
        <f>IFERROR(VLOOKUP(F293,'Table V'!A:L,12,FALSE),"")</f>
        <v>LAB</v>
      </c>
      <c r="R293" s="82" t="s">
        <v>1157</v>
      </c>
      <c r="S293" s="81" t="s">
        <v>1158</v>
      </c>
      <c r="T293" s="90">
        <v>43425</v>
      </c>
      <c r="U293" s="88" t="s">
        <v>18</v>
      </c>
      <c r="V293" s="86" t="str">
        <f>IFERROR(VLOOKUP(F293,'Table V'!A:F,6,FALSE),"TBD")</f>
        <v>N/A</v>
      </c>
      <c r="W293" s="81" t="str">
        <f>IFERROR(VLOOKUP(F293,'Table V'!A:G,7,FALSE),"TBD")</f>
        <v>N/A</v>
      </c>
      <c r="X293" s="81" t="str">
        <f>IFERROR(VLOOKUP(A293,[1]Feuil1!$A:$AJ,32,FALSE),"N/A")</f>
        <v>N/A</v>
      </c>
      <c r="Y293" s="86" t="s">
        <v>1893</v>
      </c>
      <c r="Z293" s="89"/>
      <c r="AA293" s="81" t="s">
        <v>840</v>
      </c>
      <c r="AB293" s="85" t="s">
        <v>920</v>
      </c>
      <c r="AC293" s="85" t="s">
        <v>920</v>
      </c>
      <c r="AD293" s="85" t="s">
        <v>920</v>
      </c>
      <c r="AE293" s="90">
        <v>43425</v>
      </c>
      <c r="AF293" s="90">
        <v>43427</v>
      </c>
      <c r="AG293" s="90">
        <f t="shared" si="19"/>
        <v>43425</v>
      </c>
      <c r="AH293" s="81"/>
      <c r="AI293" s="133" t="str">
        <f>IFERROR(VLOOKUP(SPARES_MANUF[[#This Row],[LCT pour mise à la MAD]],[2]MAD!$B$4:$J$500000,2,FALSE),"MAD TBD")</f>
        <v>MAD TBD</v>
      </c>
      <c r="AJ293" s="124" t="str">
        <f>IFERROR(VLOOKUP(SPARES_MANUF[[#This Row],[LCT pour mise à la MAD]],[2]MAD!$B$4:$J$500000,9,FALSE),"")</f>
        <v/>
      </c>
      <c r="AK29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93" s="124">
        <f>SPARES_MANUF[[#This Row],[Promised ODD]]</f>
        <v>43427</v>
      </c>
      <c r="AM293" s="122" t="s">
        <v>10</v>
      </c>
      <c r="AN293" s="200">
        <f>IFERROR(VLOOKUP(SPARES_MANUF[[#This Row],[P/N]],'Table V'!A$1:O$7777,13,FALSE),"0,00")</f>
        <v>0</v>
      </c>
      <c r="AO293" s="201">
        <f>IFERROR(VLOOKUP(SPARES_MANUF[[#This Row],[P/N]],'Table V'!A$1:O$7777,14,FALSE),"0,00")</f>
        <v>0</v>
      </c>
      <c r="AP293" s="202">
        <f>IFERROR(VLOOKUP(SPARES_MANUF[[#This Row],[P/N]],'Table V'!A$1:O$7777,15,FALSE),"TBD")</f>
        <v>0</v>
      </c>
      <c r="AQ293" s="203" t="str">
        <f>IFERROR(VLOOKUP(SPARES_MANUF[[#This Row],[CONCAT]],[3]PO_AS!$A$2:$R$2520,16,FALSE),"TBD")</f>
        <v>TBD</v>
      </c>
      <c r="AR293" s="204" t="str">
        <f>IFERROR(VLOOKUP(SPARES_MANUF[[#This Row],[CONCAT]],[3]PO_AS!$A$2:$S$2520,18,FALSE),"TBD")</f>
        <v>TBD</v>
      </c>
      <c r="AS293" s="204" t="str">
        <f t="shared" si="20"/>
        <v>Non valide</v>
      </c>
      <c r="AT293" s="204" t="str">
        <f t="shared" si="21"/>
        <v>Non valide</v>
      </c>
      <c r="AU2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293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293" s="259" t="str">
        <f>LEFT(SPARES_MANUF[[#This Row],[LCT]],9)</f>
        <v>LCT186203</v>
      </c>
      <c r="AX293" s="205">
        <f>SPARES_MANUF[[#This Row],[Collaborated date]]</f>
        <v>43427</v>
      </c>
      <c r="AY293" s="206">
        <f>IF(AND(SPARES_MANUF[[#This Row],[Dashboard date]]&gt;40179,SPARES_MANUF[[#This Row],[Dashboard date]]&lt;45658),SPARES_MANUF[[#This Row],[Dashboard date]],0)</f>
        <v>43427</v>
      </c>
      <c r="AZ293" s="207">
        <f>IF(OR(SPARES_MANUF[[#This Row],[Client]]="STELIA",SPARES_MANUF[[#This Row],[Priority]]="RTN",SPARES_MANUF[[#This Row],[Priority]]="EXP",SPARES_MANUF[[#This Row],[Priority]]="CRIT"),2,1)</f>
        <v>1</v>
      </c>
      <c r="BA293" s="208">
        <f>IFERROR(VLOOKUP(SPARES_MANUF[[#This Row],[P/N]],Tableau2[[#All],[PN]:[Temps alloués (h)]],16,FALSE),"TBD")</f>
        <v>0</v>
      </c>
      <c r="BB293" s="208">
        <f>IFERROR(SUM(SPARES_MANUF[[#This Row],[Temps alloués Unitaire]]*SPARES_MANUF[[#This Row],[Requested Qty]]),"TBD")</f>
        <v>0</v>
      </c>
    </row>
    <row r="294" spans="1:54" ht="25.5" hidden="1" customHeight="1" x14ac:dyDescent="0.2">
      <c r="A294" s="335" t="str">
        <f t="shared" si="22"/>
        <v>2784880110</v>
      </c>
      <c r="B294" s="81" t="str">
        <f>IFERROR(VLOOKUP(F294,'Table V'!A:K,11,FALSE),"TBD")</f>
        <v>AIRBUS</v>
      </c>
      <c r="C294" s="81">
        <v>27848801</v>
      </c>
      <c r="D294" s="82">
        <v>10</v>
      </c>
      <c r="E294" s="83" t="s">
        <v>86</v>
      </c>
      <c r="F294" s="81" t="s">
        <v>580</v>
      </c>
      <c r="G294" s="81">
        <v>1</v>
      </c>
      <c r="H294" s="81">
        <v>0</v>
      </c>
      <c r="I294" s="81" t="str">
        <f>IFERROR(VLOOKUP(F294,'Stock PHS'!A:F,6,FALSE),"")</f>
        <v>STOCK PHS Qté 1</v>
      </c>
      <c r="J294" s="84" t="str">
        <f>IFERROR(VLOOKUP(F294,'Table V'!A:I,9,FALSE),"P/N INCONNU")</f>
        <v>P/N CONNU</v>
      </c>
      <c r="K294" s="81" t="str">
        <f>IFERROR(VLOOKUP(F294,'Table V'!A:J,10,FALSE),"TBD")</f>
        <v>NR1624P</v>
      </c>
      <c r="L294" s="81" t="str">
        <f>IFERROR(VLOOKUP(F294,'Table V'!A:C,3,FALSE),"LdF non existante")</f>
        <v>LdF approuvée</v>
      </c>
      <c r="M294" s="85" t="s">
        <v>46</v>
      </c>
      <c r="N294" s="81" t="str">
        <f>IFERROR(VLOOKUP(F294,'Table V'!A:H,8,FALSE),"À définir")</f>
        <v>NON</v>
      </c>
      <c r="O294" s="81">
        <f>IFERROR(VLOOKUP(F294,'Table V'!A:E,2,FALSE),"TBD")</f>
        <v>119</v>
      </c>
      <c r="P294" s="81" t="str">
        <f>IFERROR(CONCATENATE(VLOOKUP(F294,'Table V'!$A$1:$Q$259969,17,FALSE),"-",(RIGHT(C294,4)),"0",D294),"")</f>
        <v>1251019-8801010</v>
      </c>
      <c r="Q294" s="86" t="str">
        <f>IFERROR(VLOOKUP(F294,'Table V'!A:L,12,FALSE),"")</f>
        <v>LAB</v>
      </c>
      <c r="R294" s="82" t="s">
        <v>1811</v>
      </c>
      <c r="S294" s="81" t="s">
        <v>166</v>
      </c>
      <c r="T294" s="90">
        <v>43426</v>
      </c>
      <c r="U294" s="88" t="s">
        <v>18</v>
      </c>
      <c r="V294" s="86">
        <f>IFERROR(VLOOKUP(F294,'Table V'!A:F,6,FALSE),"TBD")</f>
        <v>6963382700</v>
      </c>
      <c r="W294" s="81" t="str">
        <f>IFERROR(VLOOKUP(F294,'Table V'!A:G,7,FALSE),"TBD")</f>
        <v>Qté 1</v>
      </c>
      <c r="X294" s="81" t="str">
        <f>IFERROR(VLOOKUP(A294,[1]Feuil1!$A:$AJ,32,FALSE),"N/A")</f>
        <v>Received</v>
      </c>
      <c r="Y294" s="86" t="s">
        <v>1893</v>
      </c>
      <c r="Z294" s="89" t="s">
        <v>1164</v>
      </c>
      <c r="AA294" s="81" t="s">
        <v>141</v>
      </c>
      <c r="AB294" s="85">
        <v>15619</v>
      </c>
      <c r="AC294" s="85" t="s">
        <v>873</v>
      </c>
      <c r="AD294" s="85">
        <v>3509</v>
      </c>
      <c r="AE294" s="90">
        <v>43370</v>
      </c>
      <c r="AF294" s="90">
        <v>43432</v>
      </c>
      <c r="AG294" s="90">
        <f t="shared" si="19"/>
        <v>43426</v>
      </c>
      <c r="AH294" s="81"/>
      <c r="AI294" s="133">
        <f>IFERROR(VLOOKUP(SPARES_MANUF[[#This Row],[LCT pour mise à la MAD]],[2]MAD!$B$4:$J$500000,2,FALSE),"MAD TBD")</f>
        <v>43426</v>
      </c>
      <c r="AJ294" s="124">
        <f>IFERROR(VLOOKUP(SPARES_MANUF[[#This Row],[LCT pour mise à la MAD]],[2]MAD!$B$4:$J$500000,9,FALSE),"")</f>
        <v>43427</v>
      </c>
      <c r="AK29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94" s="124">
        <f>SPARES_MANUF[[#This Row],[Promised ODD]]</f>
        <v>43432</v>
      </c>
      <c r="AM294" s="122" t="s">
        <v>10</v>
      </c>
      <c r="AN294" s="200">
        <f>IFERROR(VLOOKUP(SPARES_MANUF[[#This Row],[P/N]],'Table V'!A$1:O$7777,13,FALSE),"0,00")</f>
        <v>1173</v>
      </c>
      <c r="AO294" s="201">
        <f>IFERROR(VLOOKUP(SPARES_MANUF[[#This Row],[P/N]],'Table V'!A$1:O$7777,14,FALSE),"0,00")</f>
        <v>0</v>
      </c>
      <c r="AP294" s="202" t="str">
        <f>IFERROR(VLOOKUP(SPARES_MANUF[[#This Row],[P/N]],'Table V'!A$1:O$7777,15,FALSE),"TBD")</f>
        <v>USD</v>
      </c>
      <c r="AQ294" s="203" t="str">
        <f>IFERROR(VLOOKUP(SPARES_MANUF[[#This Row],[CONCAT]],[3]PO_AS!$A$2:$R$2520,16,FALSE),"TBD")</f>
        <v>TBD</v>
      </c>
      <c r="AR294" s="204" t="str">
        <f>IFERROR(VLOOKUP(SPARES_MANUF[[#This Row],[CONCAT]],[3]PO_AS!$A$2:$S$2520,18,FALSE),"TBD")</f>
        <v>TBD</v>
      </c>
      <c r="AS294" s="204" t="str">
        <f t="shared" si="20"/>
        <v>Non valide</v>
      </c>
      <c r="AT294" s="204" t="str">
        <f t="shared" si="21"/>
        <v>Non valide</v>
      </c>
      <c r="AU2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294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294" s="259" t="str">
        <f>LEFT(SPARES_MANUF[[#This Row],[LCT]],9)</f>
        <v>LCT087488</v>
      </c>
      <c r="AX294" s="205">
        <f>SPARES_MANUF[[#This Row],[Collaborated date]]</f>
        <v>43432</v>
      </c>
      <c r="AY294" s="206">
        <f>IF(AND(SPARES_MANUF[[#This Row],[Dashboard date]]&gt;40179,SPARES_MANUF[[#This Row],[Dashboard date]]&lt;45658),SPARES_MANUF[[#This Row],[Dashboard date]],0)</f>
        <v>43432</v>
      </c>
      <c r="AZ294" s="207">
        <f>IF(OR(SPARES_MANUF[[#This Row],[Client]]="STELIA",SPARES_MANUF[[#This Row],[Priority]]="RTN",SPARES_MANUF[[#This Row],[Priority]]="EXP",SPARES_MANUF[[#This Row],[Priority]]="CRIT"),2,1)</f>
        <v>2</v>
      </c>
      <c r="BA294" s="208">
        <f>IFERROR(VLOOKUP(SPARES_MANUF[[#This Row],[P/N]],Tableau2[[#All],[PN]:[Temps alloués (h)]],16,FALSE),"TBD")</f>
        <v>2.35</v>
      </c>
      <c r="BB294" s="208">
        <f>IFERROR(SUM(SPARES_MANUF[[#This Row],[Temps alloués Unitaire]]*SPARES_MANUF[[#This Row],[Requested Qty]]),"TBD")</f>
        <v>2.35</v>
      </c>
    </row>
    <row r="295" spans="1:54" ht="25.5" hidden="1" customHeight="1" x14ac:dyDescent="0.2">
      <c r="A295" s="335" t="str">
        <f t="shared" si="22"/>
        <v>27859375
2793994310</v>
      </c>
      <c r="B295" s="81" t="str">
        <f>IFERROR(VLOOKUP(F295,'Table V'!A:K,11,FALSE),"TBD")</f>
        <v>AIRBUS</v>
      </c>
      <c r="C295" s="81" t="s">
        <v>1812</v>
      </c>
      <c r="D295" s="82">
        <v>10</v>
      </c>
      <c r="E295" s="83" t="s">
        <v>78</v>
      </c>
      <c r="F295" s="81" t="s">
        <v>580</v>
      </c>
      <c r="G295" s="81">
        <v>1</v>
      </c>
      <c r="H295" s="81">
        <v>0</v>
      </c>
      <c r="I295" s="81" t="str">
        <f>IFERROR(VLOOKUP(F295,'Stock PHS'!A:F,6,FALSE),"")</f>
        <v>STOCK PHS Qté 1</v>
      </c>
      <c r="J295" s="84" t="str">
        <f>IFERROR(VLOOKUP(F295,'Table V'!A:I,9,FALSE),"P/N INCONNU")</f>
        <v>P/N CONNU</v>
      </c>
      <c r="K295" s="81" t="str">
        <f>IFERROR(VLOOKUP(F295,'Table V'!A:J,10,FALSE),"TBD")</f>
        <v>NR1624P</v>
      </c>
      <c r="L295" s="81" t="str">
        <f>IFERROR(VLOOKUP(F295,'Table V'!A:C,3,FALSE),"LdF non existante")</f>
        <v>LdF approuvée</v>
      </c>
      <c r="M295" s="85" t="s">
        <v>46</v>
      </c>
      <c r="N295" s="81" t="str">
        <f>IFERROR(VLOOKUP(F295,'Table V'!A:H,8,FALSE),"À définir")</f>
        <v>NON</v>
      </c>
      <c r="O295" s="81">
        <f>IFERROR(VLOOKUP(F295,'Table V'!A:E,2,FALSE),"TBD")</f>
        <v>119</v>
      </c>
      <c r="P295" s="81" t="str">
        <f>IFERROR(CONCATENATE(VLOOKUP(F295,'Table V'!$A$1:$Q$259969,17,FALSE),"-",(RIGHT(C295,4)),"0",D295),"")</f>
        <v>1251019-9943010</v>
      </c>
      <c r="Q295" s="86" t="str">
        <f>IFERROR(VLOOKUP(F295,'Table V'!A:L,12,FALSE),"")</f>
        <v>LAB</v>
      </c>
      <c r="R295" s="82" t="s">
        <v>1813</v>
      </c>
      <c r="S295" s="81" t="s">
        <v>164</v>
      </c>
      <c r="T295" s="90">
        <v>43426</v>
      </c>
      <c r="U295" s="88" t="s">
        <v>18</v>
      </c>
      <c r="V295" s="86">
        <f>IFERROR(VLOOKUP(F295,'Table V'!A:F,6,FALSE),"TBD")</f>
        <v>6963382700</v>
      </c>
      <c r="W295" s="81" t="str">
        <f>IFERROR(VLOOKUP(F295,'Table V'!A:G,7,FALSE),"TBD")</f>
        <v>Qté 1</v>
      </c>
      <c r="X295" s="81" t="str">
        <f>IFERROR(VLOOKUP(A295,[1]Feuil1!$A:$AJ,32,FALSE),"N/A")</f>
        <v>Received</v>
      </c>
      <c r="Y295" s="86" t="s">
        <v>1893</v>
      </c>
      <c r="Z295" s="89" t="s">
        <v>1160</v>
      </c>
      <c r="AA295" s="81" t="s">
        <v>141</v>
      </c>
      <c r="AB295" s="85">
        <v>15619</v>
      </c>
      <c r="AC295" s="85" t="s">
        <v>873</v>
      </c>
      <c r="AD295" s="85">
        <v>3510</v>
      </c>
      <c r="AE295" s="90">
        <v>43419</v>
      </c>
      <c r="AF295" s="90">
        <v>43432</v>
      </c>
      <c r="AG295" s="90">
        <f t="shared" si="19"/>
        <v>43426</v>
      </c>
      <c r="AH295" s="81"/>
      <c r="AI295" s="133">
        <f>IFERROR(VLOOKUP(SPARES_MANUF[[#This Row],[LCT pour mise à la MAD]],[2]MAD!$B$4:$J$500000,2,FALSE),"MAD TBD")</f>
        <v>43426</v>
      </c>
      <c r="AJ295" s="124">
        <f>IFERROR(VLOOKUP(SPARES_MANUF[[#This Row],[LCT pour mise à la MAD]],[2]MAD!$B$4:$J$500000,9,FALSE),"")</f>
        <v>43427</v>
      </c>
      <c r="AK29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95" s="124">
        <f>SPARES_MANUF[[#This Row],[Promised ODD]]</f>
        <v>43432</v>
      </c>
      <c r="AM295" s="122" t="s">
        <v>10</v>
      </c>
      <c r="AN295" s="200">
        <f>IFERROR(VLOOKUP(SPARES_MANUF[[#This Row],[P/N]],'Table V'!A$1:O$7777,13,FALSE),"0,00")</f>
        <v>1173</v>
      </c>
      <c r="AO295" s="201">
        <f>IFERROR(VLOOKUP(SPARES_MANUF[[#This Row],[P/N]],'Table V'!A$1:O$7777,14,FALSE),"0,00")</f>
        <v>0</v>
      </c>
      <c r="AP295" s="202" t="str">
        <f>IFERROR(VLOOKUP(SPARES_MANUF[[#This Row],[P/N]],'Table V'!A$1:O$7777,15,FALSE),"TBD")</f>
        <v>USD</v>
      </c>
      <c r="AQ295" s="203" t="str">
        <f>IFERROR(VLOOKUP(SPARES_MANUF[[#This Row],[CONCAT]],[3]PO_AS!$A$2:$R$2520,16,FALSE),"TBD")</f>
        <v>TBD</v>
      </c>
      <c r="AR295" s="204" t="str">
        <f>IFERROR(VLOOKUP(SPARES_MANUF[[#This Row],[CONCAT]],[3]PO_AS!$A$2:$S$2520,18,FALSE),"TBD")</f>
        <v>TBD</v>
      </c>
      <c r="AS295" s="204" t="str">
        <f t="shared" si="20"/>
        <v>Non valide</v>
      </c>
      <c r="AT295" s="204" t="str">
        <f t="shared" si="21"/>
        <v>Non valide</v>
      </c>
      <c r="AU2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295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295" s="259" t="str">
        <f>LEFT(SPARES_MANUF[[#This Row],[LCT]],9)</f>
        <v>LCT105657</v>
      </c>
      <c r="AX295" s="205">
        <f>SPARES_MANUF[[#This Row],[Collaborated date]]</f>
        <v>43432</v>
      </c>
      <c r="AY295" s="206">
        <f>IF(AND(SPARES_MANUF[[#This Row],[Dashboard date]]&gt;40179,SPARES_MANUF[[#This Row],[Dashboard date]]&lt;45658),SPARES_MANUF[[#This Row],[Dashboard date]],0)</f>
        <v>43432</v>
      </c>
      <c r="AZ295" s="207">
        <f>IF(OR(SPARES_MANUF[[#This Row],[Client]]="STELIA",SPARES_MANUF[[#This Row],[Priority]]="RTN",SPARES_MANUF[[#This Row],[Priority]]="EXP",SPARES_MANUF[[#This Row],[Priority]]="CRIT"),2,1)</f>
        <v>2</v>
      </c>
      <c r="BA295" s="208">
        <f>IFERROR(VLOOKUP(SPARES_MANUF[[#This Row],[P/N]],Tableau2[[#All],[PN]:[Temps alloués (h)]],16,FALSE),"TBD")</f>
        <v>2.35</v>
      </c>
      <c r="BB295" s="208">
        <f>IFERROR(SUM(SPARES_MANUF[[#This Row],[Temps alloués Unitaire]]*SPARES_MANUF[[#This Row],[Requested Qty]]),"TBD")</f>
        <v>2.35</v>
      </c>
    </row>
    <row r="296" spans="1:54" ht="38.25" hidden="1" customHeight="1" x14ac:dyDescent="0.2">
      <c r="A296" s="335" t="str">
        <f t="shared" si="22"/>
        <v>27879924
2794012010</v>
      </c>
      <c r="B296" s="81" t="str">
        <f>IFERROR(VLOOKUP(F296,'Table V'!A:K,11,FALSE),"TBD")</f>
        <v>AIRBUS</v>
      </c>
      <c r="C296" s="81" t="s">
        <v>1814</v>
      </c>
      <c r="D296" s="82">
        <v>10</v>
      </c>
      <c r="E296" s="83" t="s">
        <v>78</v>
      </c>
      <c r="F296" s="81" t="s">
        <v>580</v>
      </c>
      <c r="G296" s="81">
        <v>1</v>
      </c>
      <c r="H296" s="81">
        <v>0</v>
      </c>
      <c r="I296" s="81" t="str">
        <f>IFERROR(VLOOKUP(F296,'Stock PHS'!A:F,6,FALSE),"")</f>
        <v>STOCK PHS Qté 1</v>
      </c>
      <c r="J296" s="84" t="str">
        <f>IFERROR(VLOOKUP(F296,'Table V'!A:I,9,FALSE),"P/N INCONNU")</f>
        <v>P/N CONNU</v>
      </c>
      <c r="K296" s="81" t="str">
        <f>IFERROR(VLOOKUP(F296,'Table V'!A:J,10,FALSE),"TBD")</f>
        <v>NR1624P</v>
      </c>
      <c r="L296" s="81" t="str">
        <f>IFERROR(VLOOKUP(F296,'Table V'!A:C,3,FALSE),"LdF non existante")</f>
        <v>LdF approuvée</v>
      </c>
      <c r="M296" s="85" t="s">
        <v>46</v>
      </c>
      <c r="N296" s="81" t="str">
        <f>IFERROR(VLOOKUP(F296,'Table V'!A:H,8,FALSE),"À définir")</f>
        <v>NON</v>
      </c>
      <c r="O296" s="81">
        <f>IFERROR(VLOOKUP(F296,'Table V'!A:E,2,FALSE),"TBD")</f>
        <v>119</v>
      </c>
      <c r="P296" s="81" t="str">
        <f>IFERROR(CONCATENATE(VLOOKUP(F296,'Table V'!$A$1:$Q$259969,17,FALSE),"-",(RIGHT(C296,4)),"0",D296),"")</f>
        <v>1251019-0120010</v>
      </c>
      <c r="Q296" s="86" t="str">
        <f>IFERROR(VLOOKUP(F296,'Table V'!A:L,12,FALSE),"")</f>
        <v>LAB</v>
      </c>
      <c r="R296" s="82" t="s">
        <v>1815</v>
      </c>
      <c r="S296" s="81" t="s">
        <v>168</v>
      </c>
      <c r="T296" s="90">
        <v>43426</v>
      </c>
      <c r="U296" s="88" t="s">
        <v>18</v>
      </c>
      <c r="V296" s="86">
        <f>IFERROR(VLOOKUP(F296,'Table V'!A:F,6,FALSE),"TBD")</f>
        <v>6963382700</v>
      </c>
      <c r="W296" s="81" t="str">
        <f>IFERROR(VLOOKUP(F296,'Table V'!A:G,7,FALSE),"TBD")</f>
        <v>Qté 1</v>
      </c>
      <c r="X296" s="81" t="str">
        <f>IFERROR(VLOOKUP(A296,[1]Feuil1!$A:$AJ,32,FALSE),"N/A")</f>
        <v>Received</v>
      </c>
      <c r="Y296" s="131" t="s">
        <v>1893</v>
      </c>
      <c r="Z296" s="89" t="s">
        <v>1161</v>
      </c>
      <c r="AA296" s="81" t="s">
        <v>141</v>
      </c>
      <c r="AB296" s="85">
        <v>16378</v>
      </c>
      <c r="AC296" s="85" t="s">
        <v>873</v>
      </c>
      <c r="AD296" s="85">
        <v>3512</v>
      </c>
      <c r="AE296" s="90">
        <v>43419</v>
      </c>
      <c r="AF296" s="90">
        <v>43432</v>
      </c>
      <c r="AG296" s="90">
        <f t="shared" si="19"/>
        <v>43426</v>
      </c>
      <c r="AH296" s="81"/>
      <c r="AI296" s="133">
        <f>IFERROR(VLOOKUP(SPARES_MANUF[[#This Row],[LCT pour mise à la MAD]],[2]MAD!$B$4:$J$500000,2,FALSE),"MAD TBD")</f>
        <v>43426</v>
      </c>
      <c r="AJ296" s="124">
        <f>IFERROR(VLOOKUP(SPARES_MANUF[[#This Row],[LCT pour mise à la MAD]],[2]MAD!$B$4:$J$500000,9,FALSE),"")</f>
        <v>43427</v>
      </c>
      <c r="AK29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96" s="124">
        <f>SPARES_MANUF[[#This Row],[Promised ODD]]</f>
        <v>43432</v>
      </c>
      <c r="AM296" s="122" t="s">
        <v>10</v>
      </c>
      <c r="AN296" s="200">
        <f>IFERROR(VLOOKUP(SPARES_MANUF[[#This Row],[P/N]],'Table V'!A$1:O$7777,13,FALSE),"0,00")</f>
        <v>1173</v>
      </c>
      <c r="AO296" s="201">
        <f>IFERROR(VLOOKUP(SPARES_MANUF[[#This Row],[P/N]],'Table V'!A$1:O$7777,14,FALSE),"0,00")</f>
        <v>0</v>
      </c>
      <c r="AP296" s="202" t="str">
        <f>IFERROR(VLOOKUP(SPARES_MANUF[[#This Row],[P/N]],'Table V'!A$1:O$7777,15,FALSE),"TBD")</f>
        <v>USD</v>
      </c>
      <c r="AQ296" s="203" t="str">
        <f>IFERROR(VLOOKUP(SPARES_MANUF[[#This Row],[CONCAT]],[3]PO_AS!$A$2:$R$2520,16,FALSE),"TBD")</f>
        <v>TBD</v>
      </c>
      <c r="AR296" s="204" t="str">
        <f>IFERROR(VLOOKUP(SPARES_MANUF[[#This Row],[CONCAT]],[3]PO_AS!$A$2:$S$2520,18,FALSE),"TBD")</f>
        <v>TBD</v>
      </c>
      <c r="AS296" s="204" t="str">
        <f t="shared" si="20"/>
        <v>Non valide</v>
      </c>
      <c r="AT296" s="204" t="str">
        <f t="shared" si="21"/>
        <v>Non valide</v>
      </c>
      <c r="AU29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296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296" s="259" t="str">
        <f>LEFT(SPARES_MANUF[[#This Row],[LCT]],9)</f>
        <v>LCT120309</v>
      </c>
      <c r="AX296" s="205">
        <f>SPARES_MANUF[[#This Row],[Collaborated date]]</f>
        <v>43432</v>
      </c>
      <c r="AY296" s="206">
        <f>IF(AND(SPARES_MANUF[[#This Row],[Dashboard date]]&gt;40179,SPARES_MANUF[[#This Row],[Dashboard date]]&lt;45658),SPARES_MANUF[[#This Row],[Dashboard date]],0)</f>
        <v>43432</v>
      </c>
      <c r="AZ296" s="207">
        <f>IF(OR(SPARES_MANUF[[#This Row],[Client]]="STELIA",SPARES_MANUF[[#This Row],[Priority]]="RTN",SPARES_MANUF[[#This Row],[Priority]]="EXP",SPARES_MANUF[[#This Row],[Priority]]="CRIT"),2,1)</f>
        <v>2</v>
      </c>
      <c r="BA296" s="208">
        <f>IFERROR(VLOOKUP(SPARES_MANUF[[#This Row],[P/N]],Tableau2[[#All],[PN]:[Temps alloués (h)]],16,FALSE),"TBD")</f>
        <v>2.35</v>
      </c>
      <c r="BB296" s="208">
        <f>IFERROR(SUM(SPARES_MANUF[[#This Row],[Temps alloués Unitaire]]*SPARES_MANUF[[#This Row],[Requested Qty]]),"TBD")</f>
        <v>2.35</v>
      </c>
    </row>
    <row r="297" spans="1:54" ht="38.25" hidden="1" customHeight="1" x14ac:dyDescent="0.2">
      <c r="A297" s="335" t="str">
        <f t="shared" si="22"/>
        <v>27896375
2794012910</v>
      </c>
      <c r="B297" s="81" t="str">
        <f>IFERROR(VLOOKUP(F297,'Table V'!A:K,11,FALSE),"TBD")</f>
        <v>AIRBUS</v>
      </c>
      <c r="C297" s="81" t="s">
        <v>1816</v>
      </c>
      <c r="D297" s="82">
        <v>10</v>
      </c>
      <c r="E297" s="83" t="s">
        <v>78</v>
      </c>
      <c r="F297" s="81" t="s">
        <v>580</v>
      </c>
      <c r="G297" s="81">
        <v>1</v>
      </c>
      <c r="H297" s="81">
        <v>0</v>
      </c>
      <c r="I297" s="81" t="str">
        <f>IFERROR(VLOOKUP(F297,'Stock PHS'!A:F,6,FALSE),"")</f>
        <v>STOCK PHS Qté 1</v>
      </c>
      <c r="J297" s="84" t="str">
        <f>IFERROR(VLOOKUP(F297,'Table V'!A:I,9,FALSE),"P/N INCONNU")</f>
        <v>P/N CONNU</v>
      </c>
      <c r="K297" s="81" t="str">
        <f>IFERROR(VLOOKUP(F297,'Table V'!A:J,10,FALSE),"TBD")</f>
        <v>NR1624P</v>
      </c>
      <c r="L297" s="81" t="str">
        <f>IFERROR(VLOOKUP(F297,'Table V'!A:C,3,FALSE),"LdF non existante")</f>
        <v>LdF approuvée</v>
      </c>
      <c r="M297" s="85" t="s">
        <v>46</v>
      </c>
      <c r="N297" s="81" t="str">
        <f>IFERROR(VLOOKUP(F297,'Table V'!A:H,8,FALSE),"À définir")</f>
        <v>NON</v>
      </c>
      <c r="O297" s="81">
        <f>IFERROR(VLOOKUP(F297,'Table V'!A:E,2,FALSE),"TBD")</f>
        <v>119</v>
      </c>
      <c r="P297" s="81" t="str">
        <f>IFERROR(CONCATENATE(VLOOKUP(F297,'Table V'!$A$1:$Q$259969,17,FALSE),"-",(RIGHT(C297,4)),"0",D297),"")</f>
        <v>1251019-0129010</v>
      </c>
      <c r="Q297" s="86" t="str">
        <f>IFERROR(VLOOKUP(F297,'Table V'!A:L,12,FALSE),"")</f>
        <v>LAB</v>
      </c>
      <c r="R297" s="82" t="s">
        <v>842</v>
      </c>
      <c r="S297" s="81" t="s">
        <v>841</v>
      </c>
      <c r="T297" s="90">
        <v>43426</v>
      </c>
      <c r="U297" s="88" t="s">
        <v>18</v>
      </c>
      <c r="V297" s="86">
        <f>IFERROR(VLOOKUP(F297,'Table V'!A:F,6,FALSE),"TBD")</f>
        <v>6963382700</v>
      </c>
      <c r="W297" s="81" t="str">
        <f>IFERROR(VLOOKUP(F297,'Table V'!A:G,7,FALSE),"TBD")</f>
        <v>Qté 1</v>
      </c>
      <c r="X297" s="81" t="str">
        <f>IFERROR(VLOOKUP(A297,[1]Feuil1!$A:$AJ,32,FALSE),"N/A")</f>
        <v>Received</v>
      </c>
      <c r="Y297" s="86" t="s">
        <v>1893</v>
      </c>
      <c r="Z297" s="89" t="s">
        <v>1161</v>
      </c>
      <c r="AA297" s="81" t="s">
        <v>840</v>
      </c>
      <c r="AB297" s="85">
        <v>16378</v>
      </c>
      <c r="AC297" s="85" t="s">
        <v>873</v>
      </c>
      <c r="AD297" s="85">
        <v>3513</v>
      </c>
      <c r="AE297" s="90">
        <v>43419</v>
      </c>
      <c r="AF297" s="90">
        <v>43432</v>
      </c>
      <c r="AG297" s="90">
        <f t="shared" si="19"/>
        <v>43426</v>
      </c>
      <c r="AH297" s="81"/>
      <c r="AI297" s="133">
        <f>IFERROR(VLOOKUP(SPARES_MANUF[[#This Row],[LCT pour mise à la MAD]],[2]MAD!$B$4:$J$500000,2,FALSE),"MAD TBD")</f>
        <v>43426</v>
      </c>
      <c r="AJ297" s="124">
        <f>IFERROR(VLOOKUP(SPARES_MANUF[[#This Row],[LCT pour mise à la MAD]],[2]MAD!$B$4:$J$500000,9,FALSE),"")</f>
        <v>43427</v>
      </c>
      <c r="AK29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97" s="124">
        <f>SPARES_MANUF[[#This Row],[Promised ODD]]</f>
        <v>43432</v>
      </c>
      <c r="AM297" s="122" t="s">
        <v>10</v>
      </c>
      <c r="AN297" s="200">
        <f>IFERROR(VLOOKUP(SPARES_MANUF[[#This Row],[P/N]],'Table V'!A$1:O$7777,13,FALSE),"0,00")</f>
        <v>1173</v>
      </c>
      <c r="AO297" s="201">
        <f>IFERROR(VLOOKUP(SPARES_MANUF[[#This Row],[P/N]],'Table V'!A$1:O$7777,14,FALSE),"0,00")</f>
        <v>0</v>
      </c>
      <c r="AP297" s="202" t="str">
        <f>IFERROR(VLOOKUP(SPARES_MANUF[[#This Row],[P/N]],'Table V'!A$1:O$7777,15,FALSE),"TBD")</f>
        <v>USD</v>
      </c>
      <c r="AQ297" s="203" t="str">
        <f>IFERROR(VLOOKUP(SPARES_MANUF[[#This Row],[CONCAT]],[3]PO_AS!$A$2:$R$2520,16,FALSE),"TBD")</f>
        <v>TBD</v>
      </c>
      <c r="AR297" s="204" t="str">
        <f>IFERROR(VLOOKUP(SPARES_MANUF[[#This Row],[CONCAT]],[3]PO_AS!$A$2:$S$2520,18,FALSE),"TBD")</f>
        <v>TBD</v>
      </c>
      <c r="AS297" s="204" t="str">
        <f t="shared" si="20"/>
        <v>Non valide</v>
      </c>
      <c r="AT297" s="204" t="str">
        <f t="shared" si="21"/>
        <v>Non valide</v>
      </c>
      <c r="AU29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297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297" s="259" t="str">
        <f>LEFT(SPARES_MANUF[[#This Row],[LCT]],9)</f>
        <v>LCT131571</v>
      </c>
      <c r="AX297" s="205">
        <f>SPARES_MANUF[[#This Row],[Collaborated date]]</f>
        <v>43432</v>
      </c>
      <c r="AY297" s="206">
        <f>IF(AND(SPARES_MANUF[[#This Row],[Dashboard date]]&gt;40179,SPARES_MANUF[[#This Row],[Dashboard date]]&lt;45658),SPARES_MANUF[[#This Row],[Dashboard date]],0)</f>
        <v>43432</v>
      </c>
      <c r="AZ297" s="207">
        <f>IF(OR(SPARES_MANUF[[#This Row],[Client]]="STELIA",SPARES_MANUF[[#This Row],[Priority]]="RTN",SPARES_MANUF[[#This Row],[Priority]]="EXP",SPARES_MANUF[[#This Row],[Priority]]="CRIT"),2,1)</f>
        <v>2</v>
      </c>
      <c r="BA297" s="208">
        <f>IFERROR(VLOOKUP(SPARES_MANUF[[#This Row],[P/N]],Tableau2[[#All],[PN]:[Temps alloués (h)]],16,FALSE),"TBD")</f>
        <v>2.35</v>
      </c>
      <c r="BB297" s="208">
        <f>IFERROR(SUM(SPARES_MANUF[[#This Row],[Temps alloués Unitaire]]*SPARES_MANUF[[#This Row],[Requested Qty]]),"TBD")</f>
        <v>2.35</v>
      </c>
    </row>
    <row r="298" spans="1:54" ht="25.5" hidden="1" customHeight="1" x14ac:dyDescent="0.2">
      <c r="A298" s="335" t="str">
        <f t="shared" si="22"/>
        <v>27905624
2794013010</v>
      </c>
      <c r="B298" s="81" t="str">
        <f>IFERROR(VLOOKUP(F298,'Table V'!A:K,11,FALSE),"TBD")</f>
        <v>AIRBUS</v>
      </c>
      <c r="C298" s="81" t="s">
        <v>1895</v>
      </c>
      <c r="D298" s="82">
        <v>10</v>
      </c>
      <c r="E298" s="83" t="s">
        <v>78</v>
      </c>
      <c r="F298" s="81" t="s">
        <v>580</v>
      </c>
      <c r="G298" s="81">
        <v>1</v>
      </c>
      <c r="H298" s="81">
        <v>0</v>
      </c>
      <c r="I298" s="81" t="str">
        <f>IFERROR(VLOOKUP(F298,'Stock PHS'!A:F,6,FALSE),"")</f>
        <v>STOCK PHS Qté 1</v>
      </c>
      <c r="J298" s="84" t="str">
        <f>IFERROR(VLOOKUP(F298,'Table V'!A:I,9,FALSE),"P/N INCONNU")</f>
        <v>P/N CONNU</v>
      </c>
      <c r="K298" s="81" t="str">
        <f>IFERROR(VLOOKUP(F298,'Table V'!A:J,10,FALSE),"TBD")</f>
        <v>NR1624P</v>
      </c>
      <c r="L298" s="81" t="str">
        <f>IFERROR(VLOOKUP(F298,'Table V'!A:C,3,FALSE),"LdF non existante")</f>
        <v>LdF approuvée</v>
      </c>
      <c r="M298" s="85" t="s">
        <v>46</v>
      </c>
      <c r="N298" s="81" t="str">
        <f>IFERROR(VLOOKUP(F298,'Table V'!A:H,8,FALSE),"À définir")</f>
        <v>NON</v>
      </c>
      <c r="O298" s="81">
        <f>IFERROR(VLOOKUP(F298,'Table V'!A:E,2,FALSE),"TBD")</f>
        <v>119</v>
      </c>
      <c r="P298" s="81" t="str">
        <f>IFERROR(CONCATENATE(VLOOKUP(F298,'Table V'!$A$1:$Q$259969,17,FALSE),"-",(RIGHT(C298,4)),"0",D298),"")</f>
        <v>1251019-0130010</v>
      </c>
      <c r="Q298" s="86" t="str">
        <f>IFERROR(VLOOKUP(F298,'Table V'!A:L,12,FALSE),"")</f>
        <v>LAB</v>
      </c>
      <c r="R298" s="82" t="s">
        <v>843</v>
      </c>
      <c r="S298" s="81" t="s">
        <v>258</v>
      </c>
      <c r="T298" s="90">
        <v>43426</v>
      </c>
      <c r="U298" s="88" t="s">
        <v>18</v>
      </c>
      <c r="V298" s="86">
        <f>IFERROR(VLOOKUP(F298,'Table V'!A:F,6,FALSE),"TBD")</f>
        <v>6963382700</v>
      </c>
      <c r="W298" s="81" t="str">
        <f>IFERROR(VLOOKUP(F298,'Table V'!A:G,7,FALSE),"TBD")</f>
        <v>Qté 1</v>
      </c>
      <c r="X298" s="81" t="str">
        <f>IFERROR(VLOOKUP(A298,[1]Feuil1!$A:$AJ,32,FALSE),"N/A")</f>
        <v>Received</v>
      </c>
      <c r="Y298" s="86" t="s">
        <v>1893</v>
      </c>
      <c r="Z298" s="89" t="s">
        <v>1184</v>
      </c>
      <c r="AA298" s="81" t="s">
        <v>840</v>
      </c>
      <c r="AB298" s="85">
        <v>16378</v>
      </c>
      <c r="AC298" s="85" t="s">
        <v>873</v>
      </c>
      <c r="AD298" s="85">
        <v>3513</v>
      </c>
      <c r="AE298" s="90">
        <v>43419</v>
      </c>
      <c r="AF298" s="90">
        <v>43432</v>
      </c>
      <c r="AG298" s="90">
        <f t="shared" si="19"/>
        <v>43426</v>
      </c>
      <c r="AH298" s="81"/>
      <c r="AI298" s="133">
        <f>IFERROR(VLOOKUP(SPARES_MANUF[[#This Row],[LCT pour mise à la MAD]],[2]MAD!$B$4:$J$500000,2,FALSE),"MAD TBD")</f>
        <v>43426</v>
      </c>
      <c r="AJ298" s="124">
        <f>IFERROR(VLOOKUP(SPARES_MANUF[[#This Row],[LCT pour mise à la MAD]],[2]MAD!$B$4:$J$500000,9,FALSE),"")</f>
        <v>43427</v>
      </c>
      <c r="AK29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298" s="124">
        <f>SPARES_MANUF[[#This Row],[Promised ODD]]</f>
        <v>43432</v>
      </c>
      <c r="AM298" s="122" t="s">
        <v>10</v>
      </c>
      <c r="AN298" s="200">
        <f>IFERROR(VLOOKUP(SPARES_MANUF[[#This Row],[P/N]],'Table V'!A$1:O$7777,13,FALSE),"0,00")</f>
        <v>1173</v>
      </c>
      <c r="AO298" s="201">
        <f>IFERROR(VLOOKUP(SPARES_MANUF[[#This Row],[P/N]],'Table V'!A$1:O$7777,14,FALSE),"0,00")</f>
        <v>0</v>
      </c>
      <c r="AP298" s="202" t="str">
        <f>IFERROR(VLOOKUP(SPARES_MANUF[[#This Row],[P/N]],'Table V'!A$1:O$7777,15,FALSE),"TBD")</f>
        <v>USD</v>
      </c>
      <c r="AQ298" s="203" t="str">
        <f>IFERROR(VLOOKUP(SPARES_MANUF[[#This Row],[CONCAT]],[3]PO_AS!$A$2:$R$2520,16,FALSE),"TBD")</f>
        <v>TBD</v>
      </c>
      <c r="AR298" s="204" t="str">
        <f>IFERROR(VLOOKUP(SPARES_MANUF[[#This Row],[CONCAT]],[3]PO_AS!$A$2:$S$2520,18,FALSE),"TBD")</f>
        <v>TBD</v>
      </c>
      <c r="AS298" s="204" t="str">
        <f t="shared" si="20"/>
        <v>Non valide</v>
      </c>
      <c r="AT298" s="204" t="str">
        <f t="shared" si="21"/>
        <v>Non valide</v>
      </c>
      <c r="AU2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298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298" s="259" t="str">
        <f>LEFT(SPARES_MANUF[[#This Row],[LCT]],9)</f>
        <v>LCT131573</v>
      </c>
      <c r="AX298" s="205">
        <f>SPARES_MANUF[[#This Row],[Collaborated date]]</f>
        <v>43432</v>
      </c>
      <c r="AY298" s="206">
        <f>IF(AND(SPARES_MANUF[[#This Row],[Dashboard date]]&gt;40179,SPARES_MANUF[[#This Row],[Dashboard date]]&lt;45658),SPARES_MANUF[[#This Row],[Dashboard date]],0)</f>
        <v>43432</v>
      </c>
      <c r="AZ298" s="207">
        <f>IF(OR(SPARES_MANUF[[#This Row],[Client]]="STELIA",SPARES_MANUF[[#This Row],[Priority]]="RTN",SPARES_MANUF[[#This Row],[Priority]]="EXP",SPARES_MANUF[[#This Row],[Priority]]="CRIT"),2,1)</f>
        <v>2</v>
      </c>
      <c r="BA298" s="208">
        <f>IFERROR(VLOOKUP(SPARES_MANUF[[#This Row],[P/N]],Tableau2[[#All],[PN]:[Temps alloués (h)]],16,FALSE),"TBD")</f>
        <v>2.35</v>
      </c>
      <c r="BB298" s="208">
        <f>IFERROR(SUM(SPARES_MANUF[[#This Row],[Temps alloués Unitaire]]*SPARES_MANUF[[#This Row],[Requested Qty]]),"TBD")</f>
        <v>2.35</v>
      </c>
    </row>
    <row r="299" spans="1:54" ht="38.25" hidden="1" customHeight="1" x14ac:dyDescent="0.2">
      <c r="A299" s="335" t="str">
        <f t="shared" si="22"/>
        <v>450033675320</v>
      </c>
      <c r="B299" s="81" t="str">
        <f>IFERROR(VLOOKUP(F299,'Table V'!A:K,11,FALSE),"TBD")</f>
        <v>LATECOERE</v>
      </c>
      <c r="C299" s="81">
        <v>4500336753</v>
      </c>
      <c r="D299" s="82">
        <v>20</v>
      </c>
      <c r="E299" s="83" t="s">
        <v>86</v>
      </c>
      <c r="F299" s="81" t="s">
        <v>1477</v>
      </c>
      <c r="G299" s="81">
        <v>2</v>
      </c>
      <c r="H299" s="81">
        <v>0</v>
      </c>
      <c r="I299" s="81" t="str">
        <f>IFERROR(VLOOKUP(F299,'Stock PHS'!A:F,6,FALSE),"")</f>
        <v/>
      </c>
      <c r="J299" s="84" t="str">
        <f>IFERROR(VLOOKUP(F299,'Table V'!A:I,9,FALSE),"P/N INCONNU")</f>
        <v>P/N CONNU</v>
      </c>
      <c r="K299" s="81" t="str">
        <f>IFERROR(VLOOKUP(F299,'Table V'!A:J,10,FALSE),"TBD")</f>
        <v>N/A</v>
      </c>
      <c r="L299" s="81" t="str">
        <f>IFERROR(VLOOKUP(F299,'Table V'!A:C,3,FALSE),"LdF non existante")</f>
        <v>LdF approuvée</v>
      </c>
      <c r="M299" s="85" t="s">
        <v>46</v>
      </c>
      <c r="N299" s="81" t="str">
        <f>IFERROR(VLOOKUP(F299,'Table V'!A:H,8,FALSE),"À définir")</f>
        <v>NON</v>
      </c>
      <c r="O299" s="81" t="str">
        <f>IFERROR(VLOOKUP(F299,'Table V'!A:E,2,FALSE),"TBD")</f>
        <v>FDVESS-L4</v>
      </c>
      <c r="P299" s="81" t="str">
        <f>IFERROR(CONCATENATE(VLOOKUP(F299,'Table V'!$A$1:$Q$259969,17,FALSE),"-",(RIGHT(C299,4)),"0",D299),"")</f>
        <v>1251619-6753020</v>
      </c>
      <c r="Q299" s="86" t="str">
        <f>IFERROR(VLOOKUP(F299,'Table V'!A:L,12,FALSE),"")</f>
        <v>COL</v>
      </c>
      <c r="R299" s="82" t="s">
        <v>1192</v>
      </c>
      <c r="S299" s="81" t="s">
        <v>1193</v>
      </c>
      <c r="T299" s="90">
        <v>43426</v>
      </c>
      <c r="U299" s="88" t="s">
        <v>18</v>
      </c>
      <c r="V299" s="86" t="str">
        <f>IFERROR(VLOOKUP(F299,'Table V'!A:F,6,FALSE),"TBD")</f>
        <v>N/A</v>
      </c>
      <c r="W299" s="81" t="str">
        <f>IFERROR(VLOOKUP(F299,'Table V'!A:G,7,FALSE),"TBD")</f>
        <v>N/A</v>
      </c>
      <c r="X299" s="81" t="str">
        <f>IFERROR(VLOOKUP(A299,[1]Feuil1!$A:$AJ,32,FALSE),"N/A")</f>
        <v>N/A</v>
      </c>
      <c r="Y299" s="86" t="s">
        <v>1893</v>
      </c>
      <c r="Z299" s="89"/>
      <c r="AA299" s="81" t="s">
        <v>141</v>
      </c>
      <c r="AB299" s="85" t="s">
        <v>44</v>
      </c>
      <c r="AC299" s="85" t="s">
        <v>44</v>
      </c>
      <c r="AD299" s="85" t="s">
        <v>1148</v>
      </c>
      <c r="AE299" s="90">
        <v>43432</v>
      </c>
      <c r="AF299" s="90">
        <v>43432</v>
      </c>
      <c r="AG299" s="90">
        <f t="shared" si="19"/>
        <v>43426</v>
      </c>
      <c r="AH299" s="81"/>
      <c r="AI299" s="133" t="str">
        <f>IFERROR(VLOOKUP(SPARES_MANUF[[#This Row],[LCT pour mise à la MAD]],[2]MAD!$B$4:$J$500000,2,FALSE),"MAD TBD")</f>
        <v>MAD TBD</v>
      </c>
      <c r="AJ299" s="124" t="str">
        <f>IFERROR(VLOOKUP(SPARES_MANUF[[#This Row],[LCT pour mise à la MAD]],[2]MAD!$B$4:$J$500000,9,FALSE),"")</f>
        <v/>
      </c>
      <c r="AK29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299" s="124">
        <f>SPARES_MANUF[[#This Row],[Promised ODD]]</f>
        <v>43432</v>
      </c>
      <c r="AM299" s="122" t="s">
        <v>10</v>
      </c>
      <c r="AN299" s="200">
        <f>IFERROR(VLOOKUP(SPARES_MANUF[[#This Row],[P/N]],'Table V'!A$1:O$7777,13,FALSE),"0,00")</f>
        <v>1321</v>
      </c>
      <c r="AO299" s="201" t="str">
        <f>IFERROR(VLOOKUP(SPARES_MANUF[[#This Row],[P/N]],'Table V'!A$1:O$7777,14,FALSE),"0,00")</f>
        <v>N/A</v>
      </c>
      <c r="AP299" s="202" t="str">
        <f>IFERROR(VLOOKUP(SPARES_MANUF[[#This Row],[P/N]],'Table V'!A$1:O$7777,15,FALSE),"TBD")</f>
        <v>EUR</v>
      </c>
      <c r="AQ299" s="203" t="str">
        <f>IFERROR(VLOOKUP(SPARES_MANUF[[#This Row],[CONCAT]],[3]PO_AS!$A$2:$R$2520,16,FALSE),"TBD")</f>
        <v>TBD</v>
      </c>
      <c r="AR299" s="204" t="str">
        <f>IFERROR(VLOOKUP(SPARES_MANUF[[#This Row],[CONCAT]],[3]PO_AS!$A$2:$S$2520,18,FALSE),"TBD")</f>
        <v>TBD</v>
      </c>
      <c r="AS299" s="204" t="str">
        <f t="shared" si="20"/>
        <v>Non valide</v>
      </c>
      <c r="AT299" s="204" t="str">
        <f t="shared" si="21"/>
        <v>Non valide</v>
      </c>
      <c r="AU29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2642</v>
      </c>
      <c r="AV299" s="280">
        <f>IFERROR(SPARES_MANUF[[#This Row],[CA]]*INDEX('Paramètres listes'!$A$32:$C$34,MATCH(SPARES_MANUF[[#This Row],[Devise vendue]],'Paramètres listes'!$A$32:$A$34,0),MATCH(DASHBOARD!$J$5,'Paramètres listes'!$A$32:$C$32,0)),"0,00")</f>
        <v>2642</v>
      </c>
      <c r="AW299" s="259" t="str">
        <f>LEFT(SPARES_MANUF[[#This Row],[LCT]],9)</f>
        <v>LCT201548</v>
      </c>
      <c r="AX299" s="205">
        <f>SPARES_MANUF[[#This Row],[Collaborated date]]</f>
        <v>43432</v>
      </c>
      <c r="AY299" s="206">
        <f>IF(AND(SPARES_MANUF[[#This Row],[Dashboard date]]&gt;40179,SPARES_MANUF[[#This Row],[Dashboard date]]&lt;45658),SPARES_MANUF[[#This Row],[Dashboard date]],0)</f>
        <v>43432</v>
      </c>
      <c r="AZ299" s="207">
        <f>IF(OR(SPARES_MANUF[[#This Row],[Client]]="STELIA",SPARES_MANUF[[#This Row],[Priority]]="RTN",SPARES_MANUF[[#This Row],[Priority]]="EXP",SPARES_MANUF[[#This Row],[Priority]]="CRIT"),2,1)</f>
        <v>2</v>
      </c>
      <c r="BA299" s="208">
        <f>IFERROR(VLOOKUP(SPARES_MANUF[[#This Row],[P/N]],Tableau2[[#All],[PN]:[Temps alloués (h)]],16,FALSE),"TBD")</f>
        <v>1.78</v>
      </c>
      <c r="BB299" s="208">
        <f>IFERROR(SUM(SPARES_MANUF[[#This Row],[Temps alloués Unitaire]]*SPARES_MANUF[[#This Row],[Requested Qty]]),"TBD")</f>
        <v>3.56</v>
      </c>
    </row>
    <row r="300" spans="1:54" ht="38.25" hidden="1" customHeight="1" x14ac:dyDescent="0.2">
      <c r="A300" s="335" t="str">
        <f t="shared" si="22"/>
        <v>2784880120</v>
      </c>
      <c r="B300" s="81" t="str">
        <f>IFERROR(VLOOKUP(F300,'Table V'!A:K,11,FALSE),"TBD")</f>
        <v>AIRBUS</v>
      </c>
      <c r="C300" s="81">
        <v>27848801</v>
      </c>
      <c r="D300" s="82">
        <v>20</v>
      </c>
      <c r="E300" s="83" t="s">
        <v>86</v>
      </c>
      <c r="F300" s="81" t="s">
        <v>580</v>
      </c>
      <c r="G300" s="81">
        <v>1</v>
      </c>
      <c r="H300" s="81">
        <v>0</v>
      </c>
      <c r="I300" s="81" t="str">
        <f>IFERROR(VLOOKUP(F300,'Stock PHS'!A:F,6,FALSE),"")</f>
        <v>STOCK PHS Qté 1</v>
      </c>
      <c r="J300" s="84" t="str">
        <f>IFERROR(VLOOKUP(F300,'Table V'!A:I,9,FALSE),"P/N INCONNU")</f>
        <v>P/N CONNU</v>
      </c>
      <c r="K300" s="81" t="str">
        <f>IFERROR(VLOOKUP(F300,'Table V'!A:J,10,FALSE),"TBD")</f>
        <v>NR1624P</v>
      </c>
      <c r="L300" s="81" t="str">
        <f>IFERROR(VLOOKUP(F300,'Table V'!A:C,3,FALSE),"LdF non existante")</f>
        <v>LdF approuvée</v>
      </c>
      <c r="M300" s="85" t="s">
        <v>46</v>
      </c>
      <c r="N300" s="81" t="str">
        <f>IFERROR(VLOOKUP(F300,'Table V'!A:H,8,FALSE),"À définir")</f>
        <v>NON</v>
      </c>
      <c r="O300" s="81">
        <f>IFERROR(VLOOKUP(F300,'Table V'!A:E,2,FALSE),"TBD")</f>
        <v>119</v>
      </c>
      <c r="P300" s="81" t="str">
        <f>IFERROR(CONCATENATE(VLOOKUP(F300,'Table V'!$A$1:$Q$259969,17,FALSE),"-",(RIGHT(C300,4)),"0",D300),"")</f>
        <v>1251019-8801020</v>
      </c>
      <c r="Q300" s="86" t="str">
        <f>IFERROR(VLOOKUP(F300,'Table V'!A:L,12,FALSE),"")</f>
        <v>LAB</v>
      </c>
      <c r="R300" s="82" t="s">
        <v>1811</v>
      </c>
      <c r="S300" s="81" t="s">
        <v>153</v>
      </c>
      <c r="T300" s="90">
        <v>43426</v>
      </c>
      <c r="U300" s="88" t="s">
        <v>18</v>
      </c>
      <c r="V300" s="86">
        <f>IFERROR(VLOOKUP(F300,'Table V'!A:F,6,FALSE),"TBD")</f>
        <v>6963382700</v>
      </c>
      <c r="W300" s="81" t="str">
        <f>IFERROR(VLOOKUP(F300,'Table V'!A:G,7,FALSE),"TBD")</f>
        <v>Qté 1</v>
      </c>
      <c r="X300" s="81" t="str">
        <f>IFERROR(VLOOKUP(A300,[1]Feuil1!$A:$AJ,32,FALSE),"N/A")</f>
        <v>In delivering</v>
      </c>
      <c r="Y300" s="86" t="s">
        <v>1893</v>
      </c>
      <c r="Z300" s="89" t="s">
        <v>1217</v>
      </c>
      <c r="AA300" s="81" t="s">
        <v>141</v>
      </c>
      <c r="AB300" s="85">
        <v>15619</v>
      </c>
      <c r="AC300" s="85" t="s">
        <v>873</v>
      </c>
      <c r="AD300" s="85">
        <v>3509</v>
      </c>
      <c r="AE300" s="90">
        <v>43370</v>
      </c>
      <c r="AF300" s="90">
        <v>43432</v>
      </c>
      <c r="AG300" s="90">
        <f t="shared" si="19"/>
        <v>43426</v>
      </c>
      <c r="AH300" s="81"/>
      <c r="AI300" s="133">
        <f>IFERROR(VLOOKUP(SPARES_MANUF[[#This Row],[LCT pour mise à la MAD]],[2]MAD!$B$4:$J$500000,2,FALSE),"MAD TBD")</f>
        <v>43426</v>
      </c>
      <c r="AJ300" s="124">
        <f>IFERROR(VLOOKUP(SPARES_MANUF[[#This Row],[LCT pour mise à la MAD]],[2]MAD!$B$4:$J$500000,9,FALSE),"")</f>
        <v>43427</v>
      </c>
      <c r="AK30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00" s="124">
        <f>SPARES_MANUF[[#This Row],[Promised ODD]]</f>
        <v>43432</v>
      </c>
      <c r="AM300" s="122" t="s">
        <v>10</v>
      </c>
      <c r="AN300" s="200">
        <f>IFERROR(VLOOKUP(SPARES_MANUF[[#This Row],[P/N]],'Table V'!A$1:O$7777,13,FALSE),"0,00")</f>
        <v>1173</v>
      </c>
      <c r="AO300" s="201">
        <f>IFERROR(VLOOKUP(SPARES_MANUF[[#This Row],[P/N]],'Table V'!A$1:O$7777,14,FALSE),"0,00")</f>
        <v>0</v>
      </c>
      <c r="AP300" s="202" t="str">
        <f>IFERROR(VLOOKUP(SPARES_MANUF[[#This Row],[P/N]],'Table V'!A$1:O$7777,15,FALSE),"TBD")</f>
        <v>USD</v>
      </c>
      <c r="AQ300" s="201">
        <f>IFERROR(VLOOKUP(SPARES_MANUF[[#This Row],[CONCAT]],[3]PO_AS!$A$2:$R$2520,16,FALSE),"TBD")</f>
        <v>1173</v>
      </c>
      <c r="AR300" s="204" t="str">
        <f>IFERROR(VLOOKUP(SPARES_MANUF[[#This Row],[CONCAT]],[3]PO_AS!$A$2:$S$2520,18,FALSE),"TBD")</f>
        <v>USD</v>
      </c>
      <c r="AS300" s="204" t="str">
        <f t="shared" si="20"/>
        <v>Valide</v>
      </c>
      <c r="AT300" s="204" t="str">
        <f t="shared" si="21"/>
        <v>Valide</v>
      </c>
      <c r="AU3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300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300" s="259" t="str">
        <f>LEFT(SPARES_MANUF[[#This Row],[LCT]],9)</f>
        <v>LCT087488</v>
      </c>
      <c r="AX300" s="205">
        <f>SPARES_MANUF[[#This Row],[Collaborated date]]</f>
        <v>43432</v>
      </c>
      <c r="AY300" s="206">
        <f>IF(AND(SPARES_MANUF[[#This Row],[Dashboard date]]&gt;40179,SPARES_MANUF[[#This Row],[Dashboard date]]&lt;45658),SPARES_MANUF[[#This Row],[Dashboard date]],0)</f>
        <v>43432</v>
      </c>
      <c r="AZ300" s="207">
        <f>IF(OR(SPARES_MANUF[[#This Row],[Client]]="STELIA",SPARES_MANUF[[#This Row],[Priority]]="RTN",SPARES_MANUF[[#This Row],[Priority]]="EXP",SPARES_MANUF[[#This Row],[Priority]]="CRIT"),2,1)</f>
        <v>2</v>
      </c>
      <c r="BA300" s="208">
        <f>IFERROR(VLOOKUP(SPARES_MANUF[[#This Row],[P/N]],Tableau2[[#All],[PN]:[Temps alloués (h)]],16,FALSE),"TBD")</f>
        <v>2.35</v>
      </c>
      <c r="BB300" s="208">
        <f>IFERROR(SUM(SPARES_MANUF[[#This Row],[Temps alloués Unitaire]]*SPARES_MANUF[[#This Row],[Requested Qty]]),"TBD")</f>
        <v>2.35</v>
      </c>
    </row>
    <row r="301" spans="1:54" ht="38.25" hidden="1" customHeight="1" x14ac:dyDescent="0.2">
      <c r="A301" s="335" t="str">
        <f t="shared" si="22"/>
        <v>2778413920</v>
      </c>
      <c r="B301" s="81" t="str">
        <f>IFERROR(VLOOKUP(F301,'Table V'!A:K,11,FALSE),"TBD")</f>
        <v>AIRBUS</v>
      </c>
      <c r="C301" s="81">
        <v>27784139</v>
      </c>
      <c r="D301" s="82">
        <v>20</v>
      </c>
      <c r="E301" s="83" t="s">
        <v>86</v>
      </c>
      <c r="F301" s="81" t="s">
        <v>611</v>
      </c>
      <c r="G301" s="81">
        <v>1</v>
      </c>
      <c r="H301" s="81">
        <v>0</v>
      </c>
      <c r="I301" s="81" t="str">
        <f>IFERROR(VLOOKUP(F301,'Stock PHS'!A:F,6,FALSE),"")</f>
        <v/>
      </c>
      <c r="J301" s="84" t="str">
        <f>IFERROR(VLOOKUP(F301,'Table V'!A:I,9,FALSE),"P/N INCONNU")</f>
        <v>P/N CONNU</v>
      </c>
      <c r="K301" s="81" t="str">
        <f>IFERROR(VLOOKUP(F301,'Table V'!A:J,10,FALSE),"TBD")</f>
        <v>N/A</v>
      </c>
      <c r="L301" s="81" t="str">
        <f>IFERROR(VLOOKUP(F301,'Table V'!A:C,3,FALSE),"LdF non existante")</f>
        <v>LdF approuvée</v>
      </c>
      <c r="M301" s="85" t="s">
        <v>46</v>
      </c>
      <c r="N301" s="81" t="str">
        <f>IFERROR(VLOOKUP(F301,'Table V'!A:H,8,FALSE),"À définir")</f>
        <v>NON</v>
      </c>
      <c r="O301" s="81">
        <f>IFERROR(VLOOKUP(F301,'Table V'!A:E,2,FALSE),"TBD")</f>
        <v>510</v>
      </c>
      <c r="P301" s="81" t="str">
        <f>IFERROR(CONCATENATE(VLOOKUP(F301,'Table V'!$A$1:$Q$259969,17,FALSE),"-",(RIGHT(C301,4)),"0",D301),"")</f>
        <v>1251319-4139020</v>
      </c>
      <c r="Q301" s="86" t="str">
        <f>IFERROR(VLOOKUP(F301,'Table V'!A:L,12,FALSE),"")</f>
        <v>LAB</v>
      </c>
      <c r="R301" s="82" t="s">
        <v>1817</v>
      </c>
      <c r="S301" s="81" t="s">
        <v>179</v>
      </c>
      <c r="T301" s="90">
        <v>43427</v>
      </c>
      <c r="U301" s="88" t="s">
        <v>18</v>
      </c>
      <c r="V301" s="86">
        <f>IFERROR(VLOOKUP(F301,'Table V'!A:F,6,FALSE),"TBD")</f>
        <v>6530207600</v>
      </c>
      <c r="W301" s="81" t="str">
        <f>IFERROR(VLOOKUP(F301,'Table V'!A:G,7,FALSE),"TBD")</f>
        <v>Qté 1</v>
      </c>
      <c r="X301" s="81" t="str">
        <f>IFERROR(VLOOKUP(A301,[1]Feuil1!$A:$AJ,32,FALSE),"N/A")</f>
        <v>N/A</v>
      </c>
      <c r="Y301" s="86" t="s">
        <v>1893</v>
      </c>
      <c r="Z301" s="89" t="s">
        <v>1163</v>
      </c>
      <c r="AA301" s="81" t="s">
        <v>141</v>
      </c>
      <c r="AB301" s="85">
        <v>13629</v>
      </c>
      <c r="AC301" s="85"/>
      <c r="AD301" s="85">
        <v>1582</v>
      </c>
      <c r="AE301" s="90">
        <v>43317</v>
      </c>
      <c r="AF301" s="90">
        <v>43433</v>
      </c>
      <c r="AG301" s="90">
        <f t="shared" si="19"/>
        <v>43427</v>
      </c>
      <c r="AH301" s="81"/>
      <c r="AI301" s="133">
        <f>IFERROR(VLOOKUP(SPARES_MANUF[[#This Row],[LCT pour mise à la MAD]],[2]MAD!$B$4:$J$500000,2,FALSE),"MAD TBD")</f>
        <v>43431</v>
      </c>
      <c r="AJ301" s="124">
        <f>IFERROR(VLOOKUP(SPARES_MANUF[[#This Row],[LCT pour mise à la MAD]],[2]MAD!$B$4:$J$500000,9,FALSE),"")</f>
        <v>43422</v>
      </c>
      <c r="AK30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01" s="124">
        <f>SPARES_MANUF[[#This Row],[Promised ODD]]</f>
        <v>43433</v>
      </c>
      <c r="AM301" s="122" t="s">
        <v>10</v>
      </c>
      <c r="AN301" s="200">
        <f>IFERROR(VLOOKUP(SPARES_MANUF[[#This Row],[P/N]],'Table V'!A$1:O$7777,13,FALSE),"0,00")</f>
        <v>1419</v>
      </c>
      <c r="AO301" s="201">
        <f>IFERROR(VLOOKUP(SPARES_MANUF[[#This Row],[P/N]],'Table V'!A$1:O$7777,14,FALSE),"0,00")</f>
        <v>0</v>
      </c>
      <c r="AP301" s="202" t="str">
        <f>IFERROR(VLOOKUP(SPARES_MANUF[[#This Row],[P/N]],'Table V'!A$1:O$7777,15,FALSE),"TBD")</f>
        <v>EUR</v>
      </c>
      <c r="AQ301" s="203" t="str">
        <f>IFERROR(VLOOKUP(SPARES_MANUF[[#This Row],[CONCAT]],[3]PO_AS!$A$2:$R$2520,16,FALSE),"TBD")</f>
        <v>TBD</v>
      </c>
      <c r="AR301" s="204" t="str">
        <f>IFERROR(VLOOKUP(SPARES_MANUF[[#This Row],[CONCAT]],[3]PO_AS!$A$2:$S$2520,18,FALSE),"TBD")</f>
        <v>TBD</v>
      </c>
      <c r="AS301" s="204" t="str">
        <f t="shared" si="20"/>
        <v>Non valide</v>
      </c>
      <c r="AT301" s="204" t="str">
        <f t="shared" si="21"/>
        <v>Non valide</v>
      </c>
      <c r="AU3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1419</v>
      </c>
      <c r="AV301" s="280">
        <f>IFERROR(SPARES_MANUF[[#This Row],[CA]]*INDEX('Paramètres listes'!$A$32:$C$34,MATCH(SPARES_MANUF[[#This Row],[Devise vendue]],'Paramètres listes'!$A$32:$A$34,0),MATCH(DASHBOARD!$J$5,'Paramètres listes'!$A$32:$C$32,0)),"0,00")</f>
        <v>1419</v>
      </c>
      <c r="AW301" s="259" t="str">
        <f>LEFT(SPARES_MANUF[[#This Row],[LCT]],9)</f>
        <v>LCT036589</v>
      </c>
      <c r="AX301" s="205">
        <f>SPARES_MANUF[[#This Row],[Collaborated date]]</f>
        <v>43433</v>
      </c>
      <c r="AY301" s="206">
        <f>IF(AND(SPARES_MANUF[[#This Row],[Dashboard date]]&gt;40179,SPARES_MANUF[[#This Row],[Dashboard date]]&lt;45658),SPARES_MANUF[[#This Row],[Dashboard date]],0)</f>
        <v>43433</v>
      </c>
      <c r="AZ301" s="207">
        <f>IF(OR(SPARES_MANUF[[#This Row],[Client]]="STELIA",SPARES_MANUF[[#This Row],[Priority]]="RTN",SPARES_MANUF[[#This Row],[Priority]]="EXP",SPARES_MANUF[[#This Row],[Priority]]="CRIT"),2,1)</f>
        <v>2</v>
      </c>
      <c r="BA301" s="208">
        <f>IFERROR(VLOOKUP(SPARES_MANUF[[#This Row],[P/N]],Tableau2[[#All],[PN]:[Temps alloués (h)]],16,FALSE),"TBD")</f>
        <v>0</v>
      </c>
      <c r="BB301" s="208">
        <f>IFERROR(SUM(SPARES_MANUF[[#This Row],[Temps alloués Unitaire]]*SPARES_MANUF[[#This Row],[Requested Qty]]),"TBD")</f>
        <v>0</v>
      </c>
    </row>
    <row r="302" spans="1:54" ht="38.25" hidden="1" customHeight="1" x14ac:dyDescent="0.2">
      <c r="A302" s="335" t="str">
        <f t="shared" si="22"/>
        <v>490003645110</v>
      </c>
      <c r="B302" s="81" t="str">
        <f>IFERROR(VLOOKUP(F302,'Table V'!A:K,11,FALSE),"TBD")</f>
        <v>STELIA</v>
      </c>
      <c r="C302" s="81">
        <v>4900036451</v>
      </c>
      <c r="D302" s="82">
        <v>10</v>
      </c>
      <c r="E302" s="83" t="s">
        <v>78</v>
      </c>
      <c r="F302" s="81" t="s">
        <v>620</v>
      </c>
      <c r="G302" s="81">
        <v>2</v>
      </c>
      <c r="H302" s="81">
        <v>0</v>
      </c>
      <c r="I302" s="81" t="str">
        <f>IFERROR(VLOOKUP(F302,'Stock PHS'!A:F,6,FALSE),"")</f>
        <v/>
      </c>
      <c r="J302" s="84" t="str">
        <f>IFERROR(VLOOKUP(F302,'Table V'!A:I,9,FALSE),"P/N INCONNU")</f>
        <v>P/N CONNU</v>
      </c>
      <c r="K302" s="81" t="str">
        <f>IFERROR(VLOOKUP(F302,'Table V'!A:J,10,FALSE),"TBD")</f>
        <v>RR0927C</v>
      </c>
      <c r="L302" s="81" t="str">
        <f>IFERROR(VLOOKUP(F302,'Table V'!A:C,3,FALSE),"LdF non existante")</f>
        <v>LdF approuvée</v>
      </c>
      <c r="M302" s="85" t="s">
        <v>46</v>
      </c>
      <c r="N302" s="81" t="str">
        <f>IFERROR(VLOOKUP(F302,'Table V'!A:H,8,FALSE),"À définir")</f>
        <v>OUI</v>
      </c>
      <c r="O302" s="81">
        <f>IFERROR(VLOOKUP(F302,'Table V'!A:E,2,FALSE),"TBD")</f>
        <v>811</v>
      </c>
      <c r="P302" s="81" t="str">
        <f>IFERROR(CONCATENATE(VLOOKUP(F302,'Table V'!$A$1:$Q$259969,17,FALSE),"-",(RIGHT(C302,4)),"0",D302),"")</f>
        <v>1251019-6451010</v>
      </c>
      <c r="Q302" s="86" t="str">
        <f>IFERROR(VLOOKUP(F302,'Table V'!A:L,12,FALSE),"")</f>
        <v>LAB</v>
      </c>
      <c r="R302" s="82" t="s">
        <v>1049</v>
      </c>
      <c r="S302" s="81" t="s">
        <v>1051</v>
      </c>
      <c r="T302" s="90">
        <v>43427</v>
      </c>
      <c r="U302" s="88" t="s">
        <v>18</v>
      </c>
      <c r="V302" s="86" t="str">
        <f>IFERROR(VLOOKUP(F302,'Table V'!A:F,6,FALSE),"TBD")</f>
        <v>6853820100</v>
      </c>
      <c r="W302" s="81" t="str">
        <f>IFERROR(VLOOKUP(F302,'Table V'!A:G,7,FALSE),"TBD")</f>
        <v>Qté 1</v>
      </c>
      <c r="X302" s="81" t="str">
        <f>IFERROR(VLOOKUP(A302,[1]Feuil1!$A:$AJ,32,FALSE),"N/A")</f>
        <v>Received</v>
      </c>
      <c r="Y302" s="86" t="s">
        <v>1893</v>
      </c>
      <c r="Z302" s="89" t="s">
        <v>1183</v>
      </c>
      <c r="AA302" s="81" t="s">
        <v>840</v>
      </c>
      <c r="AB302" s="85">
        <v>18240</v>
      </c>
      <c r="AC302" s="85"/>
      <c r="AD302" s="85">
        <v>3530</v>
      </c>
      <c r="AE302" s="90">
        <v>43413</v>
      </c>
      <c r="AF302" s="90">
        <v>43433</v>
      </c>
      <c r="AG302" s="90">
        <f t="shared" si="19"/>
        <v>43427</v>
      </c>
      <c r="AH302" s="81"/>
      <c r="AI302" s="133">
        <f>IFERROR(VLOOKUP(SPARES_MANUF[[#This Row],[LCT pour mise à la MAD]],[2]MAD!$B$4:$J$500000,2,FALSE),"MAD TBD")</f>
        <v>43431</v>
      </c>
      <c r="AJ302" s="124">
        <f>IFERROR(VLOOKUP(SPARES_MANUF[[#This Row],[LCT pour mise à la MAD]],[2]MAD!$B$4:$J$500000,9,FALSE),"")</f>
        <v>43432</v>
      </c>
      <c r="AK30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2" s="124">
        <f>SPARES_MANUF[[#This Row],[Promised ODD]]</f>
        <v>43433</v>
      </c>
      <c r="AM302" s="122" t="s">
        <v>10</v>
      </c>
      <c r="AN302" s="200">
        <f>IFERROR(VLOOKUP(SPARES_MANUF[[#This Row],[P/N]],'Table V'!A$1:O$7777,13,FALSE),"0,00")</f>
        <v>0</v>
      </c>
      <c r="AO302" s="201">
        <f>IFERROR(VLOOKUP(SPARES_MANUF[[#This Row],[P/N]],'Table V'!A$1:O$7777,14,FALSE),"0,00")</f>
        <v>0</v>
      </c>
      <c r="AP302" s="202">
        <f>IFERROR(VLOOKUP(SPARES_MANUF[[#This Row],[P/N]],'Table V'!A$1:O$7777,15,FALSE),"TBD")</f>
        <v>0</v>
      </c>
      <c r="AQ302" s="203" t="str">
        <f>IFERROR(VLOOKUP(SPARES_MANUF[[#This Row],[CONCAT]],[3]PO_AS!$A$2:$R$2520,16,FALSE),"TBD")</f>
        <v>TBD</v>
      </c>
      <c r="AR302" s="204" t="str">
        <f>IFERROR(VLOOKUP(SPARES_MANUF[[#This Row],[CONCAT]],[3]PO_AS!$A$2:$S$2520,18,FALSE),"TBD")</f>
        <v>TBD</v>
      </c>
      <c r="AS302" s="204" t="str">
        <f t="shared" si="20"/>
        <v>Non valide</v>
      </c>
      <c r="AT302" s="204" t="str">
        <f t="shared" si="21"/>
        <v>Non valide</v>
      </c>
      <c r="AU3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0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302" s="259" t="str">
        <f>LEFT(SPARES_MANUF[[#This Row],[LCT]],9)</f>
        <v>LCT168525</v>
      </c>
      <c r="AX302" s="205">
        <f>SPARES_MANUF[[#This Row],[Collaborated date]]</f>
        <v>43433</v>
      </c>
      <c r="AY302" s="206">
        <f>IF(AND(SPARES_MANUF[[#This Row],[Dashboard date]]&gt;40179,SPARES_MANUF[[#This Row],[Dashboard date]]&lt;45658),SPARES_MANUF[[#This Row],[Dashboard date]],0)</f>
        <v>43433</v>
      </c>
      <c r="AZ302" s="207">
        <f>IF(OR(SPARES_MANUF[[#This Row],[Client]]="STELIA",SPARES_MANUF[[#This Row],[Priority]]="RTN",SPARES_MANUF[[#This Row],[Priority]]="EXP",SPARES_MANUF[[#This Row],[Priority]]="CRIT"),2,1)</f>
        <v>2</v>
      </c>
      <c r="BA302" s="208">
        <f>IFERROR(VLOOKUP(SPARES_MANUF[[#This Row],[P/N]],Tableau2[[#All],[PN]:[Temps alloués (h)]],16,FALSE),"TBD")</f>
        <v>0</v>
      </c>
      <c r="BB302" s="208">
        <f>IFERROR(SUM(SPARES_MANUF[[#This Row],[Temps alloués Unitaire]]*SPARES_MANUF[[#This Row],[Requested Qty]]),"TBD")</f>
        <v>0</v>
      </c>
    </row>
    <row r="303" spans="1:54" ht="38.25" hidden="1" customHeight="1" x14ac:dyDescent="0.2">
      <c r="A303" s="335" t="str">
        <f t="shared" si="22"/>
        <v>2791299710</v>
      </c>
      <c r="B303" s="81" t="str">
        <f>IFERROR(VLOOKUP(F303,'Table V'!A:K,11,FALSE),"TBD")</f>
        <v>AIRBUS</v>
      </c>
      <c r="C303" s="81">
        <v>27912997</v>
      </c>
      <c r="D303" s="82">
        <v>10</v>
      </c>
      <c r="E303" s="83" t="s">
        <v>78</v>
      </c>
      <c r="F303" s="81" t="s">
        <v>610</v>
      </c>
      <c r="G303" s="81">
        <v>1</v>
      </c>
      <c r="H303" s="81">
        <v>0</v>
      </c>
      <c r="I303" s="81" t="str">
        <f>IFERROR(VLOOKUP(F303,'Stock PHS'!A:F,6,FALSE),"")</f>
        <v/>
      </c>
      <c r="J303" s="84" t="str">
        <f>IFERROR(VLOOKUP(F303,'Table V'!A:I,9,FALSE),"P/N INCONNU")</f>
        <v>P/N CONNU</v>
      </c>
      <c r="K303" s="81" t="str">
        <f>IFERROR(VLOOKUP(F303,'Table V'!A:J,10,FALSE),"TBD")</f>
        <v>N/A</v>
      </c>
      <c r="L303" s="81" t="str">
        <f>IFERROR(VLOOKUP(F303,'Table V'!A:C,3,FALSE),"LdF non existante")</f>
        <v>LdF approuvée</v>
      </c>
      <c r="M303" s="85" t="s">
        <v>46</v>
      </c>
      <c r="N303" s="81" t="str">
        <f>IFERROR(VLOOKUP(F303,'Table V'!A:H,8,FALSE),"À définir")</f>
        <v>NON</v>
      </c>
      <c r="O303" s="81">
        <f>IFERROR(VLOOKUP(F303,'Table V'!A:E,2,FALSE),"TBD")</f>
        <v>510</v>
      </c>
      <c r="P303" s="81" t="str">
        <f>IFERROR(CONCATENATE(VLOOKUP(F303,'Table V'!$A$1:$Q$259969,17,FALSE),"-",(RIGHT(C303,4)),"0",D303),"")</f>
        <v>1251319-2997010</v>
      </c>
      <c r="Q303" s="86" t="str">
        <f>IFERROR(VLOOKUP(F303,'Table V'!A:L,12,FALSE),"")</f>
        <v>LAB</v>
      </c>
      <c r="R303" s="82" t="s">
        <v>863</v>
      </c>
      <c r="S303" s="81" t="s">
        <v>164</v>
      </c>
      <c r="T303" s="90">
        <v>43430</v>
      </c>
      <c r="U303" s="88" t="s">
        <v>18</v>
      </c>
      <c r="V303" s="86">
        <f>IFERROR(VLOOKUP(F303,'Table V'!A:F,6,FALSE),"TBD")</f>
        <v>6530207600</v>
      </c>
      <c r="W303" s="81" t="str">
        <f>IFERROR(VLOOKUP(F303,'Table V'!A:G,7,FALSE),"TBD")</f>
        <v>Qté 1</v>
      </c>
      <c r="X303" s="81" t="str">
        <f>IFERROR(VLOOKUP(A303,[1]Feuil1!$A:$AJ,32,FALSE),"N/A")</f>
        <v>Received</v>
      </c>
      <c r="Y303" s="131" t="s">
        <v>1893</v>
      </c>
      <c r="Z303" s="89" t="s">
        <v>1218</v>
      </c>
      <c r="AA303" s="81" t="s">
        <v>840</v>
      </c>
      <c r="AB303" s="85">
        <v>17016</v>
      </c>
      <c r="AC303" s="85"/>
      <c r="AD303" s="85">
        <v>3663</v>
      </c>
      <c r="AE303" s="90">
        <v>43387</v>
      </c>
      <c r="AF303" s="90">
        <v>43434</v>
      </c>
      <c r="AG303" s="90">
        <f t="shared" si="19"/>
        <v>43430</v>
      </c>
      <c r="AH303" s="81"/>
      <c r="AI303" s="133">
        <f>IFERROR(VLOOKUP(SPARES_MANUF[[#This Row],[LCT pour mise à la MAD]],[2]MAD!$B$4:$J$500000,2,FALSE),"MAD TBD")</f>
        <v>43441</v>
      </c>
      <c r="AJ303" s="124">
        <f>IFERROR(VLOOKUP(SPARES_MANUF[[#This Row],[LCT pour mise à la MAD]],[2]MAD!$B$4:$J$500000,9,FALSE),"")</f>
        <v>43444</v>
      </c>
      <c r="AK30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3" s="124">
        <f>SPARES_MANUF[[#This Row],[Promised ODD]]</f>
        <v>43434</v>
      </c>
      <c r="AM303" s="122" t="s">
        <v>10</v>
      </c>
      <c r="AN303" s="200">
        <f>IFERROR(VLOOKUP(SPARES_MANUF[[#This Row],[P/N]],'Table V'!A$1:O$7777,13,FALSE),"0,00")</f>
        <v>1460</v>
      </c>
      <c r="AO303" s="201">
        <f>IFERROR(VLOOKUP(SPARES_MANUF[[#This Row],[P/N]],'Table V'!A$1:O$7777,14,FALSE),"0,00")</f>
        <v>2347</v>
      </c>
      <c r="AP303" s="202" t="str">
        <f>IFERROR(VLOOKUP(SPARES_MANUF[[#This Row],[P/N]],'Table V'!A$1:O$7777,15,FALSE),"TBD")</f>
        <v>USD</v>
      </c>
      <c r="AQ303" s="201" t="str">
        <f>IFERROR(VLOOKUP(SPARES_MANUF[[#This Row],[CONCAT]],[3]PO_AS!$A$2:$R$2520,16,FALSE),"TBD")</f>
        <v>TBD</v>
      </c>
      <c r="AR303" s="204" t="str">
        <f>IFERROR(VLOOKUP(SPARES_MANUF[[#This Row],[CONCAT]],[3]PO_AS!$A$2:$S$2520,18,FALSE),"TBD")</f>
        <v>TBD</v>
      </c>
      <c r="AS303" s="204" t="str">
        <f t="shared" si="20"/>
        <v>Non valide</v>
      </c>
      <c r="AT303" s="204" t="str">
        <f t="shared" si="21"/>
        <v>Non valide</v>
      </c>
      <c r="AU3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303" s="280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303" s="259" t="str">
        <f>LEFT(SPARES_MANUF[[#This Row],[LCT]],9)</f>
        <v>LCT133537</v>
      </c>
      <c r="AX303" s="205">
        <f>SPARES_MANUF[[#This Row],[Collaborated date]]</f>
        <v>43434</v>
      </c>
      <c r="AY303" s="206">
        <f>IF(AND(SPARES_MANUF[[#This Row],[Dashboard date]]&gt;40179,SPARES_MANUF[[#This Row],[Dashboard date]]&lt;45658),SPARES_MANUF[[#This Row],[Dashboard date]],0)</f>
        <v>43434</v>
      </c>
      <c r="AZ303" s="207">
        <f>IF(OR(SPARES_MANUF[[#This Row],[Client]]="STELIA",SPARES_MANUF[[#This Row],[Priority]]="RTN",SPARES_MANUF[[#This Row],[Priority]]="EXP",SPARES_MANUF[[#This Row],[Priority]]="CRIT"),2,1)</f>
        <v>2</v>
      </c>
      <c r="BA303" s="208">
        <f>IFERROR(VLOOKUP(SPARES_MANUF[[#This Row],[P/N]],Tableau2[[#All],[PN]:[Temps alloués (h)]],16,FALSE),"TBD")</f>
        <v>2.39</v>
      </c>
      <c r="BB303" s="208">
        <f>IFERROR(SUM(SPARES_MANUF[[#This Row],[Temps alloués Unitaire]]*SPARES_MANUF[[#This Row],[Requested Qty]]),"TBD")</f>
        <v>2.39</v>
      </c>
    </row>
    <row r="304" spans="1:54" ht="165.75" hidden="1" customHeight="1" x14ac:dyDescent="0.2">
      <c r="A304" s="335" t="str">
        <f t="shared" si="22"/>
        <v>2782278410</v>
      </c>
      <c r="B304" s="81" t="str">
        <f>IFERROR(VLOOKUP(F304,'Table V'!A:K,11,FALSE),"TBD")</f>
        <v>AIRBUS</v>
      </c>
      <c r="C304" s="81">
        <v>27822784</v>
      </c>
      <c r="D304" s="82">
        <v>10</v>
      </c>
      <c r="E304" s="83" t="s">
        <v>3</v>
      </c>
      <c r="F304" s="81" t="s">
        <v>457</v>
      </c>
      <c r="G304" s="81">
        <v>1</v>
      </c>
      <c r="H304" s="81">
        <v>0</v>
      </c>
      <c r="I304" s="81" t="str">
        <f>IFERROR(VLOOKUP(F304,'Stock PHS'!A:F,6,FALSE),"")</f>
        <v/>
      </c>
      <c r="J304" s="84" t="str">
        <f>IFERROR(VLOOKUP(F304,'Table V'!A:I,9,FALSE),"P/N INCONNU")</f>
        <v>P/N CONNU</v>
      </c>
      <c r="K304" s="81" t="str">
        <f>IFERROR(VLOOKUP(F304,'Table V'!A:J,10,FALSE),"TBD")</f>
        <v>NB3762P</v>
      </c>
      <c r="L304" s="81" t="str">
        <f>IFERROR(VLOOKUP(F304,'Table V'!A:C,3,FALSE),"LdF non existante")</f>
        <v>LdF Non approuvée</v>
      </c>
      <c r="M304" s="85" t="s">
        <v>46</v>
      </c>
      <c r="N304" s="81" t="str">
        <f>IFERROR(VLOOKUP(F304,'Table V'!A:H,8,FALSE),"À définir")</f>
        <v>NON</v>
      </c>
      <c r="O304" s="81">
        <f>IFERROR(VLOOKUP(F304,'Table V'!A:E,2,FALSE),"TBD")</f>
        <v>22</v>
      </c>
      <c r="P304" s="81" t="str">
        <f>IFERROR(CONCATENATE(VLOOKUP(F304,'Table V'!$A$1:$Q$259969,17,FALSE),"-",(RIGHT(C304,4)),"0",D304),"")</f>
        <v>1251019-2784010</v>
      </c>
      <c r="Q304" s="86" t="str">
        <f>IFERROR(VLOOKUP(F304,'Table V'!A:L,12,FALSE),"")</f>
        <v>LAB</v>
      </c>
      <c r="R304" s="82" t="s">
        <v>1818</v>
      </c>
      <c r="S304" s="81" t="s">
        <v>153</v>
      </c>
      <c r="T304" s="90">
        <v>43431</v>
      </c>
      <c r="U304" s="88" t="s">
        <v>18</v>
      </c>
      <c r="V304" s="86" t="str">
        <f>IFERROR(VLOOKUP(F304,'Table V'!A:F,6,FALSE),"TBD")</f>
        <v>6939600100
6944100100</v>
      </c>
      <c r="W304" s="81" t="str">
        <f>IFERROR(VLOOKUP(F304,'Table V'!A:G,7,FALSE),"TBD")</f>
        <v>Qté 1
Qté 1</v>
      </c>
      <c r="X304" s="81" t="str">
        <f>IFERROR(VLOOKUP(A304,[1]Feuil1!$A:$AJ,32,FALSE),"N/A")</f>
        <v>Received</v>
      </c>
      <c r="Y304" s="131" t="s">
        <v>1893</v>
      </c>
      <c r="Z304" s="89" t="s">
        <v>1195</v>
      </c>
      <c r="AA304" s="81" t="s">
        <v>141</v>
      </c>
      <c r="AB304" s="85">
        <v>14516</v>
      </c>
      <c r="AC304" s="85"/>
      <c r="AD304" s="85">
        <v>3514</v>
      </c>
      <c r="AE304" s="90">
        <v>43396</v>
      </c>
      <c r="AF304" s="90">
        <v>43433</v>
      </c>
      <c r="AG304" s="90">
        <f t="shared" si="19"/>
        <v>43431</v>
      </c>
      <c r="AH304" s="81"/>
      <c r="AI304" s="133">
        <f>IFERROR(VLOOKUP(SPARES_MANUF[[#This Row],[LCT pour mise à la MAD]],[2]MAD!$B$4:$J$500000,2,FALSE),"MAD TBD")</f>
        <v>43438</v>
      </c>
      <c r="AJ304" s="124">
        <f>IFERROR(VLOOKUP(SPARES_MANUF[[#This Row],[LCT pour mise à la MAD]],[2]MAD!$B$4:$J$500000,9,FALSE),"")</f>
        <v>43440</v>
      </c>
      <c r="AK30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4" s="124">
        <f>SPARES_MANUF[[#This Row],[Promised ODD]]</f>
        <v>43433</v>
      </c>
      <c r="AM304" s="122" t="s">
        <v>10</v>
      </c>
      <c r="AN304" s="200">
        <f>IFERROR(VLOOKUP(SPARES_MANUF[[#This Row],[P/N]],'Table V'!A$1:O$7777,13,FALSE),"0,00")</f>
        <v>4252</v>
      </c>
      <c r="AO304" s="201">
        <f>IFERROR(VLOOKUP(SPARES_MANUF[[#This Row],[P/N]],'Table V'!A$1:O$7777,14,FALSE),"0,00")</f>
        <v>0</v>
      </c>
      <c r="AP304" s="202" t="str">
        <f>IFERROR(VLOOKUP(SPARES_MANUF[[#This Row],[P/N]],'Table V'!A$1:O$7777,15,FALSE),"TBD")</f>
        <v>USD</v>
      </c>
      <c r="AQ304" s="203" t="str">
        <f>IFERROR(VLOOKUP(SPARES_MANUF[[#This Row],[CONCAT]],[3]PO_AS!$A$2:$R$2520,16,FALSE),"TBD")</f>
        <v>TBD</v>
      </c>
      <c r="AR304" s="204" t="str">
        <f>IFERROR(VLOOKUP(SPARES_MANUF[[#This Row],[CONCAT]],[3]PO_AS!$A$2:$S$2520,18,FALSE),"TBD")</f>
        <v>TBD</v>
      </c>
      <c r="AS304" s="204" t="str">
        <f t="shared" si="20"/>
        <v>Non valide</v>
      </c>
      <c r="AT304" s="204" t="str">
        <f t="shared" si="21"/>
        <v>Non valide</v>
      </c>
      <c r="AU30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04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04" s="259" t="str">
        <f>LEFT(SPARES_MANUF[[#This Row],[LCT]],9)</f>
        <v>LCT076823</v>
      </c>
      <c r="AX304" s="205">
        <f>SPARES_MANUF[[#This Row],[Collaborated date]]</f>
        <v>43433</v>
      </c>
      <c r="AY304" s="206">
        <f>IF(AND(SPARES_MANUF[[#This Row],[Dashboard date]]&gt;40179,SPARES_MANUF[[#This Row],[Dashboard date]]&lt;45658),SPARES_MANUF[[#This Row],[Dashboard date]],0)</f>
        <v>43433</v>
      </c>
      <c r="AZ304" s="207">
        <f>IF(OR(SPARES_MANUF[[#This Row],[Client]]="STELIA",SPARES_MANUF[[#This Row],[Priority]]="RTN",SPARES_MANUF[[#This Row],[Priority]]="EXP",SPARES_MANUF[[#This Row],[Priority]]="CRIT"),2,1)</f>
        <v>1</v>
      </c>
      <c r="BA304" s="208">
        <f>IFERROR(VLOOKUP(SPARES_MANUF[[#This Row],[P/N]],Tableau2[[#All],[PN]:[Temps alloués (h)]],16,FALSE),"TBD")</f>
        <v>0</v>
      </c>
      <c r="BB304" s="208">
        <f>IFERROR(SUM(SPARES_MANUF[[#This Row],[Temps alloués Unitaire]]*SPARES_MANUF[[#This Row],[Requested Qty]]),"TBD")</f>
        <v>0</v>
      </c>
    </row>
    <row r="305" spans="1:54" ht="38.25" hidden="1" customHeight="1" x14ac:dyDescent="0.2">
      <c r="A305" s="335" t="str">
        <f t="shared" si="22"/>
        <v>2761048610</v>
      </c>
      <c r="B305" s="81" t="str">
        <f>IFERROR(VLOOKUP(F305,'Table V'!A:K,11,FALSE),"TBD")</f>
        <v>AIRBUS</v>
      </c>
      <c r="C305" s="81">
        <v>27610486</v>
      </c>
      <c r="D305" s="82">
        <v>10</v>
      </c>
      <c r="E305" s="83" t="s">
        <v>86</v>
      </c>
      <c r="F305" s="81" t="s">
        <v>576</v>
      </c>
      <c r="G305" s="81">
        <v>1</v>
      </c>
      <c r="H305" s="81">
        <v>0</v>
      </c>
      <c r="I305" s="81" t="str">
        <f>IFERROR(VLOOKUP(F305,'Stock PHS'!A:F,6,FALSE),"")</f>
        <v/>
      </c>
      <c r="J305" s="84" t="str">
        <f>IFERROR(VLOOKUP(F305,'Table V'!A:I,9,FALSE),"P/N INCONNU")</f>
        <v>P/N CONNU</v>
      </c>
      <c r="K305" s="81" t="str">
        <f>IFERROR(VLOOKUP(F305,'Table V'!A:J,10,FALSE),"TBD")</f>
        <v>NB5457P</v>
      </c>
      <c r="L305" s="81" t="str">
        <f>IFERROR(VLOOKUP(F305,'Table V'!A:C,3,FALSE),"LdF non existante")</f>
        <v>LdF approuvée</v>
      </c>
      <c r="M305" s="85" t="s">
        <v>46</v>
      </c>
      <c r="N305" s="81" t="str">
        <f>IFERROR(VLOOKUP(F305,'Table V'!A:H,8,FALSE),"À définir")</f>
        <v>NON</v>
      </c>
      <c r="O305" s="81">
        <f>IFERROR(VLOOKUP(F305,'Table V'!A:E,2,FALSE),"TBD")</f>
        <v>117</v>
      </c>
      <c r="P305" s="81" t="str">
        <f>IFERROR(CONCATENATE(VLOOKUP(F305,'Table V'!$A$1:$Q$259969,17,FALSE),"-",(RIGHT(C305,4)),"0",D305),"")</f>
        <v>1251019-0486010</v>
      </c>
      <c r="Q305" s="86" t="str">
        <f>IFERROR(VLOOKUP(F305,'Table V'!A:L,12,FALSE),"")</f>
        <v>LAB</v>
      </c>
      <c r="R305" s="82" t="s">
        <v>1824</v>
      </c>
      <c r="S305" s="81" t="s">
        <v>331</v>
      </c>
      <c r="T305" s="90">
        <v>43432</v>
      </c>
      <c r="U305" s="88" t="s">
        <v>18</v>
      </c>
      <c r="V305" s="86" t="str">
        <f>IFERROR(VLOOKUP(F305,'Table V'!A:F,6,FALSE),"TBD")</f>
        <v>N/A</v>
      </c>
      <c r="W305" s="81" t="str">
        <f>IFERROR(VLOOKUP(F305,'Table V'!A:G,7,FALSE),"TBD")</f>
        <v>N/A</v>
      </c>
      <c r="X305" s="81" t="str">
        <f>IFERROR(VLOOKUP(A305,[1]Feuil1!$A:$AJ,32,FALSE),"N/A")</f>
        <v>Received</v>
      </c>
      <c r="Y305" s="86" t="s">
        <v>1893</v>
      </c>
      <c r="Z305" s="89" t="s">
        <v>297</v>
      </c>
      <c r="AA305" s="81" t="s">
        <v>836</v>
      </c>
      <c r="AB305" s="85">
        <v>10623</v>
      </c>
      <c r="AC305" s="85" t="s">
        <v>920</v>
      </c>
      <c r="AD305" s="85" t="s">
        <v>920</v>
      </c>
      <c r="AE305" s="90">
        <v>43141</v>
      </c>
      <c r="AF305" s="90">
        <v>43438</v>
      </c>
      <c r="AG305" s="90">
        <f t="shared" si="19"/>
        <v>43432</v>
      </c>
      <c r="AH305" s="81" t="s">
        <v>10</v>
      </c>
      <c r="AI305" s="133">
        <f>IFERROR(VLOOKUP(SPARES_MANUF[[#This Row],[LCT pour mise à la MAD]],[2]MAD!$B$4:$J$500000,2,FALSE),"MAD TBD")</f>
        <v>43445</v>
      </c>
      <c r="AJ305" s="124">
        <f>IFERROR(VLOOKUP(SPARES_MANUF[[#This Row],[LCT pour mise à la MAD]],[2]MAD!$B$4:$J$500000,9,FALSE),"")</f>
        <v>43446</v>
      </c>
      <c r="AK30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5" s="124">
        <f>SPARES_MANUF[[#This Row],[Promised ODD]]</f>
        <v>43438</v>
      </c>
      <c r="AM305" s="122" t="s">
        <v>10</v>
      </c>
      <c r="AN305" s="200">
        <f>IFERROR(VLOOKUP(SPARES_MANUF[[#This Row],[P/N]],'Table V'!A$1:O$7777,13,FALSE),"0,00")</f>
        <v>1313.9</v>
      </c>
      <c r="AO305" s="201">
        <f>IFERROR(VLOOKUP(SPARES_MANUF[[#This Row],[P/N]],'Table V'!A$1:O$7777,14,FALSE),"0,00")</f>
        <v>0</v>
      </c>
      <c r="AP305" s="202" t="str">
        <f>IFERROR(VLOOKUP(SPARES_MANUF[[#This Row],[P/N]],'Table V'!A$1:O$7777,15,FALSE),"TBD")</f>
        <v>USD</v>
      </c>
      <c r="AQ305" s="203" t="str">
        <f>IFERROR(VLOOKUP(SPARES_MANUF[[#This Row],[CONCAT]],[3]PO_AS!$A$2:$R$2520,16,FALSE),"TBD")</f>
        <v>TBD</v>
      </c>
      <c r="AR305" s="204" t="str">
        <f>IFERROR(VLOOKUP(SPARES_MANUF[[#This Row],[CONCAT]],[3]PO_AS!$A$2:$S$2520,18,FALSE),"TBD")</f>
        <v>TBD</v>
      </c>
      <c r="AS305" s="204" t="str">
        <f t="shared" si="20"/>
        <v>Non valide</v>
      </c>
      <c r="AT305" s="204" t="str">
        <f t="shared" si="21"/>
        <v>Non valide</v>
      </c>
      <c r="AU30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0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05" s="259" t="str">
        <f>LEFT(SPARES_MANUF[[#This Row],[LCT]],9)</f>
        <v>LCT021813</v>
      </c>
      <c r="AX305" s="205">
        <f>SPARES_MANUF[[#This Row],[Collaborated date]]</f>
        <v>43438</v>
      </c>
      <c r="AY305" s="206">
        <f>IF(AND(SPARES_MANUF[[#This Row],[Dashboard date]]&gt;40179,SPARES_MANUF[[#This Row],[Dashboard date]]&lt;45658),SPARES_MANUF[[#This Row],[Dashboard date]],0)</f>
        <v>43438</v>
      </c>
      <c r="AZ305" s="207">
        <f>IF(OR(SPARES_MANUF[[#This Row],[Client]]="STELIA",SPARES_MANUF[[#This Row],[Priority]]="RTN",SPARES_MANUF[[#This Row],[Priority]]="EXP",SPARES_MANUF[[#This Row],[Priority]]="CRIT"),2,1)</f>
        <v>2</v>
      </c>
      <c r="BA305" s="208">
        <f>IFERROR(VLOOKUP(SPARES_MANUF[[#This Row],[P/N]],Tableau2[[#All],[PN]:[Temps alloués (h)]],16,FALSE),"TBD")</f>
        <v>3.74</v>
      </c>
      <c r="BB305" s="208">
        <f>IFERROR(SUM(SPARES_MANUF[[#This Row],[Temps alloués Unitaire]]*SPARES_MANUF[[#This Row],[Requested Qty]]),"TBD")</f>
        <v>3.74</v>
      </c>
    </row>
    <row r="306" spans="1:54" ht="38.25" hidden="1" customHeight="1" x14ac:dyDescent="0.2">
      <c r="A306" s="335" t="str">
        <f t="shared" si="22"/>
        <v>2740519810</v>
      </c>
      <c r="B306" s="81" t="str">
        <f>IFERROR(VLOOKUP(F306,'Table V'!A:K,11,FALSE),"TBD")</f>
        <v>AIRBUS</v>
      </c>
      <c r="C306" s="81">
        <v>27405198</v>
      </c>
      <c r="D306" s="82" t="s">
        <v>139</v>
      </c>
      <c r="E306" s="83" t="s">
        <v>78</v>
      </c>
      <c r="F306" s="81" t="s">
        <v>576</v>
      </c>
      <c r="G306" s="81">
        <v>1</v>
      </c>
      <c r="H306" s="81">
        <v>0</v>
      </c>
      <c r="I306" s="81" t="str">
        <f>IFERROR(VLOOKUP(F306,'Stock PHS'!A:F,6,FALSE),"")</f>
        <v/>
      </c>
      <c r="J306" s="84" t="str">
        <f>IFERROR(VLOOKUP(F306,'Table V'!A:I,9,FALSE),"P/N INCONNU")</f>
        <v>P/N CONNU</v>
      </c>
      <c r="K306" s="81" t="str">
        <f>IFERROR(VLOOKUP(F306,'Table V'!A:J,10,FALSE),"TBD")</f>
        <v>NB5457P</v>
      </c>
      <c r="L306" s="81" t="str">
        <f>IFERROR(VLOOKUP(F306,'Table V'!A:C,3,FALSE),"LdF non existante")</f>
        <v>LdF approuvée</v>
      </c>
      <c r="M306" s="85" t="s">
        <v>46</v>
      </c>
      <c r="N306" s="81" t="str">
        <f>IFERROR(VLOOKUP(F306,'Table V'!A:H,8,FALSE),"À définir")</f>
        <v>NON</v>
      </c>
      <c r="O306" s="81">
        <f>IFERROR(VLOOKUP(F306,'Table V'!A:E,2,FALSE),"TBD")</f>
        <v>117</v>
      </c>
      <c r="P306" s="81" t="str">
        <f>IFERROR(CONCATENATE(VLOOKUP(F306,'Table V'!$A$1:$Q$259969,17,FALSE),"-",(RIGHT(C306,4)),"0",D306),"")</f>
        <v>1251019-5198010</v>
      </c>
      <c r="Q306" s="86" t="str">
        <f>IFERROR(VLOOKUP(F306,'Table V'!A:L,12,FALSE),"")</f>
        <v>LAB</v>
      </c>
      <c r="R306" s="82" t="s">
        <v>1819</v>
      </c>
      <c r="S306" s="81" t="s">
        <v>63</v>
      </c>
      <c r="T306" s="90">
        <v>43432</v>
      </c>
      <c r="U306" s="88" t="s">
        <v>18</v>
      </c>
      <c r="V306" s="86" t="str">
        <f>IFERROR(VLOOKUP(F306,'Table V'!A:F,6,FALSE),"TBD")</f>
        <v>N/A</v>
      </c>
      <c r="W306" s="81" t="str">
        <f>IFERROR(VLOOKUP(F306,'Table V'!A:G,7,FALSE),"TBD")</f>
        <v>N/A</v>
      </c>
      <c r="X306" s="81" t="str">
        <f>IFERROR(VLOOKUP(A306,[1]Feuil1!$A:$AJ,32,FALSE),"N/A")</f>
        <v>Received</v>
      </c>
      <c r="Y306" s="86" t="s">
        <v>1893</v>
      </c>
      <c r="Z306" s="89" t="s">
        <v>158</v>
      </c>
      <c r="AA306" s="81" t="s">
        <v>141</v>
      </c>
      <c r="AB306" s="85">
        <v>5394</v>
      </c>
      <c r="AC306" s="85"/>
      <c r="AD306" s="85">
        <v>2922</v>
      </c>
      <c r="AE306" s="90">
        <v>42856</v>
      </c>
      <c r="AF306" s="90">
        <v>43438</v>
      </c>
      <c r="AG306" s="90">
        <f t="shared" si="19"/>
        <v>43432</v>
      </c>
      <c r="AH306" s="81" t="s">
        <v>255</v>
      </c>
      <c r="AI306" s="133">
        <f>IFERROR(VLOOKUP(SPARES_MANUF[[#This Row],[LCT pour mise à la MAD]],[2]MAD!$B$4:$J$500000,2,FALSE),"MAD TBD")</f>
        <v>43448</v>
      </c>
      <c r="AJ306" s="124">
        <f>IFERROR(VLOOKUP(SPARES_MANUF[[#This Row],[LCT pour mise à la MAD]],[2]MAD!$B$4:$J$500000,9,FALSE),"")</f>
        <v>43451</v>
      </c>
      <c r="AK30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6" s="124">
        <f>SPARES_MANUF[[#This Row],[Promised ODD]]</f>
        <v>43438</v>
      </c>
      <c r="AM306" s="122" t="s">
        <v>10</v>
      </c>
      <c r="AN306" s="200">
        <f>IFERROR(VLOOKUP(SPARES_MANUF[[#This Row],[P/N]],'Table V'!A$1:O$7777,13,FALSE),"0,00")</f>
        <v>1313.9</v>
      </c>
      <c r="AO306" s="201">
        <f>IFERROR(VLOOKUP(SPARES_MANUF[[#This Row],[P/N]],'Table V'!A$1:O$7777,14,FALSE),"0,00")</f>
        <v>0</v>
      </c>
      <c r="AP306" s="202" t="str">
        <f>IFERROR(VLOOKUP(SPARES_MANUF[[#This Row],[P/N]],'Table V'!A$1:O$7777,15,FALSE),"TBD")</f>
        <v>USD</v>
      </c>
      <c r="AQ306" s="201" t="str">
        <f>IFERROR(VLOOKUP(SPARES_MANUF[[#This Row],[CONCAT]],[3]PO_AS!$A$2:$R$2520,16,FALSE),"TBD")</f>
        <v>TBD</v>
      </c>
      <c r="AR306" s="204" t="str">
        <f>IFERROR(VLOOKUP(SPARES_MANUF[[#This Row],[CONCAT]],[3]PO_AS!$A$2:$S$2520,18,FALSE),"TBD")</f>
        <v>TBD</v>
      </c>
      <c r="AS306" s="204" t="str">
        <f t="shared" si="20"/>
        <v>Non valide</v>
      </c>
      <c r="AT306" s="204" t="str">
        <f t="shared" si="21"/>
        <v>Non valide</v>
      </c>
      <c r="AU3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0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06" s="259" t="str">
        <f>LEFT(SPARES_MANUF[[#This Row],[LCT]],9)</f>
        <v>LCTV03443</v>
      </c>
      <c r="AX306" s="205">
        <f>SPARES_MANUF[[#This Row],[Collaborated date]]</f>
        <v>43438</v>
      </c>
      <c r="AY306" s="206">
        <f>IF(AND(SPARES_MANUF[[#This Row],[Dashboard date]]&gt;40179,SPARES_MANUF[[#This Row],[Dashboard date]]&lt;45658),SPARES_MANUF[[#This Row],[Dashboard date]],0)</f>
        <v>43438</v>
      </c>
      <c r="AZ306" s="207">
        <f>IF(OR(SPARES_MANUF[[#This Row],[Client]]="STELIA",SPARES_MANUF[[#This Row],[Priority]]="RTN",SPARES_MANUF[[#This Row],[Priority]]="EXP",SPARES_MANUF[[#This Row],[Priority]]="CRIT"),2,1)</f>
        <v>2</v>
      </c>
      <c r="BA306" s="208">
        <f>IFERROR(VLOOKUP(SPARES_MANUF[[#This Row],[P/N]],Tableau2[[#All],[PN]:[Temps alloués (h)]],16,FALSE),"TBD")</f>
        <v>3.74</v>
      </c>
      <c r="BB306" s="208">
        <f>IFERROR(SUM(SPARES_MANUF[[#This Row],[Temps alloués Unitaire]]*SPARES_MANUF[[#This Row],[Requested Qty]]),"TBD")</f>
        <v>3.74</v>
      </c>
    </row>
    <row r="307" spans="1:54" ht="38.25" hidden="1" customHeight="1" x14ac:dyDescent="0.2">
      <c r="A307" s="335" t="str">
        <f t="shared" si="22"/>
        <v>2740530310</v>
      </c>
      <c r="B307" s="81" t="str">
        <f>IFERROR(VLOOKUP(F307,'Table V'!A:K,11,FALSE),"TBD")</f>
        <v>AIRBUS</v>
      </c>
      <c r="C307" s="81">
        <v>27405303</v>
      </c>
      <c r="D307" s="82" t="s">
        <v>139</v>
      </c>
      <c r="E307" s="83" t="s">
        <v>78</v>
      </c>
      <c r="F307" s="81" t="s">
        <v>576</v>
      </c>
      <c r="G307" s="81">
        <v>1</v>
      </c>
      <c r="H307" s="81">
        <v>0</v>
      </c>
      <c r="I307" s="81" t="str">
        <f>IFERROR(VLOOKUP(F307,'Stock PHS'!A:F,6,FALSE),"")</f>
        <v/>
      </c>
      <c r="J307" s="84" t="str">
        <f>IFERROR(VLOOKUP(F307,'Table V'!A:I,9,FALSE),"P/N INCONNU")</f>
        <v>P/N CONNU</v>
      </c>
      <c r="K307" s="81" t="str">
        <f>IFERROR(VLOOKUP(F307,'Table V'!A:J,10,FALSE),"TBD")</f>
        <v>NB5457P</v>
      </c>
      <c r="L307" s="81" t="str">
        <f>IFERROR(VLOOKUP(F307,'Table V'!A:C,3,FALSE),"LdF non existante")</f>
        <v>LdF approuvée</v>
      </c>
      <c r="M307" s="85" t="s">
        <v>46</v>
      </c>
      <c r="N307" s="81" t="str">
        <f>IFERROR(VLOOKUP(F307,'Table V'!A:H,8,FALSE),"À définir")</f>
        <v>NON</v>
      </c>
      <c r="O307" s="81">
        <f>IFERROR(VLOOKUP(F307,'Table V'!A:E,2,FALSE),"TBD")</f>
        <v>117</v>
      </c>
      <c r="P307" s="81" t="str">
        <f>IFERROR(CONCATENATE(VLOOKUP(F307,'Table V'!$A$1:$Q$259969,17,FALSE),"-",(RIGHT(C307,4)),"0",D307),"")</f>
        <v>1251019-5303010</v>
      </c>
      <c r="Q307" s="86" t="str">
        <f>IFERROR(VLOOKUP(F307,'Table V'!A:L,12,FALSE),"")</f>
        <v>LAB</v>
      </c>
      <c r="R307" s="82" t="s">
        <v>1820</v>
      </c>
      <c r="S307" s="81" t="s">
        <v>64</v>
      </c>
      <c r="T307" s="90">
        <v>43432</v>
      </c>
      <c r="U307" s="88" t="s">
        <v>18</v>
      </c>
      <c r="V307" s="86" t="str">
        <f>IFERROR(VLOOKUP(F307,'Table V'!A:F,6,FALSE),"TBD")</f>
        <v>N/A</v>
      </c>
      <c r="W307" s="81" t="str">
        <f>IFERROR(VLOOKUP(F307,'Table V'!A:G,7,FALSE),"TBD")</f>
        <v>N/A</v>
      </c>
      <c r="X307" s="81" t="str">
        <f>IFERROR(VLOOKUP(A307,[1]Feuil1!$A:$AJ,32,FALSE),"N/A")</f>
        <v>Received</v>
      </c>
      <c r="Y307" s="86" t="s">
        <v>1893</v>
      </c>
      <c r="Z307" s="89" t="s">
        <v>157</v>
      </c>
      <c r="AA307" s="81" t="s">
        <v>141</v>
      </c>
      <c r="AB307" s="85">
        <v>5394</v>
      </c>
      <c r="AC307" s="85"/>
      <c r="AD307" s="85">
        <v>2923</v>
      </c>
      <c r="AE307" s="90">
        <v>42856</v>
      </c>
      <c r="AF307" s="90">
        <v>43438</v>
      </c>
      <c r="AG307" s="90">
        <f t="shared" si="19"/>
        <v>43432</v>
      </c>
      <c r="AH307" s="81" t="s">
        <v>255</v>
      </c>
      <c r="AI307" s="133">
        <f>IFERROR(VLOOKUP(SPARES_MANUF[[#This Row],[LCT pour mise à la MAD]],[2]MAD!$B$4:$J$500000,2,FALSE),"MAD TBD")</f>
        <v>43448</v>
      </c>
      <c r="AJ307" s="124">
        <f>IFERROR(VLOOKUP(SPARES_MANUF[[#This Row],[LCT pour mise à la MAD]],[2]MAD!$B$4:$J$500000,9,FALSE),"")</f>
        <v>43451</v>
      </c>
      <c r="AK30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7" s="124">
        <f>SPARES_MANUF[[#This Row],[Promised ODD]]</f>
        <v>43438</v>
      </c>
      <c r="AM307" s="122" t="s">
        <v>10</v>
      </c>
      <c r="AN307" s="200">
        <f>IFERROR(VLOOKUP(SPARES_MANUF[[#This Row],[P/N]],'Table V'!A$1:O$7777,13,FALSE),"0,00")</f>
        <v>1313.9</v>
      </c>
      <c r="AO307" s="201">
        <f>IFERROR(VLOOKUP(SPARES_MANUF[[#This Row],[P/N]],'Table V'!A$1:O$7777,14,FALSE),"0,00")</f>
        <v>0</v>
      </c>
      <c r="AP307" s="202" t="str">
        <f>IFERROR(VLOOKUP(SPARES_MANUF[[#This Row],[P/N]],'Table V'!A$1:O$7777,15,FALSE),"TBD")</f>
        <v>USD</v>
      </c>
      <c r="AQ307" s="201" t="str">
        <f>IFERROR(VLOOKUP(SPARES_MANUF[[#This Row],[CONCAT]],[3]PO_AS!$A$2:$R$2520,16,FALSE),"TBD")</f>
        <v>TBD</v>
      </c>
      <c r="AR307" s="204" t="str">
        <f>IFERROR(VLOOKUP(SPARES_MANUF[[#This Row],[CONCAT]],[3]PO_AS!$A$2:$S$2520,18,FALSE),"TBD")</f>
        <v>TBD</v>
      </c>
      <c r="AS307" s="204" t="str">
        <f t="shared" si="20"/>
        <v>Non valide</v>
      </c>
      <c r="AT307" s="204" t="str">
        <f t="shared" si="21"/>
        <v>Non valide</v>
      </c>
      <c r="AU3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0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07" s="259" t="str">
        <f>LEFT(SPARES_MANUF[[#This Row],[LCT]],9)</f>
        <v>LCTV03449</v>
      </c>
      <c r="AX307" s="205">
        <f>SPARES_MANUF[[#This Row],[Collaborated date]]</f>
        <v>43438</v>
      </c>
      <c r="AY307" s="206">
        <f>IF(AND(SPARES_MANUF[[#This Row],[Dashboard date]]&gt;40179,SPARES_MANUF[[#This Row],[Dashboard date]]&lt;45658),SPARES_MANUF[[#This Row],[Dashboard date]],0)</f>
        <v>43438</v>
      </c>
      <c r="AZ307" s="207">
        <f>IF(OR(SPARES_MANUF[[#This Row],[Client]]="STELIA",SPARES_MANUF[[#This Row],[Priority]]="RTN",SPARES_MANUF[[#This Row],[Priority]]="EXP",SPARES_MANUF[[#This Row],[Priority]]="CRIT"),2,1)</f>
        <v>2</v>
      </c>
      <c r="BA307" s="208">
        <f>IFERROR(VLOOKUP(SPARES_MANUF[[#This Row],[P/N]],Tableau2[[#All],[PN]:[Temps alloués (h)]],16,FALSE),"TBD")</f>
        <v>3.74</v>
      </c>
      <c r="BB307" s="208">
        <f>IFERROR(SUM(SPARES_MANUF[[#This Row],[Temps alloués Unitaire]]*SPARES_MANUF[[#This Row],[Requested Qty]]),"TBD")</f>
        <v>3.74</v>
      </c>
    </row>
    <row r="308" spans="1:54" ht="38.25" hidden="1" customHeight="1" x14ac:dyDescent="0.2">
      <c r="A308" s="335" t="str">
        <f t="shared" si="22"/>
        <v>2740532210</v>
      </c>
      <c r="B308" s="81" t="str">
        <f>IFERROR(VLOOKUP(F308,'Table V'!A:K,11,FALSE),"TBD")</f>
        <v>AIRBUS</v>
      </c>
      <c r="C308" s="81">
        <v>27405322</v>
      </c>
      <c r="D308" s="82" t="s">
        <v>139</v>
      </c>
      <c r="E308" s="83" t="s">
        <v>78</v>
      </c>
      <c r="F308" s="81" t="s">
        <v>576</v>
      </c>
      <c r="G308" s="81">
        <v>1</v>
      </c>
      <c r="H308" s="81">
        <v>0</v>
      </c>
      <c r="I308" s="81" t="str">
        <f>IFERROR(VLOOKUP(F308,'Stock PHS'!A:F,6,FALSE),"")</f>
        <v/>
      </c>
      <c r="J308" s="84" t="str">
        <f>IFERROR(VLOOKUP(F308,'Table V'!A:I,9,FALSE),"P/N INCONNU")</f>
        <v>P/N CONNU</v>
      </c>
      <c r="K308" s="81" t="str">
        <f>IFERROR(VLOOKUP(F308,'Table V'!A:J,10,FALSE),"TBD")</f>
        <v>NB5457P</v>
      </c>
      <c r="L308" s="81" t="str">
        <f>IFERROR(VLOOKUP(F308,'Table V'!A:C,3,FALSE),"LdF non existante")</f>
        <v>LdF approuvée</v>
      </c>
      <c r="M308" s="85" t="s">
        <v>46</v>
      </c>
      <c r="N308" s="81" t="str">
        <f>IFERROR(VLOOKUP(F308,'Table V'!A:H,8,FALSE),"À définir")</f>
        <v>NON</v>
      </c>
      <c r="O308" s="81">
        <f>IFERROR(VLOOKUP(F308,'Table V'!A:E,2,FALSE),"TBD")</f>
        <v>117</v>
      </c>
      <c r="P308" s="81" t="str">
        <f>IFERROR(CONCATENATE(VLOOKUP(F308,'Table V'!$A$1:$Q$259969,17,FALSE),"-",(RIGHT(C308,4)),"0",D308),"")</f>
        <v>1251019-5322010</v>
      </c>
      <c r="Q308" s="86" t="str">
        <f>IFERROR(VLOOKUP(F308,'Table V'!A:L,12,FALSE),"")</f>
        <v>LAB</v>
      </c>
      <c r="R308" s="82" t="s">
        <v>1821</v>
      </c>
      <c r="S308" s="81" t="s">
        <v>65</v>
      </c>
      <c r="T308" s="90">
        <v>43432</v>
      </c>
      <c r="U308" s="88" t="s">
        <v>18</v>
      </c>
      <c r="V308" s="86" t="str">
        <f>IFERROR(VLOOKUP(F308,'Table V'!A:F,6,FALSE),"TBD")</f>
        <v>N/A</v>
      </c>
      <c r="W308" s="81" t="str">
        <f>IFERROR(VLOOKUP(F308,'Table V'!A:G,7,FALSE),"TBD")</f>
        <v>N/A</v>
      </c>
      <c r="X308" s="81" t="str">
        <f>IFERROR(VLOOKUP(A308,[1]Feuil1!$A:$AJ,32,FALSE),"N/A")</f>
        <v>Received</v>
      </c>
      <c r="Y308" s="86" t="s">
        <v>1893</v>
      </c>
      <c r="Z308" s="89" t="s">
        <v>157</v>
      </c>
      <c r="AA308" s="81" t="s">
        <v>141</v>
      </c>
      <c r="AB308" s="85">
        <v>5394</v>
      </c>
      <c r="AC308" s="85"/>
      <c r="AD308" s="85">
        <v>2925</v>
      </c>
      <c r="AE308" s="90">
        <v>42856</v>
      </c>
      <c r="AF308" s="90">
        <v>43438</v>
      </c>
      <c r="AG308" s="90">
        <f t="shared" si="19"/>
        <v>43432</v>
      </c>
      <c r="AH308" s="81" t="s">
        <v>255</v>
      </c>
      <c r="AI308" s="133">
        <f>IFERROR(VLOOKUP(SPARES_MANUF[[#This Row],[LCT pour mise à la MAD]],[2]MAD!$B$4:$J$500000,2,FALSE),"MAD TBD")</f>
        <v>43448</v>
      </c>
      <c r="AJ308" s="124">
        <f>IFERROR(VLOOKUP(SPARES_MANUF[[#This Row],[LCT pour mise à la MAD]],[2]MAD!$B$4:$J$500000,9,FALSE),"")</f>
        <v>43451</v>
      </c>
      <c r="AK30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8" s="124">
        <f>SPARES_MANUF[[#This Row],[Promised ODD]]</f>
        <v>43438</v>
      </c>
      <c r="AM308" s="122" t="s">
        <v>10</v>
      </c>
      <c r="AN308" s="200">
        <f>IFERROR(VLOOKUP(SPARES_MANUF[[#This Row],[P/N]],'Table V'!A$1:O$7777,13,FALSE),"0,00")</f>
        <v>1313.9</v>
      </c>
      <c r="AO308" s="201">
        <f>IFERROR(VLOOKUP(SPARES_MANUF[[#This Row],[P/N]],'Table V'!A$1:O$7777,14,FALSE),"0,00")</f>
        <v>0</v>
      </c>
      <c r="AP308" s="202" t="str">
        <f>IFERROR(VLOOKUP(SPARES_MANUF[[#This Row],[P/N]],'Table V'!A$1:O$7777,15,FALSE),"TBD")</f>
        <v>USD</v>
      </c>
      <c r="AQ308" s="201" t="str">
        <f>IFERROR(VLOOKUP(SPARES_MANUF[[#This Row],[CONCAT]],[3]PO_AS!$A$2:$R$2520,16,FALSE),"TBD")</f>
        <v>TBD</v>
      </c>
      <c r="AR308" s="204" t="str">
        <f>IFERROR(VLOOKUP(SPARES_MANUF[[#This Row],[CONCAT]],[3]PO_AS!$A$2:$S$2520,18,FALSE),"TBD")</f>
        <v>TBD</v>
      </c>
      <c r="AS308" s="204" t="str">
        <f t="shared" si="20"/>
        <v>Non valide</v>
      </c>
      <c r="AT308" s="204" t="str">
        <f t="shared" si="21"/>
        <v>Non valide</v>
      </c>
      <c r="AU3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0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08" s="259" t="str">
        <f>LEFT(SPARES_MANUF[[#This Row],[LCT]],9)</f>
        <v>LCTV03451</v>
      </c>
      <c r="AX308" s="205">
        <f>SPARES_MANUF[[#This Row],[Collaborated date]]</f>
        <v>43438</v>
      </c>
      <c r="AY308" s="206">
        <f>IF(AND(SPARES_MANUF[[#This Row],[Dashboard date]]&gt;40179,SPARES_MANUF[[#This Row],[Dashboard date]]&lt;45658),SPARES_MANUF[[#This Row],[Dashboard date]],0)</f>
        <v>43438</v>
      </c>
      <c r="AZ308" s="207">
        <f>IF(OR(SPARES_MANUF[[#This Row],[Client]]="STELIA",SPARES_MANUF[[#This Row],[Priority]]="RTN",SPARES_MANUF[[#This Row],[Priority]]="EXP",SPARES_MANUF[[#This Row],[Priority]]="CRIT"),2,1)</f>
        <v>2</v>
      </c>
      <c r="BA308" s="208">
        <f>IFERROR(VLOOKUP(SPARES_MANUF[[#This Row],[P/N]],Tableau2[[#All],[PN]:[Temps alloués (h)]],16,FALSE),"TBD")</f>
        <v>3.74</v>
      </c>
      <c r="BB308" s="208">
        <f>IFERROR(SUM(SPARES_MANUF[[#This Row],[Temps alloués Unitaire]]*SPARES_MANUF[[#This Row],[Requested Qty]]),"TBD")</f>
        <v>3.74</v>
      </c>
    </row>
    <row r="309" spans="1:54" ht="25.5" hidden="1" customHeight="1" x14ac:dyDescent="0.2">
      <c r="A309" s="335" t="str">
        <f t="shared" si="22"/>
        <v>2740537610</v>
      </c>
      <c r="B309" s="81" t="str">
        <f>IFERROR(VLOOKUP(F309,'Table V'!A:K,11,FALSE),"TBD")</f>
        <v>AIRBUS</v>
      </c>
      <c r="C309" s="81">
        <v>27405376</v>
      </c>
      <c r="D309" s="82" t="s">
        <v>139</v>
      </c>
      <c r="E309" s="83" t="s">
        <v>78</v>
      </c>
      <c r="F309" s="81" t="s">
        <v>576</v>
      </c>
      <c r="G309" s="81">
        <v>1</v>
      </c>
      <c r="H309" s="81">
        <v>0</v>
      </c>
      <c r="I309" s="81" t="str">
        <f>IFERROR(VLOOKUP(F309,'Stock PHS'!A:F,6,FALSE),"")</f>
        <v/>
      </c>
      <c r="J309" s="84" t="str">
        <f>IFERROR(VLOOKUP(F309,'Table V'!A:I,9,FALSE),"P/N INCONNU")</f>
        <v>P/N CONNU</v>
      </c>
      <c r="K309" s="81" t="str">
        <f>IFERROR(VLOOKUP(F309,'Table V'!A:J,10,FALSE),"TBD")</f>
        <v>NB5457P</v>
      </c>
      <c r="L309" s="81" t="str">
        <f>IFERROR(VLOOKUP(F309,'Table V'!A:C,3,FALSE),"LdF non existante")</f>
        <v>LdF approuvée</v>
      </c>
      <c r="M309" s="85" t="s">
        <v>46</v>
      </c>
      <c r="N309" s="81" t="str">
        <f>IFERROR(VLOOKUP(F309,'Table V'!A:H,8,FALSE),"À définir")</f>
        <v>NON</v>
      </c>
      <c r="O309" s="81">
        <f>IFERROR(VLOOKUP(F309,'Table V'!A:E,2,FALSE),"TBD")</f>
        <v>117</v>
      </c>
      <c r="P309" s="81" t="str">
        <f>IFERROR(CONCATENATE(VLOOKUP(F309,'Table V'!$A$1:$Q$259969,17,FALSE),"-",(RIGHT(C309,4)),"0",D309),"")</f>
        <v>1251019-5376010</v>
      </c>
      <c r="Q309" s="86" t="str">
        <f>IFERROR(VLOOKUP(F309,'Table V'!A:L,12,FALSE),"")</f>
        <v>LAB</v>
      </c>
      <c r="R309" s="82" t="s">
        <v>1822</v>
      </c>
      <c r="S309" s="81" t="s">
        <v>66</v>
      </c>
      <c r="T309" s="90">
        <v>43432</v>
      </c>
      <c r="U309" s="88" t="s">
        <v>18</v>
      </c>
      <c r="V309" s="86" t="str">
        <f>IFERROR(VLOOKUP(F309,'Table V'!A:F,6,FALSE),"TBD")</f>
        <v>N/A</v>
      </c>
      <c r="W309" s="81" t="str">
        <f>IFERROR(VLOOKUP(F309,'Table V'!A:G,7,FALSE),"TBD")</f>
        <v>N/A</v>
      </c>
      <c r="X309" s="81" t="str">
        <f>IFERROR(VLOOKUP(A309,[1]Feuil1!$A:$AJ,32,FALSE),"N/A")</f>
        <v>Received</v>
      </c>
      <c r="Y309" s="86" t="s">
        <v>1893</v>
      </c>
      <c r="Z309" s="89" t="s">
        <v>157</v>
      </c>
      <c r="AA309" s="81" t="s">
        <v>141</v>
      </c>
      <c r="AB309" s="85">
        <v>5394</v>
      </c>
      <c r="AC309" s="85"/>
      <c r="AD309" s="85">
        <v>2926</v>
      </c>
      <c r="AE309" s="90">
        <v>42856</v>
      </c>
      <c r="AF309" s="90">
        <v>43438</v>
      </c>
      <c r="AG309" s="90">
        <f t="shared" si="19"/>
        <v>43432</v>
      </c>
      <c r="AH309" s="81" t="s">
        <v>255</v>
      </c>
      <c r="AI309" s="133">
        <f>IFERROR(VLOOKUP(SPARES_MANUF[[#This Row],[LCT pour mise à la MAD]],[2]MAD!$B$4:$J$500000,2,FALSE),"MAD TBD")</f>
        <v>43448</v>
      </c>
      <c r="AJ309" s="124">
        <f>IFERROR(VLOOKUP(SPARES_MANUF[[#This Row],[LCT pour mise à la MAD]],[2]MAD!$B$4:$J$500000,9,FALSE),"")</f>
        <v>43451</v>
      </c>
      <c r="AK30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09" s="124">
        <f>SPARES_MANUF[[#This Row],[Promised ODD]]</f>
        <v>43438</v>
      </c>
      <c r="AM309" s="122" t="s">
        <v>10</v>
      </c>
      <c r="AN309" s="200">
        <f>IFERROR(VLOOKUP(SPARES_MANUF[[#This Row],[P/N]],'Table V'!A$1:O$7777,13,FALSE),"0,00")</f>
        <v>1313.9</v>
      </c>
      <c r="AO309" s="201">
        <f>IFERROR(VLOOKUP(SPARES_MANUF[[#This Row],[P/N]],'Table V'!A$1:O$7777,14,FALSE),"0,00")</f>
        <v>0</v>
      </c>
      <c r="AP309" s="202" t="str">
        <f>IFERROR(VLOOKUP(SPARES_MANUF[[#This Row],[P/N]],'Table V'!A$1:O$7777,15,FALSE),"TBD")</f>
        <v>USD</v>
      </c>
      <c r="AQ309" s="201" t="str">
        <f>IFERROR(VLOOKUP(SPARES_MANUF[[#This Row],[CONCAT]],[3]PO_AS!$A$2:$R$2520,16,FALSE),"TBD")</f>
        <v>TBD</v>
      </c>
      <c r="AR309" s="204" t="str">
        <f>IFERROR(VLOOKUP(SPARES_MANUF[[#This Row],[CONCAT]],[3]PO_AS!$A$2:$S$2520,18,FALSE),"TBD")</f>
        <v>TBD</v>
      </c>
      <c r="AS309" s="204" t="str">
        <f t="shared" si="20"/>
        <v>Non valide</v>
      </c>
      <c r="AT309" s="204" t="str">
        <f t="shared" si="21"/>
        <v>Non valide</v>
      </c>
      <c r="AU3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0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09" s="259" t="str">
        <f>LEFT(SPARES_MANUF[[#This Row],[LCT]],9)</f>
        <v>LCTV03453</v>
      </c>
      <c r="AX309" s="205">
        <f>SPARES_MANUF[[#This Row],[Collaborated date]]</f>
        <v>43438</v>
      </c>
      <c r="AY309" s="206">
        <f>IF(AND(SPARES_MANUF[[#This Row],[Dashboard date]]&gt;40179,SPARES_MANUF[[#This Row],[Dashboard date]]&lt;45658),SPARES_MANUF[[#This Row],[Dashboard date]],0)</f>
        <v>43438</v>
      </c>
      <c r="AZ309" s="207">
        <f>IF(OR(SPARES_MANUF[[#This Row],[Client]]="STELIA",SPARES_MANUF[[#This Row],[Priority]]="RTN",SPARES_MANUF[[#This Row],[Priority]]="EXP",SPARES_MANUF[[#This Row],[Priority]]="CRIT"),2,1)</f>
        <v>2</v>
      </c>
      <c r="BA309" s="208">
        <f>IFERROR(VLOOKUP(SPARES_MANUF[[#This Row],[P/N]],Tableau2[[#All],[PN]:[Temps alloués (h)]],16,FALSE),"TBD")</f>
        <v>3.74</v>
      </c>
      <c r="BB309" s="208">
        <f>IFERROR(SUM(SPARES_MANUF[[#This Row],[Temps alloués Unitaire]]*SPARES_MANUF[[#This Row],[Requested Qty]]),"TBD")</f>
        <v>3.74</v>
      </c>
    </row>
    <row r="310" spans="1:54" ht="38.25" hidden="1" customHeight="1" x14ac:dyDescent="0.2">
      <c r="A310" s="335" t="str">
        <f t="shared" si="22"/>
        <v>2742366810</v>
      </c>
      <c r="B310" s="81" t="str">
        <f>IFERROR(VLOOKUP(F310,'Table V'!A:K,11,FALSE),"TBD")</f>
        <v>AIRBUS</v>
      </c>
      <c r="C310" s="81">
        <v>27423668</v>
      </c>
      <c r="D310" s="82" t="s">
        <v>139</v>
      </c>
      <c r="E310" s="83" t="s">
        <v>78</v>
      </c>
      <c r="F310" s="81" t="s">
        <v>576</v>
      </c>
      <c r="G310" s="81">
        <v>1</v>
      </c>
      <c r="H310" s="81">
        <v>0</v>
      </c>
      <c r="I310" s="81" t="str">
        <f>IFERROR(VLOOKUP(F310,'Stock PHS'!A:F,6,FALSE),"")</f>
        <v/>
      </c>
      <c r="J310" s="84" t="str">
        <f>IFERROR(VLOOKUP(F310,'Table V'!A:I,9,FALSE),"P/N INCONNU")</f>
        <v>P/N CONNU</v>
      </c>
      <c r="K310" s="81" t="str">
        <f>IFERROR(VLOOKUP(F310,'Table V'!A:J,10,FALSE),"TBD")</f>
        <v>NB5457P</v>
      </c>
      <c r="L310" s="81" t="str">
        <f>IFERROR(VLOOKUP(F310,'Table V'!A:C,3,FALSE),"LdF non existante")</f>
        <v>LdF approuvée</v>
      </c>
      <c r="M310" s="85" t="s">
        <v>46</v>
      </c>
      <c r="N310" s="81" t="str">
        <f>IFERROR(VLOOKUP(F310,'Table V'!A:H,8,FALSE),"À définir")</f>
        <v>NON</v>
      </c>
      <c r="O310" s="81">
        <f>IFERROR(VLOOKUP(F310,'Table V'!A:E,2,FALSE),"TBD")</f>
        <v>117</v>
      </c>
      <c r="P310" s="81" t="str">
        <f>IFERROR(CONCATENATE(VLOOKUP(F310,'Table V'!$A$1:$Q$259969,17,FALSE),"-",(RIGHT(C310,4)),"0",D310),"")</f>
        <v>1251019-3668010</v>
      </c>
      <c r="Q310" s="86" t="str">
        <f>IFERROR(VLOOKUP(F310,'Table V'!A:L,12,FALSE),"")</f>
        <v>LAB</v>
      </c>
      <c r="R310" s="82" t="s">
        <v>1823</v>
      </c>
      <c r="S310" s="81" t="s">
        <v>73</v>
      </c>
      <c r="T310" s="90">
        <v>43432</v>
      </c>
      <c r="U310" s="88" t="s">
        <v>18</v>
      </c>
      <c r="V310" s="86" t="str">
        <f>IFERROR(VLOOKUP(F310,'Table V'!A:F,6,FALSE),"TBD")</f>
        <v>N/A</v>
      </c>
      <c r="W310" s="81" t="str">
        <f>IFERROR(VLOOKUP(F310,'Table V'!A:G,7,FALSE),"TBD")</f>
        <v>N/A</v>
      </c>
      <c r="X310" s="81" t="str">
        <f>IFERROR(VLOOKUP(A310,[1]Feuil1!$A:$AJ,32,FALSE),"N/A")</f>
        <v>Received</v>
      </c>
      <c r="Y310" s="86" t="s">
        <v>1893</v>
      </c>
      <c r="Z310" s="89" t="s">
        <v>157</v>
      </c>
      <c r="AA310" s="81" t="s">
        <v>141</v>
      </c>
      <c r="AB310" s="85">
        <v>6169</v>
      </c>
      <c r="AC310" s="85"/>
      <c r="AD310" s="85">
        <v>2920</v>
      </c>
      <c r="AE310" s="90">
        <v>42931</v>
      </c>
      <c r="AF310" s="90">
        <v>43438</v>
      </c>
      <c r="AG310" s="90">
        <f t="shared" si="19"/>
        <v>43432</v>
      </c>
      <c r="AH310" s="81" t="s">
        <v>255</v>
      </c>
      <c r="AI310" s="133">
        <f>IFERROR(VLOOKUP(SPARES_MANUF[[#This Row],[LCT pour mise à la MAD]],[2]MAD!$B$4:$J$500000,2,FALSE),"MAD TBD")</f>
        <v>43448</v>
      </c>
      <c r="AJ310" s="124">
        <f>IFERROR(VLOOKUP(SPARES_MANUF[[#This Row],[LCT pour mise à la MAD]],[2]MAD!$B$4:$J$500000,9,FALSE),"")</f>
        <v>43451</v>
      </c>
      <c r="AK31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10" s="124">
        <f>SPARES_MANUF[[#This Row],[Promised ODD]]</f>
        <v>43438</v>
      </c>
      <c r="AM310" s="122" t="s">
        <v>10</v>
      </c>
      <c r="AN310" s="200">
        <f>IFERROR(VLOOKUP(SPARES_MANUF[[#This Row],[P/N]],'Table V'!A$1:O$7777,13,FALSE),"0,00")</f>
        <v>1313.9</v>
      </c>
      <c r="AO310" s="201">
        <f>IFERROR(VLOOKUP(SPARES_MANUF[[#This Row],[P/N]],'Table V'!A$1:O$7777,14,FALSE),"0,00")</f>
        <v>0</v>
      </c>
      <c r="AP310" s="202" t="str">
        <f>IFERROR(VLOOKUP(SPARES_MANUF[[#This Row],[P/N]],'Table V'!A$1:O$7777,15,FALSE),"TBD")</f>
        <v>USD</v>
      </c>
      <c r="AQ310" s="201" t="str">
        <f>IFERROR(VLOOKUP(SPARES_MANUF[[#This Row],[CONCAT]],[3]PO_AS!$A$2:$R$2520,16,FALSE),"TBD")</f>
        <v>TBD</v>
      </c>
      <c r="AR310" s="204" t="str">
        <f>IFERROR(VLOOKUP(SPARES_MANUF[[#This Row],[CONCAT]],[3]PO_AS!$A$2:$S$2520,18,FALSE),"TBD")</f>
        <v>TBD</v>
      </c>
      <c r="AS310" s="204" t="str">
        <f t="shared" si="20"/>
        <v>Non valide</v>
      </c>
      <c r="AT310" s="204" t="str">
        <f t="shared" si="21"/>
        <v>Non valide</v>
      </c>
      <c r="AU3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1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10" s="259" t="str">
        <f>LEFT(SPARES_MANUF[[#This Row],[LCT]],9)</f>
        <v>LCTV31149</v>
      </c>
      <c r="AX310" s="205">
        <f>SPARES_MANUF[[#This Row],[Collaborated date]]</f>
        <v>43438</v>
      </c>
      <c r="AY310" s="206">
        <f>IF(AND(SPARES_MANUF[[#This Row],[Dashboard date]]&gt;40179,SPARES_MANUF[[#This Row],[Dashboard date]]&lt;45658),SPARES_MANUF[[#This Row],[Dashboard date]],0)</f>
        <v>43438</v>
      </c>
      <c r="AZ310" s="207">
        <f>IF(OR(SPARES_MANUF[[#This Row],[Client]]="STELIA",SPARES_MANUF[[#This Row],[Priority]]="RTN",SPARES_MANUF[[#This Row],[Priority]]="EXP",SPARES_MANUF[[#This Row],[Priority]]="CRIT"),2,1)</f>
        <v>2</v>
      </c>
      <c r="BA310" s="208">
        <f>IFERROR(VLOOKUP(SPARES_MANUF[[#This Row],[P/N]],Tableau2[[#All],[PN]:[Temps alloués (h)]],16,FALSE),"TBD")</f>
        <v>3.74</v>
      </c>
      <c r="BB310" s="208">
        <f>IFERROR(SUM(SPARES_MANUF[[#This Row],[Temps alloués Unitaire]]*SPARES_MANUF[[#This Row],[Requested Qty]]),"TBD")</f>
        <v>3.74</v>
      </c>
    </row>
    <row r="311" spans="1:54" ht="38.25" hidden="1" customHeight="1" x14ac:dyDescent="0.2">
      <c r="A311" s="335" t="str">
        <f t="shared" si="22"/>
        <v>2796626410</v>
      </c>
      <c r="B311" s="81" t="str">
        <f>IFERROR(VLOOKUP(F311,'Table V'!A:K,11,FALSE),"TBD")</f>
        <v>TBD</v>
      </c>
      <c r="C311" s="81">
        <v>27966264</v>
      </c>
      <c r="D311" s="82" t="s">
        <v>139</v>
      </c>
      <c r="E311" s="83" t="s">
        <v>11</v>
      </c>
      <c r="F311" s="81" t="s">
        <v>1130</v>
      </c>
      <c r="G311" s="81">
        <v>0</v>
      </c>
      <c r="H311" s="81">
        <v>0</v>
      </c>
      <c r="I311" s="81" t="str">
        <f>IFERROR(VLOOKUP(F311,'Stock PHS'!A:F,6,FALSE),"")</f>
        <v/>
      </c>
      <c r="J311" s="84" t="str">
        <f>IFERROR(VLOOKUP(F311,'Table V'!A:I,9,FALSE),"P/N INCONNU")</f>
        <v>P/N INCONNU</v>
      </c>
      <c r="K311" s="81" t="str">
        <f>IFERROR(VLOOKUP(F311,'Table V'!A:J,10,FALSE),"TBD")</f>
        <v>TBD</v>
      </c>
      <c r="L311" s="81" t="str">
        <f>IFERROR(VLOOKUP(F311,'Table V'!A:C,3,FALSE),"LdF non existante")</f>
        <v>LdF non existante</v>
      </c>
      <c r="M311" s="85" t="s">
        <v>46</v>
      </c>
      <c r="N311" s="81" t="str">
        <f>IFERROR(VLOOKUP(F311,'Table V'!A:H,8,FALSE),"À définir")</f>
        <v>À définir</v>
      </c>
      <c r="O311" s="81" t="str">
        <f>IFERROR(VLOOKUP(F311,'Table V'!A:E,2,FALSE),"TBD")</f>
        <v>TBD</v>
      </c>
      <c r="P311" s="81" t="str">
        <f>IFERROR(CONCATENATE(VLOOKUP(F311,'Table V'!$A$1:$Q$259969,17,FALSE),"-",(RIGHT(C311,4)),"0",D311),"")</f>
        <v/>
      </c>
      <c r="Q311" s="86" t="str">
        <f>IFERROR(VLOOKUP(F311,'Table V'!A:L,12,FALSE),"")</f>
        <v/>
      </c>
      <c r="R311" s="82"/>
      <c r="S311" s="81"/>
      <c r="T311" s="90">
        <v>43432</v>
      </c>
      <c r="U311" s="88" t="s">
        <v>18</v>
      </c>
      <c r="V311" s="86" t="str">
        <f>IFERROR(VLOOKUP(F311,'Table V'!A:F,6,FALSE),"TBD")</f>
        <v>TBD</v>
      </c>
      <c r="W311" s="81" t="str">
        <f>IFERROR(VLOOKUP(F311,'Table V'!A:G,7,FALSE),"TBD")</f>
        <v>TBD</v>
      </c>
      <c r="X311" s="81" t="str">
        <f>IFERROR(VLOOKUP(A311,[1]Feuil1!$A:$AJ,32,FALSE),"N/A")</f>
        <v>N/A</v>
      </c>
      <c r="Y311" s="86" t="s">
        <v>1937</v>
      </c>
      <c r="Z311" s="89"/>
      <c r="AA311" s="81" t="s">
        <v>840</v>
      </c>
      <c r="AB311" s="85"/>
      <c r="AC311" s="85"/>
      <c r="AD311" s="85"/>
      <c r="AE311" s="90">
        <v>43434</v>
      </c>
      <c r="AF311" s="90"/>
      <c r="AG311" s="90">
        <f t="shared" si="19"/>
        <v>43432</v>
      </c>
      <c r="AH311" s="81"/>
      <c r="AI311" s="133" t="str">
        <f>IFERROR(VLOOKUP(SPARES_MANUF[[#This Row],[LCT pour mise à la MAD]],[2]MAD!$B$4:$J$500000,2,FALSE),"MAD TBD")</f>
        <v>MAD TBD</v>
      </c>
      <c r="AJ311" s="124" t="str">
        <f>IFERROR(VLOOKUP(SPARES_MANUF[[#This Row],[LCT pour mise à la MAD]],[2]MAD!$B$4:$J$500000,9,FALSE),"")</f>
        <v/>
      </c>
      <c r="AK3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1" s="124">
        <f>SPARES_MANUF[[#This Row],[Promised ODD]]</f>
        <v>0</v>
      </c>
      <c r="AM311" s="122" t="s">
        <v>10</v>
      </c>
      <c r="AN311" s="200" t="str">
        <f>IFERROR(VLOOKUP(SPARES_MANUF[[#This Row],[P/N]],'Table V'!A$1:O$7777,13,FALSE),"0,00")</f>
        <v>0,00</v>
      </c>
      <c r="AO311" s="201" t="str">
        <f>IFERROR(VLOOKUP(SPARES_MANUF[[#This Row],[P/N]],'Table V'!A$1:O$7777,14,FALSE),"0,00")</f>
        <v>0,00</v>
      </c>
      <c r="AP311" s="202" t="s">
        <v>1096</v>
      </c>
      <c r="AQ311" s="203" t="str">
        <f>IFERROR(VLOOKUP(SPARES_MANUF[[#This Row],[CONCAT]],[3]PO_AS!$A$2:$R$2520,16,FALSE),"TBD")</f>
        <v>TBD</v>
      </c>
      <c r="AR311" s="204" t="str">
        <f>IFERROR(VLOOKUP(SPARES_MANUF[[#This Row],[CONCAT]],[3]PO_AS!$A$2:$S$2520,18,FALSE),"TBD")</f>
        <v>TBD</v>
      </c>
      <c r="AS311" s="204" t="str">
        <f t="shared" si="20"/>
        <v>Non valide</v>
      </c>
      <c r="AT311" s="204" t="str">
        <f t="shared" si="21"/>
        <v>Non valide</v>
      </c>
      <c r="AU3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11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11" s="259" t="str">
        <f>LEFT(SPARES_MANUF[[#This Row],[LCT]],9)</f>
        <v/>
      </c>
      <c r="AX311" s="205">
        <f>SPARES_MANUF[[#This Row],[Collaborated date]]</f>
        <v>0</v>
      </c>
      <c r="AY311" s="206">
        <f>IF(AND(SPARES_MANUF[[#This Row],[Dashboard date]]&gt;40179,SPARES_MANUF[[#This Row],[Dashboard date]]&lt;45658),SPARES_MANUF[[#This Row],[Dashboard date]],0)</f>
        <v>0</v>
      </c>
      <c r="AZ311" s="207">
        <f>IF(OR(SPARES_MANUF[[#This Row],[Client]]="STELIA",SPARES_MANUF[[#This Row],[Priority]]="RTN",SPARES_MANUF[[#This Row],[Priority]]="EXP",SPARES_MANUF[[#This Row],[Priority]]="CRIT"),2,1)</f>
        <v>2</v>
      </c>
      <c r="BA311" s="208" t="str">
        <f>IFERROR(VLOOKUP(SPARES_MANUF[[#This Row],[P/N]],Tableau2[[#All],[PN]:[Temps alloués (h)]],16,FALSE),"TBD")</f>
        <v>TBD</v>
      </c>
      <c r="BB311" s="208" t="str">
        <f>IFERROR(SUM(SPARES_MANUF[[#This Row],[Temps alloués Unitaire]]*SPARES_MANUF[[#This Row],[Requested Qty]]),"TBD")</f>
        <v>TBD</v>
      </c>
    </row>
    <row r="312" spans="1:54" ht="12.75" hidden="1" customHeight="1" x14ac:dyDescent="0.2">
      <c r="A312" s="335" t="str">
        <f t="shared" si="22"/>
        <v>2791555210</v>
      </c>
      <c r="B312" s="81" t="str">
        <f>IFERROR(VLOOKUP(F312,'Table V'!A:K,11,FALSE),"TBD")</f>
        <v>AIRBUS</v>
      </c>
      <c r="C312" s="81">
        <v>27915552</v>
      </c>
      <c r="D312" s="82">
        <v>10</v>
      </c>
      <c r="E312" s="83" t="s">
        <v>3</v>
      </c>
      <c r="F312" s="81" t="s">
        <v>678</v>
      </c>
      <c r="G312" s="81">
        <v>1</v>
      </c>
      <c r="H312" s="81">
        <v>0</v>
      </c>
      <c r="I312" s="81" t="str">
        <f>IFERROR(VLOOKUP(F312,'Stock PHS'!A:F,6,FALSE),"")</f>
        <v/>
      </c>
      <c r="J312" s="84" t="str">
        <f>IFERROR(VLOOKUP(F312,'Table V'!A:I,9,FALSE),"P/N INCONNU")</f>
        <v>P/N CONNU</v>
      </c>
      <c r="K312" s="81" t="str">
        <f>IFERROR(VLOOKUP(F312,'Table V'!A:J,10,FALSE),"TBD")</f>
        <v>NB6251P</v>
      </c>
      <c r="L312" s="81" t="str">
        <f>IFERROR(VLOOKUP(F312,'Table V'!A:C,3,FALSE),"LdF non existante")</f>
        <v>LdF Non approuvée</v>
      </c>
      <c r="M312" s="85" t="s">
        <v>46</v>
      </c>
      <c r="N312" s="81" t="str">
        <f>IFERROR(VLOOKUP(F312,'Table V'!A:H,8,FALSE),"À définir")</f>
        <v>NON</v>
      </c>
      <c r="O312" s="81">
        <f>IFERROR(VLOOKUP(F312,'Table V'!A:E,2,FALSE),"TBD")</f>
        <v>60</v>
      </c>
      <c r="P312" s="81" t="str">
        <f>IFERROR(CONCATENATE(VLOOKUP(F312,'Table V'!$A$1:$Q$259969,17,FALSE),"-",(RIGHT(C312,4)),"0",D312),"")</f>
        <v>1251019-5552010</v>
      </c>
      <c r="Q312" s="86" t="str">
        <f>IFERROR(VLOOKUP(F312,'Table V'!A:L,12,FALSE),"")</f>
        <v>LAB</v>
      </c>
      <c r="R312" s="82" t="s">
        <v>885</v>
      </c>
      <c r="S312" s="81" t="s">
        <v>153</v>
      </c>
      <c r="T312" s="90">
        <v>43432</v>
      </c>
      <c r="U312" s="88" t="s">
        <v>18</v>
      </c>
      <c r="V312" s="86" t="str">
        <f>IFERROR(VLOOKUP(F312,'Table V'!A:F,6,FALSE),"TBD")</f>
        <v>6963455500
6963455400</v>
      </c>
      <c r="W312" s="81" t="str">
        <f>IFERROR(VLOOKUP(F312,'Table V'!A:G,7,FALSE),"TBD")</f>
        <v>Qté 1
Qté 1</v>
      </c>
      <c r="X312" s="81" t="str">
        <f>IFERROR(VLOOKUP(A312,[1]Feuil1!$A:$AJ,32,FALSE),"N/A")</f>
        <v>Received</v>
      </c>
      <c r="Y312" s="86" t="s">
        <v>1893</v>
      </c>
      <c r="Z312" s="89" t="s">
        <v>1194</v>
      </c>
      <c r="AA312" s="81" t="s">
        <v>840</v>
      </c>
      <c r="AB312" s="85">
        <v>16961</v>
      </c>
      <c r="AC312" s="85" t="s">
        <v>905</v>
      </c>
      <c r="AD312" s="85">
        <v>3964</v>
      </c>
      <c r="AE312" s="90">
        <v>43388</v>
      </c>
      <c r="AF312" s="90">
        <v>43434</v>
      </c>
      <c r="AG312" s="90">
        <f t="shared" si="19"/>
        <v>43432</v>
      </c>
      <c r="AH312" s="81"/>
      <c r="AI312" s="133" t="str">
        <f>IFERROR(VLOOKUP(SPARES_MANUF[[#This Row],[LCT pour mise à la MAD]],[2]MAD!$B$4:$J$500000,2,FALSE),"MAD TBD")</f>
        <v>MAD TBD</v>
      </c>
      <c r="AJ312" s="124" t="str">
        <f>IFERROR(VLOOKUP(SPARES_MANUF[[#This Row],[LCT pour mise à la MAD]],[2]MAD!$B$4:$J$500000,9,FALSE),"")</f>
        <v/>
      </c>
      <c r="AK3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2" s="124">
        <f>SPARES_MANUF[[#This Row],[Promised ODD]]</f>
        <v>43434</v>
      </c>
      <c r="AM312" s="122" t="s">
        <v>10</v>
      </c>
      <c r="AN312" s="200">
        <f>IFERROR(VLOOKUP(SPARES_MANUF[[#This Row],[P/N]],'Table V'!A$1:O$7777,13,FALSE),"0,00")</f>
        <v>1036</v>
      </c>
      <c r="AO312" s="201">
        <f>IFERROR(VLOOKUP(SPARES_MANUF[[#This Row],[P/N]],'Table V'!A$1:O$7777,14,FALSE),"0,00")</f>
        <v>1937</v>
      </c>
      <c r="AP312" s="202" t="str">
        <f>IFERROR(VLOOKUP(SPARES_MANUF[[#This Row],[P/N]],'Table V'!A$1:O$7777,15,FALSE),"TBD")</f>
        <v>USD</v>
      </c>
      <c r="AQ312" s="203" t="str">
        <f>IFERROR(VLOOKUP(SPARES_MANUF[[#This Row],[CONCAT]],[3]PO_AS!$A$2:$R$2520,16,FALSE),"TBD")</f>
        <v>TBD</v>
      </c>
      <c r="AR312" s="204" t="str">
        <f>IFERROR(VLOOKUP(SPARES_MANUF[[#This Row],[CONCAT]],[3]PO_AS!$A$2:$S$2520,18,FALSE),"TBD")</f>
        <v>TBD</v>
      </c>
      <c r="AS312" s="204" t="str">
        <f t="shared" si="20"/>
        <v>Non valide</v>
      </c>
      <c r="AT312" s="204" t="str">
        <f t="shared" si="21"/>
        <v>Non valide</v>
      </c>
      <c r="AU3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1937</v>
      </c>
      <c r="AV312" s="280">
        <f>IFERROR(SPARES_MANUF[[#This Row],[CA]]*INDEX('Paramètres listes'!$A$32:$C$34,MATCH(SPARES_MANUF[[#This Row],[Devise vendue]],'Paramètres listes'!$A$32:$A$34,0),MATCH(DASHBOARD!$J$5,'Paramètres listes'!$A$32:$C$32,0)),"0,00")</f>
        <v>1723.93</v>
      </c>
      <c r="AW312" s="259" t="str">
        <f>LEFT(SPARES_MANUF[[#This Row],[LCT]],9)</f>
        <v>LCT138993</v>
      </c>
      <c r="AX312" s="205">
        <f>SPARES_MANUF[[#This Row],[Collaborated date]]</f>
        <v>43434</v>
      </c>
      <c r="AY312" s="206">
        <f>IF(AND(SPARES_MANUF[[#This Row],[Dashboard date]]&gt;40179,SPARES_MANUF[[#This Row],[Dashboard date]]&lt;45658),SPARES_MANUF[[#This Row],[Dashboard date]],0)</f>
        <v>43434</v>
      </c>
      <c r="AZ312" s="207">
        <f>IF(OR(SPARES_MANUF[[#This Row],[Client]]="STELIA",SPARES_MANUF[[#This Row],[Priority]]="RTN",SPARES_MANUF[[#This Row],[Priority]]="EXP",SPARES_MANUF[[#This Row],[Priority]]="CRIT"),2,1)</f>
        <v>1</v>
      </c>
      <c r="BA312" s="208">
        <f>IFERROR(VLOOKUP(SPARES_MANUF[[#This Row],[P/N]],Tableau2[[#All],[PN]:[Temps alloués (h)]],16,FALSE),"TBD")</f>
        <v>0</v>
      </c>
      <c r="BB312" s="208">
        <f>IFERROR(SUM(SPARES_MANUF[[#This Row],[Temps alloués Unitaire]]*SPARES_MANUF[[#This Row],[Requested Qty]]),"TBD")</f>
        <v>0</v>
      </c>
    </row>
    <row r="313" spans="1:54" ht="25.5" hidden="1" customHeight="1" x14ac:dyDescent="0.2">
      <c r="A313" s="335" t="str">
        <f t="shared" si="22"/>
        <v>2791555510</v>
      </c>
      <c r="B313" s="81" t="str">
        <f>IFERROR(VLOOKUP(F313,'Table V'!A:K,11,FALSE),"TBD")</f>
        <v>AIRBUS</v>
      </c>
      <c r="C313" s="81">
        <v>27915555</v>
      </c>
      <c r="D313" s="82">
        <v>10</v>
      </c>
      <c r="E313" s="83" t="s">
        <v>3</v>
      </c>
      <c r="F313" s="81" t="s">
        <v>678</v>
      </c>
      <c r="G313" s="81">
        <v>1</v>
      </c>
      <c r="H313" s="81">
        <v>0</v>
      </c>
      <c r="I313" s="81" t="str">
        <f>IFERROR(VLOOKUP(F313,'Stock PHS'!A:F,6,FALSE),"")</f>
        <v/>
      </c>
      <c r="J313" s="84" t="str">
        <f>IFERROR(VLOOKUP(F313,'Table V'!A:I,9,FALSE),"P/N INCONNU")</f>
        <v>P/N CONNU</v>
      </c>
      <c r="K313" s="81" t="str">
        <f>IFERROR(VLOOKUP(F313,'Table V'!A:J,10,FALSE),"TBD")</f>
        <v>NB6251P</v>
      </c>
      <c r="L313" s="81" t="str">
        <f>IFERROR(VLOOKUP(F313,'Table V'!A:C,3,FALSE),"LdF non existante")</f>
        <v>LdF Non approuvée</v>
      </c>
      <c r="M313" s="85" t="s">
        <v>46</v>
      </c>
      <c r="N313" s="81" t="str">
        <f>IFERROR(VLOOKUP(F313,'Table V'!A:H,8,FALSE),"À définir")</f>
        <v>NON</v>
      </c>
      <c r="O313" s="81">
        <f>IFERROR(VLOOKUP(F313,'Table V'!A:E,2,FALSE),"TBD")</f>
        <v>60</v>
      </c>
      <c r="P313" s="81" t="str">
        <f>IFERROR(CONCATENATE(VLOOKUP(F313,'Table V'!$A$1:$Q$259969,17,FALSE),"-",(RIGHT(C313,4)),"0",D313),"")</f>
        <v>1251019-5555010</v>
      </c>
      <c r="Q313" s="86" t="str">
        <f>IFERROR(VLOOKUP(F313,'Table V'!A:L,12,FALSE),"")</f>
        <v>LAB</v>
      </c>
      <c r="R313" s="82" t="s">
        <v>886</v>
      </c>
      <c r="S313" s="81" t="s">
        <v>164</v>
      </c>
      <c r="T313" s="90">
        <v>43432</v>
      </c>
      <c r="U313" s="88" t="s">
        <v>18</v>
      </c>
      <c r="V313" s="86" t="str">
        <f>IFERROR(VLOOKUP(F313,'Table V'!A:F,6,FALSE),"TBD")</f>
        <v>6963455500
6963455400</v>
      </c>
      <c r="W313" s="81" t="str">
        <f>IFERROR(VLOOKUP(F313,'Table V'!A:G,7,FALSE),"TBD")</f>
        <v>Qté 1
Qté 1</v>
      </c>
      <c r="X313" s="81" t="str">
        <f>IFERROR(VLOOKUP(A313,[1]Feuil1!$A:$AJ,32,FALSE),"N/A")</f>
        <v>Received</v>
      </c>
      <c r="Y313" s="86" t="s">
        <v>1893</v>
      </c>
      <c r="Z313" s="89" t="s">
        <v>1194</v>
      </c>
      <c r="AA313" s="81" t="s">
        <v>840</v>
      </c>
      <c r="AB313" s="85">
        <v>16961</v>
      </c>
      <c r="AC313" s="85" t="s">
        <v>905</v>
      </c>
      <c r="AD313" s="85">
        <v>3964</v>
      </c>
      <c r="AE313" s="90">
        <v>43388</v>
      </c>
      <c r="AF313" s="90">
        <v>43434</v>
      </c>
      <c r="AG313" s="90">
        <f t="shared" si="19"/>
        <v>43432</v>
      </c>
      <c r="AH313" s="81"/>
      <c r="AI313" s="133" t="str">
        <f>IFERROR(VLOOKUP(SPARES_MANUF[[#This Row],[LCT pour mise à la MAD]],[2]MAD!$B$4:$J$500000,2,FALSE),"MAD TBD")</f>
        <v>MAD TBD</v>
      </c>
      <c r="AJ313" s="124" t="str">
        <f>IFERROR(VLOOKUP(SPARES_MANUF[[#This Row],[LCT pour mise à la MAD]],[2]MAD!$B$4:$J$500000,9,FALSE),"")</f>
        <v/>
      </c>
      <c r="AK3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3" s="124">
        <f>SPARES_MANUF[[#This Row],[Promised ODD]]</f>
        <v>43434</v>
      </c>
      <c r="AM313" s="122" t="s">
        <v>10</v>
      </c>
      <c r="AN313" s="200">
        <f>IFERROR(VLOOKUP(SPARES_MANUF[[#This Row],[P/N]],'Table V'!A$1:O$7777,13,FALSE),"0,00")</f>
        <v>1036</v>
      </c>
      <c r="AO313" s="201">
        <f>IFERROR(VLOOKUP(SPARES_MANUF[[#This Row],[P/N]],'Table V'!A$1:O$7777,14,FALSE),"0,00")</f>
        <v>1937</v>
      </c>
      <c r="AP313" s="202" t="str">
        <f>IFERROR(VLOOKUP(SPARES_MANUF[[#This Row],[P/N]],'Table V'!A$1:O$7777,15,FALSE),"TBD")</f>
        <v>USD</v>
      </c>
      <c r="AQ313" s="203" t="str">
        <f>IFERROR(VLOOKUP(SPARES_MANUF[[#This Row],[CONCAT]],[3]PO_AS!$A$2:$R$2520,16,FALSE),"TBD")</f>
        <v>TBD</v>
      </c>
      <c r="AR313" s="204" t="str">
        <f>IFERROR(VLOOKUP(SPARES_MANUF[[#This Row],[CONCAT]],[3]PO_AS!$A$2:$S$2520,18,FALSE),"TBD")</f>
        <v>TBD</v>
      </c>
      <c r="AS313" s="204" t="str">
        <f t="shared" si="20"/>
        <v>Non valide</v>
      </c>
      <c r="AT313" s="204" t="str">
        <f t="shared" si="21"/>
        <v>Non valide</v>
      </c>
      <c r="AU3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1937</v>
      </c>
      <c r="AV313" s="280">
        <f>IFERROR(SPARES_MANUF[[#This Row],[CA]]*INDEX('Paramètres listes'!$A$32:$C$34,MATCH(SPARES_MANUF[[#This Row],[Devise vendue]],'Paramètres listes'!$A$32:$A$34,0),MATCH(DASHBOARD!$J$5,'Paramètres listes'!$A$32:$C$32,0)),"0,00")</f>
        <v>1723.93</v>
      </c>
      <c r="AW313" s="259" t="str">
        <f>LEFT(SPARES_MANUF[[#This Row],[LCT]],9)</f>
        <v>LCT138995</v>
      </c>
      <c r="AX313" s="205">
        <f>SPARES_MANUF[[#This Row],[Collaborated date]]</f>
        <v>43434</v>
      </c>
      <c r="AY313" s="206">
        <f>IF(AND(SPARES_MANUF[[#This Row],[Dashboard date]]&gt;40179,SPARES_MANUF[[#This Row],[Dashboard date]]&lt;45658),SPARES_MANUF[[#This Row],[Dashboard date]],0)</f>
        <v>43434</v>
      </c>
      <c r="AZ313" s="207">
        <f>IF(OR(SPARES_MANUF[[#This Row],[Client]]="STELIA",SPARES_MANUF[[#This Row],[Priority]]="RTN",SPARES_MANUF[[#This Row],[Priority]]="EXP",SPARES_MANUF[[#This Row],[Priority]]="CRIT"),2,1)</f>
        <v>1</v>
      </c>
      <c r="BA313" s="208">
        <f>IFERROR(VLOOKUP(SPARES_MANUF[[#This Row],[P/N]],Tableau2[[#All],[PN]:[Temps alloués (h)]],16,FALSE),"TBD")</f>
        <v>0</v>
      </c>
      <c r="BB313" s="208">
        <f>IFERROR(SUM(SPARES_MANUF[[#This Row],[Temps alloués Unitaire]]*SPARES_MANUF[[#This Row],[Requested Qty]]),"TBD")</f>
        <v>0</v>
      </c>
    </row>
    <row r="314" spans="1:54" ht="38.25" hidden="1" customHeight="1" x14ac:dyDescent="0.2">
      <c r="A314" s="335" t="str">
        <f t="shared" si="22"/>
        <v>2791557510</v>
      </c>
      <c r="B314" s="81" t="str">
        <f>IFERROR(VLOOKUP(F314,'Table V'!A:K,11,FALSE),"TBD")</f>
        <v>AIRBUS</v>
      </c>
      <c r="C314" s="81">
        <v>27915575</v>
      </c>
      <c r="D314" s="82">
        <v>10</v>
      </c>
      <c r="E314" s="83" t="s">
        <v>3</v>
      </c>
      <c r="F314" s="81" t="s">
        <v>680</v>
      </c>
      <c r="G314" s="81">
        <v>1</v>
      </c>
      <c r="H314" s="81">
        <v>0</v>
      </c>
      <c r="I314" s="81" t="str">
        <f>IFERROR(VLOOKUP(F314,'Stock PHS'!A:F,6,FALSE),"")</f>
        <v/>
      </c>
      <c r="J314" s="84" t="str">
        <f>IFERROR(VLOOKUP(F314,'Table V'!A:I,9,FALSE),"P/N INCONNU")</f>
        <v>P/N CONNU</v>
      </c>
      <c r="K314" s="81" t="str">
        <f>IFERROR(VLOOKUP(F314,'Table V'!A:J,10,FALSE),"TBD")</f>
        <v>TBD</v>
      </c>
      <c r="L314" s="81" t="str">
        <f>IFERROR(VLOOKUP(F314,'Table V'!A:C,3,FALSE),"LdF non existante")</f>
        <v>LdF Non approuvée</v>
      </c>
      <c r="M314" s="85" t="s">
        <v>46</v>
      </c>
      <c r="N314" s="81" t="str">
        <f>IFERROR(VLOOKUP(F314,'Table V'!A:H,8,FALSE),"À définir")</f>
        <v>NON</v>
      </c>
      <c r="O314" s="81">
        <f>IFERROR(VLOOKUP(F314,'Table V'!A:E,2,FALSE),"TBD")</f>
        <v>62</v>
      </c>
      <c r="P314" s="81" t="str">
        <f>IFERROR(CONCATENATE(VLOOKUP(F314,'Table V'!$A$1:$Q$259969,17,FALSE),"-",(RIGHT(C314,4)),"0",D314),"")</f>
        <v>1251019-5575010</v>
      </c>
      <c r="Q314" s="86" t="str">
        <f>IFERROR(VLOOKUP(F314,'Table V'!A:L,12,FALSE),"")</f>
        <v>LAB</v>
      </c>
      <c r="R314" s="82" t="s">
        <v>878</v>
      </c>
      <c r="S314" s="81" t="s">
        <v>153</v>
      </c>
      <c r="T314" s="90">
        <v>43432</v>
      </c>
      <c r="U314" s="88" t="s">
        <v>18</v>
      </c>
      <c r="V314" s="86" t="str">
        <f>IFERROR(VLOOKUP(F314,'Table V'!A:F,6,FALSE),"TBD")</f>
        <v>6963455500
6963455400
6963403400</v>
      </c>
      <c r="W314" s="81" t="str">
        <f>IFERROR(VLOOKUP(F314,'Table V'!A:G,7,FALSE),"TBD")</f>
        <v>Qté 1
Qté 1
Qté 1</v>
      </c>
      <c r="X314" s="81" t="str">
        <f>IFERROR(VLOOKUP(A314,[1]Feuil1!$A:$AJ,32,FALSE),"N/A")</f>
        <v>Received</v>
      </c>
      <c r="Y314" s="86" t="s">
        <v>1893</v>
      </c>
      <c r="Z314" s="89" t="s">
        <v>1194</v>
      </c>
      <c r="AA314" s="81" t="s">
        <v>840</v>
      </c>
      <c r="AB314" s="85">
        <v>16961</v>
      </c>
      <c r="AC314" s="85" t="s">
        <v>905</v>
      </c>
      <c r="AD314" s="85">
        <v>3964</v>
      </c>
      <c r="AE314" s="90">
        <v>43388</v>
      </c>
      <c r="AF314" s="90">
        <v>43434</v>
      </c>
      <c r="AG314" s="90">
        <f t="shared" si="19"/>
        <v>43432</v>
      </c>
      <c r="AH314" s="81"/>
      <c r="AI314" s="133" t="str">
        <f>IFERROR(VLOOKUP(SPARES_MANUF[[#This Row],[LCT pour mise à la MAD]],[2]MAD!$B$4:$J$500000,2,FALSE),"MAD TBD")</f>
        <v>MAD TBD</v>
      </c>
      <c r="AJ314" s="124" t="str">
        <f>IFERROR(VLOOKUP(SPARES_MANUF[[#This Row],[LCT pour mise à la MAD]],[2]MAD!$B$4:$J$500000,9,FALSE),"")</f>
        <v/>
      </c>
      <c r="AK3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4" s="124">
        <f>SPARES_MANUF[[#This Row],[Promised ODD]]</f>
        <v>43434</v>
      </c>
      <c r="AM314" s="122" t="s">
        <v>10</v>
      </c>
      <c r="AN314" s="200">
        <f>IFERROR(VLOOKUP(SPARES_MANUF[[#This Row],[P/N]],'Table V'!A$1:O$7777,13,FALSE),"0,00")</f>
        <v>1155</v>
      </c>
      <c r="AO314" s="201">
        <f>IFERROR(VLOOKUP(SPARES_MANUF[[#This Row],[P/N]],'Table V'!A$1:O$7777,14,FALSE),"0,00")</f>
        <v>2033</v>
      </c>
      <c r="AP314" s="202" t="str">
        <f>IFERROR(VLOOKUP(SPARES_MANUF[[#This Row],[P/N]],'Table V'!A$1:O$7777,15,FALSE),"TBD")</f>
        <v>USD</v>
      </c>
      <c r="AQ314" s="203" t="str">
        <f>IFERROR(VLOOKUP(SPARES_MANUF[[#This Row],[CONCAT]],[3]PO_AS!$A$2:$R$2520,16,FALSE),"TBD")</f>
        <v>TBD</v>
      </c>
      <c r="AR314" s="204" t="str">
        <f>IFERROR(VLOOKUP(SPARES_MANUF[[#This Row],[CONCAT]],[3]PO_AS!$A$2:$S$2520,18,FALSE),"TBD")</f>
        <v>TBD</v>
      </c>
      <c r="AS314" s="204" t="str">
        <f t="shared" si="20"/>
        <v>Non valide</v>
      </c>
      <c r="AT314" s="204" t="str">
        <f t="shared" si="21"/>
        <v>Non valide</v>
      </c>
      <c r="AU3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2033</v>
      </c>
      <c r="AV314" s="280">
        <f>IFERROR(SPARES_MANUF[[#This Row],[CA]]*INDEX('Paramètres listes'!$A$32:$C$34,MATCH(SPARES_MANUF[[#This Row],[Devise vendue]],'Paramètres listes'!$A$32:$A$34,0),MATCH(DASHBOARD!$J$5,'Paramètres listes'!$A$32:$C$32,0)),"0,00")</f>
        <v>1809.3700000000001</v>
      </c>
      <c r="AW314" s="259" t="str">
        <f>LEFT(SPARES_MANUF[[#This Row],[LCT]],9)</f>
        <v>LCT138968</v>
      </c>
      <c r="AX314" s="205">
        <f>SPARES_MANUF[[#This Row],[Collaborated date]]</f>
        <v>43434</v>
      </c>
      <c r="AY314" s="206">
        <f>IF(AND(SPARES_MANUF[[#This Row],[Dashboard date]]&gt;40179,SPARES_MANUF[[#This Row],[Dashboard date]]&lt;45658),SPARES_MANUF[[#This Row],[Dashboard date]],0)</f>
        <v>43434</v>
      </c>
      <c r="AZ314" s="207">
        <f>IF(OR(SPARES_MANUF[[#This Row],[Client]]="STELIA",SPARES_MANUF[[#This Row],[Priority]]="RTN",SPARES_MANUF[[#This Row],[Priority]]="EXP",SPARES_MANUF[[#This Row],[Priority]]="CRIT"),2,1)</f>
        <v>1</v>
      </c>
      <c r="BA314" s="208">
        <f>IFERROR(VLOOKUP(SPARES_MANUF[[#This Row],[P/N]],Tableau2[[#All],[PN]:[Temps alloués (h)]],16,FALSE),"TBD")</f>
        <v>0</v>
      </c>
      <c r="BB314" s="208">
        <f>IFERROR(SUM(SPARES_MANUF[[#This Row],[Temps alloués Unitaire]]*SPARES_MANUF[[#This Row],[Requested Qty]]),"TBD")</f>
        <v>0</v>
      </c>
    </row>
    <row r="315" spans="1:54" ht="38.25" hidden="1" customHeight="1" x14ac:dyDescent="0.2">
      <c r="A315" s="335" t="str">
        <f t="shared" si="22"/>
        <v>2791557810</v>
      </c>
      <c r="B315" s="81" t="str">
        <f>IFERROR(VLOOKUP(F315,'Table V'!A:K,11,FALSE),"TBD")</f>
        <v>AIRBUS</v>
      </c>
      <c r="C315" s="81">
        <v>27915578</v>
      </c>
      <c r="D315" s="82">
        <v>10</v>
      </c>
      <c r="E315" s="83" t="s">
        <v>3</v>
      </c>
      <c r="F315" s="81" t="s">
        <v>680</v>
      </c>
      <c r="G315" s="81">
        <v>1</v>
      </c>
      <c r="H315" s="81">
        <v>0</v>
      </c>
      <c r="I315" s="81" t="str">
        <f>IFERROR(VLOOKUP(F315,'Stock PHS'!A:F,6,FALSE),"")</f>
        <v/>
      </c>
      <c r="J315" s="84" t="str">
        <f>IFERROR(VLOOKUP(F315,'Table V'!A:I,9,FALSE),"P/N INCONNU")</f>
        <v>P/N CONNU</v>
      </c>
      <c r="K315" s="81" t="str">
        <f>IFERROR(VLOOKUP(F315,'Table V'!A:J,10,FALSE),"TBD")</f>
        <v>TBD</v>
      </c>
      <c r="L315" s="81" t="str">
        <f>IFERROR(VLOOKUP(F315,'Table V'!A:C,3,FALSE),"LdF non existante")</f>
        <v>LdF Non approuvée</v>
      </c>
      <c r="M315" s="85" t="s">
        <v>46</v>
      </c>
      <c r="N315" s="81" t="str">
        <f>IFERROR(VLOOKUP(F315,'Table V'!A:H,8,FALSE),"À définir")</f>
        <v>NON</v>
      </c>
      <c r="O315" s="81">
        <f>IFERROR(VLOOKUP(F315,'Table V'!A:E,2,FALSE),"TBD")</f>
        <v>62</v>
      </c>
      <c r="P315" s="81" t="str">
        <f>IFERROR(CONCATENATE(VLOOKUP(F315,'Table V'!$A$1:$Q$259969,17,FALSE),"-",(RIGHT(C315,4)),"0",D315),"")</f>
        <v>1251019-5578010</v>
      </c>
      <c r="Q315" s="86" t="str">
        <f>IFERROR(VLOOKUP(F315,'Table V'!A:L,12,FALSE),"")</f>
        <v>LAB</v>
      </c>
      <c r="R315" s="82" t="s">
        <v>879</v>
      </c>
      <c r="S315" s="81" t="s">
        <v>164</v>
      </c>
      <c r="T315" s="90">
        <v>43432</v>
      </c>
      <c r="U315" s="88" t="s">
        <v>18</v>
      </c>
      <c r="V315" s="86" t="str">
        <f>IFERROR(VLOOKUP(F315,'Table V'!A:F,6,FALSE),"TBD")</f>
        <v>6963455500
6963455400
6963403400</v>
      </c>
      <c r="W315" s="81" t="str">
        <f>IFERROR(VLOOKUP(F315,'Table V'!A:G,7,FALSE),"TBD")</f>
        <v>Qté 1
Qté 1
Qté 1</v>
      </c>
      <c r="X315" s="81" t="str">
        <f>IFERROR(VLOOKUP(A315,[1]Feuil1!$A:$AJ,32,FALSE),"N/A")</f>
        <v>Received</v>
      </c>
      <c r="Y315" s="86" t="s">
        <v>1893</v>
      </c>
      <c r="Z315" s="89" t="s">
        <v>1194</v>
      </c>
      <c r="AA315" s="81" t="s">
        <v>840</v>
      </c>
      <c r="AB315" s="85">
        <v>16961</v>
      </c>
      <c r="AC315" s="85" t="s">
        <v>905</v>
      </c>
      <c r="AD315" s="85">
        <v>3964</v>
      </c>
      <c r="AE315" s="90">
        <v>43388</v>
      </c>
      <c r="AF315" s="90">
        <v>43434</v>
      </c>
      <c r="AG315" s="90">
        <f t="shared" si="19"/>
        <v>43432</v>
      </c>
      <c r="AH315" s="81"/>
      <c r="AI315" s="133" t="str">
        <f>IFERROR(VLOOKUP(SPARES_MANUF[[#This Row],[LCT pour mise à la MAD]],[2]MAD!$B$4:$J$500000,2,FALSE),"MAD TBD")</f>
        <v>MAD TBD</v>
      </c>
      <c r="AJ315" s="124" t="str">
        <f>IFERROR(VLOOKUP(SPARES_MANUF[[#This Row],[LCT pour mise à la MAD]],[2]MAD!$B$4:$J$500000,9,FALSE),"")</f>
        <v/>
      </c>
      <c r="AK31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5" s="124">
        <f>SPARES_MANUF[[#This Row],[Promised ODD]]</f>
        <v>43434</v>
      </c>
      <c r="AM315" s="122" t="s">
        <v>10</v>
      </c>
      <c r="AN315" s="200">
        <f>IFERROR(VLOOKUP(SPARES_MANUF[[#This Row],[P/N]],'Table V'!A$1:O$7777,13,FALSE),"0,00")</f>
        <v>1155</v>
      </c>
      <c r="AO315" s="201">
        <f>IFERROR(VLOOKUP(SPARES_MANUF[[#This Row],[P/N]],'Table V'!A$1:O$7777,14,FALSE),"0,00")</f>
        <v>2033</v>
      </c>
      <c r="AP315" s="202" t="str">
        <f>IFERROR(VLOOKUP(SPARES_MANUF[[#This Row],[P/N]],'Table V'!A$1:O$7777,15,FALSE),"TBD")</f>
        <v>USD</v>
      </c>
      <c r="AQ315" s="203" t="str">
        <f>IFERROR(VLOOKUP(SPARES_MANUF[[#This Row],[CONCAT]],[3]PO_AS!$A$2:$R$2520,16,FALSE),"TBD")</f>
        <v>TBD</v>
      </c>
      <c r="AR315" s="204" t="str">
        <f>IFERROR(VLOOKUP(SPARES_MANUF[[#This Row],[CONCAT]],[3]PO_AS!$A$2:$S$2520,18,FALSE),"TBD")</f>
        <v>TBD</v>
      </c>
      <c r="AS315" s="204" t="str">
        <f t="shared" si="20"/>
        <v>Non valide</v>
      </c>
      <c r="AT315" s="204" t="str">
        <f t="shared" si="21"/>
        <v>Non valide</v>
      </c>
      <c r="AU3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2033</v>
      </c>
      <c r="AV315" s="280">
        <f>IFERROR(SPARES_MANUF[[#This Row],[CA]]*INDEX('Paramètres listes'!$A$32:$C$34,MATCH(SPARES_MANUF[[#This Row],[Devise vendue]],'Paramètres listes'!$A$32:$A$34,0),MATCH(DASHBOARD!$J$5,'Paramètres listes'!$A$32:$C$32,0)),"0,00")</f>
        <v>1809.3700000000001</v>
      </c>
      <c r="AW315" s="259" t="str">
        <f>LEFT(SPARES_MANUF[[#This Row],[LCT]],9)</f>
        <v>LCT138978</v>
      </c>
      <c r="AX315" s="205">
        <f>SPARES_MANUF[[#This Row],[Collaborated date]]</f>
        <v>43434</v>
      </c>
      <c r="AY315" s="206">
        <f>IF(AND(SPARES_MANUF[[#This Row],[Dashboard date]]&gt;40179,SPARES_MANUF[[#This Row],[Dashboard date]]&lt;45658),SPARES_MANUF[[#This Row],[Dashboard date]],0)</f>
        <v>43434</v>
      </c>
      <c r="AZ315" s="207">
        <f>IF(OR(SPARES_MANUF[[#This Row],[Client]]="STELIA",SPARES_MANUF[[#This Row],[Priority]]="RTN",SPARES_MANUF[[#This Row],[Priority]]="EXP",SPARES_MANUF[[#This Row],[Priority]]="CRIT"),2,1)</f>
        <v>1</v>
      </c>
      <c r="BA315" s="208">
        <f>IFERROR(VLOOKUP(SPARES_MANUF[[#This Row],[P/N]],Tableau2[[#All],[PN]:[Temps alloués (h)]],16,FALSE),"TBD")</f>
        <v>0</v>
      </c>
      <c r="BB315" s="208">
        <f>IFERROR(SUM(SPARES_MANUF[[#This Row],[Temps alloués Unitaire]]*SPARES_MANUF[[#This Row],[Requested Qty]]),"TBD")</f>
        <v>0</v>
      </c>
    </row>
    <row r="316" spans="1:54" ht="38.25" hidden="1" customHeight="1" x14ac:dyDescent="0.2">
      <c r="A316" s="335" t="str">
        <f t="shared" si="22"/>
        <v>2796239010</v>
      </c>
      <c r="B316" s="81" t="str">
        <f>IFERROR(VLOOKUP(F316,'Table V'!A:K,11,FALSE),"TBD")</f>
        <v>AIRBUS</v>
      </c>
      <c r="C316" s="81">
        <v>27962390</v>
      </c>
      <c r="D316" s="82" t="s">
        <v>139</v>
      </c>
      <c r="E316" s="83" t="s">
        <v>3</v>
      </c>
      <c r="F316" s="81" t="s">
        <v>1131</v>
      </c>
      <c r="G316" s="81">
        <v>1</v>
      </c>
      <c r="H316" s="81">
        <v>0</v>
      </c>
      <c r="I316" s="81" t="str">
        <f>IFERROR(VLOOKUP(F316,'Stock PHS'!A:F,6,FALSE),"")</f>
        <v/>
      </c>
      <c r="J316" s="84" t="str">
        <f>IFERROR(VLOOKUP(F316,'Table V'!A:I,9,FALSE),"P/N INCONNU")</f>
        <v>P/N CONNU</v>
      </c>
      <c r="K316" s="81" t="str">
        <f>IFERROR(VLOOKUP(F316,'Table V'!A:J,10,FALSE),"TBD")</f>
        <v>N/A</v>
      </c>
      <c r="L316" s="81" t="str">
        <f>IFERROR(VLOOKUP(F316,'Table V'!A:C,3,FALSE),"LdF non existante")</f>
        <v>LdF Non approuvée</v>
      </c>
      <c r="M316" s="85" t="s">
        <v>46</v>
      </c>
      <c r="N316" s="81" t="str">
        <f>IFERROR(VLOOKUP(F316,'Table V'!A:H,8,FALSE),"À définir")</f>
        <v>NON</v>
      </c>
      <c r="O316" s="81" t="str">
        <f>IFERROR(VLOOKUP(F316,'Table V'!A:E,2,FALSE),"TBD")</f>
        <v>OPTICAL FIBER</v>
      </c>
      <c r="P316" s="81" t="str">
        <f>IFERROR(CONCATENATE(VLOOKUP(F316,'Table V'!$A$1:$Q$259969,17,FALSE),"-",(RIGHT(C316,4)),"0",D316),"")</f>
        <v>1252119-2390010</v>
      </c>
      <c r="Q316" s="86" t="str">
        <f>IFERROR(VLOOKUP(F316,'Table V'!A:L,12,FALSE),"")</f>
        <v>LAB</v>
      </c>
      <c r="R316" s="82" t="s">
        <v>1146</v>
      </c>
      <c r="S316" s="81" t="s">
        <v>1147</v>
      </c>
      <c r="T316" s="90">
        <v>43432</v>
      </c>
      <c r="U316" s="88" t="s">
        <v>18</v>
      </c>
      <c r="V316" s="86" t="str">
        <f>IFERROR(VLOOKUP(F316,'Table V'!A:F,6,FALSE),"TBD")</f>
        <v>N/A</v>
      </c>
      <c r="W316" s="81" t="str">
        <f>IFERROR(VLOOKUP(F316,'Table V'!A:G,7,FALSE),"TBD")</f>
        <v>N/A</v>
      </c>
      <c r="X316" s="81" t="str">
        <f>IFERROR(VLOOKUP(A316,[1]Feuil1!$A:$AJ,32,FALSE),"N/A")</f>
        <v>N/A</v>
      </c>
      <c r="Y316" s="86" t="s">
        <v>1893</v>
      </c>
      <c r="Z316" s="89"/>
      <c r="AA316" s="81" t="s">
        <v>840</v>
      </c>
      <c r="AB316" s="85" t="s">
        <v>920</v>
      </c>
      <c r="AC316" s="85"/>
      <c r="AD316" s="85" t="s">
        <v>1148</v>
      </c>
      <c r="AE316" s="90">
        <v>43417</v>
      </c>
      <c r="AF316" s="90">
        <v>43434</v>
      </c>
      <c r="AG316" s="90">
        <f t="shared" si="19"/>
        <v>43432</v>
      </c>
      <c r="AH316" s="81"/>
      <c r="AI316" s="133" t="str">
        <f>IFERROR(VLOOKUP(SPARES_MANUF[[#This Row],[LCT pour mise à la MAD]],[2]MAD!$B$4:$J$500000,2,FALSE),"MAD TBD")</f>
        <v>MAD TBD</v>
      </c>
      <c r="AJ316" s="124" t="str">
        <f>IFERROR(VLOOKUP(SPARES_MANUF[[#This Row],[LCT pour mise à la MAD]],[2]MAD!$B$4:$J$500000,9,FALSE),"")</f>
        <v/>
      </c>
      <c r="AK3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6" s="124">
        <f>SPARES_MANUF[[#This Row],[Promised ODD]]</f>
        <v>43434</v>
      </c>
      <c r="AM316" s="122" t="s">
        <v>10</v>
      </c>
      <c r="AN316" s="200">
        <f>IFERROR(VLOOKUP(SPARES_MANUF[[#This Row],[P/N]],'Table V'!A$1:O$7777,13,FALSE),"0,00")</f>
        <v>823</v>
      </c>
      <c r="AO316" s="201">
        <f>IFERROR(VLOOKUP(SPARES_MANUF[[#This Row],[P/N]],'Table V'!A$1:O$7777,14,FALSE),"0,00")</f>
        <v>0</v>
      </c>
      <c r="AP316" s="202" t="str">
        <f>IFERROR(VLOOKUP(SPARES_MANUF[[#This Row],[P/N]],'Table V'!A$1:O$7777,15,FALSE),"TBD")</f>
        <v>USD</v>
      </c>
      <c r="AQ316" s="203" t="str">
        <f>IFERROR(VLOOKUP(SPARES_MANUF[[#This Row],[CONCAT]],[3]PO_AS!$A$2:$R$2520,16,FALSE),"TBD")</f>
        <v>TBD</v>
      </c>
      <c r="AR316" s="204" t="str">
        <f>IFERROR(VLOOKUP(SPARES_MANUF[[#This Row],[CONCAT]],[3]PO_AS!$A$2:$S$2520,18,FALSE),"TBD")</f>
        <v>TBD</v>
      </c>
      <c r="AS316" s="204" t="str">
        <f t="shared" si="20"/>
        <v>Non valide</v>
      </c>
      <c r="AT316" s="204" t="str">
        <f t="shared" si="21"/>
        <v>Non valide</v>
      </c>
      <c r="AU3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16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16" s="259" t="str">
        <f>LEFT(SPARES_MANUF[[#This Row],[LCT]],9)</f>
        <v>LCT185893</v>
      </c>
      <c r="AX316" s="205">
        <f>SPARES_MANUF[[#This Row],[Collaborated date]]</f>
        <v>43434</v>
      </c>
      <c r="AY316" s="206">
        <f>IF(AND(SPARES_MANUF[[#This Row],[Dashboard date]]&gt;40179,SPARES_MANUF[[#This Row],[Dashboard date]]&lt;45658),SPARES_MANUF[[#This Row],[Dashboard date]],0)</f>
        <v>43434</v>
      </c>
      <c r="AZ316" s="207">
        <f>IF(OR(SPARES_MANUF[[#This Row],[Client]]="STELIA",SPARES_MANUF[[#This Row],[Priority]]="RTN",SPARES_MANUF[[#This Row],[Priority]]="EXP",SPARES_MANUF[[#This Row],[Priority]]="CRIT"),2,1)</f>
        <v>1</v>
      </c>
      <c r="BA316" s="208">
        <f>IFERROR(VLOOKUP(SPARES_MANUF[[#This Row],[P/N]],Tableau2[[#All],[PN]:[Temps alloués (h)]],16,FALSE),"TBD")</f>
        <v>0</v>
      </c>
      <c r="BB316" s="208">
        <f>IFERROR(SUM(SPARES_MANUF[[#This Row],[Temps alloués Unitaire]]*SPARES_MANUF[[#This Row],[Requested Qty]]),"TBD")</f>
        <v>0</v>
      </c>
    </row>
    <row r="317" spans="1:54" ht="38.25" hidden="1" customHeight="1" x14ac:dyDescent="0.2">
      <c r="A317" s="335" t="str">
        <f t="shared" si="22"/>
        <v>2792607710</v>
      </c>
      <c r="B317" s="81" t="str">
        <f>IFERROR(VLOOKUP(F317,'Table V'!A:K,11,FALSE),"TBD")</f>
        <v>AIRBUS</v>
      </c>
      <c r="C317" s="81">
        <v>27926077</v>
      </c>
      <c r="D317" s="82">
        <v>10</v>
      </c>
      <c r="E317" s="83" t="s">
        <v>3</v>
      </c>
      <c r="F317" s="81" t="s">
        <v>679</v>
      </c>
      <c r="G317" s="81">
        <v>1</v>
      </c>
      <c r="H317" s="81">
        <v>0</v>
      </c>
      <c r="I317" s="81" t="str">
        <f>IFERROR(VLOOKUP(F317,'Stock PHS'!A:F,6,FALSE),"")</f>
        <v/>
      </c>
      <c r="J317" s="84" t="str">
        <f>IFERROR(VLOOKUP(F317,'Table V'!A:I,9,FALSE),"P/N INCONNU")</f>
        <v>P/N CONNU</v>
      </c>
      <c r="K317" s="81" t="str">
        <f>IFERROR(VLOOKUP(F317,'Table V'!A:J,10,FALSE),"TBD")</f>
        <v>TBD</v>
      </c>
      <c r="L317" s="81" t="str">
        <f>IFERROR(VLOOKUP(F317,'Table V'!A:C,3,FALSE),"LdF non existante")</f>
        <v>LdF Non approuvée</v>
      </c>
      <c r="M317" s="85" t="s">
        <v>46</v>
      </c>
      <c r="N317" s="81" t="str">
        <f>IFERROR(VLOOKUP(F317,'Table V'!A:H,8,FALSE),"À définir")</f>
        <v>NON</v>
      </c>
      <c r="O317" s="81">
        <f>IFERROR(VLOOKUP(F317,'Table V'!A:E,2,FALSE),"TBD")</f>
        <v>61</v>
      </c>
      <c r="P317" s="81" t="str">
        <f>IFERROR(CONCATENATE(VLOOKUP(F317,'Table V'!$A$1:$Q$259969,17,FALSE),"-",(RIGHT(C317,4)),"0",D317),"")</f>
        <v>1251019-6077010</v>
      </c>
      <c r="Q317" s="86" t="str">
        <f>IFERROR(VLOOKUP(F317,'Table V'!A:L,12,FALSE),"")</f>
        <v>LAB</v>
      </c>
      <c r="R317" s="82" t="s">
        <v>962</v>
      </c>
      <c r="S317" s="81" t="s">
        <v>164</v>
      </c>
      <c r="T317" s="90">
        <v>43432</v>
      </c>
      <c r="U317" s="88" t="s">
        <v>18</v>
      </c>
      <c r="V317" s="86" t="str">
        <f>IFERROR(VLOOKUP(F317,'Table V'!A:F,6,FALSE),"TBD")</f>
        <v>6963455500
6963455400</v>
      </c>
      <c r="W317" s="81" t="str">
        <f>IFERROR(VLOOKUP(F317,'Table V'!A:G,7,FALSE),"TBD")</f>
        <v>Qté 1
Qté 1</v>
      </c>
      <c r="X317" s="81" t="str">
        <f>IFERROR(VLOOKUP(A317,[1]Feuil1!$A:$AJ,32,FALSE),"N/A")</f>
        <v>Received</v>
      </c>
      <c r="Y317" s="86" t="s">
        <v>1893</v>
      </c>
      <c r="Z317" s="89" t="s">
        <v>1194</v>
      </c>
      <c r="AA317" s="81" t="s">
        <v>840</v>
      </c>
      <c r="AB317" s="85">
        <v>16961</v>
      </c>
      <c r="AC317" s="85" t="s">
        <v>905</v>
      </c>
      <c r="AD317" s="85">
        <v>3964</v>
      </c>
      <c r="AE317" s="90">
        <v>43419</v>
      </c>
      <c r="AF317" s="90">
        <v>43434</v>
      </c>
      <c r="AG317" s="90">
        <f t="shared" si="19"/>
        <v>43432</v>
      </c>
      <c r="AH317" s="81"/>
      <c r="AI317" s="133" t="str">
        <f>IFERROR(VLOOKUP(SPARES_MANUF[[#This Row],[LCT pour mise à la MAD]],[2]MAD!$B$4:$J$500000,2,FALSE),"MAD TBD")</f>
        <v>MAD TBD</v>
      </c>
      <c r="AJ317" s="124" t="str">
        <f>IFERROR(VLOOKUP(SPARES_MANUF[[#This Row],[LCT pour mise à la MAD]],[2]MAD!$B$4:$J$500000,9,FALSE),"")</f>
        <v/>
      </c>
      <c r="AK3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7" s="124">
        <f>SPARES_MANUF[[#This Row],[Promised ODD]]</f>
        <v>43434</v>
      </c>
      <c r="AM317" s="122" t="s">
        <v>10</v>
      </c>
      <c r="AN317" s="200">
        <f>IFERROR(VLOOKUP(SPARES_MANUF[[#This Row],[P/N]],'Table V'!A$1:O$7777,13,FALSE),"0,00")</f>
        <v>1389</v>
      </c>
      <c r="AO317" s="201">
        <f>IFERROR(VLOOKUP(SPARES_MANUF[[#This Row],[P/N]],'Table V'!A$1:O$7777,14,FALSE),"0,00")</f>
        <v>2219</v>
      </c>
      <c r="AP317" s="202" t="str">
        <f>IFERROR(VLOOKUP(SPARES_MANUF[[#This Row],[P/N]],'Table V'!A$1:O$7777,15,FALSE),"TBD")</f>
        <v>USD</v>
      </c>
      <c r="AQ317" s="203" t="str">
        <f>IFERROR(VLOOKUP(SPARES_MANUF[[#This Row],[CONCAT]],[3]PO_AS!$A$2:$R$2520,16,FALSE),"TBD")</f>
        <v>TBD</v>
      </c>
      <c r="AR317" s="204" t="str">
        <f>IFERROR(VLOOKUP(SPARES_MANUF[[#This Row],[CONCAT]],[3]PO_AS!$A$2:$S$2520,18,FALSE),"TBD")</f>
        <v>TBD</v>
      </c>
      <c r="AS317" s="204" t="str">
        <f t="shared" si="20"/>
        <v>Non valide</v>
      </c>
      <c r="AT317" s="204" t="str">
        <f t="shared" si="21"/>
        <v>Non valide</v>
      </c>
      <c r="AU3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2219</v>
      </c>
      <c r="AV317" s="280">
        <f>IFERROR(SPARES_MANUF[[#This Row],[CA]]*INDEX('Paramètres listes'!$A$32:$C$34,MATCH(SPARES_MANUF[[#This Row],[Devise vendue]],'Paramètres listes'!$A$32:$A$34,0),MATCH(DASHBOARD!$J$5,'Paramètres listes'!$A$32:$C$32,0)),"0,00")</f>
        <v>1974.91</v>
      </c>
      <c r="AW317" s="259" t="str">
        <f>LEFT(SPARES_MANUF[[#This Row],[LCT]],9)</f>
        <v>LCT146046</v>
      </c>
      <c r="AX317" s="205">
        <f>SPARES_MANUF[[#This Row],[Collaborated date]]</f>
        <v>43434</v>
      </c>
      <c r="AY317" s="206">
        <f>IF(AND(SPARES_MANUF[[#This Row],[Dashboard date]]&gt;40179,SPARES_MANUF[[#This Row],[Dashboard date]]&lt;45658),SPARES_MANUF[[#This Row],[Dashboard date]],0)</f>
        <v>43434</v>
      </c>
      <c r="AZ317" s="207">
        <f>IF(OR(SPARES_MANUF[[#This Row],[Client]]="STELIA",SPARES_MANUF[[#This Row],[Priority]]="RTN",SPARES_MANUF[[#This Row],[Priority]]="EXP",SPARES_MANUF[[#This Row],[Priority]]="CRIT"),2,1)</f>
        <v>1</v>
      </c>
      <c r="BA317" s="208">
        <f>IFERROR(VLOOKUP(SPARES_MANUF[[#This Row],[P/N]],Tableau2[[#All],[PN]:[Temps alloués (h)]],16,FALSE),"TBD")</f>
        <v>0</v>
      </c>
      <c r="BB317" s="208">
        <f>IFERROR(SUM(SPARES_MANUF[[#This Row],[Temps alloués Unitaire]]*SPARES_MANUF[[#This Row],[Requested Qty]]),"TBD")</f>
        <v>0</v>
      </c>
    </row>
    <row r="318" spans="1:54" ht="25.5" hidden="1" customHeight="1" x14ac:dyDescent="0.2">
      <c r="A318" s="335" t="str">
        <f t="shared" si="22"/>
        <v>2792607910</v>
      </c>
      <c r="B318" s="81" t="str">
        <f>IFERROR(VLOOKUP(F318,'Table V'!A:K,11,FALSE),"TBD")</f>
        <v>AIRBUS</v>
      </c>
      <c r="C318" s="81">
        <v>27926079</v>
      </c>
      <c r="D318" s="82">
        <v>10</v>
      </c>
      <c r="E318" s="83" t="s">
        <v>3</v>
      </c>
      <c r="F318" s="81" t="s">
        <v>679</v>
      </c>
      <c r="G318" s="81">
        <v>1</v>
      </c>
      <c r="H318" s="81">
        <v>0</v>
      </c>
      <c r="I318" s="81" t="str">
        <f>IFERROR(VLOOKUP(F318,'Stock PHS'!A:F,6,FALSE),"")</f>
        <v/>
      </c>
      <c r="J318" s="84" t="str">
        <f>IFERROR(VLOOKUP(F318,'Table V'!A:I,9,FALSE),"P/N INCONNU")</f>
        <v>P/N CONNU</v>
      </c>
      <c r="K318" s="81" t="str">
        <f>IFERROR(VLOOKUP(F318,'Table V'!A:J,10,FALSE),"TBD")</f>
        <v>TBD</v>
      </c>
      <c r="L318" s="81" t="str">
        <f>IFERROR(VLOOKUP(F318,'Table V'!A:C,3,FALSE),"LdF non existante")</f>
        <v>LdF Non approuvée</v>
      </c>
      <c r="M318" s="85" t="s">
        <v>46</v>
      </c>
      <c r="N318" s="81" t="str">
        <f>IFERROR(VLOOKUP(F318,'Table V'!A:H,8,FALSE),"À définir")</f>
        <v>NON</v>
      </c>
      <c r="O318" s="81">
        <f>IFERROR(VLOOKUP(F318,'Table V'!A:E,2,FALSE),"TBD")</f>
        <v>61</v>
      </c>
      <c r="P318" s="81" t="str">
        <f>IFERROR(CONCATENATE(VLOOKUP(F318,'Table V'!$A$1:$Q$259969,17,FALSE),"-",(RIGHT(C318,4)),"0",D318),"")</f>
        <v>1251019-6079010</v>
      </c>
      <c r="Q318" s="86" t="str">
        <f>IFERROR(VLOOKUP(F318,'Table V'!A:L,12,FALSE),"")</f>
        <v>LAB</v>
      </c>
      <c r="R318" s="82" t="s">
        <v>963</v>
      </c>
      <c r="S318" s="81" t="s">
        <v>166</v>
      </c>
      <c r="T318" s="90">
        <v>43432</v>
      </c>
      <c r="U318" s="88" t="s">
        <v>18</v>
      </c>
      <c r="V318" s="86" t="str">
        <f>IFERROR(VLOOKUP(F318,'Table V'!A:F,6,FALSE),"TBD")</f>
        <v>6963455500
6963455400</v>
      </c>
      <c r="W318" s="81" t="str">
        <f>IFERROR(VLOOKUP(F318,'Table V'!A:G,7,FALSE),"TBD")</f>
        <v>Qté 1
Qté 1</v>
      </c>
      <c r="X318" s="81" t="str">
        <f>IFERROR(VLOOKUP(A318,[1]Feuil1!$A:$AJ,32,FALSE),"N/A")</f>
        <v>Received</v>
      </c>
      <c r="Y318" s="86" t="s">
        <v>1893</v>
      </c>
      <c r="Z318" s="89" t="s">
        <v>1194</v>
      </c>
      <c r="AA318" s="81" t="s">
        <v>840</v>
      </c>
      <c r="AB318" s="85">
        <v>16961</v>
      </c>
      <c r="AC318" s="85" t="s">
        <v>905</v>
      </c>
      <c r="AD318" s="85">
        <v>3964</v>
      </c>
      <c r="AE318" s="90">
        <v>43419</v>
      </c>
      <c r="AF318" s="90">
        <v>43434</v>
      </c>
      <c r="AG318" s="90">
        <f t="shared" si="19"/>
        <v>43432</v>
      </c>
      <c r="AH318" s="81"/>
      <c r="AI318" s="133" t="str">
        <f>IFERROR(VLOOKUP(SPARES_MANUF[[#This Row],[LCT pour mise à la MAD]],[2]MAD!$B$4:$J$500000,2,FALSE),"MAD TBD")</f>
        <v>MAD TBD</v>
      </c>
      <c r="AJ318" s="124" t="str">
        <f>IFERROR(VLOOKUP(SPARES_MANUF[[#This Row],[LCT pour mise à la MAD]],[2]MAD!$B$4:$J$500000,9,FALSE),"")</f>
        <v/>
      </c>
      <c r="AK3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8" s="124">
        <f>SPARES_MANUF[[#This Row],[Promised ODD]]</f>
        <v>43434</v>
      </c>
      <c r="AM318" s="122" t="s">
        <v>10</v>
      </c>
      <c r="AN318" s="200">
        <f>IFERROR(VLOOKUP(SPARES_MANUF[[#This Row],[P/N]],'Table V'!A$1:O$7777,13,FALSE),"0,00")</f>
        <v>1389</v>
      </c>
      <c r="AO318" s="201">
        <f>IFERROR(VLOOKUP(SPARES_MANUF[[#This Row],[P/N]],'Table V'!A$1:O$7777,14,FALSE),"0,00")</f>
        <v>2219</v>
      </c>
      <c r="AP318" s="202" t="str">
        <f>IFERROR(VLOOKUP(SPARES_MANUF[[#This Row],[P/N]],'Table V'!A$1:O$7777,15,FALSE),"TBD")</f>
        <v>USD</v>
      </c>
      <c r="AQ318" s="203" t="str">
        <f>IFERROR(VLOOKUP(SPARES_MANUF[[#This Row],[CONCAT]],[3]PO_AS!$A$2:$R$2520,16,FALSE),"TBD")</f>
        <v>TBD</v>
      </c>
      <c r="AR318" s="204" t="str">
        <f>IFERROR(VLOOKUP(SPARES_MANUF[[#This Row],[CONCAT]],[3]PO_AS!$A$2:$S$2520,18,FALSE),"TBD")</f>
        <v>TBD</v>
      </c>
      <c r="AS318" s="204" t="str">
        <f t="shared" si="20"/>
        <v>Non valide</v>
      </c>
      <c r="AT318" s="204" t="str">
        <f t="shared" si="21"/>
        <v>Non valide</v>
      </c>
      <c r="AU3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2219</v>
      </c>
      <c r="AV318" s="280">
        <f>IFERROR(SPARES_MANUF[[#This Row],[CA]]*INDEX('Paramètres listes'!$A$32:$C$34,MATCH(SPARES_MANUF[[#This Row],[Devise vendue]],'Paramètres listes'!$A$32:$A$34,0),MATCH(DASHBOARD!$J$5,'Paramètres listes'!$A$32:$C$32,0)),"0,00")</f>
        <v>1974.91</v>
      </c>
      <c r="AW318" s="259" t="str">
        <f>LEFT(SPARES_MANUF[[#This Row],[LCT]],9)</f>
        <v>LCT146056</v>
      </c>
      <c r="AX318" s="205">
        <f>SPARES_MANUF[[#This Row],[Collaborated date]]</f>
        <v>43434</v>
      </c>
      <c r="AY318" s="206">
        <f>IF(AND(SPARES_MANUF[[#This Row],[Dashboard date]]&gt;40179,SPARES_MANUF[[#This Row],[Dashboard date]]&lt;45658),SPARES_MANUF[[#This Row],[Dashboard date]],0)</f>
        <v>43434</v>
      </c>
      <c r="AZ318" s="207">
        <f>IF(OR(SPARES_MANUF[[#This Row],[Client]]="STELIA",SPARES_MANUF[[#This Row],[Priority]]="RTN",SPARES_MANUF[[#This Row],[Priority]]="EXP",SPARES_MANUF[[#This Row],[Priority]]="CRIT"),2,1)</f>
        <v>1</v>
      </c>
      <c r="BA318" s="208">
        <f>IFERROR(VLOOKUP(SPARES_MANUF[[#This Row],[P/N]],Tableau2[[#All],[PN]:[Temps alloués (h)]],16,FALSE),"TBD")</f>
        <v>0</v>
      </c>
      <c r="BB318" s="208">
        <f>IFERROR(SUM(SPARES_MANUF[[#This Row],[Temps alloués Unitaire]]*SPARES_MANUF[[#This Row],[Requested Qty]]),"TBD")</f>
        <v>0</v>
      </c>
    </row>
    <row r="319" spans="1:54" ht="38.25" hidden="1" customHeight="1" x14ac:dyDescent="0.2">
      <c r="A319" s="335" t="str">
        <f t="shared" si="22"/>
        <v>450033675320</v>
      </c>
      <c r="B319" s="81" t="str">
        <f>IFERROR(VLOOKUP(F319,'Table V'!A:K,11,FALSE),"TBD")</f>
        <v>LATECOERE</v>
      </c>
      <c r="C319" s="81">
        <v>4500336753</v>
      </c>
      <c r="D319" s="82">
        <v>20</v>
      </c>
      <c r="E319" s="83" t="s">
        <v>86</v>
      </c>
      <c r="F319" s="81" t="s">
        <v>1477</v>
      </c>
      <c r="G319" s="81">
        <v>4</v>
      </c>
      <c r="H319" s="81">
        <v>0</v>
      </c>
      <c r="I319" s="81" t="str">
        <f>IFERROR(VLOOKUP(F319,'Stock PHS'!A:F,6,FALSE),"")</f>
        <v/>
      </c>
      <c r="J319" s="84" t="str">
        <f>IFERROR(VLOOKUP(F319,'Table V'!A:I,9,FALSE),"P/N INCONNU")</f>
        <v>P/N CONNU</v>
      </c>
      <c r="K319" s="81" t="str">
        <f>IFERROR(VLOOKUP(F319,'Table V'!A:J,10,FALSE),"TBD")</f>
        <v>N/A</v>
      </c>
      <c r="L319" s="81" t="str">
        <f>IFERROR(VLOOKUP(F319,'Table V'!A:C,3,FALSE),"LdF non existante")</f>
        <v>LdF approuvée</v>
      </c>
      <c r="M319" s="85" t="s">
        <v>46</v>
      </c>
      <c r="N319" s="81" t="str">
        <f>IFERROR(VLOOKUP(F319,'Table V'!A:H,8,FALSE),"À définir")</f>
        <v>NON</v>
      </c>
      <c r="O319" s="81" t="str">
        <f>IFERROR(VLOOKUP(F319,'Table V'!A:E,2,FALSE),"TBD")</f>
        <v>FDVESS-L4</v>
      </c>
      <c r="P319" s="81" t="str">
        <f>IFERROR(CONCATENATE(VLOOKUP(F319,'Table V'!$A$1:$Q$259969,17,FALSE),"-",(RIGHT(C319,4)),"0",D319),"")</f>
        <v>1251619-6753020</v>
      </c>
      <c r="Q319" s="86" t="str">
        <f>IFERROR(VLOOKUP(F319,'Table V'!A:L,12,FALSE),"")</f>
        <v>COL</v>
      </c>
      <c r="R319" s="82" t="s">
        <v>1132</v>
      </c>
      <c r="S319" s="81" t="s">
        <v>1133</v>
      </c>
      <c r="T319" s="90">
        <v>43432</v>
      </c>
      <c r="U319" s="88" t="s">
        <v>18</v>
      </c>
      <c r="V319" s="86" t="str">
        <f>IFERROR(VLOOKUP(F319,'Table V'!A:F,6,FALSE),"TBD")</f>
        <v>N/A</v>
      </c>
      <c r="W319" s="81" t="str">
        <f>IFERROR(VLOOKUP(F319,'Table V'!A:G,7,FALSE),"TBD")</f>
        <v>N/A</v>
      </c>
      <c r="X319" s="81" t="str">
        <f>IFERROR(VLOOKUP(A319,[1]Feuil1!$A:$AJ,32,FALSE),"N/A")</f>
        <v>N/A</v>
      </c>
      <c r="Y319" s="86" t="s">
        <v>1893</v>
      </c>
      <c r="Z319" s="89" t="s">
        <v>1176</v>
      </c>
      <c r="AA319" s="81" t="s">
        <v>141</v>
      </c>
      <c r="AB319" s="85" t="s">
        <v>44</v>
      </c>
      <c r="AC319" s="85" t="s">
        <v>44</v>
      </c>
      <c r="AD319" s="85">
        <v>3731</v>
      </c>
      <c r="AE319" s="90">
        <v>43438</v>
      </c>
      <c r="AF319" s="90">
        <v>43438</v>
      </c>
      <c r="AG319" s="90">
        <f t="shared" si="19"/>
        <v>43432</v>
      </c>
      <c r="AH319" s="81"/>
      <c r="AI319" s="133" t="str">
        <f>IFERROR(VLOOKUP(SPARES_MANUF[[#This Row],[LCT pour mise à la MAD]],[2]MAD!$B$4:$J$500000,2,FALSE),"MAD TBD")</f>
        <v>MAD TBD</v>
      </c>
      <c r="AJ319" s="124" t="str">
        <f>IFERROR(VLOOKUP(SPARES_MANUF[[#This Row],[LCT pour mise à la MAD]],[2]MAD!$B$4:$J$500000,9,FALSE),"")</f>
        <v/>
      </c>
      <c r="AK31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19" s="124">
        <f>SPARES_MANUF[[#This Row],[Promised ODD]]</f>
        <v>43438</v>
      </c>
      <c r="AM319" s="122" t="s">
        <v>10</v>
      </c>
      <c r="AN319" s="200">
        <f>IFERROR(VLOOKUP(SPARES_MANUF[[#This Row],[P/N]],'Table V'!A$1:O$7777,13,FALSE),"0,00")</f>
        <v>1321</v>
      </c>
      <c r="AO319" s="201" t="str">
        <f>IFERROR(VLOOKUP(SPARES_MANUF[[#This Row],[P/N]],'Table V'!A$1:O$7777,14,FALSE),"0,00")</f>
        <v>N/A</v>
      </c>
      <c r="AP319" s="202" t="str">
        <f>IFERROR(VLOOKUP(SPARES_MANUF[[#This Row],[P/N]],'Table V'!A$1:O$7777,15,FALSE),"TBD")</f>
        <v>EUR</v>
      </c>
      <c r="AQ319" s="203" t="str">
        <f>IFERROR(VLOOKUP(SPARES_MANUF[[#This Row],[CONCAT]],[3]PO_AS!$A$2:$R$2520,16,FALSE),"TBD")</f>
        <v>TBD</v>
      </c>
      <c r="AR319" s="204" t="str">
        <f>IFERROR(VLOOKUP(SPARES_MANUF[[#This Row],[CONCAT]],[3]PO_AS!$A$2:$S$2520,18,FALSE),"TBD")</f>
        <v>TBD</v>
      </c>
      <c r="AS319" s="204" t="str">
        <f t="shared" si="20"/>
        <v>Non valide</v>
      </c>
      <c r="AT319" s="204" t="str">
        <f t="shared" si="21"/>
        <v>Non valide</v>
      </c>
      <c r="AU31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5284</v>
      </c>
      <c r="AV319" s="280">
        <f>IFERROR(SPARES_MANUF[[#This Row],[CA]]*INDEX('Paramètres listes'!$A$32:$C$34,MATCH(SPARES_MANUF[[#This Row],[Devise vendue]],'Paramètres listes'!$A$32:$A$34,0),MATCH(DASHBOARD!$J$5,'Paramètres listes'!$A$32:$C$32,0)),"0,00")</f>
        <v>5284</v>
      </c>
      <c r="AW319" s="259" t="str">
        <f>LEFT(SPARES_MANUF[[#This Row],[LCT]],9)</f>
        <v>LCT185595</v>
      </c>
      <c r="AX319" s="205">
        <f>SPARES_MANUF[[#This Row],[Collaborated date]]</f>
        <v>43438</v>
      </c>
      <c r="AY319" s="206">
        <f>IF(AND(SPARES_MANUF[[#This Row],[Dashboard date]]&gt;40179,SPARES_MANUF[[#This Row],[Dashboard date]]&lt;45658),SPARES_MANUF[[#This Row],[Dashboard date]],0)</f>
        <v>43438</v>
      </c>
      <c r="AZ319" s="207">
        <f>IF(OR(SPARES_MANUF[[#This Row],[Client]]="STELIA",SPARES_MANUF[[#This Row],[Priority]]="RTN",SPARES_MANUF[[#This Row],[Priority]]="EXP",SPARES_MANUF[[#This Row],[Priority]]="CRIT"),2,1)</f>
        <v>2</v>
      </c>
      <c r="BA319" s="208">
        <f>IFERROR(VLOOKUP(SPARES_MANUF[[#This Row],[P/N]],Tableau2[[#All],[PN]:[Temps alloués (h)]],16,FALSE),"TBD")</f>
        <v>1.78</v>
      </c>
      <c r="BB319" s="208">
        <f>IFERROR(SUM(SPARES_MANUF[[#This Row],[Temps alloués Unitaire]]*SPARES_MANUF[[#This Row],[Requested Qty]]),"TBD")</f>
        <v>7.12</v>
      </c>
    </row>
    <row r="320" spans="1:54" ht="38.25" hidden="1" customHeight="1" x14ac:dyDescent="0.2">
      <c r="A320" s="335" t="str">
        <f t="shared" si="22"/>
        <v>2795530610</v>
      </c>
      <c r="B320" s="81" t="str">
        <f>IFERROR(VLOOKUP(F320,'Table V'!A:K,11,FALSE),"TBD")</f>
        <v>AIRBUS</v>
      </c>
      <c r="C320" s="81">
        <v>27955306</v>
      </c>
      <c r="D320" s="82" t="s">
        <v>139</v>
      </c>
      <c r="E320" s="83" t="s">
        <v>78</v>
      </c>
      <c r="F320" s="81" t="s">
        <v>651</v>
      </c>
      <c r="G320" s="81">
        <v>6</v>
      </c>
      <c r="H320" s="81">
        <v>0</v>
      </c>
      <c r="I320" s="81" t="str">
        <f>IFERROR(VLOOKUP(F320,'Stock PHS'!A:F,6,FALSE),"")</f>
        <v/>
      </c>
      <c r="J320" s="84" t="str">
        <f>IFERROR(VLOOKUP(F320,'Table V'!A:I,9,FALSE),"P/N INCONNU")</f>
        <v>P/N CONNU</v>
      </c>
      <c r="K320" s="81" t="str">
        <f>IFERROR(VLOOKUP(F320,'Table V'!A:J,10,FALSE),"TBD")</f>
        <v>TBD</v>
      </c>
      <c r="L320" s="81" t="str">
        <f>IFERROR(VLOOKUP(F320,'Table V'!A:C,3,FALSE),"LdF non existante")</f>
        <v>LdF approuvée</v>
      </c>
      <c r="M320" s="85" t="s">
        <v>46</v>
      </c>
      <c r="N320" s="81" t="str">
        <f>IFERROR(VLOOKUP(F320,'Table V'!A:H,8,FALSE),"À définir")</f>
        <v>NON</v>
      </c>
      <c r="O320" s="81" t="str">
        <f>IFERROR(VLOOKUP(F320,'Table V'!A:E,2,FALSE),"TBD")</f>
        <v>WIRE-BONDING</v>
      </c>
      <c r="P320" s="81" t="str">
        <f>IFERROR(CONCATENATE(VLOOKUP(F320,'Table V'!$A$1:$Q$259969,17,FALSE),"-",(RIGHT(C320,4)),"0",D320),"")</f>
        <v>1251019-5306010</v>
      </c>
      <c r="Q320" s="86" t="str">
        <f>IFERROR(VLOOKUP(F320,'Table V'!A:L,12,FALSE),"")</f>
        <v>COL</v>
      </c>
      <c r="R320" s="82" t="s">
        <v>1104</v>
      </c>
      <c r="S320" s="81" t="s">
        <v>1105</v>
      </c>
      <c r="T320" s="90">
        <v>43434</v>
      </c>
      <c r="U320" s="88" t="s">
        <v>18</v>
      </c>
      <c r="V320" s="86" t="str">
        <f>IFERROR(VLOOKUP(F320,'Table V'!A:F,6,FALSE),"TBD")</f>
        <v>N/A</v>
      </c>
      <c r="W320" s="81" t="str">
        <f>IFERROR(VLOOKUP(F320,'Table V'!A:G,7,FALSE),"TBD")</f>
        <v>N/A</v>
      </c>
      <c r="X320" s="81" t="str">
        <f>IFERROR(VLOOKUP(A320,[1]Feuil1!$A:$AJ,32,FALSE),"N/A")</f>
        <v>N/A</v>
      </c>
      <c r="Y320" s="86" t="s">
        <v>1893</v>
      </c>
      <c r="Z320" s="89" t="s">
        <v>1181</v>
      </c>
      <c r="AA320" s="81" t="s">
        <v>840</v>
      </c>
      <c r="AB320" s="85" t="s">
        <v>920</v>
      </c>
      <c r="AC320" s="85" t="s">
        <v>920</v>
      </c>
      <c r="AD320" s="85" t="s">
        <v>1106</v>
      </c>
      <c r="AE320" s="90">
        <v>43440</v>
      </c>
      <c r="AF320" s="90">
        <v>43440</v>
      </c>
      <c r="AG320" s="90">
        <f t="shared" si="19"/>
        <v>43434</v>
      </c>
      <c r="AH320" s="81"/>
      <c r="AI320" s="133" t="str">
        <f>IFERROR(VLOOKUP(SPARES_MANUF[[#This Row],[LCT pour mise à la MAD]],[2]MAD!$B$4:$J$500000,2,FALSE),"MAD TBD")</f>
        <v>MAD TBD</v>
      </c>
      <c r="AJ320" s="124" t="str">
        <f>IFERROR(VLOOKUP(SPARES_MANUF[[#This Row],[LCT pour mise à la MAD]],[2]MAD!$B$4:$J$500000,9,FALSE),"")</f>
        <v/>
      </c>
      <c r="AK3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20" s="124">
        <f>SPARES_MANUF[[#This Row],[Promised ODD]]</f>
        <v>43440</v>
      </c>
      <c r="AM320" s="122" t="s">
        <v>10</v>
      </c>
      <c r="AN320" s="200">
        <f>IFERROR(VLOOKUP(SPARES_MANUF[[#This Row],[P/N]],'Table V'!A$1:O$7777,13,FALSE),"0,00")</f>
        <v>163</v>
      </c>
      <c r="AO320" s="201">
        <f>IFERROR(VLOOKUP(SPARES_MANUF[[#This Row],[P/N]],'Table V'!A$1:O$7777,14,FALSE),"0,00")</f>
        <v>465</v>
      </c>
      <c r="AP320" s="202" t="str">
        <f>IFERROR(VLOOKUP(SPARES_MANUF[[#This Row],[P/N]],'Table V'!A$1:O$7777,15,FALSE),"TBD")</f>
        <v>USD</v>
      </c>
      <c r="AQ320" s="203" t="str">
        <f>IFERROR(VLOOKUP(SPARES_MANUF[[#This Row],[CONCAT]],[3]PO_AS!$A$2:$R$2520,16,FALSE),"TBD")</f>
        <v>TBD</v>
      </c>
      <c r="AR320" s="204" t="str">
        <f>IFERROR(VLOOKUP(SPARES_MANUF[[#This Row],[CONCAT]],[3]PO_AS!$A$2:$S$2520,18,FALSE),"TBD")</f>
        <v>TBD</v>
      </c>
      <c r="AS320" s="204" t="str">
        <f t="shared" si="20"/>
        <v>Non valide</v>
      </c>
      <c r="AT320" s="204" t="str">
        <f t="shared" si="21"/>
        <v>Non valide</v>
      </c>
      <c r="AU3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978</v>
      </c>
      <c r="AV320" s="280">
        <f>IFERROR(SPARES_MANUF[[#This Row],[CA]]*INDEX('Paramètres listes'!$A$32:$C$34,MATCH(SPARES_MANUF[[#This Row],[Devise vendue]],'Paramètres listes'!$A$32:$A$34,0),MATCH(DASHBOARD!$J$5,'Paramètres listes'!$A$32:$C$32,0)),"0,00")</f>
        <v>870.42</v>
      </c>
      <c r="AW320" s="259" t="str">
        <f>LEFT(SPARES_MANUF[[#This Row],[LCT]],9)</f>
        <v>LCT182820</v>
      </c>
      <c r="AX320" s="205">
        <f>SPARES_MANUF[[#This Row],[Collaborated date]]</f>
        <v>43440</v>
      </c>
      <c r="AY320" s="206">
        <f>IF(AND(SPARES_MANUF[[#This Row],[Dashboard date]]&gt;40179,SPARES_MANUF[[#This Row],[Dashboard date]]&lt;45658),SPARES_MANUF[[#This Row],[Dashboard date]],0)</f>
        <v>43440</v>
      </c>
      <c r="AZ320" s="207">
        <f>IF(OR(SPARES_MANUF[[#This Row],[Client]]="STELIA",SPARES_MANUF[[#This Row],[Priority]]="RTN",SPARES_MANUF[[#This Row],[Priority]]="EXP",SPARES_MANUF[[#This Row],[Priority]]="CRIT"),2,1)</f>
        <v>2</v>
      </c>
      <c r="BA320" s="208">
        <f>IFERROR(VLOOKUP(SPARES_MANUF[[#This Row],[P/N]],Tableau2[[#All],[PN]:[Temps alloués (h)]],16,FALSE),"TBD")</f>
        <v>0</v>
      </c>
      <c r="BB320" s="208">
        <f>IFERROR(SUM(SPARES_MANUF[[#This Row],[Temps alloués Unitaire]]*SPARES_MANUF[[#This Row],[Requested Qty]]),"TBD")</f>
        <v>0</v>
      </c>
    </row>
    <row r="321" spans="1:54" ht="38.25" hidden="1" customHeight="1" x14ac:dyDescent="0.2">
      <c r="A321" s="335" t="str">
        <f t="shared" si="22"/>
        <v>27737148
2774173720</v>
      </c>
      <c r="B321" s="81" t="str">
        <f>IFERROR(VLOOKUP(F321,'Table V'!A:K,11,FALSE),"TBD")</f>
        <v>AIRBUS</v>
      </c>
      <c r="C321" s="81" t="s">
        <v>1825</v>
      </c>
      <c r="D321" s="82">
        <v>20</v>
      </c>
      <c r="E321" s="83" t="s">
        <v>3</v>
      </c>
      <c r="F321" s="81" t="s">
        <v>182</v>
      </c>
      <c r="G321" s="81">
        <v>1</v>
      </c>
      <c r="H321" s="81">
        <v>0</v>
      </c>
      <c r="I321" s="81" t="str">
        <f>IFERROR(VLOOKUP(F321,'Stock PHS'!A:F,6,FALSE),"")</f>
        <v/>
      </c>
      <c r="J321" s="84" t="str">
        <f>IFERROR(VLOOKUP(F321,'Table V'!A:I,9,FALSE),"P/N INCONNU")</f>
        <v>P/N CONNU</v>
      </c>
      <c r="K321" s="81" t="str">
        <f>IFERROR(VLOOKUP(F321,'Table V'!A:J,10,FALSE),"TBD")</f>
        <v>VB0268D</v>
      </c>
      <c r="L321" s="81" t="str">
        <f>IFERROR(VLOOKUP(F321,'Table V'!A:C,3,FALSE),"LdF non existante")</f>
        <v>LdF approuvée</v>
      </c>
      <c r="M321" s="85" t="s">
        <v>46</v>
      </c>
      <c r="N321" s="81" t="str">
        <f>IFERROR(VLOOKUP(F321,'Table V'!A:H,8,FALSE),"À définir")</f>
        <v>NON</v>
      </c>
      <c r="O321" s="81">
        <f>IFERROR(VLOOKUP(F321,'Table V'!A:E,2,FALSE),"TBD")</f>
        <v>313</v>
      </c>
      <c r="P321" s="81" t="str">
        <f>IFERROR(CONCATENATE(VLOOKUP(F321,'Table V'!$A$1:$Q$259969,17,FALSE),"-",(RIGHT(C321,4)),"0",D321),"")</f>
        <v>1251019-1737020</v>
      </c>
      <c r="Q321" s="86" t="str">
        <f>IFERROR(VLOOKUP(F321,'Table V'!A:L,12,FALSE),"")</f>
        <v>LAB</v>
      </c>
      <c r="R321" s="82" t="s">
        <v>1826</v>
      </c>
      <c r="S321" s="81" t="s">
        <v>166</v>
      </c>
      <c r="T321" s="90">
        <v>43437</v>
      </c>
      <c r="U321" s="88" t="s">
        <v>18</v>
      </c>
      <c r="V321" s="86" t="str">
        <f>IFERROR(VLOOKUP(F321,'Table V'!A:F,6,FALSE),"TBD")</f>
        <v>6V90079000</v>
      </c>
      <c r="W321" s="81" t="str">
        <f>IFERROR(VLOOKUP(F321,'Table V'!A:G,7,FALSE),"TBD")</f>
        <v>Qté 1</v>
      </c>
      <c r="X321" s="81" t="str">
        <f>IFERROR(VLOOKUP(A321,[1]Feuil1!$A:$AJ,32,FALSE),"N/A")</f>
        <v>N/A</v>
      </c>
      <c r="Y321" s="86" t="s">
        <v>1893</v>
      </c>
      <c r="Z321" s="89" t="s">
        <v>1200</v>
      </c>
      <c r="AA321" s="81" t="s">
        <v>141</v>
      </c>
      <c r="AB321" s="85">
        <v>12473</v>
      </c>
      <c r="AC321" s="85"/>
      <c r="AD321" s="85">
        <v>2092</v>
      </c>
      <c r="AE321" s="90">
        <v>43480</v>
      </c>
      <c r="AF321" s="90">
        <v>43439</v>
      </c>
      <c r="AG321" s="90">
        <f t="shared" si="19"/>
        <v>43437</v>
      </c>
      <c r="AH321" s="81" t="s">
        <v>44</v>
      </c>
      <c r="AI321" s="133">
        <f>IFERROR(VLOOKUP(SPARES_MANUF[[#This Row],[LCT pour mise à la MAD]],[2]MAD!$B$4:$J$500000,2,FALSE),"MAD TBD")</f>
        <v>43438</v>
      </c>
      <c r="AJ321" s="124">
        <f>IFERROR(VLOOKUP(SPARES_MANUF[[#This Row],[LCT pour mise à la MAD]],[2]MAD!$B$4:$J$500000,9,FALSE),"")</f>
        <v>43440</v>
      </c>
      <c r="AK3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21" s="124">
        <f>SPARES_MANUF[[#This Row],[Promised ODD]]</f>
        <v>43439</v>
      </c>
      <c r="AM321" s="122" t="s">
        <v>10</v>
      </c>
      <c r="AN321" s="200">
        <f>IFERROR(VLOOKUP(SPARES_MANUF[[#This Row],[P/N]],'Table V'!A$1:O$7777,13,FALSE),"0,00")</f>
        <v>2339</v>
      </c>
      <c r="AO321" s="201">
        <f>IFERROR(VLOOKUP(SPARES_MANUF[[#This Row],[P/N]],'Table V'!A$1:O$7777,14,FALSE),"0,00")</f>
        <v>0</v>
      </c>
      <c r="AP321" s="202" t="str">
        <f>IFERROR(VLOOKUP(SPARES_MANUF[[#This Row],[P/N]],'Table V'!A$1:O$7777,15,FALSE),"TBD")</f>
        <v>USD</v>
      </c>
      <c r="AQ321" s="203" t="str">
        <f>IFERROR(VLOOKUP(SPARES_MANUF[[#This Row],[CONCAT]],[3]PO_AS!$A$2:$R$2520,16,FALSE),"TBD")</f>
        <v>TBD</v>
      </c>
      <c r="AR321" s="204" t="str">
        <f>IFERROR(VLOOKUP(SPARES_MANUF[[#This Row],[CONCAT]],[3]PO_AS!$A$2:$S$2520,18,FALSE),"TBD")</f>
        <v>TBD</v>
      </c>
      <c r="AS321" s="204" t="str">
        <f t="shared" si="20"/>
        <v>Non valide</v>
      </c>
      <c r="AT321" s="204" t="str">
        <f t="shared" si="21"/>
        <v>Non valide</v>
      </c>
      <c r="AU3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21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21" s="259" t="str">
        <f>LEFT(SPARES_MANUF[[#This Row],[LCT]],9)</f>
        <v>LCT004709</v>
      </c>
      <c r="AX321" s="205">
        <f>SPARES_MANUF[[#This Row],[Collaborated date]]</f>
        <v>43439</v>
      </c>
      <c r="AY321" s="206">
        <f>IF(AND(SPARES_MANUF[[#This Row],[Dashboard date]]&gt;40179,SPARES_MANUF[[#This Row],[Dashboard date]]&lt;45658),SPARES_MANUF[[#This Row],[Dashboard date]],0)</f>
        <v>43439</v>
      </c>
      <c r="AZ321" s="207">
        <f>IF(OR(SPARES_MANUF[[#This Row],[Client]]="STELIA",SPARES_MANUF[[#This Row],[Priority]]="RTN",SPARES_MANUF[[#This Row],[Priority]]="EXP",SPARES_MANUF[[#This Row],[Priority]]="CRIT"),2,1)</f>
        <v>1</v>
      </c>
      <c r="BA321" s="208">
        <f>IFERROR(VLOOKUP(SPARES_MANUF[[#This Row],[P/N]],Tableau2[[#All],[PN]:[Temps alloués (h)]],16,FALSE),"TBD")</f>
        <v>4.95</v>
      </c>
      <c r="BB321" s="208">
        <f>IFERROR(SUM(SPARES_MANUF[[#This Row],[Temps alloués Unitaire]]*SPARES_MANUF[[#This Row],[Requested Qty]]),"TBD")</f>
        <v>4.95</v>
      </c>
    </row>
    <row r="322" spans="1:54" ht="38.25" hidden="1" customHeight="1" x14ac:dyDescent="0.2">
      <c r="A322" s="335" t="str">
        <f t="shared" si="22"/>
        <v>490003628110</v>
      </c>
      <c r="B322" s="81" t="str">
        <f>IFERROR(VLOOKUP(F322,'Table V'!A:K,11,FALSE),"TBD")</f>
        <v>STELIA</v>
      </c>
      <c r="C322" s="81">
        <v>4900036281</v>
      </c>
      <c r="D322" s="82">
        <v>10</v>
      </c>
      <c r="E322" s="83" t="s">
        <v>86</v>
      </c>
      <c r="F322" s="81" t="s">
        <v>622</v>
      </c>
      <c r="G322" s="81">
        <v>4</v>
      </c>
      <c r="H322" s="81">
        <v>0</v>
      </c>
      <c r="I322" s="81" t="str">
        <f>IFERROR(VLOOKUP(F322,'Stock PHS'!A:F,6,FALSE),"")</f>
        <v/>
      </c>
      <c r="J322" s="84" t="str">
        <f>IFERROR(VLOOKUP(F322,'Table V'!A:I,9,FALSE),"P/N INCONNU")</f>
        <v>P/N CONNU</v>
      </c>
      <c r="K322" s="81" t="str">
        <f>IFERROR(VLOOKUP(F322,'Table V'!A:J,10,FALSE),"TBD")</f>
        <v>N/A</v>
      </c>
      <c r="L322" s="81" t="str">
        <f>IFERROR(VLOOKUP(F322,'Table V'!A:C,3,FALSE),"LdF non existante")</f>
        <v>LdF approuvée</v>
      </c>
      <c r="M322" s="85" t="s">
        <v>46</v>
      </c>
      <c r="N322" s="81" t="str">
        <f>IFERROR(VLOOKUP(F322,'Table V'!A:H,8,FALSE),"À définir")</f>
        <v>OUI</v>
      </c>
      <c r="O322" s="81" t="str">
        <f>IFERROR(VLOOKUP(F322,'Table V'!A:E,2,FALSE),"TBD")</f>
        <v>CÂBLE</v>
      </c>
      <c r="P322" s="81" t="str">
        <f>IFERROR(CONCATENATE(VLOOKUP(F322,'Table V'!$A$1:$Q$259969,17,FALSE),"-",(RIGHT(C322,4)),"0",D322),"")</f>
        <v>1251019-6281010</v>
      </c>
      <c r="Q322" s="86" t="str">
        <f>IFERROR(VLOOKUP(F322,'Table V'!A:L,12,FALSE),"")</f>
        <v>LAB</v>
      </c>
      <c r="R322" s="82" t="s">
        <v>919</v>
      </c>
      <c r="S322" s="81" t="s">
        <v>1168</v>
      </c>
      <c r="T322" s="90">
        <v>43438</v>
      </c>
      <c r="U322" s="88" t="s">
        <v>18</v>
      </c>
      <c r="V322" s="86" t="str">
        <f>IFERROR(VLOOKUP(F322,'Table V'!A:F,6,FALSE),"TBD")</f>
        <v>N/A</v>
      </c>
      <c r="W322" s="81" t="str">
        <f>IFERROR(VLOOKUP(F322,'Table V'!A:G,7,FALSE),"TBD")</f>
        <v>N/A</v>
      </c>
      <c r="X322" s="81" t="str">
        <f>IFERROR(VLOOKUP(A322,[1]Feuil1!$A:$AJ,32,FALSE),"N/A")</f>
        <v>N/A</v>
      </c>
      <c r="Y322" s="86" t="s">
        <v>1893</v>
      </c>
      <c r="Z322" s="89" t="s">
        <v>1199</v>
      </c>
      <c r="AA322" s="81" t="s">
        <v>840</v>
      </c>
      <c r="AB322" s="85" t="s">
        <v>44</v>
      </c>
      <c r="AC322" s="85" t="s">
        <v>44</v>
      </c>
      <c r="AD322" s="85" t="s">
        <v>920</v>
      </c>
      <c r="AE322" s="90">
        <v>43444</v>
      </c>
      <c r="AF322" s="90">
        <v>43444</v>
      </c>
      <c r="AG322" s="90">
        <f t="shared" ref="AG322:AG385" si="23">IF(OR(E322="AOG",E322="CRIT"),(IFERROR(IF(AF322=0,WORKDAY(AE322,-2),WORKDAY(AF322,-2)),"TBD")),(IFERROR(IF(AF322=0,WORKDAY(AE322,-4),WORKDAY(AF322,-4)),"TBD")))</f>
        <v>43438</v>
      </c>
      <c r="AH322" s="81"/>
      <c r="AI322" s="133">
        <f>IFERROR(VLOOKUP(SPARES_MANUF[[#This Row],[LCT pour mise à la MAD]],[2]MAD!$B$4:$J$500000,2,FALSE),"MAD TBD")</f>
        <v>43438</v>
      </c>
      <c r="AJ322" s="124">
        <f>IFERROR(VLOOKUP(SPARES_MANUF[[#This Row],[LCT pour mise à la MAD]],[2]MAD!$B$4:$J$500000,9,FALSE),"")</f>
        <v>43444</v>
      </c>
      <c r="AK3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22" s="124">
        <f>SPARES_MANUF[[#This Row],[Promised ODD]]</f>
        <v>43444</v>
      </c>
      <c r="AM322" s="122" t="s">
        <v>10</v>
      </c>
      <c r="AN322" s="200">
        <f>IFERROR(VLOOKUP(SPARES_MANUF[[#This Row],[P/N]],'Table V'!A$1:O$7777,13,FALSE),"0,00")</f>
        <v>245</v>
      </c>
      <c r="AO322" s="201">
        <f>IFERROR(VLOOKUP(SPARES_MANUF[[#This Row],[P/N]],'Table V'!A$1:O$7777,14,FALSE),"0,00")</f>
        <v>0</v>
      </c>
      <c r="AP322" s="202" t="str">
        <f>IFERROR(VLOOKUP(SPARES_MANUF[[#This Row],[P/N]],'Table V'!A$1:O$7777,15,FALSE),"TBD")</f>
        <v>EUR</v>
      </c>
      <c r="AQ322" s="203" t="str">
        <f>IFERROR(VLOOKUP(SPARES_MANUF[[#This Row],[CONCAT]],[3]PO_AS!$A$2:$R$2520,16,FALSE),"TBD")</f>
        <v>TBD</v>
      </c>
      <c r="AR322" s="204" t="str">
        <f>IFERROR(VLOOKUP(SPARES_MANUF[[#This Row],[CONCAT]],[3]PO_AS!$A$2:$S$2520,18,FALSE),"TBD")</f>
        <v>TBD</v>
      </c>
      <c r="AS322" s="204" t="str">
        <f t="shared" ref="AS322:AS385" si="24">IF(OR(AN322=AQ322,AO322=AQ322),"Valide","Non valide")</f>
        <v>Non valide</v>
      </c>
      <c r="AT322" s="204" t="str">
        <f t="shared" ref="AT322:AT385" si="25">IFERROR(IF(SEARCH(AP322,AR322),"Valide","Non valide"),"Non valide")</f>
        <v>Non valide</v>
      </c>
      <c r="AU3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980</v>
      </c>
      <c r="AV322" s="280">
        <f>IFERROR(SPARES_MANUF[[#This Row],[CA]]*INDEX('Paramètres listes'!$A$32:$C$34,MATCH(SPARES_MANUF[[#This Row],[Devise vendue]],'Paramètres listes'!$A$32:$A$34,0),MATCH(DASHBOARD!$J$5,'Paramètres listes'!$A$32:$C$32,0)),"0,00")</f>
        <v>980</v>
      </c>
      <c r="AW322" s="259" t="str">
        <f>LEFT(SPARES_MANUF[[#This Row],[LCT]],9)</f>
        <v>LCT144544</v>
      </c>
      <c r="AX322" s="205">
        <f>SPARES_MANUF[[#This Row],[Collaborated date]]</f>
        <v>43444</v>
      </c>
      <c r="AY322" s="206">
        <f>IF(AND(SPARES_MANUF[[#This Row],[Dashboard date]]&gt;40179,SPARES_MANUF[[#This Row],[Dashboard date]]&lt;45658),SPARES_MANUF[[#This Row],[Dashboard date]],0)</f>
        <v>43444</v>
      </c>
      <c r="AZ322" s="207">
        <f>IF(OR(SPARES_MANUF[[#This Row],[Client]]="STELIA",SPARES_MANUF[[#This Row],[Priority]]="RTN",SPARES_MANUF[[#This Row],[Priority]]="EXP",SPARES_MANUF[[#This Row],[Priority]]="CRIT"),2,1)</f>
        <v>2</v>
      </c>
      <c r="BA322" s="208">
        <f>IFERROR(VLOOKUP(SPARES_MANUF[[#This Row],[P/N]],Tableau2[[#All],[PN]:[Temps alloués (h)]],16,FALSE),"TBD")</f>
        <v>1.26</v>
      </c>
      <c r="BB322" s="208">
        <f>IFERROR(SUM(SPARES_MANUF[[#This Row],[Temps alloués Unitaire]]*SPARES_MANUF[[#This Row],[Requested Qty]]),"TBD")</f>
        <v>5.04</v>
      </c>
    </row>
    <row r="323" spans="1:54" ht="38.25" hidden="1" customHeight="1" x14ac:dyDescent="0.2">
      <c r="A323" s="335" t="str">
        <f t="shared" si="22"/>
        <v>2742365310</v>
      </c>
      <c r="B323" s="81" t="str">
        <f>IFERROR(VLOOKUP(F323,'Table V'!A:K,11,FALSE),"TBD")</f>
        <v>AIRBUS</v>
      </c>
      <c r="C323" s="81">
        <v>27423653</v>
      </c>
      <c r="D323" s="82" t="s">
        <v>139</v>
      </c>
      <c r="E323" s="83" t="s">
        <v>78</v>
      </c>
      <c r="F323" s="81" t="s">
        <v>576</v>
      </c>
      <c r="G323" s="81">
        <v>1</v>
      </c>
      <c r="H323" s="81">
        <v>0</v>
      </c>
      <c r="I323" s="81" t="str">
        <f>IFERROR(VLOOKUP(F323,'Stock PHS'!A:F,6,FALSE),"")</f>
        <v/>
      </c>
      <c r="J323" s="84" t="str">
        <f>IFERROR(VLOOKUP(F323,'Table V'!A:I,9,FALSE),"P/N INCONNU")</f>
        <v>P/N CONNU</v>
      </c>
      <c r="K323" s="81" t="str">
        <f>IFERROR(VLOOKUP(F323,'Table V'!A:J,10,FALSE),"TBD")</f>
        <v>NB5457P</v>
      </c>
      <c r="L323" s="81" t="str">
        <f>IFERROR(VLOOKUP(F323,'Table V'!A:C,3,FALSE),"LdF non existante")</f>
        <v>LdF approuvée</v>
      </c>
      <c r="M323" s="85" t="s">
        <v>46</v>
      </c>
      <c r="N323" s="81" t="str">
        <f>IFERROR(VLOOKUP(F323,'Table V'!A:H,8,FALSE),"À définir")</f>
        <v>NON</v>
      </c>
      <c r="O323" s="81">
        <f>IFERROR(VLOOKUP(F323,'Table V'!A:E,2,FALSE),"TBD")</f>
        <v>117</v>
      </c>
      <c r="P323" s="81" t="str">
        <f>IFERROR(CONCATENATE(VLOOKUP(F323,'Table V'!$A$1:$Q$259969,17,FALSE),"-",(RIGHT(C323,4)),"0",D323),"")</f>
        <v>1251019-3653010</v>
      </c>
      <c r="Q323" s="86" t="str">
        <f>IFERROR(VLOOKUP(F323,'Table V'!A:L,12,FALSE),"")</f>
        <v>LAB</v>
      </c>
      <c r="R323" s="82" t="s">
        <v>1830</v>
      </c>
      <c r="S323" s="81" t="s">
        <v>272</v>
      </c>
      <c r="T323" s="90">
        <v>43439</v>
      </c>
      <c r="U323" s="88" t="s">
        <v>18</v>
      </c>
      <c r="V323" s="86" t="str">
        <f>IFERROR(VLOOKUP(F323,'Table V'!A:F,6,FALSE),"TBD")</f>
        <v>N/A</v>
      </c>
      <c r="W323" s="81" t="str">
        <f>IFERROR(VLOOKUP(F323,'Table V'!A:G,7,FALSE),"TBD")</f>
        <v>N/A</v>
      </c>
      <c r="X323" s="81" t="str">
        <f>IFERROR(VLOOKUP(A323,[1]Feuil1!$A:$AJ,32,FALSE),"N/A")</f>
        <v>Received</v>
      </c>
      <c r="Y323" s="86" t="s">
        <v>1893</v>
      </c>
      <c r="Z323" s="89" t="s">
        <v>297</v>
      </c>
      <c r="AA323" s="81" t="s">
        <v>836</v>
      </c>
      <c r="AB323" s="85">
        <v>10623</v>
      </c>
      <c r="AC323" s="85" t="s">
        <v>920</v>
      </c>
      <c r="AD323" s="85" t="s">
        <v>920</v>
      </c>
      <c r="AE323" s="90">
        <v>43046</v>
      </c>
      <c r="AF323" s="90">
        <v>43445</v>
      </c>
      <c r="AG323" s="90">
        <f t="shared" si="23"/>
        <v>43439</v>
      </c>
      <c r="AH323" s="81" t="s">
        <v>10</v>
      </c>
      <c r="AI323" s="133">
        <f>IFERROR(VLOOKUP(SPARES_MANUF[[#This Row],[LCT pour mise à la MAD]],[2]MAD!$B$4:$J$500000,2,FALSE),"MAD TBD")</f>
        <v>43412</v>
      </c>
      <c r="AJ323" s="124">
        <f>IFERROR(VLOOKUP(SPARES_MANUF[[#This Row],[LCT pour mise à la MAD]],[2]MAD!$B$4:$J$500000,9,FALSE),"")</f>
        <v>43413</v>
      </c>
      <c r="AK3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23" s="124">
        <f>SPARES_MANUF[[#This Row],[Promised ODD]]</f>
        <v>43445</v>
      </c>
      <c r="AM323" s="122" t="s">
        <v>10</v>
      </c>
      <c r="AN323" s="200">
        <f>IFERROR(VLOOKUP(SPARES_MANUF[[#This Row],[P/N]],'Table V'!A$1:O$7777,13,FALSE),"0,00")</f>
        <v>1313.9</v>
      </c>
      <c r="AO323" s="201">
        <f>IFERROR(VLOOKUP(SPARES_MANUF[[#This Row],[P/N]],'Table V'!A$1:O$7777,14,FALSE),"0,00")</f>
        <v>0</v>
      </c>
      <c r="AP323" s="202" t="str">
        <f>IFERROR(VLOOKUP(SPARES_MANUF[[#This Row],[P/N]],'Table V'!A$1:O$7777,15,FALSE),"TBD")</f>
        <v>USD</v>
      </c>
      <c r="AQ323" s="203" t="str">
        <f>IFERROR(VLOOKUP(SPARES_MANUF[[#This Row],[CONCAT]],[3]PO_AS!$A$2:$R$2520,16,FALSE),"TBD")</f>
        <v>TBD</v>
      </c>
      <c r="AR323" s="204" t="str">
        <f>IFERROR(VLOOKUP(SPARES_MANUF[[#This Row],[CONCAT]],[3]PO_AS!$A$2:$S$2520,18,FALSE),"TBD")</f>
        <v>TBD</v>
      </c>
      <c r="AS323" s="204" t="str">
        <f t="shared" si="24"/>
        <v>Non valide</v>
      </c>
      <c r="AT323" s="204" t="str">
        <f t="shared" si="25"/>
        <v>Non valide</v>
      </c>
      <c r="AU3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2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23" s="259" t="str">
        <f>LEFT(SPARES_MANUF[[#This Row],[LCT]],9)</f>
        <v>LCT021737</v>
      </c>
      <c r="AX323" s="205">
        <f>SPARES_MANUF[[#This Row],[Collaborated date]]</f>
        <v>43445</v>
      </c>
      <c r="AY323" s="206">
        <f>IF(AND(SPARES_MANUF[[#This Row],[Dashboard date]]&gt;40179,SPARES_MANUF[[#This Row],[Dashboard date]]&lt;45658),SPARES_MANUF[[#This Row],[Dashboard date]],0)</f>
        <v>43445</v>
      </c>
      <c r="AZ323" s="207">
        <f>IF(OR(SPARES_MANUF[[#This Row],[Client]]="STELIA",SPARES_MANUF[[#This Row],[Priority]]="RTN",SPARES_MANUF[[#This Row],[Priority]]="EXP",SPARES_MANUF[[#This Row],[Priority]]="CRIT"),2,1)</f>
        <v>2</v>
      </c>
      <c r="BA323" s="208">
        <f>IFERROR(VLOOKUP(SPARES_MANUF[[#This Row],[P/N]],Tableau2[[#All],[PN]:[Temps alloués (h)]],16,FALSE),"TBD")</f>
        <v>3.74</v>
      </c>
      <c r="BB323" s="208">
        <f>IFERROR(SUM(SPARES_MANUF[[#This Row],[Temps alloués Unitaire]]*SPARES_MANUF[[#This Row],[Requested Qty]]),"TBD")</f>
        <v>3.74</v>
      </c>
    </row>
    <row r="324" spans="1:54" ht="38.25" hidden="1" customHeight="1" x14ac:dyDescent="0.2">
      <c r="A324" s="335" t="str">
        <f t="shared" si="22"/>
        <v>2709509550</v>
      </c>
      <c r="B324" s="81" t="str">
        <f>IFERROR(VLOOKUP(F324,'Table V'!A:K,11,FALSE),"TBD")</f>
        <v>AIRBUS</v>
      </c>
      <c r="C324" s="81">
        <v>27095095</v>
      </c>
      <c r="D324" s="82" t="s">
        <v>1230</v>
      </c>
      <c r="E324" s="83" t="s">
        <v>86</v>
      </c>
      <c r="F324" s="81" t="s">
        <v>576</v>
      </c>
      <c r="G324" s="81">
        <v>16</v>
      </c>
      <c r="H324" s="81">
        <v>0</v>
      </c>
      <c r="I324" s="81" t="str">
        <f>IFERROR(VLOOKUP(F324,'Stock PHS'!A:F,6,FALSE),"")</f>
        <v/>
      </c>
      <c r="J324" s="84" t="str">
        <f>IFERROR(VLOOKUP(F324,'Table V'!A:I,9,FALSE),"P/N INCONNU")</f>
        <v>P/N CONNU</v>
      </c>
      <c r="K324" s="81" t="str">
        <f>IFERROR(VLOOKUP(F324,'Table V'!A:J,10,FALSE),"TBD")</f>
        <v>NB5457P</v>
      </c>
      <c r="L324" s="81" t="str">
        <f>IFERROR(VLOOKUP(F324,'Table V'!A:C,3,FALSE),"LdF non existante")</f>
        <v>LdF approuvée</v>
      </c>
      <c r="M324" s="85" t="s">
        <v>46</v>
      </c>
      <c r="N324" s="81" t="str">
        <f>IFERROR(VLOOKUP(F324,'Table V'!A:H,8,FALSE),"À définir")</f>
        <v>NON</v>
      </c>
      <c r="O324" s="81">
        <f>IFERROR(VLOOKUP(F324,'Table V'!A:E,2,FALSE),"TBD")</f>
        <v>117</v>
      </c>
      <c r="P324" s="81" t="str">
        <f>IFERROR(CONCATENATE(VLOOKUP(F324,'Table V'!$A$1:$Q$259969,17,FALSE),"-",(RIGHT(C324,4)),"0",D324),"")</f>
        <v>1251019-50950150</v>
      </c>
      <c r="Q324" s="86" t="str">
        <f>IFERROR(VLOOKUP(F324,'Table V'!A:L,12,FALSE),"")</f>
        <v>LAB</v>
      </c>
      <c r="R324" s="82" t="s">
        <v>318</v>
      </c>
      <c r="S324" s="81" t="s">
        <v>973</v>
      </c>
      <c r="T324" s="90">
        <v>43439</v>
      </c>
      <c r="U324" s="88" t="s">
        <v>18</v>
      </c>
      <c r="V324" s="86" t="str">
        <f>IFERROR(VLOOKUP(F324,'Table V'!A:F,6,FALSE),"TBD")</f>
        <v>N/A</v>
      </c>
      <c r="W324" s="81" t="str">
        <f>IFERROR(VLOOKUP(F324,'Table V'!A:G,7,FALSE),"TBD")</f>
        <v>N/A</v>
      </c>
      <c r="X324" s="81" t="str">
        <f>IFERROR(VLOOKUP(A324,[1]Feuil1!$A:$AJ,32,FALSE),"N/A")</f>
        <v>N/A</v>
      </c>
      <c r="Y324" s="86" t="s">
        <v>1893</v>
      </c>
      <c r="Z324" s="89" t="s">
        <v>1827</v>
      </c>
      <c r="AA324" s="81" t="s">
        <v>141</v>
      </c>
      <c r="AB324" s="85">
        <v>437</v>
      </c>
      <c r="AC324" s="85" t="s">
        <v>920</v>
      </c>
      <c r="AD324" s="85" t="s">
        <v>920</v>
      </c>
      <c r="AE324" s="90">
        <v>42600</v>
      </c>
      <c r="AF324" s="90">
        <v>43445</v>
      </c>
      <c r="AG324" s="90">
        <f t="shared" si="23"/>
        <v>43439</v>
      </c>
      <c r="AH324" s="81" t="s">
        <v>255</v>
      </c>
      <c r="AI324" s="133">
        <f>IFERROR(VLOOKUP(SPARES_MANUF[[#This Row],[LCT pour mise à la MAD]],[2]MAD!$B$4:$J$500000,2,FALSE),"MAD TBD")</f>
        <v>43445</v>
      </c>
      <c r="AJ324" s="124">
        <f>IFERROR(VLOOKUP(SPARES_MANUF[[#This Row],[LCT pour mise à la MAD]],[2]MAD!$B$4:$J$500000,9,FALSE),"")</f>
        <v>43446</v>
      </c>
      <c r="AK3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24" s="124">
        <f>SPARES_MANUF[[#This Row],[Promised ODD]]</f>
        <v>43445</v>
      </c>
      <c r="AM324" s="122" t="s">
        <v>10</v>
      </c>
      <c r="AN324" s="200">
        <f>IFERROR(VLOOKUP(SPARES_MANUF[[#This Row],[P/N]],'Table V'!A$1:O$7777,13,FALSE),"0,00")</f>
        <v>1313.9</v>
      </c>
      <c r="AO324" s="201">
        <f>IFERROR(VLOOKUP(SPARES_MANUF[[#This Row],[P/N]],'Table V'!A$1:O$7777,14,FALSE),"0,00")</f>
        <v>0</v>
      </c>
      <c r="AP324" s="202" t="str">
        <f>IFERROR(VLOOKUP(SPARES_MANUF[[#This Row],[P/N]],'Table V'!A$1:O$7777,15,FALSE),"TBD")</f>
        <v>USD</v>
      </c>
      <c r="AQ324" s="201" t="str">
        <f>IFERROR(VLOOKUP(SPARES_MANUF[[#This Row],[CONCAT]],[3]PO_AS!$A$2:$R$2520,16,FALSE),"TBD")</f>
        <v>TBD</v>
      </c>
      <c r="AR324" s="204" t="str">
        <f>IFERROR(VLOOKUP(SPARES_MANUF[[#This Row],[CONCAT]],[3]PO_AS!$A$2:$S$2520,18,FALSE),"TBD")</f>
        <v>TBD</v>
      </c>
      <c r="AS324" s="204" t="str">
        <f t="shared" si="24"/>
        <v>Non valide</v>
      </c>
      <c r="AT324" s="204" t="str">
        <f t="shared" si="25"/>
        <v>Non valide</v>
      </c>
      <c r="AU3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21022.400000000001</v>
      </c>
      <c r="AV324" s="280">
        <f>IFERROR(SPARES_MANUF[[#This Row],[CA]]*INDEX('Paramètres listes'!$A$32:$C$34,MATCH(SPARES_MANUF[[#This Row],[Devise vendue]],'Paramètres listes'!$A$32:$A$34,0),MATCH(DASHBOARD!$J$5,'Paramètres listes'!$A$32:$C$32,0)),"0,00")</f>
        <v>18709.936000000002</v>
      </c>
      <c r="AW324" s="259" t="str">
        <f>LEFT(SPARES_MANUF[[#This Row],[LCT]],9)</f>
        <v>LCTR52643</v>
      </c>
      <c r="AX324" s="205">
        <f>SPARES_MANUF[[#This Row],[Collaborated date]]</f>
        <v>43445</v>
      </c>
      <c r="AY324" s="206">
        <f>IF(AND(SPARES_MANUF[[#This Row],[Dashboard date]]&gt;40179,SPARES_MANUF[[#This Row],[Dashboard date]]&lt;45658),SPARES_MANUF[[#This Row],[Dashboard date]],0)</f>
        <v>43445</v>
      </c>
      <c r="AZ324" s="207">
        <f>IF(OR(SPARES_MANUF[[#This Row],[Client]]="STELIA",SPARES_MANUF[[#This Row],[Priority]]="RTN",SPARES_MANUF[[#This Row],[Priority]]="EXP",SPARES_MANUF[[#This Row],[Priority]]="CRIT"),2,1)</f>
        <v>2</v>
      </c>
      <c r="BA324" s="208">
        <f>IFERROR(VLOOKUP(SPARES_MANUF[[#This Row],[P/N]],Tableau2[[#All],[PN]:[Temps alloués (h)]],16,FALSE),"TBD")</f>
        <v>3.74</v>
      </c>
      <c r="BB324" s="208">
        <f>IFERROR(SUM(SPARES_MANUF[[#This Row],[Temps alloués Unitaire]]*SPARES_MANUF[[#This Row],[Requested Qty]]),"TBD")</f>
        <v>59.84</v>
      </c>
    </row>
    <row r="325" spans="1:54" ht="38.25" hidden="1" customHeight="1" x14ac:dyDescent="0.2">
      <c r="A325" s="335" t="str">
        <f t="shared" si="22"/>
        <v>2740539710</v>
      </c>
      <c r="B325" s="81" t="str">
        <f>IFERROR(VLOOKUP(F325,'Table V'!A:K,11,FALSE),"TBD")</f>
        <v>AIRBUS</v>
      </c>
      <c r="C325" s="81">
        <v>27405397</v>
      </c>
      <c r="D325" s="82" t="s">
        <v>139</v>
      </c>
      <c r="E325" s="83" t="s">
        <v>78</v>
      </c>
      <c r="F325" s="81" t="s">
        <v>576</v>
      </c>
      <c r="G325" s="81">
        <v>1</v>
      </c>
      <c r="H325" s="81">
        <v>0</v>
      </c>
      <c r="I325" s="81" t="str">
        <f>IFERROR(VLOOKUP(F325,'Stock PHS'!A:F,6,FALSE),"")</f>
        <v/>
      </c>
      <c r="J325" s="84" t="str">
        <f>IFERROR(VLOOKUP(F325,'Table V'!A:I,9,FALSE),"P/N INCONNU")</f>
        <v>P/N CONNU</v>
      </c>
      <c r="K325" s="81" t="str">
        <f>IFERROR(VLOOKUP(F325,'Table V'!A:J,10,FALSE),"TBD")</f>
        <v>NB5457P</v>
      </c>
      <c r="L325" s="81" t="str">
        <f>IFERROR(VLOOKUP(F325,'Table V'!A:C,3,FALSE),"LdF non existante")</f>
        <v>LdF approuvée</v>
      </c>
      <c r="M325" s="85" t="s">
        <v>46</v>
      </c>
      <c r="N325" s="81" t="str">
        <f>IFERROR(VLOOKUP(F325,'Table V'!A:H,8,FALSE),"À définir")</f>
        <v>NON</v>
      </c>
      <c r="O325" s="81">
        <f>IFERROR(VLOOKUP(F325,'Table V'!A:E,2,FALSE),"TBD")</f>
        <v>117</v>
      </c>
      <c r="P325" s="81" t="str">
        <f>IFERROR(CONCATENATE(VLOOKUP(F325,'Table V'!$A$1:$Q$259969,17,FALSE),"-",(RIGHT(C325,4)),"0",D325),"")</f>
        <v>1251019-5397010</v>
      </c>
      <c r="Q325" s="86" t="str">
        <f>IFERROR(VLOOKUP(F325,'Table V'!A:L,12,FALSE),"")</f>
        <v>LAB</v>
      </c>
      <c r="R325" s="82" t="s">
        <v>1828</v>
      </c>
      <c r="S325" s="81" t="s">
        <v>67</v>
      </c>
      <c r="T325" s="90">
        <v>43439</v>
      </c>
      <c r="U325" s="88" t="s">
        <v>18</v>
      </c>
      <c r="V325" s="86" t="str">
        <f>IFERROR(VLOOKUP(F325,'Table V'!A:F,6,FALSE),"TBD")</f>
        <v>N/A</v>
      </c>
      <c r="W325" s="81" t="str">
        <f>IFERROR(VLOOKUP(F325,'Table V'!A:G,7,FALSE),"TBD")</f>
        <v>N/A</v>
      </c>
      <c r="X325" s="81" t="str">
        <f>IFERROR(VLOOKUP(A325,[1]Feuil1!$A:$AJ,32,FALSE),"N/A")</f>
        <v>Received</v>
      </c>
      <c r="Y325" s="86" t="s">
        <v>1893</v>
      </c>
      <c r="Z325" s="89" t="s">
        <v>157</v>
      </c>
      <c r="AA325" s="81" t="s">
        <v>141</v>
      </c>
      <c r="AB325" s="85">
        <v>5394</v>
      </c>
      <c r="AC325" s="85"/>
      <c r="AD325" s="85">
        <v>2928</v>
      </c>
      <c r="AE325" s="90">
        <v>42856</v>
      </c>
      <c r="AF325" s="90">
        <v>43445</v>
      </c>
      <c r="AG325" s="90">
        <f t="shared" si="23"/>
        <v>43439</v>
      </c>
      <c r="AH325" s="81" t="s">
        <v>255</v>
      </c>
      <c r="AI325" s="133">
        <f>IFERROR(VLOOKUP(SPARES_MANUF[[#This Row],[LCT pour mise à la MAD]],[2]MAD!$B$4:$J$500000,2,FALSE),"MAD TBD")</f>
        <v>43448</v>
      </c>
      <c r="AJ325" s="124">
        <f>IFERROR(VLOOKUP(SPARES_MANUF[[#This Row],[LCT pour mise à la MAD]],[2]MAD!$B$4:$J$500000,9,FALSE),"")</f>
        <v>43451</v>
      </c>
      <c r="AK3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25" s="124">
        <f>SPARES_MANUF[[#This Row],[Promised ODD]]</f>
        <v>43445</v>
      </c>
      <c r="AM325" s="122" t="s">
        <v>10</v>
      </c>
      <c r="AN325" s="200">
        <f>IFERROR(VLOOKUP(SPARES_MANUF[[#This Row],[P/N]],'Table V'!A$1:O$7777,13,FALSE),"0,00")</f>
        <v>1313.9</v>
      </c>
      <c r="AO325" s="201">
        <f>IFERROR(VLOOKUP(SPARES_MANUF[[#This Row],[P/N]],'Table V'!A$1:O$7777,14,FALSE),"0,00")</f>
        <v>0</v>
      </c>
      <c r="AP325" s="202" t="str">
        <f>IFERROR(VLOOKUP(SPARES_MANUF[[#This Row],[P/N]],'Table V'!A$1:O$7777,15,FALSE),"TBD")</f>
        <v>USD</v>
      </c>
      <c r="AQ325" s="201" t="str">
        <f>IFERROR(VLOOKUP(SPARES_MANUF[[#This Row],[CONCAT]],[3]PO_AS!$A$2:$R$2520,16,FALSE),"TBD")</f>
        <v>TBD</v>
      </c>
      <c r="AR325" s="204" t="str">
        <f>IFERROR(VLOOKUP(SPARES_MANUF[[#This Row],[CONCAT]],[3]PO_AS!$A$2:$S$2520,18,FALSE),"TBD")</f>
        <v>TBD</v>
      </c>
      <c r="AS325" s="204" t="str">
        <f t="shared" si="24"/>
        <v>Non valide</v>
      </c>
      <c r="AT325" s="204" t="str">
        <f t="shared" si="25"/>
        <v>Non valide</v>
      </c>
      <c r="AU3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2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25" s="259" t="str">
        <f>LEFT(SPARES_MANUF[[#This Row],[LCT]],9)</f>
        <v>LCTV03455</v>
      </c>
      <c r="AX325" s="205">
        <f>SPARES_MANUF[[#This Row],[Collaborated date]]</f>
        <v>43445</v>
      </c>
      <c r="AY325" s="206">
        <f>IF(AND(SPARES_MANUF[[#This Row],[Dashboard date]]&gt;40179,SPARES_MANUF[[#This Row],[Dashboard date]]&lt;45658),SPARES_MANUF[[#This Row],[Dashboard date]],0)</f>
        <v>43445</v>
      </c>
      <c r="AZ325" s="207">
        <f>IF(OR(SPARES_MANUF[[#This Row],[Client]]="STELIA",SPARES_MANUF[[#This Row],[Priority]]="RTN",SPARES_MANUF[[#This Row],[Priority]]="EXP",SPARES_MANUF[[#This Row],[Priority]]="CRIT"),2,1)</f>
        <v>2</v>
      </c>
      <c r="BA325" s="208">
        <f>IFERROR(VLOOKUP(SPARES_MANUF[[#This Row],[P/N]],Tableau2[[#All],[PN]:[Temps alloués (h)]],16,FALSE),"TBD")</f>
        <v>3.74</v>
      </c>
      <c r="BB325" s="208">
        <f>IFERROR(SUM(SPARES_MANUF[[#This Row],[Temps alloués Unitaire]]*SPARES_MANUF[[#This Row],[Requested Qty]]),"TBD")</f>
        <v>3.74</v>
      </c>
    </row>
    <row r="326" spans="1:54" ht="25.5" hidden="1" customHeight="1" x14ac:dyDescent="0.2">
      <c r="A326" s="335" t="str">
        <f t="shared" si="22"/>
        <v>2742364610</v>
      </c>
      <c r="B326" s="81" t="str">
        <f>IFERROR(VLOOKUP(F326,'Table V'!A:K,11,FALSE),"TBD")</f>
        <v>AIRBUS</v>
      </c>
      <c r="C326" s="81">
        <v>27423646</v>
      </c>
      <c r="D326" s="82" t="s">
        <v>139</v>
      </c>
      <c r="E326" s="83" t="s">
        <v>78</v>
      </c>
      <c r="F326" s="81" t="s">
        <v>576</v>
      </c>
      <c r="G326" s="81">
        <v>1</v>
      </c>
      <c r="H326" s="81">
        <v>0</v>
      </c>
      <c r="I326" s="81" t="str">
        <f>IFERROR(VLOOKUP(F326,'Stock PHS'!A:F,6,FALSE),"")</f>
        <v/>
      </c>
      <c r="J326" s="84" t="str">
        <f>IFERROR(VLOOKUP(F326,'Table V'!A:I,9,FALSE),"P/N INCONNU")</f>
        <v>P/N CONNU</v>
      </c>
      <c r="K326" s="81" t="str">
        <f>IFERROR(VLOOKUP(F326,'Table V'!A:J,10,FALSE),"TBD")</f>
        <v>NB5457P</v>
      </c>
      <c r="L326" s="81" t="str">
        <f>IFERROR(VLOOKUP(F326,'Table V'!A:C,3,FALSE),"LdF non existante")</f>
        <v>LdF approuvée</v>
      </c>
      <c r="M326" s="85" t="s">
        <v>46</v>
      </c>
      <c r="N326" s="81" t="str">
        <f>IFERROR(VLOOKUP(F326,'Table V'!A:H,8,FALSE),"À définir")</f>
        <v>NON</v>
      </c>
      <c r="O326" s="81">
        <f>IFERROR(VLOOKUP(F326,'Table V'!A:E,2,FALSE),"TBD")</f>
        <v>117</v>
      </c>
      <c r="P326" s="81" t="str">
        <f>IFERROR(CONCATENATE(VLOOKUP(F326,'Table V'!$A$1:$Q$259969,17,FALSE),"-",(RIGHT(C326,4)),"0",D326),"")</f>
        <v>1251019-3646010</v>
      </c>
      <c r="Q326" s="86" t="str">
        <f>IFERROR(VLOOKUP(F326,'Table V'!A:L,12,FALSE),"")</f>
        <v>LAB</v>
      </c>
      <c r="R326" s="82" t="s">
        <v>1829</v>
      </c>
      <c r="S326" s="81" t="s">
        <v>266</v>
      </c>
      <c r="T326" s="90">
        <v>43439</v>
      </c>
      <c r="U326" s="88" t="s">
        <v>18</v>
      </c>
      <c r="V326" s="86" t="str">
        <f>IFERROR(VLOOKUP(F326,'Table V'!A:F,6,FALSE),"TBD")</f>
        <v>N/A</v>
      </c>
      <c r="W326" s="81" t="str">
        <f>IFERROR(VLOOKUP(F326,'Table V'!A:G,7,FALSE),"TBD")</f>
        <v>N/A</v>
      </c>
      <c r="X326" s="81" t="str">
        <f>IFERROR(VLOOKUP(A326,[1]Feuil1!$A:$AJ,32,FALSE),"N/A")</f>
        <v>Received</v>
      </c>
      <c r="Y326" s="86" t="s">
        <v>1893</v>
      </c>
      <c r="Z326" s="89" t="s">
        <v>91</v>
      </c>
      <c r="AA326" s="81" t="s">
        <v>141</v>
      </c>
      <c r="AB326" s="85">
        <v>6169</v>
      </c>
      <c r="AC326" s="85"/>
      <c r="AD326" s="85">
        <v>2919</v>
      </c>
      <c r="AE326" s="90">
        <v>42931</v>
      </c>
      <c r="AF326" s="90">
        <v>43445</v>
      </c>
      <c r="AG326" s="90">
        <f t="shared" si="23"/>
        <v>43439</v>
      </c>
      <c r="AH326" s="81" t="s">
        <v>255</v>
      </c>
      <c r="AI326" s="133">
        <f>IFERROR(VLOOKUP(SPARES_MANUF[[#This Row],[LCT pour mise à la MAD]],[2]MAD!$B$4:$J$500000,2,FALSE),"MAD TBD")</f>
        <v>43448</v>
      </c>
      <c r="AJ326" s="124">
        <f>IFERROR(VLOOKUP(SPARES_MANUF[[#This Row],[LCT pour mise à la MAD]],[2]MAD!$B$4:$J$500000,9,FALSE),"")</f>
        <v>43451</v>
      </c>
      <c r="AK3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26" s="124">
        <f>SPARES_MANUF[[#This Row],[Promised ODD]]</f>
        <v>43445</v>
      </c>
      <c r="AM326" s="122" t="s">
        <v>10</v>
      </c>
      <c r="AN326" s="200">
        <f>IFERROR(VLOOKUP(SPARES_MANUF[[#This Row],[P/N]],'Table V'!A$1:O$7777,13,FALSE),"0,00")</f>
        <v>1313.9</v>
      </c>
      <c r="AO326" s="201">
        <f>IFERROR(VLOOKUP(SPARES_MANUF[[#This Row],[P/N]],'Table V'!A$1:O$7777,14,FALSE),"0,00")</f>
        <v>0</v>
      </c>
      <c r="AP326" s="202" t="str">
        <f>IFERROR(VLOOKUP(SPARES_MANUF[[#This Row],[P/N]],'Table V'!A$1:O$7777,15,FALSE),"TBD")</f>
        <v>USD</v>
      </c>
      <c r="AQ326" s="203" t="str">
        <f>IFERROR(VLOOKUP(SPARES_MANUF[[#This Row],[CONCAT]],[3]PO_AS!$A$2:$R$2520,16,FALSE),"TBD")</f>
        <v>TBD</v>
      </c>
      <c r="AR326" s="204" t="str">
        <f>IFERROR(VLOOKUP(SPARES_MANUF[[#This Row],[CONCAT]],[3]PO_AS!$A$2:$S$2520,18,FALSE),"TBD")</f>
        <v>TBD</v>
      </c>
      <c r="AS326" s="204" t="str">
        <f t="shared" si="24"/>
        <v>Non valide</v>
      </c>
      <c r="AT326" s="204" t="str">
        <f t="shared" si="25"/>
        <v>Non valide</v>
      </c>
      <c r="AU3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2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26" s="259" t="str">
        <f>LEFT(SPARES_MANUF[[#This Row],[LCT]],9)</f>
        <v>LCTV31147</v>
      </c>
      <c r="AX326" s="205">
        <f>SPARES_MANUF[[#This Row],[Collaborated date]]</f>
        <v>43445</v>
      </c>
      <c r="AY326" s="206">
        <f>IF(AND(SPARES_MANUF[[#This Row],[Dashboard date]]&gt;40179,SPARES_MANUF[[#This Row],[Dashboard date]]&lt;45658),SPARES_MANUF[[#This Row],[Dashboard date]],0)</f>
        <v>43445</v>
      </c>
      <c r="AZ326" s="207">
        <f>IF(OR(SPARES_MANUF[[#This Row],[Client]]="STELIA",SPARES_MANUF[[#This Row],[Priority]]="RTN",SPARES_MANUF[[#This Row],[Priority]]="EXP",SPARES_MANUF[[#This Row],[Priority]]="CRIT"),2,1)</f>
        <v>2</v>
      </c>
      <c r="BA326" s="208">
        <f>IFERROR(VLOOKUP(SPARES_MANUF[[#This Row],[P/N]],Tableau2[[#All],[PN]:[Temps alloués (h)]],16,FALSE),"TBD")</f>
        <v>3.74</v>
      </c>
      <c r="BB326" s="208">
        <f>IFERROR(SUM(SPARES_MANUF[[#This Row],[Temps alloués Unitaire]]*SPARES_MANUF[[#This Row],[Requested Qty]]),"TBD")</f>
        <v>3.74</v>
      </c>
    </row>
    <row r="327" spans="1:54" ht="38.25" hidden="1" customHeight="1" x14ac:dyDescent="0.2">
      <c r="A327" s="335" t="str">
        <f t="shared" si="22"/>
        <v>2740543110</v>
      </c>
      <c r="B327" s="81" t="str">
        <f>IFERROR(VLOOKUP(F327,'Table V'!A:K,11,FALSE),"TBD")</f>
        <v>AIRBUS</v>
      </c>
      <c r="C327" s="81">
        <v>27405431</v>
      </c>
      <c r="D327" s="82" t="s">
        <v>139</v>
      </c>
      <c r="E327" s="83" t="s">
        <v>78</v>
      </c>
      <c r="F327" s="81" t="s">
        <v>576</v>
      </c>
      <c r="G327" s="81">
        <v>1</v>
      </c>
      <c r="H327" s="81">
        <v>0</v>
      </c>
      <c r="I327" s="81" t="str">
        <f>IFERROR(VLOOKUP(F327,'Stock PHS'!A:F,6,FALSE),"")</f>
        <v/>
      </c>
      <c r="J327" s="84" t="str">
        <f>IFERROR(VLOOKUP(F327,'Table V'!A:I,9,FALSE),"P/N INCONNU")</f>
        <v>P/N CONNU</v>
      </c>
      <c r="K327" s="81" t="str">
        <f>IFERROR(VLOOKUP(F327,'Table V'!A:J,10,FALSE),"TBD")</f>
        <v>NB5457P</v>
      </c>
      <c r="L327" s="81" t="str">
        <f>IFERROR(VLOOKUP(F327,'Table V'!A:C,3,FALSE),"LdF non existante")</f>
        <v>LdF approuvée</v>
      </c>
      <c r="M327" s="85" t="s">
        <v>46</v>
      </c>
      <c r="N327" s="81" t="str">
        <f>IFERROR(VLOOKUP(F327,'Table V'!A:H,8,FALSE),"À définir")</f>
        <v>NON</v>
      </c>
      <c r="O327" s="81">
        <f>IFERROR(VLOOKUP(F327,'Table V'!A:E,2,FALSE),"TBD")</f>
        <v>117</v>
      </c>
      <c r="P327" s="81" t="str">
        <f>IFERROR(CONCATENATE(VLOOKUP(F327,'Table V'!$A$1:$Q$259969,17,FALSE),"-",(RIGHT(C327,4)),"0",D327),"")</f>
        <v>1251019-5431010</v>
      </c>
      <c r="Q327" s="86" t="str">
        <f>IFERROR(VLOOKUP(F327,'Table V'!A:L,12,FALSE),"")</f>
        <v>LAB</v>
      </c>
      <c r="R327" s="82" t="s">
        <v>1831</v>
      </c>
      <c r="S327" s="81" t="s">
        <v>1238</v>
      </c>
      <c r="T327" s="90">
        <v>43439</v>
      </c>
      <c r="U327" s="88" t="s">
        <v>18</v>
      </c>
      <c r="V327" s="86" t="str">
        <f>IFERROR(VLOOKUP(F327,'Table V'!A:F,6,FALSE),"TBD")</f>
        <v>N/A</v>
      </c>
      <c r="W327" s="81" t="str">
        <f>IFERROR(VLOOKUP(F327,'Table V'!A:G,7,FALSE),"TBD")</f>
        <v>N/A</v>
      </c>
      <c r="X327" s="81" t="str">
        <f>IFERROR(VLOOKUP(A327,[1]Feuil1!$A:$AJ,32,FALSE),"N/A")</f>
        <v>Received</v>
      </c>
      <c r="Y327" s="86" t="s">
        <v>1893</v>
      </c>
      <c r="Z327" s="89" t="s">
        <v>297</v>
      </c>
      <c r="AA327" s="81" t="s">
        <v>836</v>
      </c>
      <c r="AB327" s="85">
        <v>10623</v>
      </c>
      <c r="AC327" s="85" t="s">
        <v>920</v>
      </c>
      <c r="AD327" s="85" t="s">
        <v>920</v>
      </c>
      <c r="AE327" s="90">
        <v>43060</v>
      </c>
      <c r="AF327" s="90">
        <v>43445</v>
      </c>
      <c r="AG327" s="90">
        <f t="shared" si="23"/>
        <v>43439</v>
      </c>
      <c r="AH327" s="81" t="s">
        <v>10</v>
      </c>
      <c r="AI327" s="133">
        <f>IFERROR(VLOOKUP(SPARES_MANUF[[#This Row],[LCT pour mise à la MAD]],[2]MAD!$B$4:$J$500000,2,FALSE),"MAD TBD")</f>
        <v>43451</v>
      </c>
      <c r="AJ327" s="124">
        <f>IFERROR(VLOOKUP(SPARES_MANUF[[#This Row],[LCT pour mise à la MAD]],[2]MAD!$B$4:$J$500000,9,FALSE),"")</f>
        <v>43453</v>
      </c>
      <c r="AK32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27" s="124">
        <f>SPARES_MANUF[[#This Row],[Promised ODD]]</f>
        <v>43445</v>
      </c>
      <c r="AM327" s="122" t="s">
        <v>10</v>
      </c>
      <c r="AN327" s="200">
        <f>IFERROR(VLOOKUP(SPARES_MANUF[[#This Row],[P/N]],'Table V'!A$1:O$7777,13,FALSE),"0,00")</f>
        <v>1313.9</v>
      </c>
      <c r="AO327" s="201">
        <f>IFERROR(VLOOKUP(SPARES_MANUF[[#This Row],[P/N]],'Table V'!A$1:O$7777,14,FALSE),"0,00")</f>
        <v>0</v>
      </c>
      <c r="AP327" s="202" t="str">
        <f>IFERROR(VLOOKUP(SPARES_MANUF[[#This Row],[P/N]],'Table V'!A$1:O$7777,15,FALSE),"TBD")</f>
        <v>USD</v>
      </c>
      <c r="AQ327" s="203" t="str">
        <f>IFERROR(VLOOKUP(SPARES_MANUF[[#This Row],[CONCAT]],[3]PO_AS!$A$2:$R$2520,16,FALSE),"TBD")</f>
        <v>TBD</v>
      </c>
      <c r="AR327" s="204" t="str">
        <f>IFERROR(VLOOKUP(SPARES_MANUF[[#This Row],[CONCAT]],[3]PO_AS!$A$2:$S$2520,18,FALSE),"TBD")</f>
        <v>TBD</v>
      </c>
      <c r="AS327" s="204" t="str">
        <f t="shared" si="24"/>
        <v>Non valide</v>
      </c>
      <c r="AT327" s="204" t="str">
        <f t="shared" si="25"/>
        <v>Non valide</v>
      </c>
      <c r="AU32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2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27" s="259" t="str">
        <f>LEFT(SPARES_MANUF[[#This Row],[LCT]],9)</f>
        <v>LCT021746</v>
      </c>
      <c r="AX327" s="205">
        <f>SPARES_MANUF[[#This Row],[Collaborated date]]</f>
        <v>43445</v>
      </c>
      <c r="AY327" s="206">
        <f>IF(AND(SPARES_MANUF[[#This Row],[Dashboard date]]&gt;40179,SPARES_MANUF[[#This Row],[Dashboard date]]&lt;45658),SPARES_MANUF[[#This Row],[Dashboard date]],0)</f>
        <v>43445</v>
      </c>
      <c r="AZ327" s="207">
        <f>IF(OR(SPARES_MANUF[[#This Row],[Client]]="STELIA",SPARES_MANUF[[#This Row],[Priority]]="RTN",SPARES_MANUF[[#This Row],[Priority]]="EXP",SPARES_MANUF[[#This Row],[Priority]]="CRIT"),2,1)</f>
        <v>2</v>
      </c>
      <c r="BA327" s="208">
        <f>IFERROR(VLOOKUP(SPARES_MANUF[[#This Row],[P/N]],Tableau2[[#All],[PN]:[Temps alloués (h)]],16,FALSE),"TBD")</f>
        <v>3.74</v>
      </c>
      <c r="BB327" s="208">
        <f>IFERROR(SUM(SPARES_MANUF[[#This Row],[Temps alloués Unitaire]]*SPARES_MANUF[[#This Row],[Requested Qty]]),"TBD")</f>
        <v>3.74</v>
      </c>
    </row>
    <row r="328" spans="1:54" ht="38.25" hidden="1" customHeight="1" x14ac:dyDescent="0.2">
      <c r="A328" s="335" t="str">
        <f t="shared" si="22"/>
        <v>CDE-CCP7770109</v>
      </c>
      <c r="B328" s="81" t="str">
        <f>IFERROR(VLOOKUP(F328,'Table V'!A:K,11,FALSE),"TBD")</f>
        <v>LATECOERE</v>
      </c>
      <c r="C328" s="81" t="s">
        <v>300</v>
      </c>
      <c r="D328" s="82">
        <v>9</v>
      </c>
      <c r="E328" s="83" t="s">
        <v>86</v>
      </c>
      <c r="F328" s="81" t="s">
        <v>1476</v>
      </c>
      <c r="G328" s="81">
        <v>10</v>
      </c>
      <c r="H328" s="81">
        <v>0</v>
      </c>
      <c r="I328" s="81" t="str">
        <f>IFERROR(VLOOKUP(F328,'Stock PHS'!A:F,6,FALSE),"")</f>
        <v/>
      </c>
      <c r="J328" s="84" t="str">
        <f>IFERROR(VLOOKUP(F328,'Table V'!A:I,9,FALSE),"P/N INCONNU")</f>
        <v>P/N CONNU</v>
      </c>
      <c r="K328" s="81" t="str">
        <f>IFERROR(VLOOKUP(F328,'Table V'!A:J,10,FALSE),"TBD")</f>
        <v>N/A</v>
      </c>
      <c r="L328" s="81" t="str">
        <f>IFERROR(VLOOKUP(F328,'Table V'!A:C,3,FALSE),"LdF non existante")</f>
        <v>LdF approuvée</v>
      </c>
      <c r="M328" s="85" t="s">
        <v>46</v>
      </c>
      <c r="N328" s="81" t="str">
        <f>IFERROR(VLOOKUP(F328,'Table V'!A:H,8,FALSE),"À définir")</f>
        <v>N/A</v>
      </c>
      <c r="O328" s="81" t="str">
        <f>IFERROR(VLOOKUP(F328,'Table V'!A:E,2,FALSE),"TBD")</f>
        <v>FDCP-L1</v>
      </c>
      <c r="P328" s="81" t="str">
        <f>IFERROR(CONCATENATE(VLOOKUP(F328,'Table V'!$A$1:$Q$259969,17,FALSE),"-",(RIGHT(C328,4)),"0",D328),"")</f>
        <v>1251619-701009</v>
      </c>
      <c r="Q328" s="86" t="str">
        <f>IFERROR(VLOOKUP(F328,'Table V'!A:L,12,FALSE),"")</f>
        <v>COL</v>
      </c>
      <c r="R328" s="82" t="s">
        <v>397</v>
      </c>
      <c r="S328" s="81" t="s">
        <v>398</v>
      </c>
      <c r="T328" s="90">
        <v>43441</v>
      </c>
      <c r="U328" s="88" t="s">
        <v>18</v>
      </c>
      <c r="V328" s="86" t="str">
        <f>IFERROR(VLOOKUP(F328,'Table V'!A:F,6,FALSE),"TBD")</f>
        <v>N/A</v>
      </c>
      <c r="W328" s="81" t="str">
        <f>IFERROR(VLOOKUP(F328,'Table V'!A:G,7,FALSE),"TBD")</f>
        <v>N/A</v>
      </c>
      <c r="X328" s="81" t="str">
        <f>IFERROR(VLOOKUP(A328,[1]Feuil1!$A:$AJ,32,FALSE),"N/A")</f>
        <v>N/A</v>
      </c>
      <c r="Y328" s="86" t="s">
        <v>1893</v>
      </c>
      <c r="Z328" s="89"/>
      <c r="AA328" s="81" t="s">
        <v>141</v>
      </c>
      <c r="AB328" s="85">
        <v>6867</v>
      </c>
      <c r="AC328" s="85"/>
      <c r="AD328" s="85">
        <v>1149</v>
      </c>
      <c r="AE328" s="90">
        <v>43390</v>
      </c>
      <c r="AF328" s="90">
        <v>43447</v>
      </c>
      <c r="AG328" s="90">
        <f t="shared" si="23"/>
        <v>43441</v>
      </c>
      <c r="AH328" s="81" t="s">
        <v>44</v>
      </c>
      <c r="AI328" s="133" t="str">
        <f>IFERROR(VLOOKUP(SPARES_MANUF[[#This Row],[LCT pour mise à la MAD]],[2]MAD!$B$4:$J$500000,2,FALSE),"MAD TBD")</f>
        <v>MAD TBD</v>
      </c>
      <c r="AJ328" s="124" t="str">
        <f>IFERROR(VLOOKUP(SPARES_MANUF[[#This Row],[LCT pour mise à la MAD]],[2]MAD!$B$4:$J$500000,9,FALSE),"")</f>
        <v/>
      </c>
      <c r="AK3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28" s="124">
        <f>SPARES_MANUF[[#This Row],[Promised ODD]]</f>
        <v>43447</v>
      </c>
      <c r="AM328" s="122" t="s">
        <v>10</v>
      </c>
      <c r="AN328" s="200">
        <f>IFERROR(VLOOKUP(SPARES_MANUF[[#This Row],[P/N]],'Table V'!A$1:O$7777,13,FALSE),"0,00")</f>
        <v>1239</v>
      </c>
      <c r="AO328" s="201" t="str">
        <f>IFERROR(VLOOKUP(SPARES_MANUF[[#This Row],[P/N]],'Table V'!A$1:O$7777,14,FALSE),"0,00")</f>
        <v>N/A</v>
      </c>
      <c r="AP328" s="202" t="str">
        <f>IFERROR(VLOOKUP(SPARES_MANUF[[#This Row],[P/N]],'Table V'!A$1:O$7777,15,FALSE),"TBD")</f>
        <v>EUR</v>
      </c>
      <c r="AQ328" s="201" t="str">
        <f>IFERROR(VLOOKUP(SPARES_MANUF[[#This Row],[CONCAT]],[3]PO_AS!$A$2:$R$2520,16,FALSE),"TBD")</f>
        <v>TBD</v>
      </c>
      <c r="AR328" s="204" t="str">
        <f>IFERROR(VLOOKUP(SPARES_MANUF[[#This Row],[CONCAT]],[3]PO_AS!$A$2:$S$2520,18,FALSE),"TBD")</f>
        <v>TBD</v>
      </c>
      <c r="AS328" s="204" t="str">
        <f t="shared" si="24"/>
        <v>Non valide</v>
      </c>
      <c r="AT328" s="204" t="str">
        <f t="shared" si="25"/>
        <v>Non valide</v>
      </c>
      <c r="AU3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12390</v>
      </c>
      <c r="AV328" s="280">
        <f>IFERROR(SPARES_MANUF[[#This Row],[CA]]*INDEX('Paramètres listes'!$A$32:$C$34,MATCH(SPARES_MANUF[[#This Row],[Devise vendue]],'Paramètres listes'!$A$32:$A$34,0),MATCH(DASHBOARD!$J$5,'Paramètres listes'!$A$32:$C$32,0)),"0,00")</f>
        <v>12390</v>
      </c>
      <c r="AW328" s="259" t="str">
        <f>LEFT(SPARES_MANUF[[#This Row],[LCT]],9)</f>
        <v>LCT107944</v>
      </c>
      <c r="AX328" s="205">
        <f>SPARES_MANUF[[#This Row],[Collaborated date]]</f>
        <v>43447</v>
      </c>
      <c r="AY328" s="206">
        <f>IF(AND(SPARES_MANUF[[#This Row],[Dashboard date]]&gt;40179,SPARES_MANUF[[#This Row],[Dashboard date]]&lt;45658),SPARES_MANUF[[#This Row],[Dashboard date]],0)</f>
        <v>43447</v>
      </c>
      <c r="AZ328" s="207">
        <f>IF(OR(SPARES_MANUF[[#This Row],[Client]]="STELIA",SPARES_MANUF[[#This Row],[Priority]]="RTN",SPARES_MANUF[[#This Row],[Priority]]="EXP",SPARES_MANUF[[#This Row],[Priority]]="CRIT"),2,1)</f>
        <v>2</v>
      </c>
      <c r="BA328" s="208">
        <f>IFERROR(VLOOKUP(SPARES_MANUF[[#This Row],[P/N]],Tableau2[[#All],[PN]:[Temps alloués (h)]],16,FALSE),"TBD")</f>
        <v>2.14</v>
      </c>
      <c r="BB328" s="208">
        <f>IFERROR(SUM(SPARES_MANUF[[#This Row],[Temps alloués Unitaire]]*SPARES_MANUF[[#This Row],[Requested Qty]]),"TBD")</f>
        <v>21.400000000000002</v>
      </c>
    </row>
    <row r="329" spans="1:54" ht="38.25" hidden="1" customHeight="1" x14ac:dyDescent="0.2">
      <c r="A329" s="335" t="str">
        <f t="shared" si="22"/>
        <v>2798763910</v>
      </c>
      <c r="B329" s="81" t="str">
        <f>IFERROR(VLOOKUP(F329,'Table V'!A:K,11,FALSE),"TBD")</f>
        <v>AIRBUS</v>
      </c>
      <c r="C329" s="81">
        <v>27987639</v>
      </c>
      <c r="D329" s="82" t="s">
        <v>123</v>
      </c>
      <c r="E329" s="83" t="s">
        <v>11</v>
      </c>
      <c r="F329" s="81" t="s">
        <v>1203</v>
      </c>
      <c r="G329" s="81">
        <v>1</v>
      </c>
      <c r="H329" s="81">
        <v>0</v>
      </c>
      <c r="I329" s="81" t="str">
        <f>IFERROR(VLOOKUP(F329,'Stock PHS'!A:F,6,FALSE),"")</f>
        <v/>
      </c>
      <c r="J329" s="84" t="str">
        <f>IFERROR(VLOOKUP(F329,'Table V'!A:I,9,FALSE),"P/N INCONNU")</f>
        <v>P/N CONNU</v>
      </c>
      <c r="K329" s="81" t="str">
        <f>IFERROR(VLOOKUP(F329,'Table V'!A:J,10,FALSE),"TBD")</f>
        <v>N/A</v>
      </c>
      <c r="L329" s="81" t="str">
        <f>IFERROR(VLOOKUP(F329,'Table V'!A:C,3,FALSE),"LdF non existante")</f>
        <v>LdF Non approuvée</v>
      </c>
      <c r="M329" s="85"/>
      <c r="N329" s="81" t="str">
        <f>IFERROR(VLOOKUP(F329,'Table V'!A:H,8,FALSE),"À définir")</f>
        <v>NON</v>
      </c>
      <c r="O329" s="81" t="str">
        <f>IFERROR(VLOOKUP(F329,'Table V'!A:E,2,FALSE),"TBD")</f>
        <v>OPTICAL FIBER</v>
      </c>
      <c r="P329" s="81" t="str">
        <f>IFERROR(CONCATENATE(VLOOKUP(F329,'Table V'!$A$1:$Q$259969,17,FALSE),"-",(RIGHT(C329,4)),"0",D329),"")</f>
        <v>1251019-76390010</v>
      </c>
      <c r="Q329" s="86" t="str">
        <f>IFERROR(VLOOKUP(F329,'Table V'!A:L,12,FALSE),"")</f>
        <v>LAB</v>
      </c>
      <c r="R329" s="82" t="s">
        <v>1215</v>
      </c>
      <c r="S329" s="81" t="s">
        <v>1216</v>
      </c>
      <c r="T329" s="90">
        <v>43446</v>
      </c>
      <c r="U329" s="88" t="s">
        <v>18</v>
      </c>
      <c r="V329" s="86" t="str">
        <f>IFERROR(VLOOKUP(F329,'Table V'!A:F,6,FALSE),"TBD")</f>
        <v>N/A</v>
      </c>
      <c r="W329" s="81" t="str">
        <f>IFERROR(VLOOKUP(F329,'Table V'!A:G,7,FALSE),"TBD")</f>
        <v>N/A</v>
      </c>
      <c r="X329" s="81" t="str">
        <f>IFERROR(VLOOKUP(A329,[1]Feuil1!$A:$AJ,32,FALSE),"N/A")</f>
        <v>N/A</v>
      </c>
      <c r="Y329" s="86" t="s">
        <v>1893</v>
      </c>
      <c r="Z329" s="89" t="s">
        <v>1223</v>
      </c>
      <c r="AA329" s="81" t="s">
        <v>840</v>
      </c>
      <c r="AB329" s="85" t="s">
        <v>920</v>
      </c>
      <c r="AC329" s="85" t="s">
        <v>920</v>
      </c>
      <c r="AD329" s="85" t="s">
        <v>920</v>
      </c>
      <c r="AE329" s="90">
        <v>43444</v>
      </c>
      <c r="AF329" s="90">
        <v>43448</v>
      </c>
      <c r="AG329" s="90">
        <f t="shared" si="23"/>
        <v>43446</v>
      </c>
      <c r="AH329" s="81"/>
      <c r="AI329" s="133" t="str">
        <f>IFERROR(VLOOKUP(SPARES_MANUF[[#This Row],[LCT pour mise à la MAD]],[2]MAD!$B$4:$J$500000,2,FALSE),"MAD TBD")</f>
        <v>MAD TBD</v>
      </c>
      <c r="AJ329" s="124" t="str">
        <f>IFERROR(VLOOKUP(SPARES_MANUF[[#This Row],[LCT pour mise à la MAD]],[2]MAD!$B$4:$J$500000,9,FALSE),"")</f>
        <v/>
      </c>
      <c r="AK3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29" s="124">
        <f>SPARES_MANUF[[#This Row],[Promised ODD]]</f>
        <v>43448</v>
      </c>
      <c r="AM329" s="122" t="s">
        <v>10</v>
      </c>
      <c r="AN329" s="200">
        <f>IFERROR(VLOOKUP(SPARES_MANUF[[#This Row],[P/N]],'Table V'!A$1:O$7777,13,FALSE),"0,00")</f>
        <v>760</v>
      </c>
      <c r="AO329" s="201">
        <f>IFERROR(VLOOKUP(SPARES_MANUF[[#This Row],[P/N]],'Table V'!A$1:O$7777,14,FALSE),"0,00")</f>
        <v>0</v>
      </c>
      <c r="AP329" s="202" t="str">
        <f>IFERROR(VLOOKUP(SPARES_MANUF[[#This Row],[P/N]],'Table V'!A$1:O$7777,15,FALSE),"TBD")</f>
        <v>USD</v>
      </c>
      <c r="AQ329" s="201" t="str">
        <f>IFERROR(VLOOKUP(SPARES_MANUF[[#This Row],[CONCAT]],[3]PO_AS!$A$2:$R$2520,16,FALSE),"TBD")</f>
        <v>TBD</v>
      </c>
      <c r="AR329" s="204" t="str">
        <f>IFERROR(VLOOKUP(SPARES_MANUF[[#This Row],[CONCAT]],[3]PO_AS!$A$2:$S$2520,18,FALSE),"TBD")</f>
        <v>TBD</v>
      </c>
      <c r="AS329" s="204" t="str">
        <f t="shared" si="24"/>
        <v>Non valide</v>
      </c>
      <c r="AT329" s="204" t="str">
        <f t="shared" si="25"/>
        <v>Non valide</v>
      </c>
      <c r="AU3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29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29" s="259" t="str">
        <f>LEFT(SPARES_MANUF[[#This Row],[LCT]],9)</f>
        <v>LCT205381</v>
      </c>
      <c r="AX329" s="205">
        <f>SPARES_MANUF[[#This Row],[Collaborated date]]</f>
        <v>43448</v>
      </c>
      <c r="AY329" s="206">
        <f>IF(AND(SPARES_MANUF[[#This Row],[Dashboard date]]&gt;40179,SPARES_MANUF[[#This Row],[Dashboard date]]&lt;45658),SPARES_MANUF[[#This Row],[Dashboard date]],0)</f>
        <v>43448</v>
      </c>
      <c r="AZ329" s="207">
        <f>IF(OR(SPARES_MANUF[[#This Row],[Client]]="STELIA",SPARES_MANUF[[#This Row],[Priority]]="RTN",SPARES_MANUF[[#This Row],[Priority]]="EXP",SPARES_MANUF[[#This Row],[Priority]]="CRIT"),2,1)</f>
        <v>2</v>
      </c>
      <c r="BA329" s="208">
        <f>IFERROR(VLOOKUP(SPARES_MANUF[[#This Row],[P/N]],Tableau2[[#All],[PN]:[Temps alloués (h)]],16,FALSE),"TBD")</f>
        <v>0</v>
      </c>
      <c r="BB329" s="208">
        <f>IFERROR(SUM(SPARES_MANUF[[#This Row],[Temps alloués Unitaire]]*SPARES_MANUF[[#This Row],[Requested Qty]]),"TBD")</f>
        <v>0</v>
      </c>
    </row>
    <row r="330" spans="1:54" ht="25.5" hidden="1" customHeight="1" x14ac:dyDescent="0.2">
      <c r="A330" s="335" t="str">
        <f t="shared" si="22"/>
        <v>2791346710</v>
      </c>
      <c r="B330" s="81" t="str">
        <f>IFERROR(VLOOKUP(F330,'Table V'!A:K,11,FALSE),"TBD")</f>
        <v>AIRBUS</v>
      </c>
      <c r="C330" s="81">
        <v>27913467</v>
      </c>
      <c r="D330" s="82">
        <v>10</v>
      </c>
      <c r="E330" s="83" t="s">
        <v>3</v>
      </c>
      <c r="F330" s="81" t="s">
        <v>77</v>
      </c>
      <c r="G330" s="81">
        <v>1</v>
      </c>
      <c r="H330" s="81">
        <v>0</v>
      </c>
      <c r="I330" s="81" t="str">
        <f>IFERROR(VLOOKUP(F330,'Stock PHS'!A:F,6,FALSE),"")</f>
        <v/>
      </c>
      <c r="J330" s="84" t="str">
        <f>IFERROR(VLOOKUP(F330,'Table V'!A:I,9,FALSE),"P/N INCONNU")</f>
        <v>P/N CONNU</v>
      </c>
      <c r="K330" s="81" t="str">
        <f>IFERROR(VLOOKUP(F330,'Table V'!A:J,10,FALSE),"TBD")</f>
        <v>VB0044D</v>
      </c>
      <c r="L330" s="81" t="str">
        <f>IFERROR(VLOOKUP(F330,'Table V'!A:C,3,FALSE),"LdF non existante")</f>
        <v>LdF approuvée</v>
      </c>
      <c r="M330" s="85" t="s">
        <v>46</v>
      </c>
      <c r="N330" s="81" t="str">
        <f>IFERROR(VLOOKUP(F330,'Table V'!A:H,8,FALSE),"À définir")</f>
        <v>NON</v>
      </c>
      <c r="O330" s="81">
        <f>IFERROR(VLOOKUP(F330,'Table V'!A:E,2,FALSE),"TBD")</f>
        <v>517</v>
      </c>
      <c r="P330" s="81" t="str">
        <f>IFERROR(CONCATENATE(VLOOKUP(F330,'Table V'!$A$1:$Q$259969,17,FALSE),"-",(RIGHT(C330,4)),"0",D330),"")</f>
        <v>1251019-3467010</v>
      </c>
      <c r="Q330" s="86" t="str">
        <f>IFERROR(VLOOKUP(F330,'Table V'!A:L,12,FALSE),"")</f>
        <v>LAB</v>
      </c>
      <c r="R330" s="82" t="s">
        <v>837</v>
      </c>
      <c r="S330" s="81" t="s">
        <v>153</v>
      </c>
      <c r="T330" s="90">
        <v>43447</v>
      </c>
      <c r="U330" s="88" t="s">
        <v>18</v>
      </c>
      <c r="V330" s="86" t="str">
        <f>IFERROR(VLOOKUP(F330,'Table V'!A:F,6,FALSE),"TBD")</f>
        <v>6V01965900</v>
      </c>
      <c r="W330" s="81" t="str">
        <f>IFERROR(VLOOKUP(F330,'Table V'!A:G,7,FALSE),"TBD")</f>
        <v>Qté 1</v>
      </c>
      <c r="X330" s="81" t="str">
        <f>IFERROR(VLOOKUP(A330,[1]Feuil1!$A:$AJ,32,FALSE),"N/A")</f>
        <v>In delivering</v>
      </c>
      <c r="Y330" s="86" t="s">
        <v>1893</v>
      </c>
      <c r="Z330" s="91" t="s">
        <v>1219</v>
      </c>
      <c r="AA330" s="81" t="s">
        <v>840</v>
      </c>
      <c r="AB330" s="85">
        <v>16992</v>
      </c>
      <c r="AC330" s="85" t="s">
        <v>895</v>
      </c>
      <c r="AD330" s="85">
        <v>2556</v>
      </c>
      <c r="AE330" s="90">
        <v>43357</v>
      </c>
      <c r="AF330" s="90">
        <v>43450</v>
      </c>
      <c r="AG330" s="90">
        <f t="shared" si="23"/>
        <v>43447</v>
      </c>
      <c r="AH330" s="81"/>
      <c r="AI330" s="133">
        <f>IFERROR(VLOOKUP(SPARES_MANUF[[#This Row],[LCT pour mise à la MAD]],[2]MAD!$B$4:$J$500000,2,FALSE),"MAD TBD")</f>
        <v>43448</v>
      </c>
      <c r="AJ330" s="124">
        <f>IFERROR(VLOOKUP(SPARES_MANUF[[#This Row],[LCT pour mise à la MAD]],[2]MAD!$B$4:$J$500000,9,FALSE),"")</f>
        <v>43451</v>
      </c>
      <c r="AK3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30" s="124">
        <f>SPARES_MANUF[[#This Row],[Promised ODD]]</f>
        <v>43450</v>
      </c>
      <c r="AM330" s="122" t="s">
        <v>10</v>
      </c>
      <c r="AN330" s="209">
        <f>IFERROR(VLOOKUP(SPARES_MANUF[[#This Row],[P/N]],'Table V'!A$1:O$7777,13,FALSE),"0,00")</f>
        <v>1951</v>
      </c>
      <c r="AO330" s="201">
        <f>IFERROR(VLOOKUP(SPARES_MANUF[[#This Row],[P/N]],'Table V'!A$1:O$7777,14,FALSE),"0,00")</f>
        <v>2697</v>
      </c>
      <c r="AP330" s="202" t="str">
        <f>IFERROR(VLOOKUP(SPARES_MANUF[[#This Row],[P/N]],'Table V'!A$1:O$7777,15,FALSE),"TBD")</f>
        <v>EUR</v>
      </c>
      <c r="AQ330" s="201" t="str">
        <f>IFERROR(VLOOKUP(SPARES_MANUF[[#This Row],[CONCAT]],[3]PO_AS!$A$2:$R$2520,16,FALSE),"TBD")</f>
        <v>TBD</v>
      </c>
      <c r="AR330" s="204" t="str">
        <f>IFERROR(VLOOKUP(SPARES_MANUF[[#This Row],[CONCAT]],[3]PO_AS!$A$2:$S$2520,18,FALSE),"TBD")</f>
        <v>TBD</v>
      </c>
      <c r="AS330" s="204" t="str">
        <f t="shared" si="24"/>
        <v>Non valide</v>
      </c>
      <c r="AT330" s="204" t="str">
        <f t="shared" si="25"/>
        <v>Non valide</v>
      </c>
      <c r="AU3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2697</v>
      </c>
      <c r="AV330" s="280">
        <f>IFERROR(SPARES_MANUF[[#This Row],[CA]]*INDEX('Paramètres listes'!$A$32:$C$34,MATCH(SPARES_MANUF[[#This Row],[Devise vendue]],'Paramètres listes'!$A$32:$A$34,0),MATCH(DASHBOARD!$J$5,'Paramètres listes'!$A$32:$C$32,0)),"0,00")</f>
        <v>2697</v>
      </c>
      <c r="AW330" s="259" t="str">
        <f>LEFT(SPARES_MANUF[[#This Row],[LCT]],9)</f>
        <v>LCT129318</v>
      </c>
      <c r="AX330" s="205">
        <f>SPARES_MANUF[[#This Row],[Collaborated date]]</f>
        <v>43450</v>
      </c>
      <c r="AY330" s="206">
        <f>IF(AND(SPARES_MANUF[[#This Row],[Dashboard date]]&gt;40179,SPARES_MANUF[[#This Row],[Dashboard date]]&lt;45658),SPARES_MANUF[[#This Row],[Dashboard date]],0)</f>
        <v>43450</v>
      </c>
      <c r="AZ330" s="207">
        <f>IF(OR(SPARES_MANUF[[#This Row],[Client]]="STELIA",SPARES_MANUF[[#This Row],[Priority]]="RTN",SPARES_MANUF[[#This Row],[Priority]]="EXP",SPARES_MANUF[[#This Row],[Priority]]="CRIT"),2,1)</f>
        <v>1</v>
      </c>
      <c r="BA330" s="208">
        <f>IFERROR(VLOOKUP(SPARES_MANUF[[#This Row],[P/N]],Tableau2[[#All],[PN]:[Temps alloués (h)]],16,FALSE),"TBD")</f>
        <v>2.4300000000000002</v>
      </c>
      <c r="BB330" s="208">
        <f>IFERROR(SUM(SPARES_MANUF[[#This Row],[Temps alloués Unitaire]]*SPARES_MANUF[[#This Row],[Requested Qty]]),"TBD")</f>
        <v>2.4300000000000002</v>
      </c>
    </row>
    <row r="331" spans="1:54" ht="38.25" hidden="1" customHeight="1" x14ac:dyDescent="0.2">
      <c r="A331" s="335" t="str">
        <f t="shared" si="22"/>
        <v>2791376210</v>
      </c>
      <c r="B331" s="81" t="str">
        <f>IFERROR(VLOOKUP(F331,'Table V'!A:K,11,FALSE),"TBD")</f>
        <v>AIRBUS</v>
      </c>
      <c r="C331" s="81">
        <v>27913762</v>
      </c>
      <c r="D331" s="82">
        <v>10</v>
      </c>
      <c r="E331" s="83" t="s">
        <v>3</v>
      </c>
      <c r="F331" s="81" t="s">
        <v>77</v>
      </c>
      <c r="G331" s="81">
        <v>1</v>
      </c>
      <c r="H331" s="81">
        <v>0</v>
      </c>
      <c r="I331" s="81" t="str">
        <f>IFERROR(VLOOKUP(F331,'Stock PHS'!A:F,6,FALSE),"")</f>
        <v/>
      </c>
      <c r="J331" s="84" t="str">
        <f>IFERROR(VLOOKUP(F331,'Table V'!A:I,9,FALSE),"P/N INCONNU")</f>
        <v>P/N CONNU</v>
      </c>
      <c r="K331" s="81" t="str">
        <f>IFERROR(VLOOKUP(F331,'Table V'!A:J,10,FALSE),"TBD")</f>
        <v>VB0044D</v>
      </c>
      <c r="L331" s="81" t="str">
        <f>IFERROR(VLOOKUP(F331,'Table V'!A:C,3,FALSE),"LdF non existante")</f>
        <v>LdF approuvée</v>
      </c>
      <c r="M331" s="85" t="s">
        <v>46</v>
      </c>
      <c r="N331" s="81" t="str">
        <f>IFERROR(VLOOKUP(F331,'Table V'!A:H,8,FALSE),"À définir")</f>
        <v>NON</v>
      </c>
      <c r="O331" s="81">
        <f>IFERROR(VLOOKUP(F331,'Table V'!A:E,2,FALSE),"TBD")</f>
        <v>517</v>
      </c>
      <c r="P331" s="81" t="str">
        <f>IFERROR(CONCATENATE(VLOOKUP(F331,'Table V'!$A$1:$Q$259969,17,FALSE),"-",(RIGHT(C331,4)),"0",D331),"")</f>
        <v>1251019-3762010</v>
      </c>
      <c r="Q331" s="86" t="str">
        <f>IFERROR(VLOOKUP(F331,'Table V'!A:L,12,FALSE),"")</f>
        <v>LAB</v>
      </c>
      <c r="R331" s="82" t="s">
        <v>838</v>
      </c>
      <c r="S331" s="81" t="s">
        <v>164</v>
      </c>
      <c r="T331" s="90">
        <v>43447</v>
      </c>
      <c r="U331" s="88" t="s">
        <v>18</v>
      </c>
      <c r="V331" s="86" t="str">
        <f>IFERROR(VLOOKUP(F331,'Table V'!A:F,6,FALSE),"TBD")</f>
        <v>6V01965900</v>
      </c>
      <c r="W331" s="81" t="str">
        <f>IFERROR(VLOOKUP(F331,'Table V'!A:G,7,FALSE),"TBD")</f>
        <v>Qté 1</v>
      </c>
      <c r="X331" s="81" t="str">
        <f>IFERROR(VLOOKUP(A331,[1]Feuil1!$A:$AJ,32,FALSE),"N/A")</f>
        <v>Received</v>
      </c>
      <c r="Y331" s="86" t="s">
        <v>1893</v>
      </c>
      <c r="Z331" s="91" t="s">
        <v>1220</v>
      </c>
      <c r="AA331" s="81" t="s">
        <v>840</v>
      </c>
      <c r="AB331" s="85">
        <v>16992</v>
      </c>
      <c r="AC331" s="85" t="s">
        <v>895</v>
      </c>
      <c r="AD331" s="85">
        <v>2556</v>
      </c>
      <c r="AE331" s="90">
        <v>43359</v>
      </c>
      <c r="AF331" s="90">
        <v>43450</v>
      </c>
      <c r="AG331" s="90">
        <f t="shared" si="23"/>
        <v>43447</v>
      </c>
      <c r="AH331" s="81"/>
      <c r="AI331" s="133">
        <f>IFERROR(VLOOKUP(SPARES_MANUF[[#This Row],[LCT pour mise à la MAD]],[2]MAD!$B$4:$J$500000,2,FALSE),"MAD TBD")</f>
        <v>43448</v>
      </c>
      <c r="AJ331" s="124">
        <f>IFERROR(VLOOKUP(SPARES_MANUF[[#This Row],[LCT pour mise à la MAD]],[2]MAD!$B$4:$J$500000,9,FALSE),"")</f>
        <v>43451</v>
      </c>
      <c r="AK3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31" s="124">
        <f>SPARES_MANUF[[#This Row],[Promised ODD]]</f>
        <v>43450</v>
      </c>
      <c r="AM331" s="122" t="s">
        <v>10</v>
      </c>
      <c r="AN331" s="209">
        <f>IFERROR(VLOOKUP(SPARES_MANUF[[#This Row],[P/N]],'Table V'!A$1:O$7777,13,FALSE),"0,00")</f>
        <v>1951</v>
      </c>
      <c r="AO331" s="201">
        <f>IFERROR(VLOOKUP(SPARES_MANUF[[#This Row],[P/N]],'Table V'!A$1:O$7777,14,FALSE),"0,00")</f>
        <v>2697</v>
      </c>
      <c r="AP331" s="202" t="str">
        <f>IFERROR(VLOOKUP(SPARES_MANUF[[#This Row],[P/N]],'Table V'!A$1:O$7777,15,FALSE),"TBD")</f>
        <v>EUR</v>
      </c>
      <c r="AQ331" s="201" t="str">
        <f>IFERROR(VLOOKUP(SPARES_MANUF[[#This Row],[CONCAT]],[3]PO_AS!$A$2:$R$2520,16,FALSE),"TBD")</f>
        <v>TBD</v>
      </c>
      <c r="AR331" s="204" t="str">
        <f>IFERROR(VLOOKUP(SPARES_MANUF[[#This Row],[CONCAT]],[3]PO_AS!$A$2:$S$2520,18,FALSE),"TBD")</f>
        <v>TBD</v>
      </c>
      <c r="AS331" s="204" t="str">
        <f t="shared" si="24"/>
        <v>Non valide</v>
      </c>
      <c r="AT331" s="204" t="str">
        <f t="shared" si="25"/>
        <v>Non valide</v>
      </c>
      <c r="AU3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2697</v>
      </c>
      <c r="AV331" s="280">
        <f>IFERROR(SPARES_MANUF[[#This Row],[CA]]*INDEX('Paramètres listes'!$A$32:$C$34,MATCH(SPARES_MANUF[[#This Row],[Devise vendue]],'Paramètres listes'!$A$32:$A$34,0),MATCH(DASHBOARD!$J$5,'Paramètres listes'!$A$32:$C$32,0)),"0,00")</f>
        <v>2697</v>
      </c>
      <c r="AW331" s="259" t="str">
        <f>LEFT(SPARES_MANUF[[#This Row],[LCT]],9)</f>
        <v>LCT129320</v>
      </c>
      <c r="AX331" s="205">
        <f>SPARES_MANUF[[#This Row],[Collaborated date]]</f>
        <v>43450</v>
      </c>
      <c r="AY331" s="206">
        <f>IF(AND(SPARES_MANUF[[#This Row],[Dashboard date]]&gt;40179,SPARES_MANUF[[#This Row],[Dashboard date]]&lt;45658),SPARES_MANUF[[#This Row],[Dashboard date]],0)</f>
        <v>43450</v>
      </c>
      <c r="AZ331" s="207">
        <f>IF(OR(SPARES_MANUF[[#This Row],[Client]]="STELIA",SPARES_MANUF[[#This Row],[Priority]]="RTN",SPARES_MANUF[[#This Row],[Priority]]="EXP",SPARES_MANUF[[#This Row],[Priority]]="CRIT"),2,1)</f>
        <v>1</v>
      </c>
      <c r="BA331" s="208">
        <f>IFERROR(VLOOKUP(SPARES_MANUF[[#This Row],[P/N]],Tableau2[[#All],[PN]:[Temps alloués (h)]],16,FALSE),"TBD")</f>
        <v>2.4300000000000002</v>
      </c>
      <c r="BB331" s="208">
        <f>IFERROR(SUM(SPARES_MANUF[[#This Row],[Temps alloués Unitaire]]*SPARES_MANUF[[#This Row],[Requested Qty]]),"TBD")</f>
        <v>2.4300000000000002</v>
      </c>
    </row>
    <row r="332" spans="1:54" ht="38.25" hidden="1" customHeight="1" x14ac:dyDescent="0.2">
      <c r="A332" s="335" t="str">
        <f t="shared" si="22"/>
        <v>27988635
2799903910</v>
      </c>
      <c r="B332" s="81" t="str">
        <f>IFERROR(VLOOKUP(F332,'Table V'!A:K,11,FALSE),"TBD")</f>
        <v>AIRBUS</v>
      </c>
      <c r="C332" s="81" t="s">
        <v>1832</v>
      </c>
      <c r="D332" s="82" t="s">
        <v>139</v>
      </c>
      <c r="E332" s="83" t="s">
        <v>3</v>
      </c>
      <c r="F332" s="81" t="s">
        <v>1206</v>
      </c>
      <c r="G332" s="81">
        <v>1</v>
      </c>
      <c r="H332" s="81">
        <v>0</v>
      </c>
      <c r="I332" s="81" t="str">
        <f>IFERROR(VLOOKUP(F332,'Stock PHS'!A:F,6,FALSE),"")</f>
        <v/>
      </c>
      <c r="J332" s="84" t="str">
        <f>IFERROR(VLOOKUP(F332,'Table V'!A:I,9,FALSE),"P/N INCONNU")</f>
        <v>P/N CONNU</v>
      </c>
      <c r="K332" s="81" t="str">
        <f>IFERROR(VLOOKUP(F332,'Table V'!A:J,10,FALSE),"TBD")</f>
        <v>VB0204D</v>
      </c>
      <c r="L332" s="81" t="str">
        <f>IFERROR(VLOOKUP(F332,'Table V'!A:C,3,FALSE),"LdF non existante")</f>
        <v>LdF Non approuvée</v>
      </c>
      <c r="M332" s="85"/>
      <c r="N332" s="81" t="str">
        <f>IFERROR(VLOOKUP(F332,'Table V'!A:H,8,FALSE),"À définir")</f>
        <v>NON</v>
      </c>
      <c r="O332" s="81">
        <f>IFERROR(VLOOKUP(F332,'Table V'!A:E,2,FALSE),"TBD")</f>
        <v>518</v>
      </c>
      <c r="P332" s="81" t="str">
        <f>IFERROR(CONCATENATE(VLOOKUP(F332,'Table V'!$A$1:$Q$259969,17,FALSE),"-",(RIGHT(C332,4)),"0",D332),"")</f>
        <v>1251019-9039010</v>
      </c>
      <c r="Q332" s="86" t="str">
        <f>IFERROR(VLOOKUP(F332,'Table V'!A:L,12,FALSE),"")</f>
        <v>LAB</v>
      </c>
      <c r="R332" s="82" t="s">
        <v>1228</v>
      </c>
      <c r="S332" s="81" t="s">
        <v>153</v>
      </c>
      <c r="T332" s="90">
        <v>43448</v>
      </c>
      <c r="U332" s="88" t="s">
        <v>18</v>
      </c>
      <c r="V332" s="86" t="str">
        <f>IFERROR(VLOOKUP(F332,'Table V'!A:F,6,FALSE),"TBD")</f>
        <v>6V01448300</v>
      </c>
      <c r="W332" s="81" t="str">
        <f>IFERROR(VLOOKUP(F332,'Table V'!A:G,7,FALSE),"TBD")</f>
        <v>Qté 1</v>
      </c>
      <c r="X332" s="81" t="str">
        <f>IFERROR(VLOOKUP(A332,[1]Feuil1!$A:$AJ,32,FALSE),"N/A")</f>
        <v>Received</v>
      </c>
      <c r="Y332" s="86" t="s">
        <v>1893</v>
      </c>
      <c r="Z332" s="89" t="s">
        <v>1231</v>
      </c>
      <c r="AA332" s="81" t="s">
        <v>840</v>
      </c>
      <c r="AB332" s="85">
        <v>19807</v>
      </c>
      <c r="AC332" s="85"/>
      <c r="AD332" s="85" t="s">
        <v>1229</v>
      </c>
      <c r="AE332" s="90">
        <v>43452</v>
      </c>
      <c r="AF332" s="90">
        <v>43452</v>
      </c>
      <c r="AG332" s="90">
        <f t="shared" si="23"/>
        <v>43448</v>
      </c>
      <c r="AH332" s="81"/>
      <c r="AI332" s="133">
        <f>IFERROR(VLOOKUP(SPARES_MANUF[[#This Row],[LCT pour mise à la MAD]],[2]MAD!$B$4:$J$500000,2,FALSE),"MAD TBD")</f>
        <v>43448</v>
      </c>
      <c r="AJ332" s="124">
        <f>IFERROR(VLOOKUP(SPARES_MANUF[[#This Row],[LCT pour mise à la MAD]],[2]MAD!$B$4:$J$500000,9,FALSE),"")</f>
        <v>43451</v>
      </c>
      <c r="AK33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2" s="124">
        <f>SPARES_MANUF[[#This Row],[Promised ODD]]</f>
        <v>43452</v>
      </c>
      <c r="AM332" s="122" t="s">
        <v>10</v>
      </c>
      <c r="AN332" s="200">
        <f>IFERROR(VLOOKUP(SPARES_MANUF[[#This Row],[P/N]],'Table V'!A$1:O$7777,13,FALSE),"0,00")</f>
        <v>2429</v>
      </c>
      <c r="AO332" s="201">
        <f>IFERROR(VLOOKUP(SPARES_MANUF[[#This Row],[P/N]],'Table V'!A$1:O$7777,14,FALSE),"0,00")</f>
        <v>4294</v>
      </c>
      <c r="AP332" s="202" t="str">
        <f>IFERROR(VLOOKUP(SPARES_MANUF[[#This Row],[P/N]],'Table V'!A$1:O$7777,15,FALSE),"TBD")</f>
        <v>USD</v>
      </c>
      <c r="AQ332" s="201" t="str">
        <f>IFERROR(VLOOKUP(SPARES_MANUF[[#This Row],[CONCAT]],[3]PO_AS!$A$2:$R$2520,16,FALSE),"TBD")</f>
        <v>TBD</v>
      </c>
      <c r="AR332" s="204" t="str">
        <f>IFERROR(VLOOKUP(SPARES_MANUF[[#This Row],[CONCAT]],[3]PO_AS!$A$2:$S$2520,18,FALSE),"TBD")</f>
        <v>TBD</v>
      </c>
      <c r="AS332" s="204" t="str">
        <f t="shared" si="24"/>
        <v>Non valide</v>
      </c>
      <c r="AT332" s="204" t="str">
        <f t="shared" si="25"/>
        <v>Non valide</v>
      </c>
      <c r="AU33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4294</v>
      </c>
      <c r="AV332" s="280">
        <f>IFERROR(SPARES_MANUF[[#This Row],[CA]]*INDEX('Paramètres listes'!$A$32:$C$34,MATCH(SPARES_MANUF[[#This Row],[Devise vendue]],'Paramètres listes'!$A$32:$A$34,0),MATCH(DASHBOARD!$J$5,'Paramètres listes'!$A$32:$C$32,0)),"0,00")</f>
        <v>3821.66</v>
      </c>
      <c r="AW332" s="259" t="str">
        <f>LEFT(SPARES_MANUF[[#This Row],[LCT]],9)</f>
        <v>LCT217286</v>
      </c>
      <c r="AX332" s="205">
        <f>SPARES_MANUF[[#This Row],[Collaborated date]]</f>
        <v>43452</v>
      </c>
      <c r="AY332" s="206">
        <f>IF(AND(SPARES_MANUF[[#This Row],[Dashboard date]]&gt;40179,SPARES_MANUF[[#This Row],[Dashboard date]]&lt;45658),SPARES_MANUF[[#This Row],[Dashboard date]],0)</f>
        <v>43452</v>
      </c>
      <c r="AZ332" s="207">
        <f>IF(OR(SPARES_MANUF[[#This Row],[Client]]="STELIA",SPARES_MANUF[[#This Row],[Priority]]="RTN",SPARES_MANUF[[#This Row],[Priority]]="EXP",SPARES_MANUF[[#This Row],[Priority]]="CRIT"),2,1)</f>
        <v>1</v>
      </c>
      <c r="BA332" s="208">
        <f>IFERROR(VLOOKUP(SPARES_MANUF[[#This Row],[P/N]],Tableau2[[#All],[PN]:[Temps alloués (h)]],16,FALSE),"TBD")</f>
        <v>2.5099999999999998</v>
      </c>
      <c r="BB332" s="208">
        <f>IFERROR(SUM(SPARES_MANUF[[#This Row],[Temps alloués Unitaire]]*SPARES_MANUF[[#This Row],[Requested Qty]]),"TBD")</f>
        <v>2.5099999999999998</v>
      </c>
    </row>
    <row r="333" spans="1:54" ht="25.5" hidden="1" customHeight="1" x14ac:dyDescent="0.2">
      <c r="A333" s="335" t="str">
        <f t="shared" si="22"/>
        <v>2794780310</v>
      </c>
      <c r="B333" s="81" t="str">
        <f>IFERROR(VLOOKUP(F333,'Table V'!A:K,11,FALSE),"TBD")</f>
        <v>AIRBUS</v>
      </c>
      <c r="C333" s="81">
        <v>27947803</v>
      </c>
      <c r="D333" s="82" t="s">
        <v>139</v>
      </c>
      <c r="E333" s="83" t="s">
        <v>86</v>
      </c>
      <c r="F333" s="81" t="s">
        <v>1063</v>
      </c>
      <c r="G333" s="81" t="s">
        <v>1065</v>
      </c>
      <c r="H333" s="81">
        <v>0</v>
      </c>
      <c r="I333" s="81" t="str">
        <f>IFERROR(VLOOKUP(F333,'Stock PHS'!A:F,6,FALSE),"")</f>
        <v/>
      </c>
      <c r="J333" s="84" t="str">
        <f>IFERROR(VLOOKUP(F333,'Table V'!A:I,9,FALSE),"P/N INCONNU")</f>
        <v>P/N CONNU</v>
      </c>
      <c r="K333" s="81" t="str">
        <f>IFERROR(VLOOKUP(F333,'Table V'!A:J,10,FALSE),"TBD")</f>
        <v>NB02155</v>
      </c>
      <c r="L333" s="81" t="str">
        <f>IFERROR(VLOOKUP(F333,'Table V'!A:C,3,FALSE),"LdF non existante")</f>
        <v>LdF Non approuvée</v>
      </c>
      <c r="M333" s="85" t="s">
        <v>46</v>
      </c>
      <c r="N333" s="81" t="str">
        <f>IFERROR(VLOOKUP(F333,'Table V'!A:H,8,FALSE),"À définir")</f>
        <v>NON</v>
      </c>
      <c r="O333" s="81">
        <f>IFERROR(VLOOKUP(F333,'Table V'!A:E,2,FALSE),"TBD")</f>
        <v>56</v>
      </c>
      <c r="P333" s="81" t="str">
        <f>IFERROR(CONCATENATE(VLOOKUP(F333,'Table V'!$A$1:$Q$259969,17,FALSE),"-",(RIGHT(C333,4)),"0",D333),"")</f>
        <v>1251019-7803010</v>
      </c>
      <c r="Q333" s="86" t="str">
        <f>IFERROR(VLOOKUP(F333,'Table V'!A:L,12,FALSE),"")</f>
        <v>LAB</v>
      </c>
      <c r="R333" s="82" t="s">
        <v>1100</v>
      </c>
      <c r="S333" s="81" t="s">
        <v>849</v>
      </c>
      <c r="T333" s="90">
        <v>43451</v>
      </c>
      <c r="U333" s="88" t="s">
        <v>18</v>
      </c>
      <c r="V333" s="86" t="str">
        <f>IFERROR(VLOOKUP(F333,'Table V'!A:F,6,FALSE),"TBD")</f>
        <v>N/A</v>
      </c>
      <c r="W333" s="81" t="str">
        <f>IFERROR(VLOOKUP(F333,'Table V'!A:G,7,FALSE),"TBD")</f>
        <v>N/A</v>
      </c>
      <c r="X333" s="81" t="str">
        <f>IFERROR(VLOOKUP(A333,[1]Feuil1!$A:$AJ,32,FALSE),"N/A")</f>
        <v>N/A</v>
      </c>
      <c r="Y333" s="86" t="s">
        <v>1893</v>
      </c>
      <c r="Z333" s="89" t="s">
        <v>1222</v>
      </c>
      <c r="AA333" s="81" t="s">
        <v>840</v>
      </c>
      <c r="AB333" s="85">
        <v>18566</v>
      </c>
      <c r="AC333" s="85" t="s">
        <v>1110</v>
      </c>
      <c r="AD333" s="85">
        <v>3601</v>
      </c>
      <c r="AE333" s="90">
        <v>43455.999988425923</v>
      </c>
      <c r="AF333" s="90">
        <v>43455</v>
      </c>
      <c r="AG333" s="90">
        <f t="shared" si="23"/>
        <v>43451</v>
      </c>
      <c r="AH333" s="81"/>
      <c r="AI333" s="133">
        <f>IFERROR(VLOOKUP(SPARES_MANUF[[#This Row],[LCT pour mise à la MAD]],[2]MAD!$B$4:$J$500000,2,FALSE),"MAD TBD")</f>
        <v>43451</v>
      </c>
      <c r="AJ333" s="124">
        <f>IFERROR(VLOOKUP(SPARES_MANUF[[#This Row],[LCT pour mise à la MAD]],[2]MAD!$B$4:$J$500000,9,FALSE),"")</f>
        <v>43452</v>
      </c>
      <c r="AK3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3" s="124">
        <f>SPARES_MANUF[[#This Row],[Promised ODD]]</f>
        <v>43455</v>
      </c>
      <c r="AM333" s="122" t="s">
        <v>10</v>
      </c>
      <c r="AN333" s="200">
        <f>IFERROR(VLOOKUP(SPARES_MANUF[[#This Row],[P/N]],'Table V'!A$1:O$7777,13,FALSE),"0,00")</f>
        <v>1045</v>
      </c>
      <c r="AO333" s="201">
        <f>IFERROR(VLOOKUP(SPARES_MANUF[[#This Row],[P/N]],'Table V'!A$1:O$7777,14,FALSE),"0,00")</f>
        <v>1871</v>
      </c>
      <c r="AP333" s="202" t="str">
        <f>IFERROR(VLOOKUP(SPARES_MANUF[[#This Row],[P/N]],'Table V'!A$1:O$7777,15,FALSE),"TBD")</f>
        <v>USD</v>
      </c>
      <c r="AQ333" s="201" t="str">
        <f>IFERROR(VLOOKUP(SPARES_MANUF[[#This Row],[CONCAT]],[3]PO_AS!$A$2:$R$2520,16,FALSE),"TBD")</f>
        <v>TBD</v>
      </c>
      <c r="AR333" s="204" t="str">
        <f>IFERROR(VLOOKUP(SPARES_MANUF[[#This Row],[CONCAT]],[3]PO_AS!$A$2:$S$2520,18,FALSE),"TBD")</f>
        <v>TBD</v>
      </c>
      <c r="AS333" s="204" t="str">
        <f t="shared" si="24"/>
        <v>Non valide</v>
      </c>
      <c r="AT333" s="204" t="str">
        <f t="shared" si="25"/>
        <v>Non valide</v>
      </c>
      <c r="AU3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5225</v>
      </c>
      <c r="AV333" s="280">
        <f>IFERROR(SPARES_MANUF[[#This Row],[CA]]*INDEX('Paramètres listes'!$A$32:$C$34,MATCH(SPARES_MANUF[[#This Row],[Devise vendue]],'Paramètres listes'!$A$32:$A$34,0),MATCH(DASHBOARD!$J$5,'Paramètres listes'!$A$32:$C$32,0)),"0,00")</f>
        <v>4650.25</v>
      </c>
      <c r="AW333" s="259" t="str">
        <f>LEFT(SPARES_MANUF[[#This Row],[LCT]],9)</f>
        <v>LCT182759</v>
      </c>
      <c r="AX333" s="205">
        <f>SPARES_MANUF[[#This Row],[Collaborated date]]</f>
        <v>43455</v>
      </c>
      <c r="AY333" s="206">
        <f>IF(AND(SPARES_MANUF[[#This Row],[Dashboard date]]&gt;40179,SPARES_MANUF[[#This Row],[Dashboard date]]&lt;45658),SPARES_MANUF[[#This Row],[Dashboard date]],0)</f>
        <v>43455</v>
      </c>
      <c r="AZ333" s="207">
        <f>IF(OR(SPARES_MANUF[[#This Row],[Client]]="STELIA",SPARES_MANUF[[#This Row],[Priority]]="RTN",SPARES_MANUF[[#This Row],[Priority]]="EXP",SPARES_MANUF[[#This Row],[Priority]]="CRIT"),2,1)</f>
        <v>2</v>
      </c>
      <c r="BA333" s="208">
        <f>IFERROR(VLOOKUP(SPARES_MANUF[[#This Row],[P/N]],Tableau2[[#All],[PN]:[Temps alloués (h)]],16,FALSE),"TBD")</f>
        <v>1.43</v>
      </c>
      <c r="BB333" s="208">
        <f>IFERROR(SUM(SPARES_MANUF[[#This Row],[Temps alloués Unitaire]]*SPARES_MANUF[[#This Row],[Requested Qty]]),"TBD")</f>
        <v>7.1499999999999995</v>
      </c>
    </row>
    <row r="334" spans="1:54" ht="38.25" hidden="1" customHeight="1" x14ac:dyDescent="0.2">
      <c r="A334" s="335" t="str">
        <f t="shared" si="22"/>
        <v>2788228810</v>
      </c>
      <c r="B334" s="81" t="str">
        <f>IFERROR(VLOOKUP(F334,'Table V'!A:K,11,FALSE),"TBD")</f>
        <v>AIRBUS</v>
      </c>
      <c r="C334" s="81">
        <v>27882288</v>
      </c>
      <c r="D334" s="82">
        <v>10</v>
      </c>
      <c r="E334" s="83" t="s">
        <v>3</v>
      </c>
      <c r="F334" s="81" t="s">
        <v>506</v>
      </c>
      <c r="G334" s="81">
        <v>2</v>
      </c>
      <c r="H334" s="81">
        <v>0</v>
      </c>
      <c r="I334" s="81" t="str">
        <f>IFERROR(VLOOKUP(F334,'Stock PHS'!A:F,6,FALSE),"")</f>
        <v/>
      </c>
      <c r="J334" s="84" t="str">
        <f>IFERROR(VLOOKUP(F334,'Table V'!A:I,9,FALSE),"P/N INCONNU")</f>
        <v>P/N CONNU</v>
      </c>
      <c r="K334" s="81" t="str">
        <f>IFERROR(VLOOKUP(F334,'Table V'!A:J,10,FALSE),"TBD")</f>
        <v>N/A</v>
      </c>
      <c r="L334" s="81" t="str">
        <f>IFERROR(VLOOKUP(F334,'Table V'!A:C,3,FALSE),"LdF non existante")</f>
        <v>LdF approuvée</v>
      </c>
      <c r="M334" s="85" t="s">
        <v>46</v>
      </c>
      <c r="N334" s="81" t="str">
        <f>IFERROR(VLOOKUP(F334,'Table V'!A:H,8,FALSE),"À définir")</f>
        <v>NON</v>
      </c>
      <c r="O334" s="81">
        <f>IFERROR(VLOOKUP(F334,'Table V'!A:E,2,FALSE),"TBD")</f>
        <v>27</v>
      </c>
      <c r="P334" s="81" t="str">
        <f>IFERROR(CONCATENATE(VLOOKUP(F334,'Table V'!$A$1:$Q$259969,17,FALSE),"-",(RIGHT(C334,4)),"0",D334),"")</f>
        <v>1251019-2288010</v>
      </c>
      <c r="Q334" s="86" t="str">
        <f>IFERROR(VLOOKUP(F334,'Table V'!A:L,12,FALSE),"")</f>
        <v>LAB</v>
      </c>
      <c r="R334" s="82" t="s">
        <v>1833</v>
      </c>
      <c r="S334" s="81" t="s">
        <v>831</v>
      </c>
      <c r="T334" s="90">
        <v>43453</v>
      </c>
      <c r="U334" s="88" t="s">
        <v>18</v>
      </c>
      <c r="V334" s="86" t="str">
        <f>IFERROR(VLOOKUP(F334,'Table V'!A:F,6,FALSE),"TBD")</f>
        <v>N/A</v>
      </c>
      <c r="W334" s="81" t="str">
        <f>IFERROR(VLOOKUP(F334,'Table V'!A:G,7,FALSE),"TBD")</f>
        <v>N/A</v>
      </c>
      <c r="X334" s="81" t="str">
        <f>IFERROR(VLOOKUP(A334,[1]Feuil1!$A:$AJ,32,FALSE),"N/A")</f>
        <v>N/A</v>
      </c>
      <c r="Y334" s="86" t="s">
        <v>1893</v>
      </c>
      <c r="Z334" s="91" t="s">
        <v>1233</v>
      </c>
      <c r="AA334" s="81" t="s">
        <v>141</v>
      </c>
      <c r="AB334" s="85">
        <v>16875</v>
      </c>
      <c r="AC334" s="85" t="s">
        <v>44</v>
      </c>
      <c r="AD334" s="85">
        <v>2648</v>
      </c>
      <c r="AE334" s="90">
        <v>43374</v>
      </c>
      <c r="AF334" s="90">
        <v>43455</v>
      </c>
      <c r="AG334" s="90">
        <f t="shared" si="23"/>
        <v>43453</v>
      </c>
      <c r="AH334" s="81"/>
      <c r="AI334" s="133">
        <f>IFERROR(VLOOKUP(SPARES_MANUF[[#This Row],[LCT pour mise à la MAD]],[2]MAD!$B$4:$J$500000,2,FALSE),"MAD TBD")</f>
        <v>43448</v>
      </c>
      <c r="AJ334" s="124">
        <f>IFERROR(VLOOKUP(SPARES_MANUF[[#This Row],[LCT pour mise à la MAD]],[2]MAD!$B$4:$J$500000,9,FALSE),"")</f>
        <v>43452</v>
      </c>
      <c r="AK33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4" s="124">
        <f>SPARES_MANUF[[#This Row],[Promised ODD]]</f>
        <v>43455</v>
      </c>
      <c r="AM334" s="122" t="s">
        <v>10</v>
      </c>
      <c r="AN334" s="200">
        <f>IFERROR(VLOOKUP(SPARES_MANUF[[#This Row],[P/N]],'Table V'!A$1:O$7777,13,FALSE),"0,00")</f>
        <v>1074</v>
      </c>
      <c r="AO334" s="201">
        <f>IFERROR(VLOOKUP(SPARES_MANUF[[#This Row],[P/N]],'Table V'!A$1:O$7777,14,FALSE),"0,00")</f>
        <v>1850</v>
      </c>
      <c r="AP334" s="202" t="str">
        <f>IFERROR(VLOOKUP(SPARES_MANUF[[#This Row],[P/N]],'Table V'!A$1:O$7777,15,FALSE),"TBD")</f>
        <v>USD</v>
      </c>
      <c r="AQ334" s="201" t="str">
        <f>IFERROR(VLOOKUP(SPARES_MANUF[[#This Row],[CONCAT]],[3]PO_AS!$A$2:$R$2520,16,FALSE),"TBD")</f>
        <v>TBD</v>
      </c>
      <c r="AR334" s="204" t="str">
        <f>IFERROR(VLOOKUP(SPARES_MANUF[[#This Row],[CONCAT]],[3]PO_AS!$A$2:$S$2520,18,FALSE),"TBD")</f>
        <v>TBD</v>
      </c>
      <c r="AS334" s="204" t="str">
        <f t="shared" si="24"/>
        <v>Non valide</v>
      </c>
      <c r="AT334" s="204" t="str">
        <f t="shared" si="25"/>
        <v>Non valide</v>
      </c>
      <c r="AU33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3700</v>
      </c>
      <c r="AV334" s="280">
        <f>IFERROR(SPARES_MANUF[[#This Row],[CA]]*INDEX('Paramètres listes'!$A$32:$C$34,MATCH(SPARES_MANUF[[#This Row],[Devise vendue]],'Paramètres listes'!$A$32:$A$34,0),MATCH(DASHBOARD!$J$5,'Paramètres listes'!$A$32:$C$32,0)),"0,00")</f>
        <v>3293</v>
      </c>
      <c r="AW334" s="259" t="str">
        <f>LEFT(SPARES_MANUF[[#This Row],[LCT]],9)</f>
        <v>LCT125920</v>
      </c>
      <c r="AX334" s="205">
        <f>SPARES_MANUF[[#This Row],[Collaborated date]]</f>
        <v>43455</v>
      </c>
      <c r="AY334" s="206">
        <f>IF(AND(SPARES_MANUF[[#This Row],[Dashboard date]]&gt;40179,SPARES_MANUF[[#This Row],[Dashboard date]]&lt;45658),SPARES_MANUF[[#This Row],[Dashboard date]],0)</f>
        <v>43455</v>
      </c>
      <c r="AZ334" s="207">
        <f>IF(OR(SPARES_MANUF[[#This Row],[Client]]="STELIA",SPARES_MANUF[[#This Row],[Priority]]="RTN",SPARES_MANUF[[#This Row],[Priority]]="EXP",SPARES_MANUF[[#This Row],[Priority]]="CRIT"),2,1)</f>
        <v>1</v>
      </c>
      <c r="BA334" s="208">
        <f>IFERROR(VLOOKUP(SPARES_MANUF[[#This Row],[P/N]],Tableau2[[#All],[PN]:[Temps alloués (h)]],16,FALSE),"TBD")</f>
        <v>3.06</v>
      </c>
      <c r="BB334" s="208">
        <f>IFERROR(SUM(SPARES_MANUF[[#This Row],[Temps alloués Unitaire]]*SPARES_MANUF[[#This Row],[Requested Qty]]),"TBD")</f>
        <v>6.12</v>
      </c>
    </row>
    <row r="335" spans="1:54" ht="38.25" hidden="1" customHeight="1" x14ac:dyDescent="0.2">
      <c r="A335" s="335" t="str">
        <f t="shared" si="22"/>
        <v>2742366110</v>
      </c>
      <c r="B335" s="81" t="str">
        <f>IFERROR(VLOOKUP(F335,'Table V'!A:K,11,FALSE),"TBD")</f>
        <v>AIRBUS</v>
      </c>
      <c r="C335" s="81">
        <v>27423661</v>
      </c>
      <c r="D335" s="82" t="s">
        <v>139</v>
      </c>
      <c r="E335" s="83" t="s">
        <v>78</v>
      </c>
      <c r="F335" s="81" t="s">
        <v>576</v>
      </c>
      <c r="G335" s="81">
        <v>1</v>
      </c>
      <c r="H335" s="81">
        <v>0</v>
      </c>
      <c r="I335" s="81" t="str">
        <f>IFERROR(VLOOKUP(F335,'Stock PHS'!A:F,6,FALSE),"")</f>
        <v/>
      </c>
      <c r="J335" s="84" t="str">
        <f>IFERROR(VLOOKUP(F335,'Table V'!A:I,9,FALSE),"P/N INCONNU")</f>
        <v>P/N CONNU</v>
      </c>
      <c r="K335" s="81" t="str">
        <f>IFERROR(VLOOKUP(F335,'Table V'!A:J,10,FALSE),"TBD")</f>
        <v>NB5457P</v>
      </c>
      <c r="L335" s="81" t="str">
        <f>IFERROR(VLOOKUP(F335,'Table V'!A:C,3,FALSE),"LdF non existante")</f>
        <v>LdF approuvée</v>
      </c>
      <c r="M335" s="85" t="s">
        <v>46</v>
      </c>
      <c r="N335" s="81" t="str">
        <f>IFERROR(VLOOKUP(F335,'Table V'!A:H,8,FALSE),"À définir")</f>
        <v>NON</v>
      </c>
      <c r="O335" s="81">
        <f>IFERROR(VLOOKUP(F335,'Table V'!A:E,2,FALSE),"TBD")</f>
        <v>117</v>
      </c>
      <c r="P335" s="81" t="str">
        <f>IFERROR(CONCATENATE(VLOOKUP(F335,'Table V'!$A$1:$Q$259969,17,FALSE),"-",(RIGHT(C335,4)),"0",D335),"")</f>
        <v>1251019-3661010</v>
      </c>
      <c r="Q335" s="86" t="str">
        <f>IFERROR(VLOOKUP(F335,'Table V'!A:L,12,FALSE),"")</f>
        <v>LAB</v>
      </c>
      <c r="R335" s="82" t="s">
        <v>1304</v>
      </c>
      <c r="S335" s="81" t="s">
        <v>1305</v>
      </c>
      <c r="T335" s="90">
        <v>43454</v>
      </c>
      <c r="U335" s="88" t="s">
        <v>18</v>
      </c>
      <c r="V335" s="86" t="str">
        <f>IFERROR(VLOOKUP(F335,'Table V'!A:F,6,FALSE),"TBD")</f>
        <v>N/A</v>
      </c>
      <c r="W335" s="81" t="str">
        <f>IFERROR(VLOOKUP(F335,'Table V'!A:G,7,FALSE),"TBD")</f>
        <v>N/A</v>
      </c>
      <c r="X335" s="81" t="str">
        <f>IFERROR(VLOOKUP(A335,[1]Feuil1!$A:$AJ,32,FALSE),"N/A")</f>
        <v>Received</v>
      </c>
      <c r="Y335" s="86" t="s">
        <v>1893</v>
      </c>
      <c r="Z335" s="89" t="s">
        <v>297</v>
      </c>
      <c r="AA335" s="81" t="s">
        <v>836</v>
      </c>
      <c r="AB335" s="85">
        <v>10623</v>
      </c>
      <c r="AC335" s="85" t="s">
        <v>920</v>
      </c>
      <c r="AD335" s="85" t="s">
        <v>920</v>
      </c>
      <c r="AE335" s="90">
        <v>43060</v>
      </c>
      <c r="AF335" s="90">
        <v>43460</v>
      </c>
      <c r="AG335" s="90">
        <f t="shared" si="23"/>
        <v>43454</v>
      </c>
      <c r="AH335" s="81" t="s">
        <v>10</v>
      </c>
      <c r="AI335" s="133">
        <f>IFERROR(VLOOKUP(SPARES_MANUF[[#This Row],[LCT pour mise à la MAD]],[2]MAD!$B$4:$J$500000,2,FALSE),"MAD TBD")</f>
        <v>43412</v>
      </c>
      <c r="AJ335" s="124">
        <f>IFERROR(VLOOKUP(SPARES_MANUF[[#This Row],[LCT pour mise à la MAD]],[2]MAD!$B$4:$J$500000,9,FALSE),"")</f>
        <v>43413</v>
      </c>
      <c r="AK33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5" s="124">
        <f>SPARES_MANUF[[#This Row],[Promised ODD]]</f>
        <v>43460</v>
      </c>
      <c r="AM335" s="122" t="s">
        <v>10</v>
      </c>
      <c r="AN335" s="200">
        <f>IFERROR(VLOOKUP(SPARES_MANUF[[#This Row],[P/N]],'Table V'!A$1:O$7777,13,FALSE),"0,00")</f>
        <v>1313.9</v>
      </c>
      <c r="AO335" s="201">
        <f>IFERROR(VLOOKUP(SPARES_MANUF[[#This Row],[P/N]],'Table V'!A$1:O$7777,14,FALSE),"0,00")</f>
        <v>0</v>
      </c>
      <c r="AP335" s="202" t="str">
        <f>IFERROR(VLOOKUP(SPARES_MANUF[[#This Row],[P/N]],'Table V'!A$1:O$7777,15,FALSE),"TBD")</f>
        <v>USD</v>
      </c>
      <c r="AQ335" s="201" t="str">
        <f>IFERROR(VLOOKUP(SPARES_MANUF[[#This Row],[CONCAT]],[3]PO_AS!$A$2:$R$2520,16,FALSE),"TBD")</f>
        <v>TBD</v>
      </c>
      <c r="AR335" s="204" t="str">
        <f>IFERROR(VLOOKUP(SPARES_MANUF[[#This Row],[CONCAT]],[3]PO_AS!$A$2:$S$2520,18,FALSE),"TBD")</f>
        <v>TBD</v>
      </c>
      <c r="AS335" s="204" t="str">
        <f t="shared" si="24"/>
        <v>Non valide</v>
      </c>
      <c r="AT335" s="204" t="str">
        <f t="shared" si="25"/>
        <v>Non valide</v>
      </c>
      <c r="AU33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3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35" s="259" t="str">
        <f>LEFT(SPARES_MANUF[[#This Row],[LCT]],9)</f>
        <v>LCT021737</v>
      </c>
      <c r="AX335" s="205">
        <f>SPARES_MANUF[[#This Row],[Collaborated date]]</f>
        <v>43460</v>
      </c>
      <c r="AY335" s="206">
        <f>IF(AND(SPARES_MANUF[[#This Row],[Dashboard date]]&gt;40179,SPARES_MANUF[[#This Row],[Dashboard date]]&lt;45658),SPARES_MANUF[[#This Row],[Dashboard date]],0)</f>
        <v>43460</v>
      </c>
      <c r="AZ335" s="207">
        <f>IF(OR(SPARES_MANUF[[#This Row],[Client]]="STELIA",SPARES_MANUF[[#This Row],[Priority]]="RTN",SPARES_MANUF[[#This Row],[Priority]]="EXP",SPARES_MANUF[[#This Row],[Priority]]="CRIT"),2,1)</f>
        <v>2</v>
      </c>
      <c r="BA335" s="208">
        <f>IFERROR(VLOOKUP(SPARES_MANUF[[#This Row],[P/N]],Tableau2[[#All],[PN]:[Temps alloués (h)]],16,FALSE),"TBD")</f>
        <v>3.74</v>
      </c>
      <c r="BB335" s="208">
        <f>IFERROR(SUM(SPARES_MANUF[[#This Row],[Temps alloués Unitaire]]*SPARES_MANUF[[#This Row],[Requested Qty]]),"TBD")</f>
        <v>3.74</v>
      </c>
    </row>
    <row r="336" spans="1:54" ht="38.25" hidden="1" customHeight="1" x14ac:dyDescent="0.2">
      <c r="A336" s="335" t="str">
        <f t="shared" si="22"/>
        <v>2753012310</v>
      </c>
      <c r="B336" s="81" t="str">
        <f>IFERROR(VLOOKUP(F336,'Table V'!A:K,11,FALSE),"TBD")</f>
        <v>AIRBUS</v>
      </c>
      <c r="C336" s="81">
        <v>27530123</v>
      </c>
      <c r="D336" s="82" t="s">
        <v>139</v>
      </c>
      <c r="E336" s="83" t="s">
        <v>78</v>
      </c>
      <c r="F336" s="81" t="s">
        <v>576</v>
      </c>
      <c r="G336" s="81">
        <v>1</v>
      </c>
      <c r="H336" s="81">
        <v>0</v>
      </c>
      <c r="I336" s="81" t="str">
        <f>IFERROR(VLOOKUP(F336,'Stock PHS'!A:F,6,FALSE),"")</f>
        <v/>
      </c>
      <c r="J336" s="84" t="str">
        <f>IFERROR(VLOOKUP(F336,'Table V'!A:I,9,FALSE),"P/N INCONNU")</f>
        <v>P/N CONNU</v>
      </c>
      <c r="K336" s="81" t="str">
        <f>IFERROR(VLOOKUP(F336,'Table V'!A:J,10,FALSE),"TBD")</f>
        <v>NB5457P</v>
      </c>
      <c r="L336" s="81" t="str">
        <f>IFERROR(VLOOKUP(F336,'Table V'!A:C,3,FALSE),"LdF non existante")</f>
        <v>LdF approuvée</v>
      </c>
      <c r="M336" s="85" t="s">
        <v>46</v>
      </c>
      <c r="N336" s="81" t="str">
        <f>IFERROR(VLOOKUP(F336,'Table V'!A:H,8,FALSE),"À définir")</f>
        <v>NON</v>
      </c>
      <c r="O336" s="81">
        <f>IFERROR(VLOOKUP(F336,'Table V'!A:E,2,FALSE),"TBD")</f>
        <v>117</v>
      </c>
      <c r="P336" s="81" t="str">
        <f>IFERROR(CONCATENATE(VLOOKUP(F336,'Table V'!$A$1:$Q$259969,17,FALSE),"-",(RIGHT(C336,4)),"0",D336),"")</f>
        <v>1251019-0123010</v>
      </c>
      <c r="Q336" s="86" t="str">
        <f>IFERROR(VLOOKUP(F336,'Table V'!A:L,12,FALSE),"")</f>
        <v>LAB</v>
      </c>
      <c r="R336" s="82" t="s">
        <v>1306</v>
      </c>
      <c r="S336" s="81" t="s">
        <v>927</v>
      </c>
      <c r="T336" s="90">
        <v>43454</v>
      </c>
      <c r="U336" s="88" t="s">
        <v>18</v>
      </c>
      <c r="V336" s="86" t="str">
        <f>IFERROR(VLOOKUP(F336,'Table V'!A:F,6,FALSE),"TBD")</f>
        <v>N/A</v>
      </c>
      <c r="W336" s="81" t="str">
        <f>IFERROR(VLOOKUP(F336,'Table V'!A:G,7,FALSE),"TBD")</f>
        <v>N/A</v>
      </c>
      <c r="X336" s="81" t="str">
        <f>IFERROR(VLOOKUP(A336,[1]Feuil1!$A:$AJ,32,FALSE),"N/A")</f>
        <v>Received</v>
      </c>
      <c r="Y336" s="86" t="s">
        <v>1893</v>
      </c>
      <c r="Z336" s="89" t="s">
        <v>297</v>
      </c>
      <c r="AA336" s="81" t="s">
        <v>836</v>
      </c>
      <c r="AB336" s="85">
        <v>10623</v>
      </c>
      <c r="AC336" s="85" t="s">
        <v>920</v>
      </c>
      <c r="AD336" s="85" t="s">
        <v>920</v>
      </c>
      <c r="AE336" s="90">
        <v>43060</v>
      </c>
      <c r="AF336" s="90">
        <v>43460</v>
      </c>
      <c r="AG336" s="90">
        <f t="shared" si="23"/>
        <v>43454</v>
      </c>
      <c r="AH336" s="81" t="s">
        <v>10</v>
      </c>
      <c r="AI336" s="133">
        <f>IFERROR(VLOOKUP(SPARES_MANUF[[#This Row],[LCT pour mise à la MAD]],[2]MAD!$B$4:$J$500000,2,FALSE),"MAD TBD")</f>
        <v>43448</v>
      </c>
      <c r="AJ336" s="124">
        <f>IFERROR(VLOOKUP(SPARES_MANUF[[#This Row],[LCT pour mise à la MAD]],[2]MAD!$B$4:$J$500000,9,FALSE),"")</f>
        <v>43451</v>
      </c>
      <c r="AK33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6" s="124">
        <f>SPARES_MANUF[[#This Row],[Promised ODD]]</f>
        <v>43460</v>
      </c>
      <c r="AM336" s="122" t="s">
        <v>10</v>
      </c>
      <c r="AN336" s="200">
        <f>IFERROR(VLOOKUP(SPARES_MANUF[[#This Row],[P/N]],'Table V'!A$1:O$7777,13,FALSE),"0,00")</f>
        <v>1313.9</v>
      </c>
      <c r="AO336" s="201">
        <f>IFERROR(VLOOKUP(SPARES_MANUF[[#This Row],[P/N]],'Table V'!A$1:O$7777,14,FALSE),"0,00")</f>
        <v>0</v>
      </c>
      <c r="AP336" s="202" t="str">
        <f>IFERROR(VLOOKUP(SPARES_MANUF[[#This Row],[P/N]],'Table V'!A$1:O$7777,15,FALSE),"TBD")</f>
        <v>USD</v>
      </c>
      <c r="AQ336" s="201" t="str">
        <f>IFERROR(VLOOKUP(SPARES_MANUF[[#This Row],[CONCAT]],[3]PO_AS!$A$2:$R$2520,16,FALSE),"TBD")</f>
        <v>TBD</v>
      </c>
      <c r="AR336" s="204" t="str">
        <f>IFERROR(VLOOKUP(SPARES_MANUF[[#This Row],[CONCAT]],[3]PO_AS!$A$2:$S$2520,18,FALSE),"TBD")</f>
        <v>TBD</v>
      </c>
      <c r="AS336" s="204" t="str">
        <f t="shared" si="24"/>
        <v>Non valide</v>
      </c>
      <c r="AT336" s="204" t="str">
        <f t="shared" si="25"/>
        <v>Non valide</v>
      </c>
      <c r="AU33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3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36" s="259" t="str">
        <f>LEFT(SPARES_MANUF[[#This Row],[LCT]],9)</f>
        <v>LCTV31147</v>
      </c>
      <c r="AX336" s="205">
        <f>SPARES_MANUF[[#This Row],[Collaborated date]]</f>
        <v>43460</v>
      </c>
      <c r="AY336" s="206">
        <f>IF(AND(SPARES_MANUF[[#This Row],[Dashboard date]]&gt;40179,SPARES_MANUF[[#This Row],[Dashboard date]]&lt;45658),SPARES_MANUF[[#This Row],[Dashboard date]],0)</f>
        <v>43460</v>
      </c>
      <c r="AZ336" s="207">
        <f>IF(OR(SPARES_MANUF[[#This Row],[Client]]="STELIA",SPARES_MANUF[[#This Row],[Priority]]="RTN",SPARES_MANUF[[#This Row],[Priority]]="EXP",SPARES_MANUF[[#This Row],[Priority]]="CRIT"),2,1)</f>
        <v>2</v>
      </c>
      <c r="BA336" s="208">
        <f>IFERROR(VLOOKUP(SPARES_MANUF[[#This Row],[P/N]],Tableau2[[#All],[PN]:[Temps alloués (h)]],16,FALSE),"TBD")</f>
        <v>3.74</v>
      </c>
      <c r="BB336" s="208">
        <f>IFERROR(SUM(SPARES_MANUF[[#This Row],[Temps alloués Unitaire]]*SPARES_MANUF[[#This Row],[Requested Qty]]),"TBD")</f>
        <v>3.74</v>
      </c>
    </row>
    <row r="337" spans="1:54" ht="25.5" hidden="1" customHeight="1" x14ac:dyDescent="0.2">
      <c r="A337" s="335" t="str">
        <f t="shared" si="22"/>
        <v>2742364310</v>
      </c>
      <c r="B337" s="81" t="str">
        <f>IFERROR(VLOOKUP(F337,'Table V'!A:K,11,FALSE),"TBD")</f>
        <v>AIRBUS</v>
      </c>
      <c r="C337" s="81">
        <v>27423643</v>
      </c>
      <c r="D337" s="82">
        <v>10</v>
      </c>
      <c r="E337" s="83" t="s">
        <v>78</v>
      </c>
      <c r="F337" s="81" t="s">
        <v>576</v>
      </c>
      <c r="G337" s="81">
        <v>1</v>
      </c>
      <c r="H337" s="81">
        <v>0</v>
      </c>
      <c r="I337" s="81" t="str">
        <f>IFERROR(VLOOKUP(F337,'Stock PHS'!A:F,6,FALSE),"")</f>
        <v/>
      </c>
      <c r="J337" s="84" t="str">
        <f>IFERROR(VLOOKUP(F337,'Table V'!A:I,9,FALSE),"P/N INCONNU")</f>
        <v>P/N CONNU</v>
      </c>
      <c r="K337" s="81" t="str">
        <f>IFERROR(VLOOKUP(F337,'Table V'!A:J,10,FALSE),"TBD")</f>
        <v>NB5457P</v>
      </c>
      <c r="L337" s="81" t="str">
        <f>IFERROR(VLOOKUP(F337,'Table V'!A:C,3,FALSE),"LdF non existante")</f>
        <v>LdF approuvée</v>
      </c>
      <c r="M337" s="85" t="s">
        <v>46</v>
      </c>
      <c r="N337" s="81" t="str">
        <f>IFERROR(VLOOKUP(F337,'Table V'!A:H,8,FALSE),"À définir")</f>
        <v>NON</v>
      </c>
      <c r="O337" s="81">
        <f>IFERROR(VLOOKUP(F337,'Table V'!A:E,2,FALSE),"TBD")</f>
        <v>117</v>
      </c>
      <c r="P337" s="81" t="str">
        <f>IFERROR(CONCATENATE(VLOOKUP(F337,'Table V'!$A$1:$Q$259969,17,FALSE),"-",(RIGHT(C337,4)),"0",D337),"")</f>
        <v>1251019-3643010</v>
      </c>
      <c r="Q337" s="86" t="str">
        <f>IFERROR(VLOOKUP(F337,'Table V'!A:L,12,FALSE),"")</f>
        <v>LAB</v>
      </c>
      <c r="R337" s="82" t="s">
        <v>1303</v>
      </c>
      <c r="S337" s="81" t="s">
        <v>1238</v>
      </c>
      <c r="T337" s="90">
        <v>43454</v>
      </c>
      <c r="U337" s="88" t="s">
        <v>18</v>
      </c>
      <c r="V337" s="86" t="str">
        <f>IFERROR(VLOOKUP(F337,'Table V'!A:F,6,FALSE),"TBD")</f>
        <v>N/A</v>
      </c>
      <c r="W337" s="81" t="str">
        <f>IFERROR(VLOOKUP(F337,'Table V'!A:G,7,FALSE),"TBD")</f>
        <v>N/A</v>
      </c>
      <c r="X337" s="81" t="str">
        <f>IFERROR(VLOOKUP(A337,[1]Feuil1!$A:$AJ,32,FALSE),"N/A")</f>
        <v>Received</v>
      </c>
      <c r="Y337" s="86" t="s">
        <v>1893</v>
      </c>
      <c r="Z337" s="89" t="s">
        <v>297</v>
      </c>
      <c r="AA337" s="81" t="s">
        <v>836</v>
      </c>
      <c r="AB337" s="85">
        <v>10623</v>
      </c>
      <c r="AC337" s="85" t="s">
        <v>920</v>
      </c>
      <c r="AD337" s="85" t="s">
        <v>920</v>
      </c>
      <c r="AE337" s="90">
        <v>43060</v>
      </c>
      <c r="AF337" s="90">
        <v>43460</v>
      </c>
      <c r="AG337" s="90">
        <f t="shared" si="23"/>
        <v>43454</v>
      </c>
      <c r="AH337" s="81" t="s">
        <v>10</v>
      </c>
      <c r="AI337" s="133">
        <f>IFERROR(VLOOKUP(SPARES_MANUF[[#This Row],[LCT pour mise à la MAD]],[2]MAD!$B$4:$J$500000,2,FALSE),"MAD TBD")</f>
        <v>43451</v>
      </c>
      <c r="AJ337" s="124">
        <f>IFERROR(VLOOKUP(SPARES_MANUF[[#This Row],[LCT pour mise à la MAD]],[2]MAD!$B$4:$J$500000,9,FALSE),"")</f>
        <v>43453</v>
      </c>
      <c r="AK33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7" s="124">
        <f>SPARES_MANUF[[#This Row],[Promised ODD]]</f>
        <v>43460</v>
      </c>
      <c r="AM337" s="122" t="s">
        <v>10</v>
      </c>
      <c r="AN337" s="200">
        <f>IFERROR(VLOOKUP(SPARES_MANUF[[#This Row],[P/N]],'Table V'!A$1:O$7777,13,FALSE),"0,00")</f>
        <v>1313.9</v>
      </c>
      <c r="AO337" s="201">
        <f>IFERROR(VLOOKUP(SPARES_MANUF[[#This Row],[P/N]],'Table V'!A$1:O$7777,14,FALSE),"0,00")</f>
        <v>0</v>
      </c>
      <c r="AP337" s="202" t="str">
        <f>IFERROR(VLOOKUP(SPARES_MANUF[[#This Row],[P/N]],'Table V'!A$1:O$7777,15,FALSE),"TBD")</f>
        <v>USD</v>
      </c>
      <c r="AQ337" s="201" t="str">
        <f>IFERROR(VLOOKUP(SPARES_MANUF[[#This Row],[CONCAT]],[3]PO_AS!$A$2:$R$2520,16,FALSE),"TBD")</f>
        <v>TBD</v>
      </c>
      <c r="AR337" s="204" t="str">
        <f>IFERROR(VLOOKUP(SPARES_MANUF[[#This Row],[CONCAT]],[3]PO_AS!$A$2:$S$2520,18,FALSE),"TBD")</f>
        <v>TBD</v>
      </c>
      <c r="AS337" s="204" t="str">
        <f t="shared" si="24"/>
        <v>Non valide</v>
      </c>
      <c r="AT337" s="204" t="str">
        <f t="shared" si="25"/>
        <v>Non valide</v>
      </c>
      <c r="AU33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3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37" s="259" t="str">
        <f>LEFT(SPARES_MANUF[[#This Row],[LCT]],9)</f>
        <v>LCT021746</v>
      </c>
      <c r="AX337" s="205">
        <f>SPARES_MANUF[[#This Row],[Collaborated date]]</f>
        <v>43460</v>
      </c>
      <c r="AY337" s="206">
        <f>IF(AND(SPARES_MANUF[[#This Row],[Dashboard date]]&gt;40179,SPARES_MANUF[[#This Row],[Dashboard date]]&lt;45658),SPARES_MANUF[[#This Row],[Dashboard date]],0)</f>
        <v>43460</v>
      </c>
      <c r="AZ337" s="207">
        <f>IF(OR(SPARES_MANUF[[#This Row],[Client]]="STELIA",SPARES_MANUF[[#This Row],[Priority]]="RTN",SPARES_MANUF[[#This Row],[Priority]]="EXP",SPARES_MANUF[[#This Row],[Priority]]="CRIT"),2,1)</f>
        <v>2</v>
      </c>
      <c r="BA337" s="208">
        <f>IFERROR(VLOOKUP(SPARES_MANUF[[#This Row],[P/N]],Tableau2[[#All],[PN]:[Temps alloués (h)]],16,FALSE),"TBD")</f>
        <v>3.74</v>
      </c>
      <c r="BB337" s="208">
        <f>IFERROR(SUM(SPARES_MANUF[[#This Row],[Temps alloués Unitaire]]*SPARES_MANUF[[#This Row],[Requested Qty]]),"TBD")</f>
        <v>3.74</v>
      </c>
    </row>
    <row r="338" spans="1:54" ht="25.5" hidden="1" customHeight="1" x14ac:dyDescent="0.2">
      <c r="A338" s="335" t="str">
        <f t="shared" si="22"/>
        <v>2764897110</v>
      </c>
      <c r="B338" s="81" t="str">
        <f>IFERROR(VLOOKUP(F338,'Table V'!A:K,11,FALSE),"TBD")</f>
        <v>AIRBUS</v>
      </c>
      <c r="C338" s="81">
        <v>27648971</v>
      </c>
      <c r="D338" s="82" t="s">
        <v>139</v>
      </c>
      <c r="E338" s="83" t="s">
        <v>78</v>
      </c>
      <c r="F338" s="81" t="s">
        <v>576</v>
      </c>
      <c r="G338" s="81">
        <v>1</v>
      </c>
      <c r="H338" s="81">
        <v>0</v>
      </c>
      <c r="I338" s="81" t="str">
        <f>IFERROR(VLOOKUP(F338,'Stock PHS'!A:F,6,FALSE),"")</f>
        <v/>
      </c>
      <c r="J338" s="84" t="str">
        <f>IFERROR(VLOOKUP(F338,'Table V'!A:I,9,FALSE),"P/N INCONNU")</f>
        <v>P/N CONNU</v>
      </c>
      <c r="K338" s="81" t="str">
        <f>IFERROR(VLOOKUP(F338,'Table V'!A:J,10,FALSE),"TBD")</f>
        <v>NB5457P</v>
      </c>
      <c r="L338" s="81" t="str">
        <f>IFERROR(VLOOKUP(F338,'Table V'!A:C,3,FALSE),"LdF non existante")</f>
        <v>LdF approuvée</v>
      </c>
      <c r="M338" s="85" t="s">
        <v>46</v>
      </c>
      <c r="N338" s="81" t="str">
        <f>IFERROR(VLOOKUP(F338,'Table V'!A:H,8,FALSE),"À définir")</f>
        <v>NON</v>
      </c>
      <c r="O338" s="81">
        <f>IFERROR(VLOOKUP(F338,'Table V'!A:E,2,FALSE),"TBD")</f>
        <v>117</v>
      </c>
      <c r="P338" s="81" t="str">
        <f>IFERROR(CONCATENATE(VLOOKUP(F338,'Table V'!$A$1:$Q$259969,17,FALSE),"-",(RIGHT(C338,4)),"0",D338),"")</f>
        <v>1251019-8971010</v>
      </c>
      <c r="Q338" s="86" t="str">
        <f>IFERROR(VLOOKUP(F338,'Table V'!A:L,12,FALSE),"")</f>
        <v>LAB</v>
      </c>
      <c r="R338" s="82" t="s">
        <v>1307</v>
      </c>
      <c r="S338" s="81" t="s">
        <v>289</v>
      </c>
      <c r="T338" s="90">
        <v>43454</v>
      </c>
      <c r="U338" s="88" t="s">
        <v>18</v>
      </c>
      <c r="V338" s="86" t="str">
        <f>IFERROR(VLOOKUP(F338,'Table V'!A:F,6,FALSE),"TBD")</f>
        <v>N/A</v>
      </c>
      <c r="W338" s="81" t="str">
        <f>IFERROR(VLOOKUP(F338,'Table V'!A:G,7,FALSE),"TBD")</f>
        <v>N/A</v>
      </c>
      <c r="X338" s="81" t="str">
        <f>IFERROR(VLOOKUP(A338,[1]Feuil1!$A:$AJ,32,FALSE),"N/A")</f>
        <v>Received</v>
      </c>
      <c r="Y338" s="86" t="s">
        <v>1893</v>
      </c>
      <c r="Z338" s="89" t="s">
        <v>205</v>
      </c>
      <c r="AA338" s="81" t="s">
        <v>840</v>
      </c>
      <c r="AB338" s="85">
        <v>10623</v>
      </c>
      <c r="AC338" s="85"/>
      <c r="AD338" s="85">
        <v>2930</v>
      </c>
      <c r="AE338" s="90">
        <v>43160</v>
      </c>
      <c r="AF338" s="90">
        <v>43460</v>
      </c>
      <c r="AG338" s="90">
        <f t="shared" si="23"/>
        <v>43454</v>
      </c>
      <c r="AH338" s="81" t="s">
        <v>44</v>
      </c>
      <c r="AI338" s="133">
        <f>IFERROR(VLOOKUP(SPARES_MANUF[[#This Row],[LCT pour mise à la MAD]],[2]MAD!$B$4:$J$500000,2,FALSE),"MAD TBD")</f>
        <v>43454</v>
      </c>
      <c r="AJ338" s="124">
        <f>IFERROR(VLOOKUP(SPARES_MANUF[[#This Row],[LCT pour mise à la MAD]],[2]MAD!$B$4:$J$500000,9,FALSE),"")</f>
        <v>43455</v>
      </c>
      <c r="AK3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8" s="124">
        <f>SPARES_MANUF[[#This Row],[Promised ODD]]</f>
        <v>43460</v>
      </c>
      <c r="AM338" s="122" t="s">
        <v>10</v>
      </c>
      <c r="AN338" s="200">
        <f>IFERROR(VLOOKUP(SPARES_MANUF[[#This Row],[P/N]],'Table V'!A$1:O$7777,13,FALSE),"0,00")</f>
        <v>1313.9</v>
      </c>
      <c r="AO338" s="201">
        <f>IFERROR(VLOOKUP(SPARES_MANUF[[#This Row],[P/N]],'Table V'!A$1:O$7777,14,FALSE),"0,00")</f>
        <v>0</v>
      </c>
      <c r="AP338" s="202" t="str">
        <f>IFERROR(VLOOKUP(SPARES_MANUF[[#This Row],[P/N]],'Table V'!A$1:O$7777,15,FALSE),"TBD")</f>
        <v>USD</v>
      </c>
      <c r="AQ338" s="201" t="str">
        <f>IFERROR(VLOOKUP(SPARES_MANUF[[#This Row],[CONCAT]],[3]PO_AS!$A$2:$R$2520,16,FALSE),"TBD")</f>
        <v>TBD</v>
      </c>
      <c r="AR338" s="204" t="str">
        <f>IFERROR(VLOOKUP(SPARES_MANUF[[#This Row],[CONCAT]],[3]PO_AS!$A$2:$S$2520,18,FALSE),"TBD")</f>
        <v>TBD</v>
      </c>
      <c r="AS338" s="204" t="str">
        <f t="shared" si="24"/>
        <v>Non valide</v>
      </c>
      <c r="AT338" s="204" t="str">
        <f t="shared" si="25"/>
        <v>Non valide</v>
      </c>
      <c r="AU3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3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38" s="259" t="str">
        <f>LEFT(SPARES_MANUF[[#This Row],[LCT]],9)</f>
        <v>LCT021761</v>
      </c>
      <c r="AX338" s="205">
        <f>SPARES_MANUF[[#This Row],[Collaborated date]]</f>
        <v>43460</v>
      </c>
      <c r="AY338" s="206">
        <f>IF(AND(SPARES_MANUF[[#This Row],[Dashboard date]]&gt;40179,SPARES_MANUF[[#This Row],[Dashboard date]]&lt;45658),SPARES_MANUF[[#This Row],[Dashboard date]],0)</f>
        <v>43460</v>
      </c>
      <c r="AZ338" s="207">
        <f>IF(OR(SPARES_MANUF[[#This Row],[Client]]="STELIA",SPARES_MANUF[[#This Row],[Priority]]="RTN",SPARES_MANUF[[#This Row],[Priority]]="EXP",SPARES_MANUF[[#This Row],[Priority]]="CRIT"),2,1)</f>
        <v>2</v>
      </c>
      <c r="BA338" s="208">
        <f>IFERROR(VLOOKUP(SPARES_MANUF[[#This Row],[P/N]],Tableau2[[#All],[PN]:[Temps alloués (h)]],16,FALSE),"TBD")</f>
        <v>3.74</v>
      </c>
      <c r="BB338" s="208">
        <f>IFERROR(SUM(SPARES_MANUF[[#This Row],[Temps alloués Unitaire]]*SPARES_MANUF[[#This Row],[Requested Qty]]),"TBD")</f>
        <v>3.74</v>
      </c>
    </row>
    <row r="339" spans="1:54" ht="25.5" hidden="1" customHeight="1" x14ac:dyDescent="0.2">
      <c r="A339" s="335" t="str">
        <f t="shared" si="22"/>
        <v>2764899210</v>
      </c>
      <c r="B339" s="81" t="str">
        <f>IFERROR(VLOOKUP(F339,'Table V'!A:K,11,FALSE),"TBD")</f>
        <v>AIRBUS</v>
      </c>
      <c r="C339" s="81">
        <v>27648992</v>
      </c>
      <c r="D339" s="82" t="s">
        <v>139</v>
      </c>
      <c r="E339" s="83" t="s">
        <v>78</v>
      </c>
      <c r="F339" s="81" t="s">
        <v>576</v>
      </c>
      <c r="G339" s="81">
        <v>1</v>
      </c>
      <c r="H339" s="81">
        <v>0</v>
      </c>
      <c r="I339" s="81" t="str">
        <f>IFERROR(VLOOKUP(F339,'Stock PHS'!A:F,6,FALSE),"")</f>
        <v/>
      </c>
      <c r="J339" s="84" t="str">
        <f>IFERROR(VLOOKUP(F339,'Table V'!A:I,9,FALSE),"P/N INCONNU")</f>
        <v>P/N CONNU</v>
      </c>
      <c r="K339" s="81" t="str">
        <f>IFERROR(VLOOKUP(F339,'Table V'!A:J,10,FALSE),"TBD")</f>
        <v>NB5457P</v>
      </c>
      <c r="L339" s="81" t="str">
        <f>IFERROR(VLOOKUP(F339,'Table V'!A:C,3,FALSE),"LdF non existante")</f>
        <v>LdF approuvée</v>
      </c>
      <c r="M339" s="85" t="s">
        <v>46</v>
      </c>
      <c r="N339" s="81" t="str">
        <f>IFERROR(VLOOKUP(F339,'Table V'!A:H,8,FALSE),"À définir")</f>
        <v>NON</v>
      </c>
      <c r="O339" s="81">
        <f>IFERROR(VLOOKUP(F339,'Table V'!A:E,2,FALSE),"TBD")</f>
        <v>117</v>
      </c>
      <c r="P339" s="81" t="str">
        <f>IFERROR(CONCATENATE(VLOOKUP(F339,'Table V'!$A$1:$Q$259969,17,FALSE),"-",(RIGHT(C339,4)),"0",D339),"")</f>
        <v>1251019-8992010</v>
      </c>
      <c r="Q339" s="86" t="str">
        <f>IFERROR(VLOOKUP(F339,'Table V'!A:L,12,FALSE),"")</f>
        <v>LAB</v>
      </c>
      <c r="R339" s="82" t="s">
        <v>1308</v>
      </c>
      <c r="S339" s="81" t="s">
        <v>290</v>
      </c>
      <c r="T339" s="90">
        <v>43454</v>
      </c>
      <c r="U339" s="88" t="s">
        <v>18</v>
      </c>
      <c r="V339" s="86" t="str">
        <f>IFERROR(VLOOKUP(F339,'Table V'!A:F,6,FALSE),"TBD")</f>
        <v>N/A</v>
      </c>
      <c r="W339" s="81" t="str">
        <f>IFERROR(VLOOKUP(F339,'Table V'!A:G,7,FALSE),"TBD")</f>
        <v>N/A</v>
      </c>
      <c r="X339" s="81" t="str">
        <f>IFERROR(VLOOKUP(A339,[1]Feuil1!$A:$AJ,32,FALSE),"N/A")</f>
        <v>Received</v>
      </c>
      <c r="Y339" s="86" t="s">
        <v>1893</v>
      </c>
      <c r="Z339" s="89" t="s">
        <v>205</v>
      </c>
      <c r="AA339" s="81" t="s">
        <v>840</v>
      </c>
      <c r="AB339" s="85">
        <v>10623</v>
      </c>
      <c r="AC339" s="85"/>
      <c r="AD339" s="85">
        <v>2932</v>
      </c>
      <c r="AE339" s="90">
        <v>43160</v>
      </c>
      <c r="AF339" s="90">
        <v>43460</v>
      </c>
      <c r="AG339" s="90">
        <f t="shared" si="23"/>
        <v>43454</v>
      </c>
      <c r="AH339" s="81" t="s">
        <v>44</v>
      </c>
      <c r="AI339" s="133">
        <f>IFERROR(VLOOKUP(SPARES_MANUF[[#This Row],[LCT pour mise à la MAD]],[2]MAD!$B$4:$J$500000,2,FALSE),"MAD TBD")</f>
        <v>43454</v>
      </c>
      <c r="AJ339" s="124">
        <f>IFERROR(VLOOKUP(SPARES_MANUF[[#This Row],[LCT pour mise à la MAD]],[2]MAD!$B$4:$J$500000,9,FALSE),"")</f>
        <v>43455</v>
      </c>
      <c r="AK3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39" s="124">
        <f>SPARES_MANUF[[#This Row],[Promised ODD]]</f>
        <v>43460</v>
      </c>
      <c r="AM339" s="122" t="s">
        <v>10</v>
      </c>
      <c r="AN339" s="200">
        <f>IFERROR(VLOOKUP(SPARES_MANUF[[#This Row],[P/N]],'Table V'!A$1:O$7777,13,FALSE),"0,00")</f>
        <v>1313.9</v>
      </c>
      <c r="AO339" s="201">
        <f>IFERROR(VLOOKUP(SPARES_MANUF[[#This Row],[P/N]],'Table V'!A$1:O$7777,14,FALSE),"0,00")</f>
        <v>0</v>
      </c>
      <c r="AP339" s="202" t="str">
        <f>IFERROR(VLOOKUP(SPARES_MANUF[[#This Row],[P/N]],'Table V'!A$1:O$7777,15,FALSE),"TBD")</f>
        <v>USD</v>
      </c>
      <c r="AQ339" s="201" t="str">
        <f>IFERROR(VLOOKUP(SPARES_MANUF[[#This Row],[CONCAT]],[3]PO_AS!$A$2:$R$2520,16,FALSE),"TBD")</f>
        <v>TBD</v>
      </c>
      <c r="AR339" s="204" t="str">
        <f>IFERROR(VLOOKUP(SPARES_MANUF[[#This Row],[CONCAT]],[3]PO_AS!$A$2:$S$2520,18,FALSE),"TBD")</f>
        <v>TBD</v>
      </c>
      <c r="AS339" s="204" t="str">
        <f t="shared" si="24"/>
        <v>Non valide</v>
      </c>
      <c r="AT339" s="204" t="str">
        <f t="shared" si="25"/>
        <v>Non valide</v>
      </c>
      <c r="AU3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3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39" s="259" t="str">
        <f>LEFT(SPARES_MANUF[[#This Row],[LCT]],9)</f>
        <v>LCT021764</v>
      </c>
      <c r="AX339" s="205">
        <f>SPARES_MANUF[[#This Row],[Collaborated date]]</f>
        <v>43460</v>
      </c>
      <c r="AY339" s="206">
        <f>IF(AND(SPARES_MANUF[[#This Row],[Dashboard date]]&gt;40179,SPARES_MANUF[[#This Row],[Dashboard date]]&lt;45658),SPARES_MANUF[[#This Row],[Dashboard date]],0)</f>
        <v>43460</v>
      </c>
      <c r="AZ339" s="207">
        <f>IF(OR(SPARES_MANUF[[#This Row],[Client]]="STELIA",SPARES_MANUF[[#This Row],[Priority]]="RTN",SPARES_MANUF[[#This Row],[Priority]]="EXP",SPARES_MANUF[[#This Row],[Priority]]="CRIT"),2,1)</f>
        <v>2</v>
      </c>
      <c r="BA339" s="208">
        <f>IFERROR(VLOOKUP(SPARES_MANUF[[#This Row],[P/N]],Tableau2[[#All],[PN]:[Temps alloués (h)]],16,FALSE),"TBD")</f>
        <v>3.74</v>
      </c>
      <c r="BB339" s="208">
        <f>IFERROR(SUM(SPARES_MANUF[[#This Row],[Temps alloués Unitaire]]*SPARES_MANUF[[#This Row],[Requested Qty]]),"TBD")</f>
        <v>3.74</v>
      </c>
    </row>
    <row r="340" spans="1:54" ht="25.5" hidden="1" customHeight="1" x14ac:dyDescent="0.2">
      <c r="A340" s="335" t="str">
        <f t="shared" si="22"/>
        <v>2764899310</v>
      </c>
      <c r="B340" s="81" t="str">
        <f>IFERROR(VLOOKUP(F340,'Table V'!A:K,11,FALSE),"TBD")</f>
        <v>AIRBUS</v>
      </c>
      <c r="C340" s="81">
        <v>27648993</v>
      </c>
      <c r="D340" s="82" t="s">
        <v>139</v>
      </c>
      <c r="E340" s="83" t="s">
        <v>78</v>
      </c>
      <c r="F340" s="81" t="s">
        <v>576</v>
      </c>
      <c r="G340" s="81">
        <v>1</v>
      </c>
      <c r="H340" s="81">
        <v>0</v>
      </c>
      <c r="I340" s="81" t="str">
        <f>IFERROR(VLOOKUP(F340,'Stock PHS'!A:F,6,FALSE),"")</f>
        <v/>
      </c>
      <c r="J340" s="84" t="str">
        <f>IFERROR(VLOOKUP(F340,'Table V'!A:I,9,FALSE),"P/N INCONNU")</f>
        <v>P/N CONNU</v>
      </c>
      <c r="K340" s="81" t="str">
        <f>IFERROR(VLOOKUP(F340,'Table V'!A:J,10,FALSE),"TBD")</f>
        <v>NB5457P</v>
      </c>
      <c r="L340" s="81" t="str">
        <f>IFERROR(VLOOKUP(F340,'Table V'!A:C,3,FALSE),"LdF non existante")</f>
        <v>LdF approuvée</v>
      </c>
      <c r="M340" s="85" t="s">
        <v>46</v>
      </c>
      <c r="N340" s="81" t="str">
        <f>IFERROR(VLOOKUP(F340,'Table V'!A:H,8,FALSE),"À définir")</f>
        <v>NON</v>
      </c>
      <c r="O340" s="81">
        <f>IFERROR(VLOOKUP(F340,'Table V'!A:E,2,FALSE),"TBD")</f>
        <v>117</v>
      </c>
      <c r="P340" s="81" t="str">
        <f>IFERROR(CONCATENATE(VLOOKUP(F340,'Table V'!$A$1:$Q$259969,17,FALSE),"-",(RIGHT(C340,4)),"0",D340),"")</f>
        <v>1251019-8993010</v>
      </c>
      <c r="Q340" s="86" t="str">
        <f>IFERROR(VLOOKUP(F340,'Table V'!A:L,12,FALSE),"")</f>
        <v>LAB</v>
      </c>
      <c r="R340" s="82" t="s">
        <v>1309</v>
      </c>
      <c r="S340" s="81" t="s">
        <v>293</v>
      </c>
      <c r="T340" s="90">
        <v>43454</v>
      </c>
      <c r="U340" s="88" t="s">
        <v>18</v>
      </c>
      <c r="V340" s="86" t="str">
        <f>IFERROR(VLOOKUP(F340,'Table V'!A:F,6,FALSE),"TBD")</f>
        <v>N/A</v>
      </c>
      <c r="W340" s="81" t="str">
        <f>IFERROR(VLOOKUP(F340,'Table V'!A:G,7,FALSE),"TBD")</f>
        <v>N/A</v>
      </c>
      <c r="X340" s="81" t="str">
        <f>IFERROR(VLOOKUP(A340,[1]Feuil1!$A:$AJ,32,FALSE),"N/A")</f>
        <v>Received</v>
      </c>
      <c r="Y340" s="86" t="s">
        <v>1893</v>
      </c>
      <c r="Z340" s="89" t="s">
        <v>205</v>
      </c>
      <c r="AA340" s="81" t="s">
        <v>840</v>
      </c>
      <c r="AB340" s="85">
        <v>10623</v>
      </c>
      <c r="AC340" s="85"/>
      <c r="AD340" s="85">
        <v>2935</v>
      </c>
      <c r="AE340" s="90">
        <v>43160</v>
      </c>
      <c r="AF340" s="90">
        <v>43460</v>
      </c>
      <c r="AG340" s="90">
        <f t="shared" si="23"/>
        <v>43454</v>
      </c>
      <c r="AH340" s="81" t="s">
        <v>44</v>
      </c>
      <c r="AI340" s="133">
        <f>IFERROR(VLOOKUP(SPARES_MANUF[[#This Row],[LCT pour mise à la MAD]],[2]MAD!$B$4:$J$500000,2,FALSE),"MAD TBD")</f>
        <v>43454</v>
      </c>
      <c r="AJ340" s="124">
        <f>IFERROR(VLOOKUP(SPARES_MANUF[[#This Row],[LCT pour mise à la MAD]],[2]MAD!$B$4:$J$500000,9,FALSE),"")</f>
        <v>43455</v>
      </c>
      <c r="AK3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40" s="124">
        <f>SPARES_MANUF[[#This Row],[Promised ODD]]</f>
        <v>43460</v>
      </c>
      <c r="AM340" s="122" t="s">
        <v>10</v>
      </c>
      <c r="AN340" s="200">
        <f>IFERROR(VLOOKUP(SPARES_MANUF[[#This Row],[P/N]],'Table V'!A$1:O$7777,13,FALSE),"0,00")</f>
        <v>1313.9</v>
      </c>
      <c r="AO340" s="201">
        <f>IFERROR(VLOOKUP(SPARES_MANUF[[#This Row],[P/N]],'Table V'!A$1:O$7777,14,FALSE),"0,00")</f>
        <v>0</v>
      </c>
      <c r="AP340" s="202" t="str">
        <f>IFERROR(VLOOKUP(SPARES_MANUF[[#This Row],[P/N]],'Table V'!A$1:O$7777,15,FALSE),"TBD")</f>
        <v>USD</v>
      </c>
      <c r="AQ340" s="201" t="str">
        <f>IFERROR(VLOOKUP(SPARES_MANUF[[#This Row],[CONCAT]],[3]PO_AS!$A$2:$R$2520,16,FALSE),"TBD")</f>
        <v>TBD</v>
      </c>
      <c r="AR340" s="204" t="str">
        <f>IFERROR(VLOOKUP(SPARES_MANUF[[#This Row],[CONCAT]],[3]PO_AS!$A$2:$S$2520,18,FALSE),"TBD")</f>
        <v>TBD</v>
      </c>
      <c r="AS340" s="204" t="str">
        <f t="shared" si="24"/>
        <v>Non valide</v>
      </c>
      <c r="AT340" s="204" t="str">
        <f t="shared" si="25"/>
        <v>Non valide</v>
      </c>
      <c r="AU3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4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40" s="259" t="str">
        <f>LEFT(SPARES_MANUF[[#This Row],[LCT]],9)</f>
        <v>LCT021773</v>
      </c>
      <c r="AX340" s="205">
        <f>SPARES_MANUF[[#This Row],[Collaborated date]]</f>
        <v>43460</v>
      </c>
      <c r="AY340" s="206">
        <f>IF(AND(SPARES_MANUF[[#This Row],[Dashboard date]]&gt;40179,SPARES_MANUF[[#This Row],[Dashboard date]]&lt;45658),SPARES_MANUF[[#This Row],[Dashboard date]],0)</f>
        <v>43460</v>
      </c>
      <c r="AZ340" s="207">
        <f>IF(OR(SPARES_MANUF[[#This Row],[Client]]="STELIA",SPARES_MANUF[[#This Row],[Priority]]="RTN",SPARES_MANUF[[#This Row],[Priority]]="EXP",SPARES_MANUF[[#This Row],[Priority]]="CRIT"),2,1)</f>
        <v>2</v>
      </c>
      <c r="BA340" s="208">
        <f>IFERROR(VLOOKUP(SPARES_MANUF[[#This Row],[P/N]],Tableau2[[#All],[PN]:[Temps alloués (h)]],16,FALSE),"TBD")</f>
        <v>3.74</v>
      </c>
      <c r="BB340" s="208">
        <f>IFERROR(SUM(SPARES_MANUF[[#This Row],[Temps alloués Unitaire]]*SPARES_MANUF[[#This Row],[Requested Qty]]),"TBD")</f>
        <v>3.74</v>
      </c>
    </row>
    <row r="341" spans="1:54" ht="25.5" hidden="1" customHeight="1" x14ac:dyDescent="0.2">
      <c r="A341" s="335" t="str">
        <f t="shared" si="22"/>
        <v>2791555810</v>
      </c>
      <c r="B341" s="81" t="str">
        <f>IFERROR(VLOOKUP(F341,'Table V'!A:K,11,FALSE),"TBD")</f>
        <v>AIRBUS</v>
      </c>
      <c r="C341" s="81">
        <v>27915558</v>
      </c>
      <c r="D341" s="82">
        <v>10</v>
      </c>
      <c r="E341" s="83" t="s">
        <v>86</v>
      </c>
      <c r="F341" s="81" t="s">
        <v>678</v>
      </c>
      <c r="G341" s="81">
        <v>1</v>
      </c>
      <c r="H341" s="81">
        <v>0</v>
      </c>
      <c r="I341" s="81" t="str">
        <f>IFERROR(VLOOKUP(F341,'Stock PHS'!A:F,6,FALSE),"")</f>
        <v/>
      </c>
      <c r="J341" s="84" t="str">
        <f>IFERROR(VLOOKUP(F341,'Table V'!A:I,9,FALSE),"P/N INCONNU")</f>
        <v>P/N CONNU</v>
      </c>
      <c r="K341" s="81" t="str">
        <f>IFERROR(VLOOKUP(F341,'Table V'!A:J,10,FALSE),"TBD")</f>
        <v>NB6251P</v>
      </c>
      <c r="L341" s="81" t="str">
        <f>IFERROR(VLOOKUP(F341,'Table V'!A:C,3,FALSE),"LdF non existante")</f>
        <v>LdF Non approuvée</v>
      </c>
      <c r="M341" s="85" t="s">
        <v>46</v>
      </c>
      <c r="N341" s="81" t="str">
        <f>IFERROR(VLOOKUP(F341,'Table V'!A:H,8,FALSE),"À définir")</f>
        <v>NON</v>
      </c>
      <c r="O341" s="81">
        <f>IFERROR(VLOOKUP(F341,'Table V'!A:E,2,FALSE),"TBD")</f>
        <v>60</v>
      </c>
      <c r="P341" s="81" t="str">
        <f>IFERROR(CONCATENATE(VLOOKUP(F341,'Table V'!$A$1:$Q$259969,17,FALSE),"-",(RIGHT(C341,4)),"0",D341),"")</f>
        <v>1251019-5558010</v>
      </c>
      <c r="Q341" s="86" t="str">
        <f>IFERROR(VLOOKUP(F341,'Table V'!A:L,12,FALSE),"")</f>
        <v>LAB</v>
      </c>
      <c r="R341" s="82" t="s">
        <v>887</v>
      </c>
      <c r="S341" s="81" t="s">
        <v>166</v>
      </c>
      <c r="T341" s="90">
        <v>43454</v>
      </c>
      <c r="U341" s="88" t="s">
        <v>18</v>
      </c>
      <c r="V341" s="86" t="str">
        <f>IFERROR(VLOOKUP(F341,'Table V'!A:F,6,FALSE),"TBD")</f>
        <v>6963455500
6963455400</v>
      </c>
      <c r="W341" s="81" t="str">
        <f>IFERROR(VLOOKUP(F341,'Table V'!A:G,7,FALSE),"TBD")</f>
        <v>Qté 1
Qté 1</v>
      </c>
      <c r="X341" s="81" t="str">
        <f>IFERROR(VLOOKUP(A341,[1]Feuil1!$A:$AJ,32,FALSE),"N/A")</f>
        <v>Received</v>
      </c>
      <c r="Y341" s="86" t="s">
        <v>1893</v>
      </c>
      <c r="Z341" s="89" t="s">
        <v>1260</v>
      </c>
      <c r="AA341" s="81" t="s">
        <v>840</v>
      </c>
      <c r="AB341" s="85">
        <v>16961</v>
      </c>
      <c r="AC341" s="85" t="s">
        <v>905</v>
      </c>
      <c r="AD341" s="85">
        <v>3964</v>
      </c>
      <c r="AE341" s="90">
        <v>43388</v>
      </c>
      <c r="AF341" s="90">
        <v>43460</v>
      </c>
      <c r="AG341" s="90">
        <f t="shared" si="23"/>
        <v>43454</v>
      </c>
      <c r="AH341" s="81"/>
      <c r="AI341" s="133">
        <f>IFERROR(VLOOKUP(SPARES_MANUF[[#This Row],[LCT pour mise à la MAD]],[2]MAD!$B$4:$J$500000,2,FALSE),"MAD TBD")</f>
        <v>43454</v>
      </c>
      <c r="AJ341" s="124">
        <f>IFERROR(VLOOKUP(SPARES_MANUF[[#This Row],[LCT pour mise à la MAD]],[2]MAD!$B$4:$J$500000,9,FALSE),"")</f>
        <v>43455</v>
      </c>
      <c r="AK3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41" s="124">
        <f>SPARES_MANUF[[#This Row],[Promised ODD]]</f>
        <v>43460</v>
      </c>
      <c r="AM341" s="122" t="s">
        <v>10</v>
      </c>
      <c r="AN341" s="200">
        <f>IFERROR(VLOOKUP(SPARES_MANUF[[#This Row],[P/N]],'Table V'!A$1:O$7777,13,FALSE),"0,00")</f>
        <v>1036</v>
      </c>
      <c r="AO341" s="201">
        <f>IFERROR(VLOOKUP(SPARES_MANUF[[#This Row],[P/N]],'Table V'!A$1:O$7777,14,FALSE),"0,00")</f>
        <v>1937</v>
      </c>
      <c r="AP341" s="202" t="str">
        <f>IFERROR(VLOOKUP(SPARES_MANUF[[#This Row],[P/N]],'Table V'!A$1:O$7777,15,FALSE),"TBD")</f>
        <v>USD</v>
      </c>
      <c r="AQ341" s="201" t="str">
        <f>IFERROR(VLOOKUP(SPARES_MANUF[[#This Row],[CONCAT]],[3]PO_AS!$A$2:$R$2520,16,FALSE),"TBD")</f>
        <v>TBD</v>
      </c>
      <c r="AR341" s="204" t="str">
        <f>IFERROR(VLOOKUP(SPARES_MANUF[[#This Row],[CONCAT]],[3]PO_AS!$A$2:$S$2520,18,FALSE),"TBD")</f>
        <v>TBD</v>
      </c>
      <c r="AS341" s="204" t="str">
        <f t="shared" si="24"/>
        <v>Non valide</v>
      </c>
      <c r="AT341" s="204" t="str">
        <f t="shared" si="25"/>
        <v>Non valide</v>
      </c>
      <c r="AU3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341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341" s="259" t="str">
        <f>LEFT(SPARES_MANUF[[#This Row],[LCT]],9)</f>
        <v>LCT138997</v>
      </c>
      <c r="AX341" s="205">
        <f>SPARES_MANUF[[#This Row],[Collaborated date]]</f>
        <v>43460</v>
      </c>
      <c r="AY341" s="206">
        <f>IF(AND(SPARES_MANUF[[#This Row],[Dashboard date]]&gt;40179,SPARES_MANUF[[#This Row],[Dashboard date]]&lt;45658),SPARES_MANUF[[#This Row],[Dashboard date]],0)</f>
        <v>43460</v>
      </c>
      <c r="AZ341" s="207">
        <f>IF(OR(SPARES_MANUF[[#This Row],[Client]]="STELIA",SPARES_MANUF[[#This Row],[Priority]]="RTN",SPARES_MANUF[[#This Row],[Priority]]="EXP",SPARES_MANUF[[#This Row],[Priority]]="CRIT"),2,1)</f>
        <v>2</v>
      </c>
      <c r="BA341" s="208">
        <f>IFERROR(VLOOKUP(SPARES_MANUF[[#This Row],[P/N]],Tableau2[[#All],[PN]:[Temps alloués (h)]],16,FALSE),"TBD")</f>
        <v>0</v>
      </c>
      <c r="BB341" s="208">
        <f>IFERROR(SUM(SPARES_MANUF[[#This Row],[Temps alloués Unitaire]]*SPARES_MANUF[[#This Row],[Requested Qty]]),"TBD")</f>
        <v>0</v>
      </c>
    </row>
    <row r="342" spans="1:54" ht="38.25" hidden="1" customHeight="1" x14ac:dyDescent="0.2">
      <c r="A342" s="335" t="str">
        <f t="shared" si="22"/>
        <v>2791558110</v>
      </c>
      <c r="B342" s="81" t="str">
        <f>IFERROR(VLOOKUP(F342,'Table V'!A:K,11,FALSE),"TBD")</f>
        <v>AIRBUS</v>
      </c>
      <c r="C342" s="81">
        <v>27915581</v>
      </c>
      <c r="D342" s="82">
        <v>10</v>
      </c>
      <c r="E342" s="83" t="s">
        <v>86</v>
      </c>
      <c r="F342" s="81" t="s">
        <v>680</v>
      </c>
      <c r="G342" s="81">
        <v>1</v>
      </c>
      <c r="H342" s="81">
        <v>0</v>
      </c>
      <c r="I342" s="81"/>
      <c r="J342" s="84" t="str">
        <f>IFERROR(VLOOKUP(F342,'Table V'!A:I,9,FALSE),"P/N INCONNU")</f>
        <v>P/N CONNU</v>
      </c>
      <c r="K342" s="81" t="str">
        <f>IFERROR(VLOOKUP(F342,'Table V'!A:J,10,FALSE),"TBD")</f>
        <v>TBD</v>
      </c>
      <c r="L342" s="81" t="str">
        <f>IFERROR(VLOOKUP(F342,'Table V'!A:C,3,FALSE),"LdF non existante")</f>
        <v>LdF Non approuvée</v>
      </c>
      <c r="M342" s="85" t="s">
        <v>46</v>
      </c>
      <c r="N342" s="81" t="str">
        <f>IFERROR(VLOOKUP(F342,'Table V'!A:H,8,FALSE),"À définir")</f>
        <v>NON</v>
      </c>
      <c r="O342" s="81">
        <f>IFERROR(VLOOKUP(F342,'Table V'!A:E,2,FALSE),"TBD")</f>
        <v>62</v>
      </c>
      <c r="P342" s="81" t="str">
        <f>IFERROR(CONCATENATE(VLOOKUP(F342,'Table V'!$A$1:$Q$259969,17,FALSE),"-",(RIGHT(C342,4)),"0",D342),"")</f>
        <v>1251019-5581010</v>
      </c>
      <c r="Q342" s="86" t="str">
        <f>IFERROR(VLOOKUP(F342,'Table V'!A:L,12,FALSE),"")</f>
        <v>LAB</v>
      </c>
      <c r="R342" s="82" t="s">
        <v>880</v>
      </c>
      <c r="S342" s="81" t="s">
        <v>166</v>
      </c>
      <c r="T342" s="90">
        <v>43454</v>
      </c>
      <c r="U342" s="88" t="s">
        <v>18</v>
      </c>
      <c r="V342" s="86" t="str">
        <f>IFERROR(VLOOKUP(F342,'Table V'!A:F,6,FALSE),"TBD")</f>
        <v>6963455500
6963455400
6963403400</v>
      </c>
      <c r="W342" s="81" t="str">
        <f>IFERROR(VLOOKUP(F342,'Table V'!A:G,7,FALSE),"TBD")</f>
        <v>Qté 1
Qté 1
Qté 1</v>
      </c>
      <c r="X342" s="81" t="str">
        <f>IFERROR(VLOOKUP(A342,[1]Feuil1!$A:$AJ,32,FALSE),"N/A")</f>
        <v>Received</v>
      </c>
      <c r="Y342" s="86" t="s">
        <v>1893</v>
      </c>
      <c r="Z342" s="89" t="s">
        <v>1260</v>
      </c>
      <c r="AA342" s="81" t="s">
        <v>840</v>
      </c>
      <c r="AB342" s="85">
        <v>16961</v>
      </c>
      <c r="AC342" s="85" t="s">
        <v>905</v>
      </c>
      <c r="AD342" s="85">
        <v>3964</v>
      </c>
      <c r="AE342" s="90">
        <v>43388</v>
      </c>
      <c r="AF342" s="90">
        <v>43460</v>
      </c>
      <c r="AG342" s="90">
        <f t="shared" si="23"/>
        <v>43454</v>
      </c>
      <c r="AH342" s="81"/>
      <c r="AI342" s="133">
        <f>IFERROR(VLOOKUP(SPARES_MANUF[[#This Row],[LCT pour mise à la MAD]],[2]MAD!$B$4:$J$500000,2,FALSE),"MAD TBD")</f>
        <v>43454</v>
      </c>
      <c r="AJ342" s="124">
        <f>IFERROR(VLOOKUP(SPARES_MANUF[[#This Row],[LCT pour mise à la MAD]],[2]MAD!$B$4:$J$500000,9,FALSE),"")</f>
        <v>43455</v>
      </c>
      <c r="AK3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42" s="124">
        <f>SPARES_MANUF[[#This Row],[Promised ODD]]</f>
        <v>43460</v>
      </c>
      <c r="AM342" s="122" t="s">
        <v>10</v>
      </c>
      <c r="AN342" s="200">
        <f>IFERROR(VLOOKUP(SPARES_MANUF[[#This Row],[P/N]],'Table V'!A$1:O$7777,13,FALSE),"0,00")</f>
        <v>1155</v>
      </c>
      <c r="AO342" s="201">
        <f>IFERROR(VLOOKUP(SPARES_MANUF[[#This Row],[P/N]],'Table V'!A$1:O$7777,14,FALSE),"0,00")</f>
        <v>2033</v>
      </c>
      <c r="AP342" s="202" t="str">
        <f>IFERROR(VLOOKUP(SPARES_MANUF[[#This Row],[P/N]],'Table V'!A$1:O$7777,15,FALSE),"TBD")</f>
        <v>USD</v>
      </c>
      <c r="AQ342" s="201" t="str">
        <f>IFERROR(VLOOKUP(SPARES_MANUF[[#This Row],[CONCAT]],[3]PO_AS!$A$2:$R$2520,16,FALSE),"TBD")</f>
        <v>TBD</v>
      </c>
      <c r="AR342" s="204" t="str">
        <f>IFERROR(VLOOKUP(SPARES_MANUF[[#This Row],[CONCAT]],[3]PO_AS!$A$2:$S$2520,18,FALSE),"TBD")</f>
        <v>TBD</v>
      </c>
      <c r="AS342" s="204" t="str">
        <f t="shared" si="24"/>
        <v>Non valide</v>
      </c>
      <c r="AT342" s="204" t="str">
        <f t="shared" si="25"/>
        <v>Non valide</v>
      </c>
      <c r="AU3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342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342" s="259" t="str">
        <f>LEFT(SPARES_MANUF[[#This Row],[LCT]],9)</f>
        <v>LCT138980</v>
      </c>
      <c r="AX342" s="205">
        <f>SPARES_MANUF[[#This Row],[Collaborated date]]</f>
        <v>43460</v>
      </c>
      <c r="AY342" s="206">
        <f>IF(AND(SPARES_MANUF[[#This Row],[Dashboard date]]&gt;40179,SPARES_MANUF[[#This Row],[Dashboard date]]&lt;45658),SPARES_MANUF[[#This Row],[Dashboard date]],0)</f>
        <v>43460</v>
      </c>
      <c r="AZ342" s="207">
        <f>IF(OR(SPARES_MANUF[[#This Row],[Client]]="STELIA",SPARES_MANUF[[#This Row],[Priority]]="RTN",SPARES_MANUF[[#This Row],[Priority]]="EXP",SPARES_MANUF[[#This Row],[Priority]]="CRIT"),2,1)</f>
        <v>2</v>
      </c>
      <c r="BA342" s="208">
        <f>IFERROR(VLOOKUP(SPARES_MANUF[[#This Row],[P/N]],Tableau2[[#All],[PN]:[Temps alloués (h)]],16,FALSE),"TBD")</f>
        <v>0</v>
      </c>
      <c r="BB342" s="208">
        <f>IFERROR(SUM(SPARES_MANUF[[#This Row],[Temps alloués Unitaire]]*SPARES_MANUF[[#This Row],[Requested Qty]]),"TBD")</f>
        <v>0</v>
      </c>
    </row>
    <row r="343" spans="1:54" ht="25.5" hidden="1" customHeight="1" x14ac:dyDescent="0.2">
      <c r="A343" s="335" t="str">
        <f t="shared" si="22"/>
        <v>2792608810</v>
      </c>
      <c r="B343" s="81" t="str">
        <f>IFERROR(VLOOKUP(F343,'Table V'!A:K,11,FALSE),"TBD")</f>
        <v>AIRBUS</v>
      </c>
      <c r="C343" s="81">
        <v>27926088</v>
      </c>
      <c r="D343" s="82">
        <v>10</v>
      </c>
      <c r="E343" s="83" t="s">
        <v>86</v>
      </c>
      <c r="F343" s="81" t="s">
        <v>679</v>
      </c>
      <c r="G343" s="81">
        <v>1</v>
      </c>
      <c r="H343" s="81">
        <v>0</v>
      </c>
      <c r="I343" s="81" t="str">
        <f>IFERROR(VLOOKUP(F343,'Stock PHS'!A:F,6,FALSE),"")</f>
        <v/>
      </c>
      <c r="J343" s="84" t="str">
        <f>IFERROR(VLOOKUP(F343,'Table V'!A:I,9,FALSE),"P/N INCONNU")</f>
        <v>P/N CONNU</v>
      </c>
      <c r="K343" s="81" t="str">
        <f>IFERROR(VLOOKUP(F343,'Table V'!A:J,10,FALSE),"TBD")</f>
        <v>TBD</v>
      </c>
      <c r="L343" s="81" t="str">
        <f>IFERROR(VLOOKUP(F343,'Table V'!A:C,3,FALSE),"LdF non existante")</f>
        <v>LdF Non approuvée</v>
      </c>
      <c r="M343" s="85" t="s">
        <v>46</v>
      </c>
      <c r="N343" s="81" t="str">
        <f>IFERROR(VLOOKUP(F343,'Table V'!A:H,8,FALSE),"À définir")</f>
        <v>NON</v>
      </c>
      <c r="O343" s="81">
        <f>IFERROR(VLOOKUP(F343,'Table V'!A:E,2,FALSE),"TBD")</f>
        <v>61</v>
      </c>
      <c r="P343" s="81" t="str">
        <f>IFERROR(CONCATENATE(VLOOKUP(F343,'Table V'!$A$1:$Q$259969,17,FALSE),"-",(RIGHT(C343,4)),"0",D343),"")</f>
        <v>1251019-6088010</v>
      </c>
      <c r="Q343" s="86" t="str">
        <f>IFERROR(VLOOKUP(F343,'Table V'!A:L,12,FALSE),"")</f>
        <v>LAB</v>
      </c>
      <c r="R343" s="82" t="s">
        <v>964</v>
      </c>
      <c r="S343" s="81" t="s">
        <v>167</v>
      </c>
      <c r="T343" s="90">
        <v>43454</v>
      </c>
      <c r="U343" s="88" t="s">
        <v>18</v>
      </c>
      <c r="V343" s="86" t="str">
        <f>IFERROR(VLOOKUP(F343,'Table V'!A:F,6,FALSE),"TBD")</f>
        <v>6963455500
6963455400</v>
      </c>
      <c r="W343" s="81" t="str">
        <f>IFERROR(VLOOKUP(F343,'Table V'!A:G,7,FALSE),"TBD")</f>
        <v>Qté 1
Qté 1</v>
      </c>
      <c r="X343" s="81" t="str">
        <f>IFERROR(VLOOKUP(A343,[1]Feuil1!$A:$AJ,32,FALSE),"N/A")</f>
        <v>Received</v>
      </c>
      <c r="Y343" s="86" t="s">
        <v>1893</v>
      </c>
      <c r="Z343" s="89" t="s">
        <v>1260</v>
      </c>
      <c r="AA343" s="81" t="s">
        <v>840</v>
      </c>
      <c r="AB343" s="85">
        <v>16961</v>
      </c>
      <c r="AC343" s="85" t="s">
        <v>905</v>
      </c>
      <c r="AD343" s="85">
        <v>3964</v>
      </c>
      <c r="AE343" s="90">
        <v>43419</v>
      </c>
      <c r="AF343" s="90">
        <v>43460</v>
      </c>
      <c r="AG343" s="90">
        <f t="shared" si="23"/>
        <v>43454</v>
      </c>
      <c r="AH343" s="81"/>
      <c r="AI343" s="133">
        <f>IFERROR(VLOOKUP(SPARES_MANUF[[#This Row],[LCT pour mise à la MAD]],[2]MAD!$B$4:$J$500000,2,FALSE),"MAD TBD")</f>
        <v>43454</v>
      </c>
      <c r="AJ343" s="124">
        <f>IFERROR(VLOOKUP(SPARES_MANUF[[#This Row],[LCT pour mise à la MAD]],[2]MAD!$B$4:$J$500000,9,FALSE),"")</f>
        <v>43455</v>
      </c>
      <c r="AK3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43" s="124">
        <f>SPARES_MANUF[[#This Row],[Promised ODD]]</f>
        <v>43460</v>
      </c>
      <c r="AM343" s="122" t="s">
        <v>10</v>
      </c>
      <c r="AN343" s="200">
        <f>IFERROR(VLOOKUP(SPARES_MANUF[[#This Row],[P/N]],'Table V'!A$1:O$7777,13,FALSE),"0,00")</f>
        <v>1389</v>
      </c>
      <c r="AO343" s="201">
        <f>IFERROR(VLOOKUP(SPARES_MANUF[[#This Row],[P/N]],'Table V'!A$1:O$7777,14,FALSE),"0,00")</f>
        <v>2219</v>
      </c>
      <c r="AP343" s="202" t="str">
        <f>IFERROR(VLOOKUP(SPARES_MANUF[[#This Row],[P/N]],'Table V'!A$1:O$7777,15,FALSE),"TBD")</f>
        <v>USD</v>
      </c>
      <c r="AQ343" s="201" t="str">
        <f>IFERROR(VLOOKUP(SPARES_MANUF[[#This Row],[CONCAT]],[3]PO_AS!$A$2:$R$2520,16,FALSE),"TBD")</f>
        <v>TBD</v>
      </c>
      <c r="AR343" s="204" t="str">
        <f>IFERROR(VLOOKUP(SPARES_MANUF[[#This Row],[CONCAT]],[3]PO_AS!$A$2:$S$2520,18,FALSE),"TBD")</f>
        <v>TBD</v>
      </c>
      <c r="AS343" s="204" t="str">
        <f t="shared" si="24"/>
        <v>Non valide</v>
      </c>
      <c r="AT343" s="204" t="str">
        <f t="shared" si="25"/>
        <v>Non valide</v>
      </c>
      <c r="AU3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343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343" s="259" t="str">
        <f>LEFT(SPARES_MANUF[[#This Row],[LCT]],9)</f>
        <v>LCT146106</v>
      </c>
      <c r="AX343" s="205">
        <f>SPARES_MANUF[[#This Row],[Collaborated date]]</f>
        <v>43460</v>
      </c>
      <c r="AY343" s="206">
        <f>IF(AND(SPARES_MANUF[[#This Row],[Dashboard date]]&gt;40179,SPARES_MANUF[[#This Row],[Dashboard date]]&lt;45658),SPARES_MANUF[[#This Row],[Dashboard date]],0)</f>
        <v>43460</v>
      </c>
      <c r="AZ343" s="207">
        <f>IF(OR(SPARES_MANUF[[#This Row],[Client]]="STELIA",SPARES_MANUF[[#This Row],[Priority]]="RTN",SPARES_MANUF[[#This Row],[Priority]]="EXP",SPARES_MANUF[[#This Row],[Priority]]="CRIT"),2,1)</f>
        <v>2</v>
      </c>
      <c r="BA343" s="208">
        <f>IFERROR(VLOOKUP(SPARES_MANUF[[#This Row],[P/N]],Tableau2[[#All],[PN]:[Temps alloués (h)]],16,FALSE),"TBD")</f>
        <v>0</v>
      </c>
      <c r="BB343" s="208">
        <f>IFERROR(SUM(SPARES_MANUF[[#This Row],[Temps alloués Unitaire]]*SPARES_MANUF[[#This Row],[Requested Qty]]),"TBD")</f>
        <v>0</v>
      </c>
    </row>
    <row r="344" spans="1:54" ht="38.25" hidden="1" customHeight="1" x14ac:dyDescent="0.2">
      <c r="A344" s="335" t="str">
        <f t="shared" si="22"/>
        <v>450035870720</v>
      </c>
      <c r="B344" s="81" t="str">
        <f>IFERROR(VLOOKUP(F344,'Table V'!A:K,11,FALSE),"TBD")</f>
        <v>LATECOERE</v>
      </c>
      <c r="C344" s="81">
        <v>4500358707</v>
      </c>
      <c r="D344" s="82" t="s">
        <v>723</v>
      </c>
      <c r="E344" s="83" t="s">
        <v>86</v>
      </c>
      <c r="F344" s="81" t="s">
        <v>33</v>
      </c>
      <c r="G344" s="81">
        <v>4</v>
      </c>
      <c r="H344" s="81">
        <v>0</v>
      </c>
      <c r="I344" s="81" t="str">
        <f>IFERROR(VLOOKUP(F344,'Stock PHS'!A:F,6,FALSE),"")</f>
        <v/>
      </c>
      <c r="J344" s="84" t="str">
        <f>IFERROR(VLOOKUP(F344,'Table V'!A:I,9,FALSE),"P/N INCONNU")</f>
        <v>P/N CONNU</v>
      </c>
      <c r="K344" s="81" t="str">
        <f>IFERROR(VLOOKUP(F344,'Table V'!A:J,10,FALSE),"TBD")</f>
        <v>N/A</v>
      </c>
      <c r="L344" s="81" t="str">
        <f>IFERROR(VLOOKUP(F344,'Table V'!A:C,3,FALSE),"LdF non existante")</f>
        <v>LdF approuvée</v>
      </c>
      <c r="M344" s="85" t="s">
        <v>46</v>
      </c>
      <c r="N344" s="81" t="str">
        <f>IFERROR(VLOOKUP(F344,'Table V'!A:H,8,FALSE),"À définir")</f>
        <v>OUI</v>
      </c>
      <c r="O344" s="81">
        <f>IFERROR(VLOOKUP(F344,'Table V'!A:E,2,FALSE),"TBD")</f>
        <v>9000</v>
      </c>
      <c r="P344" s="81" t="str">
        <f>IFERROR(CONCATENATE(VLOOKUP(F344,'Table V'!$A$1:$Q$259969,17,FALSE),"-",(RIGHT(C344,4)),"0",D344),"")</f>
        <v>1251619-8707020</v>
      </c>
      <c r="Q344" s="86" t="str">
        <f>IFERROR(VLOOKUP(F344,'Table V'!A:L,12,FALSE),"")</f>
        <v>COL</v>
      </c>
      <c r="R344" s="82" t="s">
        <v>1169</v>
      </c>
      <c r="S344" s="81" t="s">
        <v>155</v>
      </c>
      <c r="T344" s="90">
        <v>43454</v>
      </c>
      <c r="U344" s="88" t="s">
        <v>18</v>
      </c>
      <c r="V344" s="86" t="str">
        <f>IFERROR(VLOOKUP(F344,'Table V'!A:F,6,FALSE),"TBD")</f>
        <v>N/A</v>
      </c>
      <c r="W344" s="81" t="str">
        <f>IFERROR(VLOOKUP(F344,'Table V'!A:G,7,FALSE),"TBD")</f>
        <v>N/A</v>
      </c>
      <c r="X344" s="81" t="str">
        <f>IFERROR(VLOOKUP(A344,[1]Feuil1!$A:$AJ,32,FALSE),"N/A")</f>
        <v>N/A</v>
      </c>
      <c r="Y344" s="86" t="s">
        <v>1893</v>
      </c>
      <c r="Z344" s="89" t="s">
        <v>1205</v>
      </c>
      <c r="AA344" s="81" t="s">
        <v>840</v>
      </c>
      <c r="AB344" s="85">
        <v>19145</v>
      </c>
      <c r="AC344" s="85" t="s">
        <v>920</v>
      </c>
      <c r="AD344" s="85">
        <v>4138</v>
      </c>
      <c r="AE344" s="90">
        <v>43449</v>
      </c>
      <c r="AF344" s="90">
        <v>43460</v>
      </c>
      <c r="AG344" s="90">
        <f t="shared" si="23"/>
        <v>43454</v>
      </c>
      <c r="AH344" s="81"/>
      <c r="AI344" s="133" t="str">
        <f>IFERROR(VLOOKUP(SPARES_MANUF[[#This Row],[LCT pour mise à la MAD]],[2]MAD!$B$4:$J$500000,2,FALSE),"MAD TBD")</f>
        <v>MAD TBD</v>
      </c>
      <c r="AJ344" s="124" t="str">
        <f>IFERROR(VLOOKUP(SPARES_MANUF[[#This Row],[LCT pour mise à la MAD]],[2]MAD!$B$4:$J$500000,9,FALSE),"")</f>
        <v/>
      </c>
      <c r="AK3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44" s="124">
        <f>SPARES_MANUF[[#This Row],[Promised ODD]]</f>
        <v>43460</v>
      </c>
      <c r="AM344" s="122" t="s">
        <v>10</v>
      </c>
      <c r="AN344" s="200">
        <f>IFERROR(VLOOKUP(SPARES_MANUF[[#This Row],[P/N]],'Table V'!A$1:O$7777,13,FALSE),"0,00")</f>
        <v>1550</v>
      </c>
      <c r="AO344" s="201">
        <f>IFERROR(VLOOKUP(SPARES_MANUF[[#This Row],[P/N]],'Table V'!A$1:O$7777,14,FALSE),"0,00")</f>
        <v>0</v>
      </c>
      <c r="AP344" s="202" t="str">
        <f>IFERROR(VLOOKUP(SPARES_MANUF[[#This Row],[P/N]],'Table V'!A$1:O$7777,15,FALSE),"TBD")</f>
        <v>EUR</v>
      </c>
      <c r="AQ344" s="201" t="str">
        <f>IFERROR(VLOOKUP(SPARES_MANUF[[#This Row],[CONCAT]],[3]PO_AS!$A$2:$R$2520,16,FALSE),"TBD")</f>
        <v>TBD</v>
      </c>
      <c r="AR344" s="204" t="str">
        <f>IFERROR(VLOOKUP(SPARES_MANUF[[#This Row],[CONCAT]],[3]PO_AS!$A$2:$S$2520,18,FALSE),"TBD")</f>
        <v>TBD</v>
      </c>
      <c r="AS344" s="204" t="str">
        <f t="shared" si="24"/>
        <v>Non valide</v>
      </c>
      <c r="AT344" s="204" t="str">
        <f t="shared" si="25"/>
        <v>Non valide</v>
      </c>
      <c r="AU3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6200</v>
      </c>
      <c r="AV344" s="280">
        <f>IFERROR(SPARES_MANUF[[#This Row],[CA]]*INDEX('Paramètres listes'!$A$32:$C$34,MATCH(SPARES_MANUF[[#This Row],[Devise vendue]],'Paramètres listes'!$A$32:$A$34,0),MATCH(DASHBOARD!$J$5,'Paramètres listes'!$A$32:$C$32,0)),"0,00")</f>
        <v>6200</v>
      </c>
      <c r="AW344" s="259" t="str">
        <f>LEFT(SPARES_MANUF[[#This Row],[LCT]],9)</f>
        <v>LCT197840</v>
      </c>
      <c r="AX344" s="205">
        <f>SPARES_MANUF[[#This Row],[Collaborated date]]</f>
        <v>43460</v>
      </c>
      <c r="AY344" s="206">
        <f>IF(AND(SPARES_MANUF[[#This Row],[Dashboard date]]&gt;40179,SPARES_MANUF[[#This Row],[Dashboard date]]&lt;45658),SPARES_MANUF[[#This Row],[Dashboard date]],0)</f>
        <v>43460</v>
      </c>
      <c r="AZ344" s="207">
        <f>IF(OR(SPARES_MANUF[[#This Row],[Client]]="STELIA",SPARES_MANUF[[#This Row],[Priority]]="RTN",SPARES_MANUF[[#This Row],[Priority]]="EXP",SPARES_MANUF[[#This Row],[Priority]]="CRIT"),2,1)</f>
        <v>2</v>
      </c>
      <c r="BA344" s="208">
        <f>IFERROR(VLOOKUP(SPARES_MANUF[[#This Row],[P/N]],Tableau2[[#All],[PN]:[Temps alloués (h)]],16,FALSE),"TBD")</f>
        <v>4.3499999999999996</v>
      </c>
      <c r="BB344" s="208">
        <f>IFERROR(SUM(SPARES_MANUF[[#This Row],[Temps alloués Unitaire]]*SPARES_MANUF[[#This Row],[Requested Qty]]),"TBD")</f>
        <v>17.399999999999999</v>
      </c>
    </row>
    <row r="345" spans="1:54" ht="38.25" hidden="1" customHeight="1" x14ac:dyDescent="0.2">
      <c r="A345" s="335" t="str">
        <f t="shared" si="22"/>
        <v>2791555910</v>
      </c>
      <c r="B345" s="81" t="str">
        <f>IFERROR(VLOOKUP(F345,'Table V'!A:K,11,FALSE),"TBD")</f>
        <v>AIRBUS</v>
      </c>
      <c r="C345" s="81">
        <v>27915559</v>
      </c>
      <c r="D345" s="82">
        <v>10</v>
      </c>
      <c r="E345" s="83" t="s">
        <v>86</v>
      </c>
      <c r="F345" s="81" t="s">
        <v>678</v>
      </c>
      <c r="G345" s="81">
        <v>1</v>
      </c>
      <c r="H345" s="81">
        <v>0</v>
      </c>
      <c r="I345" s="81" t="str">
        <f>IFERROR(VLOOKUP(F345,'Stock PHS'!A:F,6,FALSE),"")</f>
        <v/>
      </c>
      <c r="J345" s="84" t="str">
        <f>IFERROR(VLOOKUP(F345,'Table V'!A:I,9,FALSE),"P/N INCONNU")</f>
        <v>P/N CONNU</v>
      </c>
      <c r="K345" s="81" t="str">
        <f>IFERROR(VLOOKUP(F345,'Table V'!A:J,10,FALSE),"TBD")</f>
        <v>NB6251P</v>
      </c>
      <c r="L345" s="81" t="str">
        <f>IFERROR(VLOOKUP(F345,'Table V'!A:C,3,FALSE),"LdF non existante")</f>
        <v>LdF Non approuvée</v>
      </c>
      <c r="M345" s="85" t="s">
        <v>46</v>
      </c>
      <c r="N345" s="81" t="str">
        <f>IFERROR(VLOOKUP(F345,'Table V'!A:H,8,FALSE),"À définir")</f>
        <v>NON</v>
      </c>
      <c r="O345" s="81">
        <f>IFERROR(VLOOKUP(F345,'Table V'!A:E,2,FALSE),"TBD")</f>
        <v>60</v>
      </c>
      <c r="P345" s="81" t="str">
        <f>IFERROR(CONCATENATE(VLOOKUP(F345,'Table V'!$A$1:$Q$259969,17,FALSE),"-",(RIGHT(C345,4)),"0",D345),"")</f>
        <v>1251019-5559010</v>
      </c>
      <c r="Q345" s="86" t="str">
        <f>IFERROR(VLOOKUP(F345,'Table V'!A:L,12,FALSE),"")</f>
        <v>LAB</v>
      </c>
      <c r="R345" s="82" t="s">
        <v>888</v>
      </c>
      <c r="S345" s="81" t="s">
        <v>167</v>
      </c>
      <c r="T345" s="90">
        <v>43465</v>
      </c>
      <c r="U345" s="88" t="s">
        <v>18</v>
      </c>
      <c r="V345" s="86" t="str">
        <f>IFERROR(VLOOKUP(F345,'Table V'!A:F,6,FALSE),"TBD")</f>
        <v>6963455500
6963455400</v>
      </c>
      <c r="W345" s="81" t="str">
        <f>IFERROR(VLOOKUP(F345,'Table V'!A:G,7,FALSE),"TBD")</f>
        <v>Qté 1
Qté 1</v>
      </c>
      <c r="X345" s="81" t="str">
        <f>IFERROR(VLOOKUP(A345,[1]Feuil1!$A:$AJ,32,FALSE),"N/A")</f>
        <v>Received</v>
      </c>
      <c r="Y345" s="86" t="s">
        <v>1893</v>
      </c>
      <c r="Z345" s="89" t="s">
        <v>1221</v>
      </c>
      <c r="AA345" s="81" t="s">
        <v>840</v>
      </c>
      <c r="AB345" s="85">
        <v>16961</v>
      </c>
      <c r="AC345" s="85" t="s">
        <v>905</v>
      </c>
      <c r="AD345" s="85">
        <v>3964</v>
      </c>
      <c r="AE345" s="90">
        <v>43388</v>
      </c>
      <c r="AF345" s="90">
        <v>43469</v>
      </c>
      <c r="AG345" s="90">
        <f t="shared" si="23"/>
        <v>43465</v>
      </c>
      <c r="AH345" s="81"/>
      <c r="AI345" s="133">
        <f>IFERROR(VLOOKUP(SPARES_MANUF[[#This Row],[LCT pour mise à la MAD]],[2]MAD!$B$4:$J$500000,2,FALSE),"MAD TBD")</f>
        <v>43474</v>
      </c>
      <c r="AJ345" s="124">
        <f>IFERROR(VLOOKUP(SPARES_MANUF[[#This Row],[LCT pour mise à la MAD]],[2]MAD!$B$4:$J$500000,9,FALSE),"")</f>
        <v>43475</v>
      </c>
      <c r="AK3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45" s="124">
        <f>SPARES_MANUF[[#This Row],[Promised ODD]]</f>
        <v>43469</v>
      </c>
      <c r="AM345" s="122" t="s">
        <v>10</v>
      </c>
      <c r="AN345" s="200">
        <f>IFERROR(VLOOKUP(SPARES_MANUF[[#This Row],[P/N]],'Table V'!A$1:O$7777,13,FALSE),"0,00")</f>
        <v>1036</v>
      </c>
      <c r="AO345" s="201">
        <f>IFERROR(VLOOKUP(SPARES_MANUF[[#This Row],[P/N]],'Table V'!A$1:O$7777,14,FALSE),"0,00")</f>
        <v>1937</v>
      </c>
      <c r="AP345" s="202" t="str">
        <f>IFERROR(VLOOKUP(SPARES_MANUF[[#This Row],[P/N]],'Table V'!A$1:O$7777,15,FALSE),"TBD")</f>
        <v>USD</v>
      </c>
      <c r="AQ345" s="201" t="str">
        <f>IFERROR(VLOOKUP(SPARES_MANUF[[#This Row],[CONCAT]],[3]PO_AS!$A$2:$R$2520,16,FALSE),"TBD")</f>
        <v>TBD</v>
      </c>
      <c r="AR345" s="204" t="str">
        <f>IFERROR(VLOOKUP(SPARES_MANUF[[#This Row],[CONCAT]],[3]PO_AS!$A$2:$S$2520,18,FALSE),"TBD")</f>
        <v>TBD</v>
      </c>
      <c r="AS345" s="204" t="str">
        <f t="shared" si="24"/>
        <v>Non valide</v>
      </c>
      <c r="AT345" s="204" t="str">
        <f t="shared" si="25"/>
        <v>Non valide</v>
      </c>
      <c r="AU3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345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345" s="259" t="str">
        <f>LEFT(SPARES_MANUF[[#This Row],[LCT]],9)</f>
        <v>LCT138999</v>
      </c>
      <c r="AX345" s="205">
        <f>SPARES_MANUF[[#This Row],[Collaborated date]]</f>
        <v>43469</v>
      </c>
      <c r="AY345" s="206">
        <f>IF(AND(SPARES_MANUF[[#This Row],[Dashboard date]]&gt;40179,SPARES_MANUF[[#This Row],[Dashboard date]]&lt;45658),SPARES_MANUF[[#This Row],[Dashboard date]],0)</f>
        <v>43469</v>
      </c>
      <c r="AZ345" s="207">
        <f>IF(OR(SPARES_MANUF[[#This Row],[Client]]="STELIA",SPARES_MANUF[[#This Row],[Priority]]="RTN",SPARES_MANUF[[#This Row],[Priority]]="EXP",SPARES_MANUF[[#This Row],[Priority]]="CRIT"),2,1)</f>
        <v>2</v>
      </c>
      <c r="BA345" s="208">
        <f>IFERROR(VLOOKUP(SPARES_MANUF[[#This Row],[P/N]],Tableau2[[#All],[PN]:[Temps alloués (h)]],16,FALSE),"TBD")</f>
        <v>0</v>
      </c>
      <c r="BB345" s="208">
        <f>IFERROR(SUM(SPARES_MANUF[[#This Row],[Temps alloués Unitaire]]*SPARES_MANUF[[#This Row],[Requested Qty]]),"TBD")</f>
        <v>0</v>
      </c>
    </row>
    <row r="346" spans="1:54" ht="38.25" hidden="1" customHeight="1" x14ac:dyDescent="0.2">
      <c r="A346" s="335" t="str">
        <f t="shared" si="22"/>
        <v>2791558310</v>
      </c>
      <c r="B346" s="81" t="str">
        <f>IFERROR(VLOOKUP(F346,'Table V'!A:K,11,FALSE),"TBD")</f>
        <v>AIRBUS</v>
      </c>
      <c r="C346" s="81">
        <v>27915583</v>
      </c>
      <c r="D346" s="82">
        <v>10</v>
      </c>
      <c r="E346" s="83" t="s">
        <v>86</v>
      </c>
      <c r="F346" s="81" t="s">
        <v>680</v>
      </c>
      <c r="G346" s="81">
        <v>1</v>
      </c>
      <c r="H346" s="81">
        <v>0</v>
      </c>
      <c r="I346" s="81" t="s">
        <v>909</v>
      </c>
      <c r="J346" s="84" t="str">
        <f>IFERROR(VLOOKUP(F346,'Table V'!A:I,9,FALSE),"P/N INCONNU")</f>
        <v>P/N CONNU</v>
      </c>
      <c r="K346" s="81" t="str">
        <f>IFERROR(VLOOKUP(F346,'Table V'!A:J,10,FALSE),"TBD")</f>
        <v>TBD</v>
      </c>
      <c r="L346" s="81" t="str">
        <f>IFERROR(VLOOKUP(F346,'Table V'!A:C,3,FALSE),"LdF non existante")</f>
        <v>LdF Non approuvée</v>
      </c>
      <c r="M346" s="85" t="s">
        <v>46</v>
      </c>
      <c r="N346" s="81" t="str">
        <f>IFERROR(VLOOKUP(F346,'Table V'!A:H,8,FALSE),"À définir")</f>
        <v>NON</v>
      </c>
      <c r="O346" s="81">
        <f>IFERROR(VLOOKUP(F346,'Table V'!A:E,2,FALSE),"TBD")</f>
        <v>62</v>
      </c>
      <c r="P346" s="81" t="str">
        <f>IFERROR(CONCATENATE(VLOOKUP(F346,'Table V'!$A$1:$Q$259969,17,FALSE),"-",(RIGHT(C346,4)),"0",D346),"")</f>
        <v>1251019-5583010</v>
      </c>
      <c r="Q346" s="86" t="str">
        <f>IFERROR(VLOOKUP(F346,'Table V'!A:L,12,FALSE),"")</f>
        <v>LAB</v>
      </c>
      <c r="R346" s="82" t="s">
        <v>881</v>
      </c>
      <c r="S346" s="81" t="s">
        <v>167</v>
      </c>
      <c r="T346" s="90">
        <v>43465</v>
      </c>
      <c r="U346" s="88" t="s">
        <v>18</v>
      </c>
      <c r="V346" s="86" t="str">
        <f>IFERROR(VLOOKUP(F346,'Table V'!A:F,6,FALSE),"TBD")</f>
        <v>6963455500
6963455400
6963403400</v>
      </c>
      <c r="W346" s="81" t="str">
        <f>IFERROR(VLOOKUP(F346,'Table V'!A:G,7,FALSE),"TBD")</f>
        <v>Qté 1
Qté 1
Qté 1</v>
      </c>
      <c r="X346" s="81" t="str">
        <f>IFERROR(VLOOKUP(A346,[1]Feuil1!$A:$AJ,32,FALSE),"N/A")</f>
        <v>Received</v>
      </c>
      <c r="Y346" s="86" t="s">
        <v>1893</v>
      </c>
      <c r="Z346" s="89" t="s">
        <v>1221</v>
      </c>
      <c r="AA346" s="81" t="s">
        <v>840</v>
      </c>
      <c r="AB346" s="85">
        <v>16961</v>
      </c>
      <c r="AC346" s="85" t="s">
        <v>905</v>
      </c>
      <c r="AD346" s="85">
        <v>3964</v>
      </c>
      <c r="AE346" s="90">
        <v>43388</v>
      </c>
      <c r="AF346" s="90">
        <v>43469</v>
      </c>
      <c r="AG346" s="90">
        <f t="shared" si="23"/>
        <v>43465</v>
      </c>
      <c r="AH346" s="81"/>
      <c r="AI346" s="133">
        <f>IFERROR(VLOOKUP(SPARES_MANUF[[#This Row],[LCT pour mise à la MAD]],[2]MAD!$B$4:$J$500000,2,FALSE),"MAD TBD")</f>
        <v>43474</v>
      </c>
      <c r="AJ346" s="124">
        <f>IFERROR(VLOOKUP(SPARES_MANUF[[#This Row],[LCT pour mise à la MAD]],[2]MAD!$B$4:$J$500000,9,FALSE),"")</f>
        <v>43475</v>
      </c>
      <c r="AK3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46" s="124">
        <f>SPARES_MANUF[[#This Row],[Promised ODD]]</f>
        <v>43469</v>
      </c>
      <c r="AM346" s="122" t="s">
        <v>10</v>
      </c>
      <c r="AN346" s="200">
        <f>IFERROR(VLOOKUP(SPARES_MANUF[[#This Row],[P/N]],'Table V'!A$1:O$7777,13,FALSE),"0,00")</f>
        <v>1155</v>
      </c>
      <c r="AO346" s="201">
        <f>IFERROR(VLOOKUP(SPARES_MANUF[[#This Row],[P/N]],'Table V'!A$1:O$7777,14,FALSE),"0,00")</f>
        <v>2033</v>
      </c>
      <c r="AP346" s="202" t="str">
        <f>IFERROR(VLOOKUP(SPARES_MANUF[[#This Row],[P/N]],'Table V'!A$1:O$7777,15,FALSE),"TBD")</f>
        <v>USD</v>
      </c>
      <c r="AQ346" s="201" t="str">
        <f>IFERROR(VLOOKUP(SPARES_MANUF[[#This Row],[CONCAT]],[3]PO_AS!$A$2:$R$2520,16,FALSE),"TBD")</f>
        <v>TBD</v>
      </c>
      <c r="AR346" s="204" t="str">
        <f>IFERROR(VLOOKUP(SPARES_MANUF[[#This Row],[CONCAT]],[3]PO_AS!$A$2:$S$2520,18,FALSE),"TBD")</f>
        <v>TBD</v>
      </c>
      <c r="AS346" s="204" t="str">
        <f t="shared" si="24"/>
        <v>Non valide</v>
      </c>
      <c r="AT346" s="204" t="str">
        <f t="shared" si="25"/>
        <v>Non valide</v>
      </c>
      <c r="AU3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346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346" s="259" t="str">
        <f>LEFT(SPARES_MANUF[[#This Row],[LCT]],9)</f>
        <v>LCT138982</v>
      </c>
      <c r="AX346" s="205">
        <f>SPARES_MANUF[[#This Row],[Collaborated date]]</f>
        <v>43469</v>
      </c>
      <c r="AY346" s="206">
        <f>IF(AND(SPARES_MANUF[[#This Row],[Dashboard date]]&gt;40179,SPARES_MANUF[[#This Row],[Dashboard date]]&lt;45658),SPARES_MANUF[[#This Row],[Dashboard date]],0)</f>
        <v>43469</v>
      </c>
      <c r="AZ346" s="207">
        <f>IF(OR(SPARES_MANUF[[#This Row],[Client]]="STELIA",SPARES_MANUF[[#This Row],[Priority]]="RTN",SPARES_MANUF[[#This Row],[Priority]]="EXP",SPARES_MANUF[[#This Row],[Priority]]="CRIT"),2,1)</f>
        <v>2</v>
      </c>
      <c r="BA346" s="208">
        <f>IFERROR(VLOOKUP(SPARES_MANUF[[#This Row],[P/N]],Tableau2[[#All],[PN]:[Temps alloués (h)]],16,FALSE),"TBD")</f>
        <v>0</v>
      </c>
      <c r="BB346" s="208">
        <f>IFERROR(SUM(SPARES_MANUF[[#This Row],[Temps alloués Unitaire]]*SPARES_MANUF[[#This Row],[Requested Qty]]),"TBD")</f>
        <v>0</v>
      </c>
    </row>
    <row r="347" spans="1:54" ht="25.5" hidden="1" customHeight="1" x14ac:dyDescent="0.2">
      <c r="A347" s="335" t="str">
        <f t="shared" si="22"/>
        <v>2792609610</v>
      </c>
      <c r="B347" s="81" t="str">
        <f>IFERROR(VLOOKUP(F347,'Table V'!A:K,11,FALSE),"TBD")</f>
        <v>AIRBUS</v>
      </c>
      <c r="C347" s="81">
        <v>27926096</v>
      </c>
      <c r="D347" s="82">
        <v>10</v>
      </c>
      <c r="E347" s="83" t="s">
        <v>86</v>
      </c>
      <c r="F347" s="81" t="s">
        <v>679</v>
      </c>
      <c r="G347" s="81">
        <v>1</v>
      </c>
      <c r="H347" s="81">
        <v>0</v>
      </c>
      <c r="I347" s="81" t="str">
        <f>IFERROR(VLOOKUP(F347,'Stock PHS'!A:F,6,FALSE),"")</f>
        <v/>
      </c>
      <c r="J347" s="84" t="str">
        <f>IFERROR(VLOOKUP(F347,'Table V'!A:I,9,FALSE),"P/N INCONNU")</f>
        <v>P/N CONNU</v>
      </c>
      <c r="K347" s="81" t="str">
        <f>IFERROR(VLOOKUP(F347,'Table V'!A:J,10,FALSE),"TBD")</f>
        <v>TBD</v>
      </c>
      <c r="L347" s="81" t="str">
        <f>IFERROR(VLOOKUP(F347,'Table V'!A:C,3,FALSE),"LdF non existante")</f>
        <v>LdF Non approuvée</v>
      </c>
      <c r="M347" s="85" t="s">
        <v>46</v>
      </c>
      <c r="N347" s="81" t="str">
        <f>IFERROR(VLOOKUP(F347,'Table V'!A:H,8,FALSE),"À définir")</f>
        <v>NON</v>
      </c>
      <c r="O347" s="81">
        <f>IFERROR(VLOOKUP(F347,'Table V'!A:E,2,FALSE),"TBD")</f>
        <v>61</v>
      </c>
      <c r="P347" s="81" t="str">
        <f>IFERROR(CONCATENATE(VLOOKUP(F347,'Table V'!$A$1:$Q$259969,17,FALSE),"-",(RIGHT(C347,4)),"0",D347),"")</f>
        <v>1251019-6096010</v>
      </c>
      <c r="Q347" s="86" t="str">
        <f>IFERROR(VLOOKUP(F347,'Table V'!A:L,12,FALSE),"")</f>
        <v>LAB</v>
      </c>
      <c r="R347" s="82" t="s">
        <v>965</v>
      </c>
      <c r="S347" s="81" t="s">
        <v>168</v>
      </c>
      <c r="T347" s="90">
        <v>43465</v>
      </c>
      <c r="U347" s="88" t="s">
        <v>18</v>
      </c>
      <c r="V347" s="86" t="str">
        <f>IFERROR(VLOOKUP(F347,'Table V'!A:F,6,FALSE),"TBD")</f>
        <v>6963455500
6963455400</v>
      </c>
      <c r="W347" s="81" t="str">
        <f>IFERROR(VLOOKUP(F347,'Table V'!A:G,7,FALSE),"TBD")</f>
        <v>Qté 1
Qté 1</v>
      </c>
      <c r="X347" s="81" t="str">
        <f>IFERROR(VLOOKUP(A347,[1]Feuil1!$A:$AJ,32,FALSE),"N/A")</f>
        <v>Received</v>
      </c>
      <c r="Y347" s="86" t="s">
        <v>1893</v>
      </c>
      <c r="Z347" s="89" t="s">
        <v>1221</v>
      </c>
      <c r="AA347" s="81" t="s">
        <v>840</v>
      </c>
      <c r="AB347" s="85">
        <v>16961</v>
      </c>
      <c r="AC347" s="85" t="s">
        <v>905</v>
      </c>
      <c r="AD347" s="85">
        <v>3964</v>
      </c>
      <c r="AE347" s="90">
        <v>43419</v>
      </c>
      <c r="AF347" s="90">
        <v>43469</v>
      </c>
      <c r="AG347" s="90">
        <f t="shared" si="23"/>
        <v>43465</v>
      </c>
      <c r="AH347" s="81"/>
      <c r="AI347" s="133">
        <f>IFERROR(VLOOKUP(SPARES_MANUF[[#This Row],[LCT pour mise à la MAD]],[2]MAD!$B$4:$J$500000,2,FALSE),"MAD TBD")</f>
        <v>43474</v>
      </c>
      <c r="AJ347" s="124">
        <f>IFERROR(VLOOKUP(SPARES_MANUF[[#This Row],[LCT pour mise à la MAD]],[2]MAD!$B$4:$J$500000,9,FALSE),"")</f>
        <v>43475</v>
      </c>
      <c r="AK3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47" s="124">
        <f>SPARES_MANUF[[#This Row],[Promised ODD]]</f>
        <v>43469</v>
      </c>
      <c r="AM347" s="122" t="s">
        <v>10</v>
      </c>
      <c r="AN347" s="200">
        <f>IFERROR(VLOOKUP(SPARES_MANUF[[#This Row],[P/N]],'Table V'!A$1:O$7777,13,FALSE),"0,00")</f>
        <v>1389</v>
      </c>
      <c r="AO347" s="201">
        <f>IFERROR(VLOOKUP(SPARES_MANUF[[#This Row],[P/N]],'Table V'!A$1:O$7777,14,FALSE),"0,00")</f>
        <v>2219</v>
      </c>
      <c r="AP347" s="202" t="str">
        <f>IFERROR(VLOOKUP(SPARES_MANUF[[#This Row],[P/N]],'Table V'!A$1:O$7777,15,FALSE),"TBD")</f>
        <v>USD</v>
      </c>
      <c r="AQ347" s="201" t="str">
        <f>IFERROR(VLOOKUP(SPARES_MANUF[[#This Row],[CONCAT]],[3]PO_AS!$A$2:$R$2520,16,FALSE),"TBD")</f>
        <v>TBD</v>
      </c>
      <c r="AR347" s="204" t="str">
        <f>IFERROR(VLOOKUP(SPARES_MANUF[[#This Row],[CONCAT]],[3]PO_AS!$A$2:$S$2520,18,FALSE),"TBD")</f>
        <v>TBD</v>
      </c>
      <c r="AS347" s="204" t="str">
        <f t="shared" si="24"/>
        <v>Non valide</v>
      </c>
      <c r="AT347" s="204" t="str">
        <f t="shared" si="25"/>
        <v>Non valide</v>
      </c>
      <c r="AU3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347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347" s="259" t="str">
        <f>LEFT(SPARES_MANUF[[#This Row],[LCT]],9)</f>
        <v>LCT146116</v>
      </c>
      <c r="AX347" s="205">
        <f>SPARES_MANUF[[#This Row],[Collaborated date]]</f>
        <v>43469</v>
      </c>
      <c r="AY347" s="206">
        <f>IF(AND(SPARES_MANUF[[#This Row],[Dashboard date]]&gt;40179,SPARES_MANUF[[#This Row],[Dashboard date]]&lt;45658),SPARES_MANUF[[#This Row],[Dashboard date]],0)</f>
        <v>43469</v>
      </c>
      <c r="AZ347" s="207">
        <f>IF(OR(SPARES_MANUF[[#This Row],[Client]]="STELIA",SPARES_MANUF[[#This Row],[Priority]]="RTN",SPARES_MANUF[[#This Row],[Priority]]="EXP",SPARES_MANUF[[#This Row],[Priority]]="CRIT"),2,1)</f>
        <v>2</v>
      </c>
      <c r="BA347" s="208">
        <f>IFERROR(VLOOKUP(SPARES_MANUF[[#This Row],[P/N]],Tableau2[[#All],[PN]:[Temps alloués (h)]],16,FALSE),"TBD")</f>
        <v>0</v>
      </c>
      <c r="BB347" s="208">
        <f>IFERROR(SUM(SPARES_MANUF[[#This Row],[Temps alloués Unitaire]]*SPARES_MANUF[[#This Row],[Requested Qty]]),"TBD")</f>
        <v>0</v>
      </c>
    </row>
    <row r="348" spans="1:54" ht="25.5" hidden="1" customHeight="1" x14ac:dyDescent="0.2">
      <c r="A348" s="335" t="str">
        <f t="shared" si="22"/>
        <v>2789500710</v>
      </c>
      <c r="B348" s="81" t="str">
        <f>IFERROR(VLOOKUP(F348,'Table V'!A:K,11,FALSE),"TBD")</f>
        <v>AIRBUS</v>
      </c>
      <c r="C348" s="81">
        <v>27895007</v>
      </c>
      <c r="D348" s="82" t="s">
        <v>139</v>
      </c>
      <c r="E348" s="83" t="s">
        <v>78</v>
      </c>
      <c r="F348" s="81" t="s">
        <v>1043</v>
      </c>
      <c r="G348" s="81">
        <v>2</v>
      </c>
      <c r="H348" s="81">
        <v>0</v>
      </c>
      <c r="I348" s="81" t="str">
        <f>IFERROR(VLOOKUP(F348,'Stock PHS'!A:F,6,FALSE),"")</f>
        <v/>
      </c>
      <c r="J348" s="84" t="str">
        <f>IFERROR(VLOOKUP(F348,'Table V'!A:I,9,FALSE),"P/N INCONNU")</f>
        <v>P/N CONNU</v>
      </c>
      <c r="K348" s="81" t="str">
        <f>IFERROR(VLOOKUP(F348,'Table V'!A:J,10,FALSE),"TBD")</f>
        <v>NA</v>
      </c>
      <c r="L348" s="81" t="str">
        <f>IFERROR(VLOOKUP(F348,'Table V'!A:C,3,FALSE),"LdF non existante")</f>
        <v>LdF Non approuvée</v>
      </c>
      <c r="M348" s="85" t="s">
        <v>46</v>
      </c>
      <c r="N348" s="81" t="str">
        <f>IFERROR(VLOOKUP(F348,'Table V'!A:H,8,FALSE),"À définir")</f>
        <v>NON</v>
      </c>
      <c r="O348" s="81" t="str">
        <f>IFERROR(VLOOKUP(F348,'Table V'!A:E,2,FALSE),"TBD")</f>
        <v>BUNDLE</v>
      </c>
      <c r="P348" s="81" t="str">
        <f>IFERROR(CONCATENATE(VLOOKUP(F348,'Table V'!$A$1:$Q$259969,17,FALSE),"-",(RIGHT(C348,4)),"0",D348),"")</f>
        <v>1251019-5007010</v>
      </c>
      <c r="Q348" s="86" t="str">
        <f>IFERROR(VLOOKUP(F348,'Table V'!A:L,12,FALSE),"")</f>
        <v>COL</v>
      </c>
      <c r="R348" s="82" t="s">
        <v>1134</v>
      </c>
      <c r="S348" s="81" t="s">
        <v>1135</v>
      </c>
      <c r="T348" s="90">
        <v>43466</v>
      </c>
      <c r="U348" s="88" t="s">
        <v>18</v>
      </c>
      <c r="V348" s="86" t="str">
        <f>IFERROR(VLOOKUP(F348,'Table V'!A:F,6,FALSE),"TBD")</f>
        <v>N/A</v>
      </c>
      <c r="W348" s="81" t="str">
        <f>IFERROR(VLOOKUP(F348,'Table V'!A:G,7,FALSE),"TBD")</f>
        <v>N/A</v>
      </c>
      <c r="X348" s="81" t="str">
        <f>IFERROR(VLOOKUP(A348,[1]Feuil1!$A:$AJ,32,FALSE),"N/A")</f>
        <v>N/A</v>
      </c>
      <c r="Y348" s="86" t="s">
        <v>1893</v>
      </c>
      <c r="Z348" s="89" t="s">
        <v>1185</v>
      </c>
      <c r="AA348" s="81" t="s">
        <v>840</v>
      </c>
      <c r="AB348" s="85">
        <v>18957</v>
      </c>
      <c r="AC348" s="85" t="s">
        <v>44</v>
      </c>
      <c r="AD348" s="85"/>
      <c r="AE348" s="90">
        <v>43349</v>
      </c>
      <c r="AF348" s="90">
        <v>43472</v>
      </c>
      <c r="AG348" s="90">
        <f t="shared" si="23"/>
        <v>43466</v>
      </c>
      <c r="AH348" s="81"/>
      <c r="AI348" s="133" t="str">
        <f>IFERROR(VLOOKUP(SPARES_MANUF[[#This Row],[LCT pour mise à la MAD]],[2]MAD!$B$4:$J$500000,2,FALSE),"MAD TBD")</f>
        <v>MAD TBD</v>
      </c>
      <c r="AJ348" s="124" t="str">
        <f>IFERROR(VLOOKUP(SPARES_MANUF[[#This Row],[LCT pour mise à la MAD]],[2]MAD!$B$4:$J$500000,9,FALSE),"")</f>
        <v/>
      </c>
      <c r="AK3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48" s="124">
        <f>SPARES_MANUF[[#This Row],[Promised ODD]]</f>
        <v>43472</v>
      </c>
      <c r="AM348" s="122" t="s">
        <v>10</v>
      </c>
      <c r="AN348" s="200">
        <f>IFERROR(VLOOKUP(SPARES_MANUF[[#This Row],[P/N]],'Table V'!A$1:O$7777,13,FALSE),"0,00")</f>
        <v>617</v>
      </c>
      <c r="AO348" s="201">
        <f>IFERROR(VLOOKUP(SPARES_MANUF[[#This Row],[P/N]],'Table V'!A$1:O$7777,14,FALSE),"0,00")</f>
        <v>0</v>
      </c>
      <c r="AP348" s="202" t="str">
        <f>IFERROR(VLOOKUP(SPARES_MANUF[[#This Row],[P/N]],'Table V'!A$1:O$7777,15,FALSE),"TBD")</f>
        <v>USD</v>
      </c>
      <c r="AQ348" s="201" t="str">
        <f>IFERROR(VLOOKUP(SPARES_MANUF[[#This Row],[CONCAT]],[3]PO_AS!$A$2:$R$2520,16,FALSE),"TBD")</f>
        <v>TBD</v>
      </c>
      <c r="AR348" s="204" t="str">
        <f>IFERROR(VLOOKUP(SPARES_MANUF[[#This Row],[CONCAT]],[3]PO_AS!$A$2:$S$2520,18,FALSE),"TBD")</f>
        <v>TBD</v>
      </c>
      <c r="AS348" s="204" t="str">
        <f t="shared" si="24"/>
        <v>Non valide</v>
      </c>
      <c r="AT348" s="204" t="str">
        <f t="shared" si="25"/>
        <v>Non valide</v>
      </c>
      <c r="AU3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1234</v>
      </c>
      <c r="AV348" s="280">
        <f>IFERROR(SPARES_MANUF[[#This Row],[CA]]*INDEX('Paramètres listes'!$A$32:$C$34,MATCH(SPARES_MANUF[[#This Row],[Devise vendue]],'Paramètres listes'!$A$32:$A$34,0),MATCH(DASHBOARD!$J$5,'Paramètres listes'!$A$32:$C$32,0)),"0,00")</f>
        <v>1098.26</v>
      </c>
      <c r="AW348" s="259" t="str">
        <f>LEFT(SPARES_MANUF[[#This Row],[LCT]],9)</f>
        <v>LCT185575</v>
      </c>
      <c r="AX348" s="205">
        <f>SPARES_MANUF[[#This Row],[Collaborated date]]</f>
        <v>43472</v>
      </c>
      <c r="AY348" s="206">
        <f>IF(AND(SPARES_MANUF[[#This Row],[Dashboard date]]&gt;40179,SPARES_MANUF[[#This Row],[Dashboard date]]&lt;45658),SPARES_MANUF[[#This Row],[Dashboard date]],0)</f>
        <v>43472</v>
      </c>
      <c r="AZ348" s="207">
        <f>IF(OR(SPARES_MANUF[[#This Row],[Client]]="STELIA",SPARES_MANUF[[#This Row],[Priority]]="RTN",SPARES_MANUF[[#This Row],[Priority]]="EXP",SPARES_MANUF[[#This Row],[Priority]]="CRIT"),2,1)</f>
        <v>2</v>
      </c>
      <c r="BA348" s="208">
        <f>IFERROR(VLOOKUP(SPARES_MANUF[[#This Row],[P/N]],Tableau2[[#All],[PN]:[Temps alloués (h)]],16,FALSE),"TBD")</f>
        <v>0</v>
      </c>
      <c r="BB348" s="208">
        <f>IFERROR(SUM(SPARES_MANUF[[#This Row],[Temps alloués Unitaire]]*SPARES_MANUF[[#This Row],[Requested Qty]]),"TBD")</f>
        <v>0</v>
      </c>
    </row>
    <row r="349" spans="1:54" ht="25.5" hidden="1" customHeight="1" x14ac:dyDescent="0.2">
      <c r="A349" s="335" t="str">
        <f t="shared" si="22"/>
        <v>2789500810</v>
      </c>
      <c r="B349" s="81" t="str">
        <f>IFERROR(VLOOKUP(F349,'Table V'!A:K,11,FALSE),"TBD")</f>
        <v>AIRBUS</v>
      </c>
      <c r="C349" s="81">
        <v>27895008</v>
      </c>
      <c r="D349" s="82" t="s">
        <v>139</v>
      </c>
      <c r="E349" s="83" t="s">
        <v>78</v>
      </c>
      <c r="F349" s="81" t="s">
        <v>1044</v>
      </c>
      <c r="G349" s="81">
        <v>2</v>
      </c>
      <c r="H349" s="81">
        <v>0</v>
      </c>
      <c r="I349" s="81" t="str">
        <f>IFERROR(VLOOKUP(F349,'Stock PHS'!A:F,6,FALSE),"")</f>
        <v/>
      </c>
      <c r="J349" s="84" t="str">
        <f>IFERROR(VLOOKUP(F349,'Table V'!A:I,9,FALSE),"P/N INCONNU")</f>
        <v>P/N CONNU</v>
      </c>
      <c r="K349" s="81" t="str">
        <f>IFERROR(VLOOKUP(F349,'Table V'!A:J,10,FALSE),"TBD")</f>
        <v>NA</v>
      </c>
      <c r="L349" s="81" t="str">
        <f>IFERROR(VLOOKUP(F349,'Table V'!A:C,3,FALSE),"LdF non existante")</f>
        <v>LdF Non approuvée</v>
      </c>
      <c r="M349" s="85" t="s">
        <v>46</v>
      </c>
      <c r="N349" s="81" t="str">
        <f>IFERROR(VLOOKUP(F349,'Table V'!A:H,8,FALSE),"À définir")</f>
        <v>NON</v>
      </c>
      <c r="O349" s="81" t="str">
        <f>IFERROR(VLOOKUP(F349,'Table V'!A:E,2,FALSE),"TBD")</f>
        <v>BUNDLE</v>
      </c>
      <c r="P349" s="81" t="str">
        <f>IFERROR(CONCATENATE(VLOOKUP(F349,'Table V'!$A$1:$Q$259969,17,FALSE),"-",(RIGHT(C349,4)),"0",D349),"")</f>
        <v>1251019-5008010</v>
      </c>
      <c r="Q349" s="86" t="str">
        <f>IFERROR(VLOOKUP(F349,'Table V'!A:L,12,FALSE),"")</f>
        <v>COL</v>
      </c>
      <c r="R349" s="82" t="s">
        <v>1136</v>
      </c>
      <c r="S349" s="81" t="s">
        <v>1137</v>
      </c>
      <c r="T349" s="90">
        <v>43466</v>
      </c>
      <c r="U349" s="88" t="s">
        <v>18</v>
      </c>
      <c r="V349" s="86" t="str">
        <f>IFERROR(VLOOKUP(F349,'Table V'!A:F,6,FALSE),"TBD")</f>
        <v>N/A</v>
      </c>
      <c r="W349" s="81" t="str">
        <f>IFERROR(VLOOKUP(F349,'Table V'!A:G,7,FALSE),"TBD")</f>
        <v>N/A</v>
      </c>
      <c r="X349" s="81" t="str">
        <f>IFERROR(VLOOKUP(A349,[1]Feuil1!$A:$AJ,32,FALSE),"N/A")</f>
        <v>N/A</v>
      </c>
      <c r="Y349" s="86" t="s">
        <v>1893</v>
      </c>
      <c r="Z349" s="89" t="s">
        <v>1185</v>
      </c>
      <c r="AA349" s="81" t="s">
        <v>840</v>
      </c>
      <c r="AB349" s="85">
        <v>18957</v>
      </c>
      <c r="AC349" s="85" t="s">
        <v>44</v>
      </c>
      <c r="AD349" s="85"/>
      <c r="AE349" s="90">
        <v>43349</v>
      </c>
      <c r="AF349" s="90">
        <v>43472</v>
      </c>
      <c r="AG349" s="90">
        <f t="shared" si="23"/>
        <v>43466</v>
      </c>
      <c r="AH349" s="81"/>
      <c r="AI349" s="133" t="str">
        <f>IFERROR(VLOOKUP(SPARES_MANUF[[#This Row],[LCT pour mise à la MAD]],[2]MAD!$B$4:$J$500000,2,FALSE),"MAD TBD")</f>
        <v>MAD TBD</v>
      </c>
      <c r="AJ349" s="124" t="str">
        <f>IFERROR(VLOOKUP(SPARES_MANUF[[#This Row],[LCT pour mise à la MAD]],[2]MAD!$B$4:$J$500000,9,FALSE),"")</f>
        <v/>
      </c>
      <c r="AK3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49" s="124">
        <f>SPARES_MANUF[[#This Row],[Promised ODD]]</f>
        <v>43472</v>
      </c>
      <c r="AM349" s="122" t="s">
        <v>10</v>
      </c>
      <c r="AN349" s="200">
        <f>IFERROR(VLOOKUP(SPARES_MANUF[[#This Row],[P/N]],'Table V'!A$1:O$7777,13,FALSE),"0,00")</f>
        <v>617</v>
      </c>
      <c r="AO349" s="201">
        <f>IFERROR(VLOOKUP(SPARES_MANUF[[#This Row],[P/N]],'Table V'!A$1:O$7777,14,FALSE),"0,00")</f>
        <v>0</v>
      </c>
      <c r="AP349" s="202" t="str">
        <f>IFERROR(VLOOKUP(SPARES_MANUF[[#This Row],[P/N]],'Table V'!A$1:O$7777,15,FALSE),"TBD")</f>
        <v>USD</v>
      </c>
      <c r="AQ349" s="201" t="str">
        <f>IFERROR(VLOOKUP(SPARES_MANUF[[#This Row],[CONCAT]],[3]PO_AS!$A$2:$R$2520,16,FALSE),"TBD")</f>
        <v>TBD</v>
      </c>
      <c r="AR349" s="204" t="str">
        <f>IFERROR(VLOOKUP(SPARES_MANUF[[#This Row],[CONCAT]],[3]PO_AS!$A$2:$S$2520,18,FALSE),"TBD")</f>
        <v>TBD</v>
      </c>
      <c r="AS349" s="204" t="str">
        <f t="shared" si="24"/>
        <v>Non valide</v>
      </c>
      <c r="AT349" s="204" t="str">
        <f t="shared" si="25"/>
        <v>Non valide</v>
      </c>
      <c r="AU3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1234</v>
      </c>
      <c r="AV349" s="280">
        <f>IFERROR(SPARES_MANUF[[#This Row],[CA]]*INDEX('Paramètres listes'!$A$32:$C$34,MATCH(SPARES_MANUF[[#This Row],[Devise vendue]],'Paramètres listes'!$A$32:$A$34,0),MATCH(DASHBOARD!$J$5,'Paramètres listes'!$A$32:$C$32,0)),"0,00")</f>
        <v>1098.26</v>
      </c>
      <c r="AW349" s="259" t="str">
        <f>LEFT(SPARES_MANUF[[#This Row],[LCT]],9)</f>
        <v>LCT185577</v>
      </c>
      <c r="AX349" s="205">
        <f>SPARES_MANUF[[#This Row],[Collaborated date]]</f>
        <v>43472</v>
      </c>
      <c r="AY349" s="206">
        <f>IF(AND(SPARES_MANUF[[#This Row],[Dashboard date]]&gt;40179,SPARES_MANUF[[#This Row],[Dashboard date]]&lt;45658),SPARES_MANUF[[#This Row],[Dashboard date]],0)</f>
        <v>43472</v>
      </c>
      <c r="AZ349" s="207">
        <f>IF(OR(SPARES_MANUF[[#This Row],[Client]]="STELIA",SPARES_MANUF[[#This Row],[Priority]]="RTN",SPARES_MANUF[[#This Row],[Priority]]="EXP",SPARES_MANUF[[#This Row],[Priority]]="CRIT"),2,1)</f>
        <v>2</v>
      </c>
      <c r="BA349" s="208">
        <f>IFERROR(VLOOKUP(SPARES_MANUF[[#This Row],[P/N]],Tableau2[[#All],[PN]:[Temps alloués (h)]],16,FALSE),"TBD")</f>
        <v>0</v>
      </c>
      <c r="BB349" s="208">
        <f>IFERROR(SUM(SPARES_MANUF[[#This Row],[Temps alloués Unitaire]]*SPARES_MANUF[[#This Row],[Requested Qty]]),"TBD")</f>
        <v>0</v>
      </c>
    </row>
    <row r="350" spans="1:54" ht="25.5" hidden="1" customHeight="1" x14ac:dyDescent="0.2">
      <c r="A350" s="335" t="str">
        <f t="shared" si="22"/>
        <v>2793831610</v>
      </c>
      <c r="B350" s="81" t="str">
        <f>IFERROR(VLOOKUP(F350,'Table V'!A:K,11,FALSE),"TBD")</f>
        <v>AIRBUS</v>
      </c>
      <c r="C350" s="81">
        <v>27938316</v>
      </c>
      <c r="D350" s="82" t="s">
        <v>139</v>
      </c>
      <c r="E350" s="83" t="s">
        <v>86</v>
      </c>
      <c r="F350" s="81" t="s">
        <v>1043</v>
      </c>
      <c r="G350" s="81">
        <v>2</v>
      </c>
      <c r="H350" s="81">
        <v>0</v>
      </c>
      <c r="I350" s="81" t="str">
        <f>IFERROR(VLOOKUP(F350,'Stock PHS'!A:F,6,FALSE),"")</f>
        <v/>
      </c>
      <c r="J350" s="84" t="str">
        <f>IFERROR(VLOOKUP(F350,'Table V'!A:I,9,FALSE),"P/N INCONNU")</f>
        <v>P/N CONNU</v>
      </c>
      <c r="K350" s="81" t="str">
        <f>IFERROR(VLOOKUP(F350,'Table V'!A:J,10,FALSE),"TBD")</f>
        <v>NA</v>
      </c>
      <c r="L350" s="81" t="str">
        <f>IFERROR(VLOOKUP(F350,'Table V'!A:C,3,FALSE),"LdF non existante")</f>
        <v>LdF Non approuvée</v>
      </c>
      <c r="M350" s="85" t="s">
        <v>46</v>
      </c>
      <c r="N350" s="81" t="str">
        <f>IFERROR(VLOOKUP(F350,'Table V'!A:H,8,FALSE),"À définir")</f>
        <v>NON</v>
      </c>
      <c r="O350" s="81" t="str">
        <f>IFERROR(VLOOKUP(F350,'Table V'!A:E,2,FALSE),"TBD")</f>
        <v>BUNDLE</v>
      </c>
      <c r="P350" s="81" t="str">
        <f>IFERROR(CONCATENATE(VLOOKUP(F350,'Table V'!$A$1:$Q$259969,17,FALSE),"-",(RIGHT(C350,4)),"0",D350),"")</f>
        <v>1251019-8316010</v>
      </c>
      <c r="Q350" s="86" t="str">
        <f>IFERROR(VLOOKUP(F350,'Table V'!A:L,12,FALSE),"")</f>
        <v>COL</v>
      </c>
      <c r="R350" s="82" t="s">
        <v>1138</v>
      </c>
      <c r="S350" s="81" t="s">
        <v>1139</v>
      </c>
      <c r="T350" s="90">
        <v>43466</v>
      </c>
      <c r="U350" s="88" t="s">
        <v>18</v>
      </c>
      <c r="V350" s="86" t="str">
        <f>IFERROR(VLOOKUP(F350,'Table V'!A:F,6,FALSE),"TBD")</f>
        <v>N/A</v>
      </c>
      <c r="W350" s="81" t="str">
        <f>IFERROR(VLOOKUP(F350,'Table V'!A:G,7,FALSE),"TBD")</f>
        <v>N/A</v>
      </c>
      <c r="X350" s="81" t="str">
        <f>IFERROR(VLOOKUP(A350,[1]Feuil1!$A:$AJ,32,FALSE),"N/A")</f>
        <v>N/A</v>
      </c>
      <c r="Y350" s="86" t="s">
        <v>1893</v>
      </c>
      <c r="Z350" s="89" t="s">
        <v>1185</v>
      </c>
      <c r="AA350" s="81" t="s">
        <v>840</v>
      </c>
      <c r="AB350" s="85">
        <v>18957</v>
      </c>
      <c r="AC350" s="85" t="s">
        <v>44</v>
      </c>
      <c r="AD350" s="85"/>
      <c r="AE350" s="90">
        <v>43422</v>
      </c>
      <c r="AF350" s="90">
        <v>43472</v>
      </c>
      <c r="AG350" s="90">
        <f t="shared" si="23"/>
        <v>43466</v>
      </c>
      <c r="AH350" s="81"/>
      <c r="AI350" s="133" t="str">
        <f>IFERROR(VLOOKUP(SPARES_MANUF[[#This Row],[LCT pour mise à la MAD]],[2]MAD!$B$4:$J$500000,2,FALSE),"MAD TBD")</f>
        <v>MAD TBD</v>
      </c>
      <c r="AJ350" s="124" t="str">
        <f>IFERROR(VLOOKUP(SPARES_MANUF[[#This Row],[LCT pour mise à la MAD]],[2]MAD!$B$4:$J$500000,9,FALSE),"")</f>
        <v/>
      </c>
      <c r="AK3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50" s="124">
        <f>SPARES_MANUF[[#This Row],[Promised ODD]]</f>
        <v>43472</v>
      </c>
      <c r="AM350" s="122" t="s">
        <v>10</v>
      </c>
      <c r="AN350" s="200">
        <f>IFERROR(VLOOKUP(SPARES_MANUF[[#This Row],[P/N]],'Table V'!A$1:O$7777,13,FALSE),"0,00")</f>
        <v>617</v>
      </c>
      <c r="AO350" s="201">
        <f>IFERROR(VLOOKUP(SPARES_MANUF[[#This Row],[P/N]],'Table V'!A$1:O$7777,14,FALSE),"0,00")</f>
        <v>0</v>
      </c>
      <c r="AP350" s="202" t="str">
        <f>IFERROR(VLOOKUP(SPARES_MANUF[[#This Row],[P/N]],'Table V'!A$1:O$7777,15,FALSE),"TBD")</f>
        <v>USD</v>
      </c>
      <c r="AQ350" s="201" t="str">
        <f>IFERROR(VLOOKUP(SPARES_MANUF[[#This Row],[CONCAT]],[3]PO_AS!$A$2:$R$2520,16,FALSE),"TBD")</f>
        <v>TBD</v>
      </c>
      <c r="AR350" s="204" t="str">
        <f>IFERROR(VLOOKUP(SPARES_MANUF[[#This Row],[CONCAT]],[3]PO_AS!$A$2:$S$2520,18,FALSE),"TBD")</f>
        <v>TBD</v>
      </c>
      <c r="AS350" s="204" t="str">
        <f t="shared" si="24"/>
        <v>Non valide</v>
      </c>
      <c r="AT350" s="204" t="str">
        <f t="shared" si="25"/>
        <v>Non valide</v>
      </c>
      <c r="AU3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1234</v>
      </c>
      <c r="AV350" s="280">
        <f>IFERROR(SPARES_MANUF[[#This Row],[CA]]*INDEX('Paramètres listes'!$A$32:$C$34,MATCH(SPARES_MANUF[[#This Row],[Devise vendue]],'Paramètres listes'!$A$32:$A$34,0),MATCH(DASHBOARD!$J$5,'Paramètres listes'!$A$32:$C$32,0)),"0,00")</f>
        <v>1098.26</v>
      </c>
      <c r="AW350" s="259" t="str">
        <f>LEFT(SPARES_MANUF[[#This Row],[LCT]],9)</f>
        <v>LCT185628</v>
      </c>
      <c r="AX350" s="205">
        <f>SPARES_MANUF[[#This Row],[Collaborated date]]</f>
        <v>43472</v>
      </c>
      <c r="AY350" s="206">
        <f>IF(AND(SPARES_MANUF[[#This Row],[Dashboard date]]&gt;40179,SPARES_MANUF[[#This Row],[Dashboard date]]&lt;45658),SPARES_MANUF[[#This Row],[Dashboard date]],0)</f>
        <v>43472</v>
      </c>
      <c r="AZ350" s="207">
        <f>IF(OR(SPARES_MANUF[[#This Row],[Client]]="STELIA",SPARES_MANUF[[#This Row],[Priority]]="RTN",SPARES_MANUF[[#This Row],[Priority]]="EXP",SPARES_MANUF[[#This Row],[Priority]]="CRIT"),2,1)</f>
        <v>2</v>
      </c>
      <c r="BA350" s="208">
        <f>IFERROR(VLOOKUP(SPARES_MANUF[[#This Row],[P/N]],Tableau2[[#All],[PN]:[Temps alloués (h)]],16,FALSE),"TBD")</f>
        <v>0</v>
      </c>
      <c r="BB350" s="208">
        <f>IFERROR(SUM(SPARES_MANUF[[#This Row],[Temps alloués Unitaire]]*SPARES_MANUF[[#This Row],[Requested Qty]]),"TBD")</f>
        <v>0</v>
      </c>
    </row>
    <row r="351" spans="1:54" ht="51" hidden="1" customHeight="1" x14ac:dyDescent="0.2">
      <c r="A351" s="335" t="str">
        <f t="shared" ref="A351:A414" si="26">C351&amp;(RIGHT(D351,2))</f>
        <v>2793831710</v>
      </c>
      <c r="B351" s="81" t="str">
        <f>IFERROR(VLOOKUP(F351,'Table V'!A:K,11,FALSE),"TBD")</f>
        <v>AIRBUS</v>
      </c>
      <c r="C351" s="81">
        <v>27938317</v>
      </c>
      <c r="D351" s="82" t="s">
        <v>139</v>
      </c>
      <c r="E351" s="83" t="s">
        <v>86</v>
      </c>
      <c r="F351" s="81" t="s">
        <v>1044</v>
      </c>
      <c r="G351" s="81">
        <v>2</v>
      </c>
      <c r="H351" s="81">
        <v>0</v>
      </c>
      <c r="I351" s="81" t="str">
        <f>IFERROR(VLOOKUP(F351,'Stock PHS'!A:F,6,FALSE),"")</f>
        <v/>
      </c>
      <c r="J351" s="84" t="str">
        <f>IFERROR(VLOOKUP(F351,'Table V'!A:I,9,FALSE),"P/N INCONNU")</f>
        <v>P/N CONNU</v>
      </c>
      <c r="K351" s="81" t="str">
        <f>IFERROR(VLOOKUP(F351,'Table V'!A:J,10,FALSE),"TBD")</f>
        <v>NA</v>
      </c>
      <c r="L351" s="81" t="str">
        <f>IFERROR(VLOOKUP(F351,'Table V'!A:C,3,FALSE),"LdF non existante")</f>
        <v>LdF Non approuvée</v>
      </c>
      <c r="M351" s="85" t="s">
        <v>46</v>
      </c>
      <c r="N351" s="81" t="str">
        <f>IFERROR(VLOOKUP(F351,'Table V'!A:H,8,FALSE),"À définir")</f>
        <v>NON</v>
      </c>
      <c r="O351" s="81" t="str">
        <f>IFERROR(VLOOKUP(F351,'Table V'!A:E,2,FALSE),"TBD")</f>
        <v>BUNDLE</v>
      </c>
      <c r="P351" s="81" t="str">
        <f>IFERROR(CONCATENATE(VLOOKUP(F351,'Table V'!$A$1:$Q$259969,17,FALSE),"-",(RIGHT(C351,4)),"0",D351),"")</f>
        <v>1251019-8317010</v>
      </c>
      <c r="Q351" s="86" t="str">
        <f>IFERROR(VLOOKUP(F351,'Table V'!A:L,12,FALSE),"")</f>
        <v>COL</v>
      </c>
      <c r="R351" s="82" t="s">
        <v>1189</v>
      </c>
      <c r="S351" s="81" t="s">
        <v>1190</v>
      </c>
      <c r="T351" s="90">
        <v>43466</v>
      </c>
      <c r="U351" s="88" t="s">
        <v>18</v>
      </c>
      <c r="V351" s="86" t="str">
        <f>IFERROR(VLOOKUP(F351,'Table V'!A:F,6,FALSE),"TBD")</f>
        <v>N/A</v>
      </c>
      <c r="W351" s="81" t="str">
        <f>IFERROR(VLOOKUP(F351,'Table V'!A:G,7,FALSE),"TBD")</f>
        <v>N/A</v>
      </c>
      <c r="X351" s="81" t="str">
        <f>IFERROR(VLOOKUP(A351,[1]Feuil1!$A:$AJ,32,FALSE),"N/A")</f>
        <v>N/A</v>
      </c>
      <c r="Y351" s="86" t="s">
        <v>1893</v>
      </c>
      <c r="Z351" s="89" t="s">
        <v>1191</v>
      </c>
      <c r="AA351" s="81" t="s">
        <v>840</v>
      </c>
      <c r="AB351" s="85" t="s">
        <v>920</v>
      </c>
      <c r="AC351" s="85" t="s">
        <v>920</v>
      </c>
      <c r="AD351" s="85" t="s">
        <v>920</v>
      </c>
      <c r="AE351" s="90">
        <v>43441</v>
      </c>
      <c r="AF351" s="90">
        <v>43472</v>
      </c>
      <c r="AG351" s="90">
        <f t="shared" si="23"/>
        <v>43466</v>
      </c>
      <c r="AH351" s="81"/>
      <c r="AI351" s="133" t="str">
        <f>IFERROR(VLOOKUP(SPARES_MANUF[[#This Row],[LCT pour mise à la MAD]],[2]MAD!$B$4:$J$500000,2,FALSE),"MAD TBD")</f>
        <v>MAD TBD</v>
      </c>
      <c r="AJ351" s="124" t="str">
        <f>IFERROR(VLOOKUP(SPARES_MANUF[[#This Row],[LCT pour mise à la MAD]],[2]MAD!$B$4:$J$500000,9,FALSE),"")</f>
        <v/>
      </c>
      <c r="AK3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51" s="124">
        <f>SPARES_MANUF[[#This Row],[Promised ODD]]</f>
        <v>43472</v>
      </c>
      <c r="AM351" s="122" t="s">
        <v>10</v>
      </c>
      <c r="AN351" s="200">
        <f>IFERROR(VLOOKUP(SPARES_MANUF[[#This Row],[P/N]],'Table V'!A$1:O$7777,13,FALSE),"0,00")</f>
        <v>617</v>
      </c>
      <c r="AO351" s="201">
        <f>IFERROR(VLOOKUP(SPARES_MANUF[[#This Row],[P/N]],'Table V'!A$1:O$7777,14,FALSE),"0,00")</f>
        <v>0</v>
      </c>
      <c r="AP351" s="202" t="str">
        <f>IFERROR(VLOOKUP(SPARES_MANUF[[#This Row],[P/N]],'Table V'!A$1:O$7777,15,FALSE),"TBD")</f>
        <v>USD</v>
      </c>
      <c r="AQ351" s="201" t="str">
        <f>IFERROR(VLOOKUP(SPARES_MANUF[[#This Row],[CONCAT]],[3]PO_AS!$A$2:$R$2520,16,FALSE),"TBD")</f>
        <v>TBD</v>
      </c>
      <c r="AR351" s="204" t="str">
        <f>IFERROR(VLOOKUP(SPARES_MANUF[[#This Row],[CONCAT]],[3]PO_AS!$A$2:$S$2520,18,FALSE),"TBD")</f>
        <v>TBD</v>
      </c>
      <c r="AS351" s="204" t="str">
        <f t="shared" si="24"/>
        <v>Non valide</v>
      </c>
      <c r="AT351" s="204" t="str">
        <f t="shared" si="25"/>
        <v>Non valide</v>
      </c>
      <c r="AU3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1234</v>
      </c>
      <c r="AV351" s="280">
        <f>IFERROR(SPARES_MANUF[[#This Row],[CA]]*INDEX('Paramètres listes'!$A$32:$C$34,MATCH(SPARES_MANUF[[#This Row],[Devise vendue]],'Paramètres listes'!$A$32:$A$34,0),MATCH(DASHBOARD!$J$5,'Paramètres listes'!$A$32:$C$32,0)),"0,00")</f>
        <v>1098.26</v>
      </c>
      <c r="AW351" s="259" t="str">
        <f>LEFT(SPARES_MANUF[[#This Row],[LCT]],9)</f>
        <v>LCT201514</v>
      </c>
      <c r="AX351" s="205">
        <f>SPARES_MANUF[[#This Row],[Collaborated date]]</f>
        <v>43472</v>
      </c>
      <c r="AY351" s="206">
        <f>IF(AND(SPARES_MANUF[[#This Row],[Dashboard date]]&gt;40179,SPARES_MANUF[[#This Row],[Dashboard date]]&lt;45658),SPARES_MANUF[[#This Row],[Dashboard date]],0)</f>
        <v>43472</v>
      </c>
      <c r="AZ351" s="207">
        <f>IF(OR(SPARES_MANUF[[#This Row],[Client]]="STELIA",SPARES_MANUF[[#This Row],[Priority]]="RTN",SPARES_MANUF[[#This Row],[Priority]]="EXP",SPARES_MANUF[[#This Row],[Priority]]="CRIT"),2,1)</f>
        <v>2</v>
      </c>
      <c r="BA351" s="208">
        <f>IFERROR(VLOOKUP(SPARES_MANUF[[#This Row],[P/N]],Tableau2[[#All],[PN]:[Temps alloués (h)]],16,FALSE),"TBD")</f>
        <v>0</v>
      </c>
      <c r="BB351" s="208">
        <f>IFERROR(SUM(SPARES_MANUF[[#This Row],[Temps alloués Unitaire]]*SPARES_MANUF[[#This Row],[Requested Qty]]),"TBD")</f>
        <v>0</v>
      </c>
    </row>
    <row r="352" spans="1:54" ht="25.5" hidden="1" customHeight="1" x14ac:dyDescent="0.2">
      <c r="A352" s="335" t="str">
        <f t="shared" si="26"/>
        <v>2764899410</v>
      </c>
      <c r="B352" s="81" t="str">
        <f>IFERROR(VLOOKUP(F352,'Table V'!A:K,11,FALSE),"TBD")</f>
        <v>AIRBUS</v>
      </c>
      <c r="C352" s="81">
        <v>27648994</v>
      </c>
      <c r="D352" s="82" t="s">
        <v>139</v>
      </c>
      <c r="E352" s="83" t="s">
        <v>78</v>
      </c>
      <c r="F352" s="81" t="s">
        <v>576</v>
      </c>
      <c r="G352" s="81">
        <v>1</v>
      </c>
      <c r="H352" s="81">
        <v>0</v>
      </c>
      <c r="I352" s="81" t="str">
        <f>IFERROR(VLOOKUP(F352,'Stock PHS'!A:F,6,FALSE),"")</f>
        <v/>
      </c>
      <c r="J352" s="84" t="str">
        <f>IFERROR(VLOOKUP(F352,'Table V'!A:I,9,FALSE),"P/N INCONNU")</f>
        <v>P/N CONNU</v>
      </c>
      <c r="K352" s="81" t="str">
        <f>IFERROR(VLOOKUP(F352,'Table V'!A:J,10,FALSE),"TBD")</f>
        <v>NB5457P</v>
      </c>
      <c r="L352" s="81" t="str">
        <f>IFERROR(VLOOKUP(F352,'Table V'!A:C,3,FALSE),"LdF non existante")</f>
        <v>LdF approuvée</v>
      </c>
      <c r="M352" s="85" t="s">
        <v>46</v>
      </c>
      <c r="N352" s="81" t="str">
        <f>IFERROR(VLOOKUP(F352,'Table V'!A:H,8,FALSE),"À définir")</f>
        <v>NON</v>
      </c>
      <c r="O352" s="81">
        <f>IFERROR(VLOOKUP(F352,'Table V'!A:E,2,FALSE),"TBD")</f>
        <v>117</v>
      </c>
      <c r="P352" s="81" t="str">
        <f>IFERROR(CONCATENATE(VLOOKUP(F352,'Table V'!$A$1:$Q$259969,17,FALSE),"-",(RIGHT(C352,4)),"0",D352),"")</f>
        <v>1251019-8994010</v>
      </c>
      <c r="Q352" s="86" t="str">
        <f>IFERROR(VLOOKUP(F352,'Table V'!A:L,12,FALSE),"")</f>
        <v>LAB</v>
      </c>
      <c r="R352" s="82" t="s">
        <v>1247</v>
      </c>
      <c r="S352" s="81" t="s">
        <v>928</v>
      </c>
      <c r="T352" s="90">
        <v>43467</v>
      </c>
      <c r="U352" s="88" t="s">
        <v>18</v>
      </c>
      <c r="V352" s="86" t="str">
        <f>IFERROR(VLOOKUP(F352,'Table V'!A:F,6,FALSE),"TBD")</f>
        <v>N/A</v>
      </c>
      <c r="W352" s="81" t="str">
        <f>IFERROR(VLOOKUP(F352,'Table V'!A:G,7,FALSE),"TBD")</f>
        <v>N/A</v>
      </c>
      <c r="X352" s="81" t="str">
        <f>IFERROR(VLOOKUP(A352,[1]Feuil1!$A:$AJ,32,FALSE),"N/A")</f>
        <v>Received</v>
      </c>
      <c r="Y352" s="86" t="s">
        <v>1893</v>
      </c>
      <c r="Z352" s="89" t="s">
        <v>205</v>
      </c>
      <c r="AA352" s="81" t="s">
        <v>840</v>
      </c>
      <c r="AB352" s="85">
        <v>10623</v>
      </c>
      <c r="AC352" s="85"/>
      <c r="AD352" s="85">
        <v>2937</v>
      </c>
      <c r="AE352" s="90">
        <v>43160</v>
      </c>
      <c r="AF352" s="90">
        <v>43473</v>
      </c>
      <c r="AG352" s="90">
        <f t="shared" si="23"/>
        <v>43467</v>
      </c>
      <c r="AH352" s="81" t="s">
        <v>44</v>
      </c>
      <c r="AI352" s="133">
        <f>IFERROR(VLOOKUP(SPARES_MANUF[[#This Row],[LCT pour mise à la MAD]],[2]MAD!$B$4:$J$500000,2,FALSE),"MAD TBD")</f>
        <v>43430</v>
      </c>
      <c r="AJ352" s="124">
        <f>IFERROR(VLOOKUP(SPARES_MANUF[[#This Row],[LCT pour mise à la MAD]],[2]MAD!$B$4:$J$500000,9,FALSE),"")</f>
        <v>43431</v>
      </c>
      <c r="AK35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52" s="124">
        <f>SPARES_MANUF[[#This Row],[Promised ODD]]</f>
        <v>43473</v>
      </c>
      <c r="AM352" s="122" t="s">
        <v>10</v>
      </c>
      <c r="AN352" s="200">
        <f>IFERROR(VLOOKUP(SPARES_MANUF[[#This Row],[P/N]],'Table V'!A$1:O$7777,13,FALSE),"0,00")</f>
        <v>1313.9</v>
      </c>
      <c r="AO352" s="201">
        <f>IFERROR(VLOOKUP(SPARES_MANUF[[#This Row],[P/N]],'Table V'!A$1:O$7777,14,FALSE),"0,00")</f>
        <v>0</v>
      </c>
      <c r="AP352" s="202" t="str">
        <f>IFERROR(VLOOKUP(SPARES_MANUF[[#This Row],[P/N]],'Table V'!A$1:O$7777,15,FALSE),"TBD")</f>
        <v>USD</v>
      </c>
      <c r="AQ352" s="201" t="str">
        <f>IFERROR(VLOOKUP(SPARES_MANUF[[#This Row],[CONCAT]],[3]PO_AS!$A$2:$R$2520,16,FALSE),"TBD")</f>
        <v>TBD</v>
      </c>
      <c r="AR352" s="204" t="str">
        <f>IFERROR(VLOOKUP(SPARES_MANUF[[#This Row],[CONCAT]],[3]PO_AS!$A$2:$S$2520,18,FALSE),"TBD")</f>
        <v>TBD</v>
      </c>
      <c r="AS352" s="204" t="str">
        <f t="shared" si="24"/>
        <v>Non valide</v>
      </c>
      <c r="AT352" s="204" t="str">
        <f t="shared" si="25"/>
        <v>Non valide</v>
      </c>
      <c r="AU35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5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52" s="259" t="str">
        <f>LEFT(SPARES_MANUF[[#This Row],[LCT]],9)</f>
        <v>LCT021810</v>
      </c>
      <c r="AX352" s="205">
        <f>SPARES_MANUF[[#This Row],[Collaborated date]]</f>
        <v>43473</v>
      </c>
      <c r="AY352" s="206">
        <f>IF(AND(SPARES_MANUF[[#This Row],[Dashboard date]]&gt;40179,SPARES_MANUF[[#This Row],[Dashboard date]]&lt;45658),SPARES_MANUF[[#This Row],[Dashboard date]],0)</f>
        <v>43473</v>
      </c>
      <c r="AZ352" s="207">
        <f>IF(OR(SPARES_MANUF[[#This Row],[Client]]="STELIA",SPARES_MANUF[[#This Row],[Priority]]="RTN",SPARES_MANUF[[#This Row],[Priority]]="EXP",SPARES_MANUF[[#This Row],[Priority]]="CRIT"),2,1)</f>
        <v>2</v>
      </c>
      <c r="BA352" s="208">
        <f>IFERROR(VLOOKUP(SPARES_MANUF[[#This Row],[P/N]],Tableau2[[#All],[PN]:[Temps alloués (h)]],16,FALSE),"TBD")</f>
        <v>3.74</v>
      </c>
      <c r="BB352" s="208">
        <f>IFERROR(SUM(SPARES_MANUF[[#This Row],[Temps alloués Unitaire]]*SPARES_MANUF[[#This Row],[Requested Qty]]),"TBD")</f>
        <v>3.74</v>
      </c>
    </row>
    <row r="353" spans="1:54" ht="25.5" hidden="1" customHeight="1" x14ac:dyDescent="0.2">
      <c r="A353" s="335" t="str">
        <f t="shared" si="26"/>
        <v>2764899510</v>
      </c>
      <c r="B353" s="81" t="str">
        <f>IFERROR(VLOOKUP(F353,'Table V'!A:K,11,FALSE),"TBD")</f>
        <v>AIRBUS</v>
      </c>
      <c r="C353" s="81">
        <v>27648995</v>
      </c>
      <c r="D353" s="82" t="s">
        <v>139</v>
      </c>
      <c r="E353" s="83" t="s">
        <v>78</v>
      </c>
      <c r="F353" s="81" t="s">
        <v>576</v>
      </c>
      <c r="G353" s="81">
        <v>1</v>
      </c>
      <c r="H353" s="81">
        <v>0</v>
      </c>
      <c r="I353" s="81" t="str">
        <f>IFERROR(VLOOKUP(F353,'Stock PHS'!A:F,6,FALSE),"")</f>
        <v/>
      </c>
      <c r="J353" s="84" t="str">
        <f>IFERROR(VLOOKUP(F353,'Table V'!A:I,9,FALSE),"P/N INCONNU")</f>
        <v>P/N CONNU</v>
      </c>
      <c r="K353" s="81" t="str">
        <f>IFERROR(VLOOKUP(F353,'Table V'!A:J,10,FALSE),"TBD")</f>
        <v>NB5457P</v>
      </c>
      <c r="L353" s="81" t="str">
        <f>IFERROR(VLOOKUP(F353,'Table V'!A:C,3,FALSE),"LdF non existante")</f>
        <v>LdF approuvée</v>
      </c>
      <c r="M353" s="85" t="s">
        <v>46</v>
      </c>
      <c r="N353" s="81" t="str">
        <f>IFERROR(VLOOKUP(F353,'Table V'!A:H,8,FALSE),"À définir")</f>
        <v>NON</v>
      </c>
      <c r="O353" s="81">
        <f>IFERROR(VLOOKUP(F353,'Table V'!A:E,2,FALSE),"TBD")</f>
        <v>117</v>
      </c>
      <c r="P353" s="81" t="str">
        <f>IFERROR(CONCATENATE(VLOOKUP(F353,'Table V'!$A$1:$Q$259969,17,FALSE),"-",(RIGHT(C353,4)),"0",D353),"")</f>
        <v>1251019-8995010</v>
      </c>
      <c r="Q353" s="86" t="str">
        <f>IFERROR(VLOOKUP(F353,'Table V'!A:L,12,FALSE),"")</f>
        <v>LAB</v>
      </c>
      <c r="R353" s="82" t="s">
        <v>1310</v>
      </c>
      <c r="S353" s="81" t="s">
        <v>1311</v>
      </c>
      <c r="T353" s="90">
        <v>43467</v>
      </c>
      <c r="U353" s="88" t="s">
        <v>18</v>
      </c>
      <c r="V353" s="86" t="str">
        <f>IFERROR(VLOOKUP(F353,'Table V'!A:F,6,FALSE),"TBD")</f>
        <v>N/A</v>
      </c>
      <c r="W353" s="81" t="str">
        <f>IFERROR(VLOOKUP(F353,'Table V'!A:G,7,FALSE),"TBD")</f>
        <v>N/A</v>
      </c>
      <c r="X353" s="81" t="str">
        <f>IFERROR(VLOOKUP(A353,[1]Feuil1!$A:$AJ,32,FALSE),"N/A")</f>
        <v>Received</v>
      </c>
      <c r="Y353" s="86" t="s">
        <v>1893</v>
      </c>
      <c r="Z353" s="89" t="s">
        <v>205</v>
      </c>
      <c r="AA353" s="81" t="s">
        <v>840</v>
      </c>
      <c r="AB353" s="85">
        <v>10623</v>
      </c>
      <c r="AC353" s="85"/>
      <c r="AD353" s="85">
        <v>2937</v>
      </c>
      <c r="AE353" s="90">
        <v>43160</v>
      </c>
      <c r="AF353" s="90">
        <v>43473</v>
      </c>
      <c r="AG353" s="90">
        <f t="shared" si="23"/>
        <v>43467</v>
      </c>
      <c r="AH353" s="81" t="s">
        <v>44</v>
      </c>
      <c r="AI353" s="133">
        <f>IFERROR(VLOOKUP(SPARES_MANUF[[#This Row],[LCT pour mise à la MAD]],[2]MAD!$B$4:$J$500000,2,FALSE),"MAD TBD")</f>
        <v>43473</v>
      </c>
      <c r="AJ353" s="124">
        <f>IFERROR(VLOOKUP(SPARES_MANUF[[#This Row],[LCT pour mise à la MAD]],[2]MAD!$B$4:$J$500000,9,FALSE),"")</f>
        <v>43475</v>
      </c>
      <c r="AK35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53" s="124">
        <f>SPARES_MANUF[[#This Row],[Promised ODD]]</f>
        <v>43473</v>
      </c>
      <c r="AM353" s="122" t="s">
        <v>10</v>
      </c>
      <c r="AN353" s="200">
        <f>IFERROR(VLOOKUP(SPARES_MANUF[[#This Row],[P/N]],'Table V'!A$1:O$7777,13,FALSE),"0,00")</f>
        <v>1313.9</v>
      </c>
      <c r="AO353" s="201">
        <f>IFERROR(VLOOKUP(SPARES_MANUF[[#This Row],[P/N]],'Table V'!A$1:O$7777,14,FALSE),"0,00")</f>
        <v>0</v>
      </c>
      <c r="AP353" s="202" t="str">
        <f>IFERROR(VLOOKUP(SPARES_MANUF[[#This Row],[P/N]],'Table V'!A$1:O$7777,15,FALSE),"TBD")</f>
        <v>USD</v>
      </c>
      <c r="AQ353" s="201" t="str">
        <f>IFERROR(VLOOKUP(SPARES_MANUF[[#This Row],[CONCAT]],[3]PO_AS!$A$2:$R$2520,16,FALSE),"TBD")</f>
        <v>TBD</v>
      </c>
      <c r="AR353" s="204" t="str">
        <f>IFERROR(VLOOKUP(SPARES_MANUF[[#This Row],[CONCAT]],[3]PO_AS!$A$2:$S$2520,18,FALSE),"TBD")</f>
        <v>TBD</v>
      </c>
      <c r="AS353" s="204" t="str">
        <f t="shared" si="24"/>
        <v>Non valide</v>
      </c>
      <c r="AT353" s="204" t="str">
        <f t="shared" si="25"/>
        <v>Non valide</v>
      </c>
      <c r="AU35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5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53" s="259" t="str">
        <f>LEFT(SPARES_MANUF[[#This Row],[LCT]],9)</f>
        <v>LCT144969</v>
      </c>
      <c r="AX353" s="205">
        <f>SPARES_MANUF[[#This Row],[Collaborated date]]</f>
        <v>43473</v>
      </c>
      <c r="AY353" s="206">
        <f>IF(AND(SPARES_MANUF[[#This Row],[Dashboard date]]&gt;40179,SPARES_MANUF[[#This Row],[Dashboard date]]&lt;45658),SPARES_MANUF[[#This Row],[Dashboard date]],0)</f>
        <v>43473</v>
      </c>
      <c r="AZ353" s="207">
        <f>IF(OR(SPARES_MANUF[[#This Row],[Client]]="STELIA",SPARES_MANUF[[#This Row],[Priority]]="RTN",SPARES_MANUF[[#This Row],[Priority]]="EXP",SPARES_MANUF[[#This Row],[Priority]]="CRIT"),2,1)</f>
        <v>2</v>
      </c>
      <c r="BA353" s="208">
        <f>IFERROR(VLOOKUP(SPARES_MANUF[[#This Row],[P/N]],Tableau2[[#All],[PN]:[Temps alloués (h)]],16,FALSE),"TBD")</f>
        <v>3.74</v>
      </c>
      <c r="BB353" s="208">
        <f>IFERROR(SUM(SPARES_MANUF[[#This Row],[Temps alloués Unitaire]]*SPARES_MANUF[[#This Row],[Requested Qty]]),"TBD")</f>
        <v>3.74</v>
      </c>
    </row>
    <row r="354" spans="1:54" ht="51" hidden="1" customHeight="1" x14ac:dyDescent="0.2">
      <c r="A354" s="335" t="str">
        <f t="shared" si="26"/>
        <v>2801254810</v>
      </c>
      <c r="B354" s="81" t="str">
        <f>IFERROR(VLOOKUP(F354,'Table V'!A:K,11,FALSE),"TBD")</f>
        <v>AIRBUS</v>
      </c>
      <c r="C354" s="81">
        <v>28012548</v>
      </c>
      <c r="D354" s="82" t="s">
        <v>139</v>
      </c>
      <c r="E354" s="83" t="s">
        <v>3</v>
      </c>
      <c r="F354" s="81" t="s">
        <v>507</v>
      </c>
      <c r="G354" s="81">
        <v>4</v>
      </c>
      <c r="H354" s="81">
        <v>0</v>
      </c>
      <c r="I354" s="81" t="str">
        <f>IFERROR(VLOOKUP(F354,'Stock PHS'!A:F,6,FALSE),"")</f>
        <v/>
      </c>
      <c r="J354" s="84" t="str">
        <f>IFERROR(VLOOKUP(F354,'Table V'!A:I,9,FALSE),"P/N INCONNU")</f>
        <v>P/N CONNU</v>
      </c>
      <c r="K354" s="81" t="str">
        <f>IFERROR(VLOOKUP(F354,'Table V'!A:J,10,FALSE),"TBD")</f>
        <v>NB03483P</v>
      </c>
      <c r="L354" s="81" t="str">
        <f>IFERROR(VLOOKUP(F354,'Table V'!A:C,3,FALSE),"LdF non existante")</f>
        <v>LdF approuvée</v>
      </c>
      <c r="M354" s="85"/>
      <c r="N354" s="85" t="str">
        <f>IFERROR(VLOOKUP(F354,'Table V'!A:H,8,FALSE),"À définir")</f>
        <v>NON</v>
      </c>
      <c r="O354" s="81">
        <f>IFERROR(VLOOKUP(F354,'Table V'!A:E,2,FALSE),"TBD")</f>
        <v>27</v>
      </c>
      <c r="P354" s="81" t="str">
        <f>IFERROR(CONCATENATE(VLOOKUP(F354,'Table V'!$A$1:$Q$259969,17,FALSE),"-",(RIGHT(C354,4)),"0",D354),"")</f>
        <v>1251019-2548010</v>
      </c>
      <c r="Q354" s="92" t="str">
        <f>IFERROR(VLOOKUP(F354,'Table V'!A:L,12,FALSE),"")</f>
        <v>LAB</v>
      </c>
      <c r="R354" s="82" t="s">
        <v>1258</v>
      </c>
      <c r="S354" s="81" t="s">
        <v>1259</v>
      </c>
      <c r="T354" s="90">
        <v>43468</v>
      </c>
      <c r="U354" s="88" t="s">
        <v>18</v>
      </c>
      <c r="V354" s="93" t="str">
        <f>IFERROR(VLOOKUP(F354,'Table V'!A:F,6,FALSE),"TBD")</f>
        <v>N/A</v>
      </c>
      <c r="W354" s="94" t="str">
        <f>IFERROR(VLOOKUP(F354,'Table V'!A:G,7,FALSE),"TBD")</f>
        <v>N/A</v>
      </c>
      <c r="X354" s="94" t="str">
        <f>IFERROR(VLOOKUP(A354,[1]Feuil1!$A:$AJ,32,FALSE),"N/A")</f>
        <v>N/A</v>
      </c>
      <c r="Y354" s="86" t="s">
        <v>1893</v>
      </c>
      <c r="Z354" s="89"/>
      <c r="AA354" s="81" t="s">
        <v>840</v>
      </c>
      <c r="AB354" s="85">
        <v>20243</v>
      </c>
      <c r="AC354" s="85"/>
      <c r="AD354" s="85">
        <v>4584</v>
      </c>
      <c r="AE354" s="90">
        <v>43454</v>
      </c>
      <c r="AF354" s="90">
        <v>43472</v>
      </c>
      <c r="AG354" s="90">
        <f t="shared" si="23"/>
        <v>43468</v>
      </c>
      <c r="AH354" s="81"/>
      <c r="AI354" s="133">
        <f>IFERROR(VLOOKUP(SPARES_MANUF[[#This Row],[LCT pour mise à la MAD]],[2]MAD!$B$4:$J$500000,2,FALSE),"MAD TBD")</f>
        <v>43468</v>
      </c>
      <c r="AJ354" s="125">
        <f>IFERROR(VLOOKUP(SPARES_MANUF[[#This Row],[LCT pour mise à la MAD]],[2]MAD!$B$4:$J$500000,9,FALSE),"")</f>
        <v>43469</v>
      </c>
      <c r="AK3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54" s="124">
        <f>SPARES_MANUF[[#This Row],[Promised ODD]]</f>
        <v>43472</v>
      </c>
      <c r="AM354" s="122" t="s">
        <v>10</v>
      </c>
      <c r="AN354" s="200">
        <f>IFERROR(VLOOKUP(SPARES_MANUF[[#This Row],[P/N]],'Table V'!A$1:O$7777,13,FALSE),"0,00")</f>
        <v>1466</v>
      </c>
      <c r="AO354" s="201">
        <f>IFERROR(VLOOKUP(SPARES_MANUF[[#This Row],[P/N]],'Table V'!A$1:O$7777,14,FALSE),"0,00")</f>
        <v>2436</v>
      </c>
      <c r="AP354" s="202" t="str">
        <f>IFERROR(VLOOKUP(SPARES_MANUF[[#This Row],[P/N]],'Table V'!A$1:O$7777,15,FALSE),"TBD")</f>
        <v>USD</v>
      </c>
      <c r="AQ354" s="203" t="str">
        <f>IFERROR(VLOOKUP(SPARES_MANUF[[#This Row],[CONCAT]],[3]PO_AS!$A$2:$R$2520,16,FALSE),"TBD")</f>
        <v>TBD</v>
      </c>
      <c r="AR354" s="202" t="str">
        <f>IFERROR(VLOOKUP(SPARES_MANUF[[#This Row],[CONCAT]],[3]PO_AS!$A$2:$S$2520,18,FALSE),"TBD")</f>
        <v>TBD</v>
      </c>
      <c r="AS354" s="202" t="str">
        <f t="shared" si="24"/>
        <v>Non valide</v>
      </c>
      <c r="AT354" s="202" t="str">
        <f t="shared" si="25"/>
        <v>Non valide</v>
      </c>
      <c r="AU3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9744</v>
      </c>
      <c r="AV354" s="280">
        <f>IFERROR(SPARES_MANUF[[#This Row],[CA]]*INDEX('Paramètres listes'!$A$32:$C$34,MATCH(SPARES_MANUF[[#This Row],[Devise vendue]],'Paramètres listes'!$A$32:$A$34,0),MATCH(DASHBOARD!$J$5,'Paramètres listes'!$A$32:$C$32,0)),"0,00")</f>
        <v>8672.16</v>
      </c>
      <c r="AW354" s="259" t="str">
        <f>LEFT(SPARES_MANUF[[#This Row],[LCT]],9)</f>
        <v>LCT223412</v>
      </c>
      <c r="AX354" s="205">
        <f>SPARES_MANUF[[#This Row],[Collaborated date]]</f>
        <v>43472</v>
      </c>
      <c r="AY354" s="206">
        <f>IF(AND(SPARES_MANUF[[#This Row],[Dashboard date]]&gt;40179,SPARES_MANUF[[#This Row],[Dashboard date]]&lt;45658),SPARES_MANUF[[#This Row],[Dashboard date]],0)</f>
        <v>43472</v>
      </c>
      <c r="AZ354" s="207">
        <f>IF(OR(SPARES_MANUF[[#This Row],[Client]]="STELIA",SPARES_MANUF[[#This Row],[Priority]]="RTN",SPARES_MANUF[[#This Row],[Priority]]="EXP",SPARES_MANUF[[#This Row],[Priority]]="CRIT"),2,1)</f>
        <v>1</v>
      </c>
      <c r="BA354" s="208">
        <f>IFERROR(VLOOKUP(SPARES_MANUF[[#This Row],[P/N]],Tableau2[[#All],[PN]:[Temps alloués (h)]],16,FALSE),"TBD")</f>
        <v>3.53</v>
      </c>
      <c r="BB354" s="208">
        <f>IFERROR(SUM(SPARES_MANUF[[#This Row],[Temps alloués Unitaire]]*SPARES_MANUF[[#This Row],[Requested Qty]]),"TBD")</f>
        <v>14.12</v>
      </c>
    </row>
    <row r="355" spans="1:54" ht="25.5" hidden="1" customHeight="1" x14ac:dyDescent="0.2">
      <c r="A355" s="335" t="str">
        <f t="shared" si="26"/>
        <v>2791556010</v>
      </c>
      <c r="B355" s="81" t="str">
        <f>IFERROR(VLOOKUP(F355,'Table V'!A:K,11,FALSE),"TBD")</f>
        <v>AIRBUS</v>
      </c>
      <c r="C355" s="81">
        <v>27915560</v>
      </c>
      <c r="D355" s="82">
        <v>10</v>
      </c>
      <c r="E355" s="83" t="s">
        <v>86</v>
      </c>
      <c r="F355" s="81" t="s">
        <v>678</v>
      </c>
      <c r="G355" s="81">
        <v>1</v>
      </c>
      <c r="H355" s="81">
        <v>0</v>
      </c>
      <c r="I355" s="81" t="str">
        <f>IFERROR(VLOOKUP(F355,'Stock PHS'!A:F,6,FALSE),"")</f>
        <v/>
      </c>
      <c r="J355" s="84" t="str">
        <f>IFERROR(VLOOKUP(F355,'Table V'!A:I,9,FALSE),"P/N INCONNU")</f>
        <v>P/N CONNU</v>
      </c>
      <c r="K355" s="81" t="str">
        <f>IFERROR(VLOOKUP(F355,'Table V'!A:J,10,FALSE),"TBD")</f>
        <v>NB6251P</v>
      </c>
      <c r="L355" s="81" t="str">
        <f>IFERROR(VLOOKUP(F355,'Table V'!A:C,3,FALSE),"LdF non existante")</f>
        <v>LdF Non approuvée</v>
      </c>
      <c r="M355" s="85" t="s">
        <v>46</v>
      </c>
      <c r="N355" s="81" t="str">
        <f>IFERROR(VLOOKUP(F355,'Table V'!A:H,8,FALSE),"À définir")</f>
        <v>NON</v>
      </c>
      <c r="O355" s="81">
        <f>IFERROR(VLOOKUP(F355,'Table V'!A:E,2,FALSE),"TBD")</f>
        <v>60</v>
      </c>
      <c r="P355" s="81" t="str">
        <f>IFERROR(CONCATENATE(VLOOKUP(F355,'Table V'!$A$1:$Q$259969,17,FALSE),"-",(RIGHT(C355,4)),"0",D355),"")</f>
        <v>1251019-5560010</v>
      </c>
      <c r="Q355" s="86" t="str">
        <f>IFERROR(VLOOKUP(F355,'Table V'!A:L,12,FALSE),"")</f>
        <v>LAB</v>
      </c>
      <c r="R355" s="82" t="s">
        <v>889</v>
      </c>
      <c r="S355" s="81" t="s">
        <v>168</v>
      </c>
      <c r="T355" s="90">
        <v>43472</v>
      </c>
      <c r="U355" s="88" t="s">
        <v>18</v>
      </c>
      <c r="V355" s="86" t="str">
        <f>IFERROR(VLOOKUP(F355,'Table V'!A:F,6,FALSE),"TBD")</f>
        <v>6963455500
6963455400</v>
      </c>
      <c r="W355" s="81" t="str">
        <f>IFERROR(VLOOKUP(F355,'Table V'!A:G,7,FALSE),"TBD")</f>
        <v>Qté 1
Qté 1</v>
      </c>
      <c r="X355" s="81" t="str">
        <f>IFERROR(VLOOKUP(A355,[1]Feuil1!$A:$AJ,32,FALSE),"N/A")</f>
        <v>Received</v>
      </c>
      <c r="Y355" s="86" t="s">
        <v>1893</v>
      </c>
      <c r="Z355" s="89" t="s">
        <v>1221</v>
      </c>
      <c r="AA355" s="81" t="s">
        <v>840</v>
      </c>
      <c r="AB355" s="85">
        <v>16961</v>
      </c>
      <c r="AC355" s="85" t="s">
        <v>905</v>
      </c>
      <c r="AD355" s="85">
        <v>3964</v>
      </c>
      <c r="AE355" s="90">
        <v>43388</v>
      </c>
      <c r="AF355" s="90">
        <v>43476</v>
      </c>
      <c r="AG355" s="90">
        <f t="shared" si="23"/>
        <v>43472</v>
      </c>
      <c r="AH355" s="81"/>
      <c r="AI355" s="133">
        <f>IFERROR(VLOOKUP(SPARES_MANUF[[#This Row],[LCT pour mise à la MAD]],[2]MAD!$B$4:$J$500000,2,FALSE),"MAD TBD")</f>
        <v>43474</v>
      </c>
      <c r="AJ355" s="124">
        <f>IFERROR(VLOOKUP(SPARES_MANUF[[#This Row],[LCT pour mise à la MAD]],[2]MAD!$B$4:$J$500000,9,FALSE),"")</f>
        <v>43475</v>
      </c>
      <c r="AK3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55" s="124">
        <f>SPARES_MANUF[[#This Row],[Promised ODD]]</f>
        <v>43476</v>
      </c>
      <c r="AM355" s="122" t="s">
        <v>10</v>
      </c>
      <c r="AN355" s="200">
        <f>IFERROR(VLOOKUP(SPARES_MANUF[[#This Row],[P/N]],'Table V'!A$1:O$7777,13,FALSE),"0,00")</f>
        <v>1036</v>
      </c>
      <c r="AO355" s="201">
        <f>IFERROR(VLOOKUP(SPARES_MANUF[[#This Row],[P/N]],'Table V'!A$1:O$7777,14,FALSE),"0,00")</f>
        <v>1937</v>
      </c>
      <c r="AP355" s="202" t="str">
        <f>IFERROR(VLOOKUP(SPARES_MANUF[[#This Row],[P/N]],'Table V'!A$1:O$7777,15,FALSE),"TBD")</f>
        <v>USD</v>
      </c>
      <c r="AQ355" s="201" t="str">
        <f>IFERROR(VLOOKUP(SPARES_MANUF[[#This Row],[CONCAT]],[3]PO_AS!$A$2:$R$2520,16,FALSE),"TBD")</f>
        <v>TBD</v>
      </c>
      <c r="AR355" s="204" t="str">
        <f>IFERROR(VLOOKUP(SPARES_MANUF[[#This Row],[CONCAT]],[3]PO_AS!$A$2:$S$2520,18,FALSE),"TBD")</f>
        <v>TBD</v>
      </c>
      <c r="AS355" s="204" t="str">
        <f t="shared" si="24"/>
        <v>Non valide</v>
      </c>
      <c r="AT355" s="204" t="str">
        <f t="shared" si="25"/>
        <v>Non valide</v>
      </c>
      <c r="AU3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355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355" s="259" t="str">
        <f>LEFT(SPARES_MANUF[[#This Row],[LCT]],9)</f>
        <v>LCT139001</v>
      </c>
      <c r="AX355" s="205">
        <f>SPARES_MANUF[[#This Row],[Collaborated date]]</f>
        <v>43476</v>
      </c>
      <c r="AY355" s="206">
        <f>IF(AND(SPARES_MANUF[[#This Row],[Dashboard date]]&gt;40179,SPARES_MANUF[[#This Row],[Dashboard date]]&lt;45658),SPARES_MANUF[[#This Row],[Dashboard date]],0)</f>
        <v>43476</v>
      </c>
      <c r="AZ355" s="207">
        <f>IF(OR(SPARES_MANUF[[#This Row],[Client]]="STELIA",SPARES_MANUF[[#This Row],[Priority]]="RTN",SPARES_MANUF[[#This Row],[Priority]]="EXP",SPARES_MANUF[[#This Row],[Priority]]="CRIT"),2,1)</f>
        <v>2</v>
      </c>
      <c r="BA355" s="208">
        <f>IFERROR(VLOOKUP(SPARES_MANUF[[#This Row],[P/N]],Tableau2[[#All],[PN]:[Temps alloués (h)]],16,FALSE),"TBD")</f>
        <v>0</v>
      </c>
      <c r="BB355" s="208">
        <f>IFERROR(SUM(SPARES_MANUF[[#This Row],[Temps alloués Unitaire]]*SPARES_MANUF[[#This Row],[Requested Qty]]),"TBD")</f>
        <v>0</v>
      </c>
    </row>
    <row r="356" spans="1:54" ht="38.25" hidden="1" customHeight="1" x14ac:dyDescent="0.2">
      <c r="A356" s="335" t="str">
        <f t="shared" si="26"/>
        <v>2791558510</v>
      </c>
      <c r="B356" s="81" t="str">
        <f>IFERROR(VLOOKUP(F356,'Table V'!A:K,11,FALSE),"TBD")</f>
        <v>AIRBUS</v>
      </c>
      <c r="C356" s="81">
        <v>27915585</v>
      </c>
      <c r="D356" s="82">
        <v>10</v>
      </c>
      <c r="E356" s="83" t="s">
        <v>86</v>
      </c>
      <c r="F356" s="81" t="s">
        <v>680</v>
      </c>
      <c r="G356" s="81">
        <v>1</v>
      </c>
      <c r="H356" s="81">
        <v>0</v>
      </c>
      <c r="I356" s="81" t="s">
        <v>909</v>
      </c>
      <c r="J356" s="84" t="str">
        <f>IFERROR(VLOOKUP(F356,'Table V'!A:I,9,FALSE),"P/N INCONNU")</f>
        <v>P/N CONNU</v>
      </c>
      <c r="K356" s="81" t="str">
        <f>IFERROR(VLOOKUP(F356,'Table V'!A:J,10,FALSE),"TBD")</f>
        <v>TBD</v>
      </c>
      <c r="L356" s="81" t="str">
        <f>IFERROR(VLOOKUP(F356,'Table V'!A:C,3,FALSE),"LdF non existante")</f>
        <v>LdF Non approuvée</v>
      </c>
      <c r="M356" s="85" t="s">
        <v>46</v>
      </c>
      <c r="N356" s="81" t="str">
        <f>IFERROR(VLOOKUP(F356,'Table V'!A:H,8,FALSE),"À définir")</f>
        <v>NON</v>
      </c>
      <c r="O356" s="81">
        <f>IFERROR(VLOOKUP(F356,'Table V'!A:E,2,FALSE),"TBD")</f>
        <v>62</v>
      </c>
      <c r="P356" s="81" t="str">
        <f>IFERROR(CONCATENATE(VLOOKUP(F356,'Table V'!$A$1:$Q$259969,17,FALSE),"-",(RIGHT(C356,4)),"0",D356),"")</f>
        <v>1251019-5585010</v>
      </c>
      <c r="Q356" s="86" t="str">
        <f>IFERROR(VLOOKUP(F356,'Table V'!A:L,12,FALSE),"")</f>
        <v>LAB</v>
      </c>
      <c r="R356" s="82" t="s">
        <v>882</v>
      </c>
      <c r="S356" s="82" t="s">
        <v>860</v>
      </c>
      <c r="T356" s="90">
        <v>43472</v>
      </c>
      <c r="U356" s="88" t="s">
        <v>18</v>
      </c>
      <c r="V356" s="86" t="str">
        <f>IFERROR(VLOOKUP(F356,'Table V'!A:F,6,FALSE),"TBD")</f>
        <v>6963455500
6963455400
6963403400</v>
      </c>
      <c r="W356" s="81" t="str">
        <f>IFERROR(VLOOKUP(F356,'Table V'!A:G,7,FALSE),"TBD")</f>
        <v>Qté 1
Qté 1
Qté 1</v>
      </c>
      <c r="X356" s="81" t="str">
        <f>IFERROR(VLOOKUP(A356,[1]Feuil1!$A:$AJ,32,FALSE),"N/A")</f>
        <v>Received</v>
      </c>
      <c r="Y356" s="86" t="s">
        <v>1893</v>
      </c>
      <c r="Z356" s="89" t="s">
        <v>1221</v>
      </c>
      <c r="AA356" s="81" t="s">
        <v>840</v>
      </c>
      <c r="AB356" s="85">
        <v>16961</v>
      </c>
      <c r="AC356" s="85" t="s">
        <v>905</v>
      </c>
      <c r="AD356" s="85">
        <v>3964</v>
      </c>
      <c r="AE356" s="90">
        <v>43388</v>
      </c>
      <c r="AF356" s="90">
        <v>43476</v>
      </c>
      <c r="AG356" s="90">
        <f t="shared" si="23"/>
        <v>43472</v>
      </c>
      <c r="AH356" s="81"/>
      <c r="AI356" s="133">
        <f>IFERROR(VLOOKUP(SPARES_MANUF[[#This Row],[LCT pour mise à la MAD]],[2]MAD!$B$4:$J$500000,2,FALSE),"MAD TBD")</f>
        <v>43474</v>
      </c>
      <c r="AJ356" s="124">
        <f>IFERROR(VLOOKUP(SPARES_MANUF[[#This Row],[LCT pour mise à la MAD]],[2]MAD!$B$4:$J$500000,9,FALSE),"")</f>
        <v>43475</v>
      </c>
      <c r="AK3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56" s="124">
        <f>SPARES_MANUF[[#This Row],[Promised ODD]]</f>
        <v>43476</v>
      </c>
      <c r="AM356" s="122" t="s">
        <v>10</v>
      </c>
      <c r="AN356" s="200">
        <f>IFERROR(VLOOKUP(SPARES_MANUF[[#This Row],[P/N]],'Table V'!A$1:O$7777,13,FALSE),"0,00")</f>
        <v>1155</v>
      </c>
      <c r="AO356" s="201">
        <f>IFERROR(VLOOKUP(SPARES_MANUF[[#This Row],[P/N]],'Table V'!A$1:O$7777,14,FALSE),"0,00")</f>
        <v>2033</v>
      </c>
      <c r="AP356" s="202" t="str">
        <f>IFERROR(VLOOKUP(SPARES_MANUF[[#This Row],[P/N]],'Table V'!A$1:O$7777,15,FALSE),"TBD")</f>
        <v>USD</v>
      </c>
      <c r="AQ356" s="201" t="str">
        <f>IFERROR(VLOOKUP(SPARES_MANUF[[#This Row],[CONCAT]],[3]PO_AS!$A$2:$R$2520,16,FALSE),"TBD")</f>
        <v>TBD</v>
      </c>
      <c r="AR356" s="204" t="str">
        <f>IFERROR(VLOOKUP(SPARES_MANUF[[#This Row],[CONCAT]],[3]PO_AS!$A$2:$S$2520,18,FALSE),"TBD")</f>
        <v>TBD</v>
      </c>
      <c r="AS356" s="204" t="str">
        <f t="shared" si="24"/>
        <v>Non valide</v>
      </c>
      <c r="AT356" s="204" t="str">
        <f t="shared" si="25"/>
        <v>Non valide</v>
      </c>
      <c r="AU3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356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356" s="259" t="str">
        <f>LEFT(SPARES_MANUF[[#This Row],[LCT]],9)</f>
        <v>LCT138984</v>
      </c>
      <c r="AX356" s="205">
        <f>SPARES_MANUF[[#This Row],[Collaborated date]]</f>
        <v>43476</v>
      </c>
      <c r="AY356" s="206">
        <f>IF(AND(SPARES_MANUF[[#This Row],[Dashboard date]]&gt;40179,SPARES_MANUF[[#This Row],[Dashboard date]]&lt;45658),SPARES_MANUF[[#This Row],[Dashboard date]],0)</f>
        <v>43476</v>
      </c>
      <c r="AZ356" s="207">
        <f>IF(OR(SPARES_MANUF[[#This Row],[Client]]="STELIA",SPARES_MANUF[[#This Row],[Priority]]="RTN",SPARES_MANUF[[#This Row],[Priority]]="EXP",SPARES_MANUF[[#This Row],[Priority]]="CRIT"),2,1)</f>
        <v>2</v>
      </c>
      <c r="BA356" s="208">
        <f>IFERROR(VLOOKUP(SPARES_MANUF[[#This Row],[P/N]],Tableau2[[#All],[PN]:[Temps alloués (h)]],16,FALSE),"TBD")</f>
        <v>0</v>
      </c>
      <c r="BB356" s="208">
        <f>IFERROR(SUM(SPARES_MANUF[[#This Row],[Temps alloués Unitaire]]*SPARES_MANUF[[#This Row],[Requested Qty]]),"TBD")</f>
        <v>0</v>
      </c>
    </row>
    <row r="357" spans="1:54" ht="25.5" hidden="1" customHeight="1" x14ac:dyDescent="0.2">
      <c r="A357" s="335" t="str">
        <f t="shared" si="26"/>
        <v>2792611810</v>
      </c>
      <c r="B357" s="81" t="str">
        <f>IFERROR(VLOOKUP(F357,'Table V'!A:K,11,FALSE),"TBD")</f>
        <v>AIRBUS</v>
      </c>
      <c r="C357" s="81">
        <v>27926118</v>
      </c>
      <c r="D357" s="82">
        <v>10</v>
      </c>
      <c r="E357" s="83" t="s">
        <v>86</v>
      </c>
      <c r="F357" s="81" t="s">
        <v>679</v>
      </c>
      <c r="G357" s="81">
        <v>1</v>
      </c>
      <c r="H357" s="81">
        <v>0</v>
      </c>
      <c r="I357" s="81" t="str">
        <f>IFERROR(VLOOKUP(F357,'Stock PHS'!A:F,6,FALSE),"")</f>
        <v/>
      </c>
      <c r="J357" s="84" t="str">
        <f>IFERROR(VLOOKUP(F357,'Table V'!A:I,9,FALSE),"P/N INCONNU")</f>
        <v>P/N CONNU</v>
      </c>
      <c r="K357" s="81" t="str">
        <f>IFERROR(VLOOKUP(F357,'Table V'!A:J,10,FALSE),"TBD")</f>
        <v>TBD</v>
      </c>
      <c r="L357" s="81" t="str">
        <f>IFERROR(VLOOKUP(F357,'Table V'!A:C,3,FALSE),"LdF non existante")</f>
        <v>LdF Non approuvée</v>
      </c>
      <c r="M357" s="85" t="s">
        <v>46</v>
      </c>
      <c r="N357" s="81" t="str">
        <f>IFERROR(VLOOKUP(F357,'Table V'!A:H,8,FALSE),"À définir")</f>
        <v>NON</v>
      </c>
      <c r="O357" s="81">
        <f>IFERROR(VLOOKUP(F357,'Table V'!A:E,2,FALSE),"TBD")</f>
        <v>61</v>
      </c>
      <c r="P357" s="81" t="str">
        <f>IFERROR(CONCATENATE(VLOOKUP(F357,'Table V'!$A$1:$Q$259969,17,FALSE),"-",(RIGHT(C357,4)),"0",D357),"")</f>
        <v>1251019-6118010</v>
      </c>
      <c r="Q357" s="86" t="str">
        <f>IFERROR(VLOOKUP(F357,'Table V'!A:L,12,FALSE),"")</f>
        <v>LAB</v>
      </c>
      <c r="R357" s="82" t="s">
        <v>966</v>
      </c>
      <c r="S357" s="81" t="s">
        <v>841</v>
      </c>
      <c r="T357" s="90">
        <v>43472</v>
      </c>
      <c r="U357" s="88" t="s">
        <v>18</v>
      </c>
      <c r="V357" s="86" t="str">
        <f>IFERROR(VLOOKUP(F357,'Table V'!A:F,6,FALSE),"TBD")</f>
        <v>6963455500
6963455400</v>
      </c>
      <c r="W357" s="81" t="str">
        <f>IFERROR(VLOOKUP(F357,'Table V'!A:G,7,FALSE),"TBD")</f>
        <v>Qté 1
Qté 1</v>
      </c>
      <c r="X357" s="81" t="str">
        <f>IFERROR(VLOOKUP(A357,[1]Feuil1!$A:$AJ,32,FALSE),"N/A")</f>
        <v>Received</v>
      </c>
      <c r="Y357" s="86" t="s">
        <v>1893</v>
      </c>
      <c r="Z357" s="89" t="s">
        <v>1221</v>
      </c>
      <c r="AA357" s="81" t="s">
        <v>840</v>
      </c>
      <c r="AB357" s="85">
        <v>16961</v>
      </c>
      <c r="AC357" s="85" t="s">
        <v>905</v>
      </c>
      <c r="AD357" s="85">
        <v>3964</v>
      </c>
      <c r="AE357" s="90">
        <v>43419</v>
      </c>
      <c r="AF357" s="90">
        <v>43476</v>
      </c>
      <c r="AG357" s="90">
        <f t="shared" si="23"/>
        <v>43472</v>
      </c>
      <c r="AH357" s="81"/>
      <c r="AI357" s="133" t="str">
        <f>IFERROR(VLOOKUP(SPARES_MANUF[[#This Row],[LCT pour mise à la MAD]],[2]MAD!$B$4:$J$500000,2,FALSE),"MAD TBD")</f>
        <v>MAD TBD</v>
      </c>
      <c r="AJ357" s="124" t="str">
        <f>IFERROR(VLOOKUP(SPARES_MANUF[[#This Row],[LCT pour mise à la MAD]],[2]MAD!$B$4:$J$500000,9,FALSE),"")</f>
        <v/>
      </c>
      <c r="AK35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57" s="124">
        <f>SPARES_MANUF[[#This Row],[Promised ODD]]</f>
        <v>43476</v>
      </c>
      <c r="AM357" s="122" t="s">
        <v>10</v>
      </c>
      <c r="AN357" s="200">
        <f>IFERROR(VLOOKUP(SPARES_MANUF[[#This Row],[P/N]],'Table V'!A$1:O$7777,13,FALSE),"0,00")</f>
        <v>1389</v>
      </c>
      <c r="AO357" s="201">
        <f>IFERROR(VLOOKUP(SPARES_MANUF[[#This Row],[P/N]],'Table V'!A$1:O$7777,14,FALSE),"0,00")</f>
        <v>2219</v>
      </c>
      <c r="AP357" s="202" t="str">
        <f>IFERROR(VLOOKUP(SPARES_MANUF[[#This Row],[P/N]],'Table V'!A$1:O$7777,15,FALSE),"TBD")</f>
        <v>USD</v>
      </c>
      <c r="AQ357" s="201" t="str">
        <f>IFERROR(VLOOKUP(SPARES_MANUF[[#This Row],[CONCAT]],[3]PO_AS!$A$2:$R$2520,16,FALSE),"TBD")</f>
        <v>TBD</v>
      </c>
      <c r="AR357" s="204" t="str">
        <f>IFERROR(VLOOKUP(SPARES_MANUF[[#This Row],[CONCAT]],[3]PO_AS!$A$2:$S$2520,18,FALSE),"TBD")</f>
        <v>TBD</v>
      </c>
      <c r="AS357" s="204" t="str">
        <f t="shared" si="24"/>
        <v>Non valide</v>
      </c>
      <c r="AT357" s="204" t="str">
        <f t="shared" si="25"/>
        <v>Non valide</v>
      </c>
      <c r="AU3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357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357" s="259" t="str">
        <f>LEFT(SPARES_MANUF[[#This Row],[LCT]],9)</f>
        <v>LCT146126</v>
      </c>
      <c r="AX357" s="205">
        <f>SPARES_MANUF[[#This Row],[Collaborated date]]</f>
        <v>43476</v>
      </c>
      <c r="AY357" s="206">
        <f>IF(AND(SPARES_MANUF[[#This Row],[Dashboard date]]&gt;40179,SPARES_MANUF[[#This Row],[Dashboard date]]&lt;45658),SPARES_MANUF[[#This Row],[Dashboard date]],0)</f>
        <v>43476</v>
      </c>
      <c r="AZ357" s="207">
        <f>IF(OR(SPARES_MANUF[[#This Row],[Client]]="STELIA",SPARES_MANUF[[#This Row],[Priority]]="RTN",SPARES_MANUF[[#This Row],[Priority]]="EXP",SPARES_MANUF[[#This Row],[Priority]]="CRIT"),2,1)</f>
        <v>2</v>
      </c>
      <c r="BA357" s="208">
        <f>IFERROR(VLOOKUP(SPARES_MANUF[[#This Row],[P/N]],Tableau2[[#All],[PN]:[Temps alloués (h)]],16,FALSE),"TBD")</f>
        <v>0</v>
      </c>
      <c r="BB357" s="208">
        <f>IFERROR(SUM(SPARES_MANUF[[#This Row],[Temps alloués Unitaire]]*SPARES_MANUF[[#This Row],[Requested Qty]]),"TBD")</f>
        <v>0</v>
      </c>
    </row>
    <row r="358" spans="1:54" ht="25.5" hidden="1" customHeight="1" x14ac:dyDescent="0.2">
      <c r="A358" s="335" t="str">
        <f t="shared" si="26"/>
        <v>27839759</v>
      </c>
      <c r="B358" s="81" t="str">
        <f>IFERROR(VLOOKUP(F358,'Table V'!A:K,11,FALSE),"TBD")</f>
        <v>AIRBUS</v>
      </c>
      <c r="C358" s="81">
        <v>27839759</v>
      </c>
      <c r="D358" s="82"/>
      <c r="E358" s="83" t="s">
        <v>86</v>
      </c>
      <c r="F358" s="81" t="s">
        <v>633</v>
      </c>
      <c r="G358" s="81">
        <v>3</v>
      </c>
      <c r="H358" s="81">
        <v>0</v>
      </c>
      <c r="I358" s="81" t="str">
        <f>IFERROR(VLOOKUP(F358,'Stock PHS'!A:F,6,FALSE),"")</f>
        <v/>
      </c>
      <c r="J358" s="84" t="str">
        <f>IFERROR(VLOOKUP(F358,'Table V'!A:I,9,FALSE),"P/N INCONNU")</f>
        <v>P/N CONNU</v>
      </c>
      <c r="K358" s="81" t="str">
        <f>IFERROR(VLOOKUP(F358,'Table V'!A:J,10,FALSE),"TBD")</f>
        <v>NB06767P</v>
      </c>
      <c r="L358" s="81" t="str">
        <f>IFERROR(VLOOKUP(F358,'Table V'!A:C,3,FALSE),"LdF non existante")</f>
        <v>LdF Non approuvée</v>
      </c>
      <c r="M358" s="85" t="s">
        <v>46</v>
      </c>
      <c r="N358" s="81" t="str">
        <f>IFERROR(VLOOKUP(F358,'Table V'!A:H,8,FALSE),"À définir")</f>
        <v>NON</v>
      </c>
      <c r="O358" s="81">
        <f>IFERROR(VLOOKUP(F358,'Table V'!A:E,2,FALSE),"")</f>
        <v>40</v>
      </c>
      <c r="P358" s="81" t="str">
        <f>IFERROR(CONCATENATE(VLOOKUP(F358,'Table V'!$A$1:$Q$259969,17,FALSE),"-",(RIGHT(C358,4)),"0",D358),"")</f>
        <v>1251019-97590</v>
      </c>
      <c r="Q358" s="86" t="str">
        <f>IFERROR(VLOOKUP(F358,'Table V'!A:L,12,FALSE),"")</f>
        <v>LAB</v>
      </c>
      <c r="R358" s="82"/>
      <c r="S358" s="81" t="s">
        <v>153</v>
      </c>
      <c r="T358" s="90">
        <v>43472</v>
      </c>
      <c r="U358" s="88" t="s">
        <v>18</v>
      </c>
      <c r="V358" s="86" t="str">
        <f>IFERROR(VLOOKUP(F358,'Table V'!A:F,6,FALSE),"TBD")</f>
        <v>N/A</v>
      </c>
      <c r="W358" s="81" t="str">
        <f>IFERROR(VLOOKUP(F358,'Table V'!A:G,7,FALSE),"TBD")</f>
        <v>N/A</v>
      </c>
      <c r="X358" s="81" t="str">
        <f>IFERROR(VLOOKUP(A358,[1]Feuil1!$A:$AJ,32,FALSE),"N/A")</f>
        <v>N/A</v>
      </c>
      <c r="Y358" s="86" t="s">
        <v>1893</v>
      </c>
      <c r="Z358" s="89" t="s">
        <v>372</v>
      </c>
      <c r="AA358" s="81" t="s">
        <v>141</v>
      </c>
      <c r="AB358" s="85">
        <v>15132</v>
      </c>
      <c r="AC358" s="85"/>
      <c r="AD358" s="85"/>
      <c r="AE358" s="90">
        <v>43476</v>
      </c>
      <c r="AF358" s="90"/>
      <c r="AG358" s="90">
        <f t="shared" si="23"/>
        <v>43472</v>
      </c>
      <c r="AH358" s="81"/>
      <c r="AI358" s="133" t="str">
        <f>IFERROR(VLOOKUP(SPARES_MANUF[[#This Row],[LCT pour mise à la MAD]],[2]MAD!$B$4:$J$500000,2,FALSE),"MAD TBD")</f>
        <v>MAD TBD</v>
      </c>
      <c r="AJ358" s="124" t="str">
        <f>IFERROR(VLOOKUP(SPARES_MANUF[[#This Row],[LCT pour mise à la MAD]],[2]MAD!$B$4:$J$500000,9,FALSE),"")</f>
        <v/>
      </c>
      <c r="AK35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58" s="124">
        <v>43472</v>
      </c>
      <c r="AM358" s="122" t="s">
        <v>10</v>
      </c>
      <c r="AN358" s="200">
        <f>IFERROR(VLOOKUP(SPARES_MANUF[[#This Row],[P/N]],'Table V'!A$1:O$7777,13,FALSE),"0,00")</f>
        <v>3801</v>
      </c>
      <c r="AO358" s="201">
        <f>IFERROR(VLOOKUP(SPARES_MANUF[[#This Row],[P/N]],'Table V'!A$1:O$7777,14,FALSE),"0,00")</f>
        <v>0</v>
      </c>
      <c r="AP358" s="202" t="str">
        <f>IFERROR(VLOOKUP(SPARES_MANUF[[#This Row],[P/N]],'Table V'!A$1:O$7777,15,FALSE),"TBD")</f>
        <v>USD</v>
      </c>
      <c r="AQ358" s="203" t="str">
        <f>IFERROR(VLOOKUP(SPARES_MANUF[[#This Row],[CONCAT]],[3]PO_AS!$A$2:$R$2520,16,FALSE),"TBD")</f>
        <v>TBD</v>
      </c>
      <c r="AR358" s="204" t="str">
        <f>IFERROR(VLOOKUP(SPARES_MANUF[[#This Row],[CONCAT]],[3]PO_AS!$A$2:$S$2520,18,FALSE),"TBD")</f>
        <v>TBD</v>
      </c>
      <c r="AS358" s="204" t="str">
        <f t="shared" si="24"/>
        <v>Non valide</v>
      </c>
      <c r="AT358" s="204" t="str">
        <f t="shared" si="25"/>
        <v>Non valide</v>
      </c>
      <c r="AU35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11403</v>
      </c>
      <c r="AV358" s="280">
        <f>IFERROR(SPARES_MANUF[[#This Row],[CA]]*INDEX('Paramètres listes'!$A$32:$C$34,MATCH(SPARES_MANUF[[#This Row],[Devise vendue]],'Paramètres listes'!$A$32:$A$34,0),MATCH(DASHBOARD!$J$5,'Paramètres listes'!$A$32:$C$32,0)),"0,00")</f>
        <v>10148.67</v>
      </c>
      <c r="AW358" s="259" t="str">
        <f>LEFT(SPARES_MANUF[[#This Row],[LCT]],9)</f>
        <v/>
      </c>
      <c r="AX358" s="205">
        <f>SPARES_MANUF[[#This Row],[Collaborated date]]</f>
        <v>43472</v>
      </c>
      <c r="AY358" s="206">
        <f>IF(AND(SPARES_MANUF[[#This Row],[Dashboard date]]&gt;40179,SPARES_MANUF[[#This Row],[Dashboard date]]&lt;45658),SPARES_MANUF[[#This Row],[Dashboard date]],0)</f>
        <v>43472</v>
      </c>
      <c r="AZ358" s="207">
        <f>IF(OR(SPARES_MANUF[[#This Row],[Client]]="STELIA",SPARES_MANUF[[#This Row],[Priority]]="RTN",SPARES_MANUF[[#This Row],[Priority]]="EXP",SPARES_MANUF[[#This Row],[Priority]]="CRIT"),2,1)</f>
        <v>2</v>
      </c>
      <c r="BA358" s="208">
        <f>IFERROR(VLOOKUP(SPARES_MANUF[[#This Row],[P/N]],Tableau2[[#All],[PN]:[Temps alloués (h)]],16,FALSE),"TBD")</f>
        <v>0</v>
      </c>
      <c r="BB358" s="208">
        <f>IFERROR(SUM(SPARES_MANUF[[#This Row],[Temps alloués Unitaire]]*SPARES_MANUF[[#This Row],[Requested Qty]]),"TBD")</f>
        <v>0</v>
      </c>
    </row>
    <row r="359" spans="1:54" ht="38.25" hidden="1" customHeight="1" x14ac:dyDescent="0.2">
      <c r="A359" s="335" t="str">
        <f t="shared" si="26"/>
        <v>2788065510</v>
      </c>
      <c r="B359" s="81" t="str">
        <f>IFERROR(VLOOKUP(F359,'Table V'!A:K,11,FALSE),"TBD")</f>
        <v>AIRBUS</v>
      </c>
      <c r="C359" s="81">
        <v>27880655</v>
      </c>
      <c r="D359" s="82">
        <v>10</v>
      </c>
      <c r="E359" s="83" t="s">
        <v>86</v>
      </c>
      <c r="F359" s="81" t="s">
        <v>650</v>
      </c>
      <c r="G359" s="81">
        <v>10</v>
      </c>
      <c r="H359" s="81">
        <v>0</v>
      </c>
      <c r="I359" s="81" t="str">
        <f>IFERROR(VLOOKUP(F359,'Stock PHS'!A:F,6,FALSE),"")</f>
        <v/>
      </c>
      <c r="J359" s="84" t="str">
        <f>IFERROR(VLOOKUP(F359,'Table V'!A:I,9,FALSE),"P/N INCONNU")</f>
        <v>P/N CONNU</v>
      </c>
      <c r="K359" s="81" t="str">
        <f>IFERROR(VLOOKUP(F359,'Table V'!A:J,10,FALSE),"TBD")</f>
        <v>N/A</v>
      </c>
      <c r="L359" s="81" t="str">
        <f>IFERROR(VLOOKUP(F359,'Table V'!A:C,3,FALSE),"LdF non existante")</f>
        <v>LdF approuvée</v>
      </c>
      <c r="M359" s="85" t="s">
        <v>46</v>
      </c>
      <c r="N359" s="81" t="str">
        <f>IFERROR(VLOOKUP(F359,'Table V'!A:H,8,FALSE),"À définir")</f>
        <v>NON</v>
      </c>
      <c r="O359" s="81" t="str">
        <f>IFERROR(VLOOKUP(F359,'Table V'!A:E,2,FALSE),"TBD")</f>
        <v>PROTECTION CAP</v>
      </c>
      <c r="P359" s="81" t="str">
        <f>IFERROR(CONCATENATE(VLOOKUP(F359,'Table V'!$A$1:$Q$259969,17,FALSE),"-",(RIGHT(C359,4)),"0",D359),"")</f>
        <v>1251019-0655010</v>
      </c>
      <c r="Q359" s="86" t="str">
        <f>IFERROR(VLOOKUP(F359,'Table V'!A:L,12,FALSE),"")</f>
        <v>COL</v>
      </c>
      <c r="R359" s="82" t="s">
        <v>869</v>
      </c>
      <c r="S359" s="81" t="s">
        <v>870</v>
      </c>
      <c r="T359" s="90">
        <v>43472</v>
      </c>
      <c r="U359" s="88" t="s">
        <v>18</v>
      </c>
      <c r="V359" s="86" t="str">
        <f>IFERROR(VLOOKUP(F359,'Table V'!A:F,6,FALSE),"TBD")</f>
        <v>N/A</v>
      </c>
      <c r="W359" s="81" t="str">
        <f>IFERROR(VLOOKUP(F359,'Table V'!A:G,7,FALSE),"TBD")</f>
        <v>N/A</v>
      </c>
      <c r="X359" s="81" t="str">
        <f>IFERROR(VLOOKUP(A359,[1]Feuil1!$A:$AJ,32,FALSE),"N/A")</f>
        <v>N/A</v>
      </c>
      <c r="Y359" s="86" t="s">
        <v>1893</v>
      </c>
      <c r="Z359" s="89" t="s">
        <v>1179</v>
      </c>
      <c r="AA359" s="81" t="s">
        <v>840</v>
      </c>
      <c r="AB359" s="85">
        <v>17018</v>
      </c>
      <c r="AC359" s="85" t="s">
        <v>892</v>
      </c>
      <c r="AD359" s="85">
        <v>4290</v>
      </c>
      <c r="AE359" s="90">
        <v>43469</v>
      </c>
      <c r="AF359" s="90">
        <v>43476</v>
      </c>
      <c r="AG359" s="90">
        <f t="shared" si="23"/>
        <v>43472</v>
      </c>
      <c r="AH359" s="81"/>
      <c r="AI359" s="133" t="str">
        <f>IFERROR(VLOOKUP(SPARES_MANUF[[#This Row],[LCT pour mise à la MAD]],[2]MAD!$B$4:$J$500000,2,FALSE),"MAD TBD")</f>
        <v>MAD TBD</v>
      </c>
      <c r="AJ359" s="124" t="str">
        <f>IFERROR(VLOOKUP(SPARES_MANUF[[#This Row],[LCT pour mise à la MAD]],[2]MAD!$B$4:$J$500000,9,FALSE),"")</f>
        <v/>
      </c>
      <c r="AK3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59" s="124">
        <f>SPARES_MANUF[[#This Row],[Promised ODD]]</f>
        <v>43476</v>
      </c>
      <c r="AM359" s="122" t="s">
        <v>10</v>
      </c>
      <c r="AN359" s="200">
        <f>IFERROR(VLOOKUP(SPARES_MANUF[[#This Row],[P/N]],'Table V'!A$1:O$7777,13,FALSE),"0,00")</f>
        <v>134</v>
      </c>
      <c r="AO359" s="201">
        <f>IFERROR(VLOOKUP(SPARES_MANUF[[#This Row],[P/N]],'Table V'!A$1:O$7777,14,FALSE),"0,00")</f>
        <v>0</v>
      </c>
      <c r="AP359" s="202" t="str">
        <f>IFERROR(VLOOKUP(SPARES_MANUF[[#This Row],[P/N]],'Table V'!A$1:O$7777,15,FALSE),"TBD")</f>
        <v>EUR</v>
      </c>
      <c r="AQ359" s="201" t="str">
        <f>IFERROR(VLOOKUP(SPARES_MANUF[[#This Row],[CONCAT]],[3]PO_AS!$A$2:$R$2520,16,FALSE),"TBD")</f>
        <v>TBD</v>
      </c>
      <c r="AR359" s="204" t="str">
        <f>IFERROR(VLOOKUP(SPARES_MANUF[[#This Row],[CONCAT]],[3]PO_AS!$A$2:$S$2520,18,FALSE),"TBD")</f>
        <v>TBD</v>
      </c>
      <c r="AS359" s="204" t="str">
        <f t="shared" si="24"/>
        <v>Non valide</v>
      </c>
      <c r="AT359" s="204" t="str">
        <f t="shared" si="25"/>
        <v>Non valide</v>
      </c>
      <c r="AU3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1340</v>
      </c>
      <c r="AV359" s="280">
        <f>IFERROR(SPARES_MANUF[[#This Row],[CA]]*INDEX('Paramètres listes'!$A$32:$C$34,MATCH(SPARES_MANUF[[#This Row],[Devise vendue]],'Paramètres listes'!$A$32:$A$34,0),MATCH(DASHBOARD!$J$5,'Paramètres listes'!$A$32:$C$32,0)),"0,00")</f>
        <v>1340</v>
      </c>
      <c r="AW359" s="259" t="str">
        <f>LEFT(SPARES_MANUF[[#This Row],[LCT]],9)</f>
        <v>LCT133608</v>
      </c>
      <c r="AX359" s="205">
        <f>SPARES_MANUF[[#This Row],[Collaborated date]]</f>
        <v>43476</v>
      </c>
      <c r="AY359" s="206">
        <f>IF(AND(SPARES_MANUF[[#This Row],[Dashboard date]]&gt;40179,SPARES_MANUF[[#This Row],[Dashboard date]]&lt;45658),SPARES_MANUF[[#This Row],[Dashboard date]],0)</f>
        <v>43476</v>
      </c>
      <c r="AZ359" s="207">
        <f>IF(OR(SPARES_MANUF[[#This Row],[Client]]="STELIA",SPARES_MANUF[[#This Row],[Priority]]="RTN",SPARES_MANUF[[#This Row],[Priority]]="EXP",SPARES_MANUF[[#This Row],[Priority]]="CRIT"),2,1)</f>
        <v>2</v>
      </c>
      <c r="BA359" s="208">
        <f>IFERROR(VLOOKUP(SPARES_MANUF[[#This Row],[P/N]],Tableau2[[#All],[PN]:[Temps alloués (h)]],16,FALSE),"TBD")</f>
        <v>0.65</v>
      </c>
      <c r="BB359" s="208">
        <f>IFERROR(SUM(SPARES_MANUF[[#This Row],[Temps alloués Unitaire]]*SPARES_MANUF[[#This Row],[Requested Qty]]),"TBD")</f>
        <v>6.5</v>
      </c>
    </row>
    <row r="360" spans="1:54" ht="25.5" hidden="1" customHeight="1" x14ac:dyDescent="0.2">
      <c r="A360" s="335" t="str">
        <f t="shared" si="26"/>
        <v>2787158710</v>
      </c>
      <c r="B360" s="81" t="str">
        <f>IFERROR(VLOOKUP(F360,'Table V'!A:K,11,FALSE),"TBD")</f>
        <v>AIRBUS</v>
      </c>
      <c r="C360" s="81">
        <v>27871587</v>
      </c>
      <c r="D360" s="82">
        <v>10</v>
      </c>
      <c r="E360" s="83" t="s">
        <v>78</v>
      </c>
      <c r="F360" s="81" t="s">
        <v>653</v>
      </c>
      <c r="G360" s="81">
        <v>2</v>
      </c>
      <c r="H360" s="81">
        <v>0</v>
      </c>
      <c r="I360" s="81" t="str">
        <f>IFERROR(VLOOKUP(F360,'Stock PHS'!A:F,6,FALSE),"")</f>
        <v/>
      </c>
      <c r="J360" s="84" t="str">
        <f>IFERROR(VLOOKUP(F360,'Table V'!A:I,9,FALSE),"P/N INCONNU")</f>
        <v>P/N CONNU</v>
      </c>
      <c r="K360" s="81" t="str">
        <f>IFERROR(VLOOKUP(F360,'Table V'!A:J,10,FALSE),"TBD")</f>
        <v>TBD</v>
      </c>
      <c r="L360" s="81" t="str">
        <f>IFERROR(VLOOKUP(F360,'Table V'!A:C,3,FALSE),"LdF non existante")</f>
        <v>LdF approuvée</v>
      </c>
      <c r="M360" s="85" t="s">
        <v>46</v>
      </c>
      <c r="N360" s="81" t="str">
        <f>IFERROR(VLOOKUP(F360,'Table V'!A:H,8,FALSE),"À définir")</f>
        <v>NON</v>
      </c>
      <c r="O360" s="81" t="str">
        <f>IFERROR(VLOOKUP(F360,'Table V'!A:E,2,FALSE),"TBD")</f>
        <v>JACK ASSY</v>
      </c>
      <c r="P360" s="81" t="str">
        <f>IFERROR(CONCATENATE(VLOOKUP(F360,'Table V'!$A$1:$Q$259969,17,FALSE),"-",(RIGHT(C360,4)),"0",D360),"")</f>
        <v>1251019-1587010</v>
      </c>
      <c r="Q360" s="86" t="str">
        <f>IFERROR(VLOOKUP(F360,'Table V'!A:L,12,FALSE),"")</f>
        <v>COL</v>
      </c>
      <c r="R360" s="82" t="s">
        <v>871</v>
      </c>
      <c r="S360" s="81" t="s">
        <v>872</v>
      </c>
      <c r="T360" s="90">
        <v>43472</v>
      </c>
      <c r="U360" s="88" t="s">
        <v>18</v>
      </c>
      <c r="V360" s="86" t="str">
        <f>IFERROR(VLOOKUP(F360,'Table V'!A:F,6,FALSE),"TBD")</f>
        <v>N/A</v>
      </c>
      <c r="W360" s="81" t="str">
        <f>IFERROR(VLOOKUP(F360,'Table V'!A:G,7,FALSE),"TBD")</f>
        <v>N/A</v>
      </c>
      <c r="X360" s="81" t="str">
        <f>IFERROR(VLOOKUP(A360,[1]Feuil1!$A:$AJ,32,FALSE),"N/A")</f>
        <v>N/A</v>
      </c>
      <c r="Y360" s="86" t="s">
        <v>1893</v>
      </c>
      <c r="Z360" s="89" t="s">
        <v>1188</v>
      </c>
      <c r="AA360" s="81" t="s">
        <v>840</v>
      </c>
      <c r="AB360" s="85">
        <v>17020</v>
      </c>
      <c r="AC360" s="81" t="s">
        <v>990</v>
      </c>
      <c r="AD360" s="85">
        <v>4006</v>
      </c>
      <c r="AE360" s="90">
        <v>43406</v>
      </c>
      <c r="AF360" s="90">
        <v>43476</v>
      </c>
      <c r="AG360" s="90">
        <f t="shared" si="23"/>
        <v>43472</v>
      </c>
      <c r="AH360" s="81"/>
      <c r="AI360" s="133" t="str">
        <f>IFERROR(VLOOKUP(SPARES_MANUF[[#This Row],[LCT pour mise à la MAD]],[2]MAD!$B$4:$J$500000,2,FALSE),"MAD TBD")</f>
        <v>MAD TBD</v>
      </c>
      <c r="AJ360" s="124" t="str">
        <f>IFERROR(VLOOKUP(SPARES_MANUF[[#This Row],[LCT pour mise à la MAD]],[2]MAD!$B$4:$J$500000,9,FALSE),"")</f>
        <v/>
      </c>
      <c r="AK3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60" s="124">
        <f>SPARES_MANUF[[#This Row],[Promised ODD]]</f>
        <v>43476</v>
      </c>
      <c r="AM360" s="122" t="s">
        <v>10</v>
      </c>
      <c r="AN360" s="200">
        <f>IFERROR(VLOOKUP(SPARES_MANUF[[#This Row],[P/N]],'Table V'!A$1:O$7777,13,FALSE),"0,00")</f>
        <v>1885</v>
      </c>
      <c r="AO360" s="201">
        <f>IFERROR(VLOOKUP(SPARES_MANUF[[#This Row],[P/N]],'Table V'!A$1:O$7777,14,FALSE),"0,00")</f>
        <v>0</v>
      </c>
      <c r="AP360" s="202" t="str">
        <f>IFERROR(VLOOKUP(SPARES_MANUF[[#This Row],[P/N]],'Table V'!A$1:O$7777,15,FALSE),"TBD")</f>
        <v>USD</v>
      </c>
      <c r="AQ360" s="201" t="str">
        <f>IFERROR(VLOOKUP(SPARES_MANUF[[#This Row],[CONCAT]],[3]PO_AS!$A$2:$R$2520,16,FALSE),"TBD")</f>
        <v>TBD</v>
      </c>
      <c r="AR360" s="204" t="str">
        <f>IFERROR(VLOOKUP(SPARES_MANUF[[#This Row],[CONCAT]],[3]PO_AS!$A$2:$S$2520,18,FALSE),"TBD")</f>
        <v>TBD</v>
      </c>
      <c r="AS360" s="204" t="str">
        <f t="shared" si="24"/>
        <v>Non valide</v>
      </c>
      <c r="AT360" s="204" t="str">
        <f t="shared" si="25"/>
        <v>Non valide</v>
      </c>
      <c r="AU3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3770</v>
      </c>
      <c r="AV360" s="280">
        <f>IFERROR(SPARES_MANUF[[#This Row],[CA]]*INDEX('Paramètres listes'!$A$32:$C$34,MATCH(SPARES_MANUF[[#This Row],[Devise vendue]],'Paramètres listes'!$A$32:$A$34,0),MATCH(DASHBOARD!$J$5,'Paramètres listes'!$A$32:$C$32,0)),"0,00")</f>
        <v>3355.3</v>
      </c>
      <c r="AW360" s="259" t="str">
        <f>LEFT(SPARES_MANUF[[#This Row],[LCT]],9)</f>
        <v>LCT133717</v>
      </c>
      <c r="AX360" s="205">
        <f>SPARES_MANUF[[#This Row],[Collaborated date]]</f>
        <v>43476</v>
      </c>
      <c r="AY360" s="206">
        <f>IF(AND(SPARES_MANUF[[#This Row],[Dashboard date]]&gt;40179,SPARES_MANUF[[#This Row],[Dashboard date]]&lt;45658),SPARES_MANUF[[#This Row],[Dashboard date]],0)</f>
        <v>43476</v>
      </c>
      <c r="AZ360" s="207">
        <f>IF(OR(SPARES_MANUF[[#This Row],[Client]]="STELIA",SPARES_MANUF[[#This Row],[Priority]]="RTN",SPARES_MANUF[[#This Row],[Priority]]="EXP",SPARES_MANUF[[#This Row],[Priority]]="CRIT"),2,1)</f>
        <v>2</v>
      </c>
      <c r="BA360" s="208">
        <f>IFERROR(VLOOKUP(SPARES_MANUF[[#This Row],[P/N]],Tableau2[[#All],[PN]:[Temps alloués (h)]],16,FALSE),"TBD")</f>
        <v>1.66</v>
      </c>
      <c r="BB360" s="208">
        <f>IFERROR(SUM(SPARES_MANUF[[#This Row],[Temps alloués Unitaire]]*SPARES_MANUF[[#This Row],[Requested Qty]]),"TBD")</f>
        <v>3.32</v>
      </c>
    </row>
    <row r="361" spans="1:54" ht="51" hidden="1" customHeight="1" x14ac:dyDescent="0.2">
      <c r="A361" s="335" t="str">
        <f t="shared" si="26"/>
        <v>2794135110</v>
      </c>
      <c r="B361" s="81" t="str">
        <f>IFERROR(VLOOKUP(F361,'Table V'!A:K,11,FALSE),"TBD")</f>
        <v>AIRBUS</v>
      </c>
      <c r="C361" s="81">
        <v>27941351</v>
      </c>
      <c r="D361" s="82" t="s">
        <v>139</v>
      </c>
      <c r="E361" s="83" t="s">
        <v>11</v>
      </c>
      <c r="F361" s="81" t="s">
        <v>1033</v>
      </c>
      <c r="G361" s="81">
        <v>2</v>
      </c>
      <c r="H361" s="81">
        <v>0</v>
      </c>
      <c r="I361" s="81" t="str">
        <f>IFERROR(VLOOKUP(F361,'Stock PHS'!A:F,6,FALSE),"")</f>
        <v/>
      </c>
      <c r="J361" s="84" t="str">
        <f>IFERROR(VLOOKUP(F361,'Table V'!A:I,9,FALSE),"P/N INCONNU")</f>
        <v>P/N CONNU</v>
      </c>
      <c r="K361" s="81" t="str">
        <f>IFERROR(VLOOKUP(F361,'Table V'!A:J,10,FALSE),"TBD")</f>
        <v>NB07663</v>
      </c>
      <c r="L361" s="81" t="str">
        <f>IFERROR(VLOOKUP(F361,'Table V'!A:C,3,FALSE),"LdF non existante")</f>
        <v>LdF Non approuvée</v>
      </c>
      <c r="M361" s="85" t="s">
        <v>46</v>
      </c>
      <c r="N361" s="81" t="str">
        <f>IFERROR(VLOOKUP(F361,'Table V'!A:H,8,FALSE),"À définir")</f>
        <v>NON</v>
      </c>
      <c r="O361" s="81">
        <f>IFERROR(VLOOKUP(F361,'Table V'!A:E,2,FALSE),"TBD")</f>
        <v>45</v>
      </c>
      <c r="P361" s="81" t="str">
        <f>IFERROR(CONCATENATE(VLOOKUP(F361,'Table V'!$A$1:$Q$259969,17,FALSE),"-",(RIGHT(C361,4)),"0",D361),"")</f>
        <v>1251019-1351010</v>
      </c>
      <c r="Q361" s="86" t="str">
        <f>IFERROR(VLOOKUP(F361,'Table V'!A:L,12,FALSE),"")</f>
        <v>LAB</v>
      </c>
      <c r="R361" s="82" t="s">
        <v>1056</v>
      </c>
      <c r="S361" s="81" t="s">
        <v>1256</v>
      </c>
      <c r="T361" s="90">
        <v>43474</v>
      </c>
      <c r="U361" s="88" t="s">
        <v>18</v>
      </c>
      <c r="V361" s="86" t="str">
        <f>IFERROR(VLOOKUP(F361,'Table V'!A:F,6,FALSE),"TBD")</f>
        <v>N/A</v>
      </c>
      <c r="W361" s="81" t="str">
        <f>IFERROR(VLOOKUP(F361,'Table V'!A:G,7,FALSE),"TBD")</f>
        <v>N/A</v>
      </c>
      <c r="X361" s="81" t="str">
        <f>IFERROR(VLOOKUP(A361,[1]Feuil1!$A:$AJ,32,FALSE),"N/A")</f>
        <v>N/A</v>
      </c>
      <c r="Y361" s="86" t="s">
        <v>1893</v>
      </c>
      <c r="Z361" s="89" t="s">
        <v>1234</v>
      </c>
      <c r="AA361" s="81" t="s">
        <v>840</v>
      </c>
      <c r="AB361" s="81">
        <v>18286</v>
      </c>
      <c r="AC361" s="85"/>
      <c r="AD361" s="85">
        <v>3884</v>
      </c>
      <c r="AE361" s="90">
        <v>43399</v>
      </c>
      <c r="AF361" s="90">
        <v>43476</v>
      </c>
      <c r="AG361" s="90">
        <f t="shared" si="23"/>
        <v>43474</v>
      </c>
      <c r="AH361" s="81"/>
      <c r="AI361" s="133">
        <f>IFERROR(VLOOKUP(SPARES_MANUF[[#This Row],[LCT pour mise à la MAD]],[2]MAD!$B$4:$J$500000,2,FALSE),"MAD TBD")</f>
        <v>43454</v>
      </c>
      <c r="AJ361" s="124">
        <f>IFERROR(VLOOKUP(SPARES_MANUF[[#This Row],[LCT pour mise à la MAD]],[2]MAD!$B$4:$J$500000,9,FALSE),"")</f>
        <v>43455</v>
      </c>
      <c r="AK3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61" s="124">
        <f>SPARES_MANUF[[#This Row],[Promised ODD]]</f>
        <v>43476</v>
      </c>
      <c r="AM361" s="122" t="s">
        <v>10</v>
      </c>
      <c r="AN361" s="200">
        <f>IFERROR(VLOOKUP(SPARES_MANUF[[#This Row],[P/N]],'Table V'!A$1:O$7777,13,FALSE),"0,00")</f>
        <v>2247</v>
      </c>
      <c r="AO361" s="201">
        <f>IFERROR(VLOOKUP(SPARES_MANUF[[#This Row],[P/N]],'Table V'!A$1:O$7777,14,FALSE),"0,00")</f>
        <v>4290</v>
      </c>
      <c r="AP361" s="202" t="str">
        <f>IFERROR(VLOOKUP(SPARES_MANUF[[#This Row],[P/N]],'Table V'!A$1:O$7777,15,FALSE),"TBD")</f>
        <v>USD</v>
      </c>
      <c r="AQ361" s="201" t="str">
        <f>IFERROR(VLOOKUP(SPARES_MANUF[[#This Row],[CONCAT]],[3]PO_AS!$A$2:$R$2520,16,FALSE),"TBD")</f>
        <v>TBD</v>
      </c>
      <c r="AR361" s="204" t="str">
        <f>IFERROR(VLOOKUP(SPARES_MANUF[[#This Row],[CONCAT]],[3]PO_AS!$A$2:$S$2520,18,FALSE),"TBD")</f>
        <v>TBD</v>
      </c>
      <c r="AS361" s="204" t="str">
        <f t="shared" si="24"/>
        <v>Non valide</v>
      </c>
      <c r="AT361" s="204" t="str">
        <f t="shared" si="25"/>
        <v>Non valide</v>
      </c>
      <c r="AU3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8580</v>
      </c>
      <c r="AV361" s="280">
        <f>IFERROR(SPARES_MANUF[[#This Row],[CA]]*INDEX('Paramètres listes'!$A$32:$C$34,MATCH(SPARES_MANUF[[#This Row],[Devise vendue]],'Paramètres listes'!$A$32:$A$34,0),MATCH(DASHBOARD!$J$5,'Paramètres listes'!$A$32:$C$32,0)),"0,00")</f>
        <v>7636.2</v>
      </c>
      <c r="AW361" s="259" t="str">
        <f>LEFT(SPARES_MANUF[[#This Row],[LCT]],9)</f>
        <v>LCT169000</v>
      </c>
      <c r="AX361" s="205">
        <f>SPARES_MANUF[[#This Row],[Collaborated date]]</f>
        <v>43476</v>
      </c>
      <c r="AY361" s="206">
        <f>IF(AND(SPARES_MANUF[[#This Row],[Dashboard date]]&gt;40179,SPARES_MANUF[[#This Row],[Dashboard date]]&lt;45658),SPARES_MANUF[[#This Row],[Dashboard date]],0)</f>
        <v>43476</v>
      </c>
      <c r="AZ361" s="207">
        <f>IF(OR(SPARES_MANUF[[#This Row],[Client]]="STELIA",SPARES_MANUF[[#This Row],[Priority]]="RTN",SPARES_MANUF[[#This Row],[Priority]]="EXP",SPARES_MANUF[[#This Row],[Priority]]="CRIT"),2,1)</f>
        <v>2</v>
      </c>
      <c r="BA361" s="208">
        <f>IFERROR(VLOOKUP(SPARES_MANUF[[#This Row],[P/N]],Tableau2[[#All],[PN]:[Temps alloués (h)]],16,FALSE),"TBD")</f>
        <v>7.99</v>
      </c>
      <c r="BB361" s="208">
        <f>IFERROR(SUM(SPARES_MANUF[[#This Row],[Temps alloués Unitaire]]*SPARES_MANUF[[#This Row],[Requested Qty]]),"TBD")</f>
        <v>15.98</v>
      </c>
    </row>
    <row r="362" spans="1:54" ht="25.5" hidden="1" customHeight="1" x14ac:dyDescent="0.2">
      <c r="A362" s="335" t="str">
        <f t="shared" si="26"/>
        <v>2796875510</v>
      </c>
      <c r="B362" s="81" t="str">
        <f>IFERROR(VLOOKUP(F362,'Table V'!A:K,11,FALSE),"TBD")</f>
        <v>AIRBUS</v>
      </c>
      <c r="C362" s="81">
        <v>27968755</v>
      </c>
      <c r="D362" s="82" t="s">
        <v>139</v>
      </c>
      <c r="E362" s="83" t="s">
        <v>78</v>
      </c>
      <c r="F362" s="81" t="s">
        <v>506</v>
      </c>
      <c r="G362" s="81">
        <v>1</v>
      </c>
      <c r="H362" s="81">
        <v>0</v>
      </c>
      <c r="I362" s="81" t="str">
        <f>IFERROR(VLOOKUP(F362,'Stock PHS'!A:F,6,FALSE),"")</f>
        <v/>
      </c>
      <c r="J362" s="84" t="str">
        <f>IFERROR(VLOOKUP(F362,'Table V'!A:I,9,FALSE),"P/N INCONNU")</f>
        <v>P/N CONNU</v>
      </c>
      <c r="K362" s="81" t="str">
        <f>IFERROR(VLOOKUP(F362,'Table V'!A:J,10,FALSE),"TBD")</f>
        <v>N/A</v>
      </c>
      <c r="L362" s="81" t="str">
        <f>IFERROR(VLOOKUP(F362,'Table V'!A:C,3,FALSE),"LdF non existante")</f>
        <v>LdF approuvée</v>
      </c>
      <c r="M362" s="85" t="s">
        <v>46</v>
      </c>
      <c r="N362" s="81" t="str">
        <f>IFERROR(VLOOKUP(F362,'Table V'!A:H,8,FALSE),"À définir")</f>
        <v>NON</v>
      </c>
      <c r="O362" s="81">
        <f>IFERROR(VLOOKUP(F362,'Table V'!A:E,2,FALSE),"TBD")</f>
        <v>27</v>
      </c>
      <c r="P362" s="81" t="str">
        <f>IFERROR(CONCATENATE(VLOOKUP(F362,'Table V'!$A$1:$Q$259969,17,FALSE),"-",(RIGHT(C362,4)),"0",D362),"")</f>
        <v>1251019-8755010</v>
      </c>
      <c r="Q362" s="86" t="str">
        <f>IFERROR(VLOOKUP(F362,'Table V'!A:L,12,FALSE),"")</f>
        <v>LAB</v>
      </c>
      <c r="R362" s="82" t="s">
        <v>1149</v>
      </c>
      <c r="S362" s="81" t="s">
        <v>262</v>
      </c>
      <c r="T362" s="90">
        <v>43474</v>
      </c>
      <c r="U362" s="88" t="s">
        <v>18</v>
      </c>
      <c r="V362" s="86" t="str">
        <f>IFERROR(VLOOKUP(F362,'Table V'!A:F,6,FALSE),"TBD")</f>
        <v>N/A</v>
      </c>
      <c r="W362" s="81" t="str">
        <f>IFERROR(VLOOKUP(F362,'Table V'!A:G,7,FALSE),"TBD")</f>
        <v>N/A</v>
      </c>
      <c r="X362" s="81" t="str">
        <f>IFERROR(VLOOKUP(A362,[1]Feuil1!$A:$AJ,32,FALSE),"N/A")</f>
        <v>N/A</v>
      </c>
      <c r="Y362" s="86" t="s">
        <v>1893</v>
      </c>
      <c r="Z362" s="89" t="s">
        <v>1295</v>
      </c>
      <c r="AA362" s="81" t="s">
        <v>840</v>
      </c>
      <c r="AB362" s="85">
        <v>19079</v>
      </c>
      <c r="AC362" s="85" t="s">
        <v>1170</v>
      </c>
      <c r="AD362" s="85">
        <v>4144</v>
      </c>
      <c r="AE362" s="90">
        <v>43446</v>
      </c>
      <c r="AF362" s="90">
        <v>43480</v>
      </c>
      <c r="AG362" s="90">
        <f t="shared" si="23"/>
        <v>43474</v>
      </c>
      <c r="AH362" s="81"/>
      <c r="AI362" s="133">
        <f>IFERROR(VLOOKUP(SPARES_MANUF[[#This Row],[LCT pour mise à la MAD]],[2]MAD!$B$4:$J$500000,2,FALSE),"MAD TBD")</f>
        <v>43475</v>
      </c>
      <c r="AJ362" s="124">
        <f>IFERROR(VLOOKUP(SPARES_MANUF[[#This Row],[LCT pour mise à la MAD]],[2]MAD!$B$4:$J$500000,9,FALSE),"")</f>
        <v>43479</v>
      </c>
      <c r="AK3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62" s="124">
        <f>SPARES_MANUF[[#This Row],[Promised ODD]]</f>
        <v>43480</v>
      </c>
      <c r="AM362" s="122" t="s">
        <v>10</v>
      </c>
      <c r="AN362" s="200">
        <f>IFERROR(VLOOKUP(SPARES_MANUF[[#This Row],[P/N]],'Table V'!A$1:O$7777,13,FALSE),"0,00")</f>
        <v>1074</v>
      </c>
      <c r="AO362" s="201">
        <f>IFERROR(VLOOKUP(SPARES_MANUF[[#This Row],[P/N]],'Table V'!A$1:O$7777,14,FALSE),"0,00")</f>
        <v>1850</v>
      </c>
      <c r="AP362" s="202" t="str">
        <f>IFERROR(VLOOKUP(SPARES_MANUF[[#This Row],[P/N]],'Table V'!A$1:O$7777,15,FALSE),"TBD")</f>
        <v>USD</v>
      </c>
      <c r="AQ362" s="201" t="str">
        <f>IFERROR(VLOOKUP(SPARES_MANUF[[#This Row],[CONCAT]],[3]PO_AS!$A$2:$R$2520,16,FALSE),"TBD")</f>
        <v>TBD</v>
      </c>
      <c r="AR362" s="204" t="str">
        <f>IFERROR(VLOOKUP(SPARES_MANUF[[#This Row],[CONCAT]],[3]PO_AS!$A$2:$S$2520,18,FALSE),"TBD")</f>
        <v>TBD</v>
      </c>
      <c r="AS362" s="204" t="str">
        <f t="shared" si="24"/>
        <v>Non valide</v>
      </c>
      <c r="AT362" s="204" t="str">
        <f t="shared" si="25"/>
        <v>Non valide</v>
      </c>
      <c r="AU3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1074</v>
      </c>
      <c r="AV362" s="280">
        <f>IFERROR(SPARES_MANUF[[#This Row],[CA]]*INDEX('Paramètres listes'!$A$32:$C$34,MATCH(SPARES_MANUF[[#This Row],[Devise vendue]],'Paramètres listes'!$A$32:$A$34,0),MATCH(DASHBOARD!$J$5,'Paramètres listes'!$A$32:$C$32,0)),"0,00")</f>
        <v>955.86</v>
      </c>
      <c r="AW362" s="259" t="str">
        <f>LEFT(SPARES_MANUF[[#This Row],[LCT]],9)</f>
        <v>LCT185900</v>
      </c>
      <c r="AX362" s="205">
        <f>SPARES_MANUF[[#This Row],[Collaborated date]]</f>
        <v>43480</v>
      </c>
      <c r="AY362" s="206">
        <f>IF(AND(SPARES_MANUF[[#This Row],[Dashboard date]]&gt;40179,SPARES_MANUF[[#This Row],[Dashboard date]]&lt;45658),SPARES_MANUF[[#This Row],[Dashboard date]],0)</f>
        <v>43480</v>
      </c>
      <c r="AZ362" s="207">
        <f>IF(OR(SPARES_MANUF[[#This Row],[Client]]="STELIA",SPARES_MANUF[[#This Row],[Priority]]="RTN",SPARES_MANUF[[#This Row],[Priority]]="EXP",SPARES_MANUF[[#This Row],[Priority]]="CRIT"),2,1)</f>
        <v>2</v>
      </c>
      <c r="BA362" s="208">
        <f>IFERROR(VLOOKUP(SPARES_MANUF[[#This Row],[P/N]],Tableau2[[#All],[PN]:[Temps alloués (h)]],16,FALSE),"TBD")</f>
        <v>3.06</v>
      </c>
      <c r="BB362" s="208">
        <f>IFERROR(SUM(SPARES_MANUF[[#This Row],[Temps alloués Unitaire]]*SPARES_MANUF[[#This Row],[Requested Qty]]),"TBD")</f>
        <v>3.06</v>
      </c>
    </row>
    <row r="363" spans="1:54" ht="25.5" hidden="1" customHeight="1" x14ac:dyDescent="0.2">
      <c r="A363" s="335" t="str">
        <f t="shared" si="26"/>
        <v>68207971</v>
      </c>
      <c r="B363" s="81" t="str">
        <f>IFERROR(VLOOKUP(F363,'Table V'!A:K,11,FALSE),"TBD")</f>
        <v>AIRBUS</v>
      </c>
      <c r="C363" s="81">
        <v>6820797</v>
      </c>
      <c r="D363" s="82" t="s">
        <v>1064</v>
      </c>
      <c r="E363" s="83" t="s">
        <v>3</v>
      </c>
      <c r="F363" s="81" t="s">
        <v>1269</v>
      </c>
      <c r="G363" s="81">
        <v>1</v>
      </c>
      <c r="H363" s="81">
        <v>0</v>
      </c>
      <c r="I363" s="81" t="str">
        <f>IFERROR(VLOOKUP(F363,'Stock PHS'!A:F,6,FALSE),"")</f>
        <v/>
      </c>
      <c r="J363" s="84" t="str">
        <f>IFERROR(VLOOKUP(F363,'Table V'!A:I,9,FALSE),"P/N INCONNU")</f>
        <v>P/N CONNU</v>
      </c>
      <c r="K363" s="81" t="str">
        <f>IFERROR(VLOOKUP(F363,'Table V'!A:J,10,FALSE),"TBD")</f>
        <v>MB2052D</v>
      </c>
      <c r="L363" s="81" t="str">
        <f>IFERROR(VLOOKUP(F363,'Table V'!A:C,3,FALSE),"LdF non existante")</f>
        <v>LdF Non approuvée</v>
      </c>
      <c r="M363" s="85"/>
      <c r="N363" s="85" t="str">
        <f>IFERROR(VLOOKUP(F363,'Table V'!A:H,8,FALSE),"À définir")</f>
        <v>OUI</v>
      </c>
      <c r="O363" s="81">
        <f>IFERROR(VLOOKUP(F363,'Table V'!A:E,2,FALSE),"TBD")</f>
        <v>48</v>
      </c>
      <c r="P363" s="81" t="str">
        <f>IFERROR(CONCATENATE(VLOOKUP(F363,'Table V'!$A$1:$Q$259969,17,FALSE),"-",(RIGHT(C363,4)),"0",D363),"")</f>
        <v>1251019-079701</v>
      </c>
      <c r="Q363" s="92" t="str">
        <f>IFERROR(VLOOKUP(F363,'Table V'!A:L,12,FALSE),"")</f>
        <v>LAB</v>
      </c>
      <c r="R363" s="82" t="s">
        <v>1298</v>
      </c>
      <c r="S363" s="81" t="s">
        <v>153</v>
      </c>
      <c r="T363" s="90">
        <v>43476</v>
      </c>
      <c r="U363" s="88" t="s">
        <v>18</v>
      </c>
      <c r="V363" s="93" t="str">
        <f>IFERROR(VLOOKUP(F363,'Table V'!A:F,6,FALSE),"TBD")</f>
        <v>6M90080000</v>
      </c>
      <c r="W363" s="94" t="str">
        <f>IFERROR(VLOOKUP(F363,'Table V'!A:G,7,FALSE),"TBD")</f>
        <v>Qté 1</v>
      </c>
      <c r="X363" s="94" t="str">
        <f>IFERROR(VLOOKUP(A363,[1]Feuil1!$A:$AJ,32,FALSE),"N/A")</f>
        <v>N/A</v>
      </c>
      <c r="Y363" s="86" t="s">
        <v>1893</v>
      </c>
      <c r="Z363" s="89" t="s">
        <v>1270</v>
      </c>
      <c r="AA363" s="81" t="s">
        <v>840</v>
      </c>
      <c r="AB363" s="85" t="s">
        <v>920</v>
      </c>
      <c r="AC363" s="85" t="s">
        <v>920</v>
      </c>
      <c r="AD363" s="85" t="s">
        <v>920</v>
      </c>
      <c r="AE363" s="90">
        <v>43480</v>
      </c>
      <c r="AF363" s="90"/>
      <c r="AG363" s="90">
        <f t="shared" si="23"/>
        <v>43476</v>
      </c>
      <c r="AH363" s="81"/>
      <c r="AI363" s="133" t="str">
        <f>IFERROR(VLOOKUP(SPARES_MANUF[[#This Row],[LCT pour mise à la MAD]],[2]MAD!$B$4:$J$500000,2,FALSE),"MAD TBD")</f>
        <v>MAD TBD</v>
      </c>
      <c r="AJ363" s="124" t="str">
        <f>IFERROR(VLOOKUP(SPARES_MANUF[[#This Row],[LCT pour mise à la MAD]],[2]MAD!$B$4:$J$500000,9,FALSE),"")</f>
        <v/>
      </c>
      <c r="AK3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63" s="124">
        <v>43476</v>
      </c>
      <c r="AM363" s="122" t="s">
        <v>10</v>
      </c>
      <c r="AN363" s="200">
        <f>IFERROR(VLOOKUP(SPARES_MANUF[[#This Row],[P/N]],'Table V'!A$1:O$7777,13,FALSE),"0,00")</f>
        <v>1738</v>
      </c>
      <c r="AO363" s="201">
        <f>IFERROR(VLOOKUP(SPARES_MANUF[[#This Row],[P/N]],'Table V'!A$1:O$7777,14,FALSE),"0,00")</f>
        <v>0</v>
      </c>
      <c r="AP363" s="202" t="str">
        <f>IFERROR(VLOOKUP(SPARES_MANUF[[#This Row],[P/N]],'Table V'!A$1:O$7777,15,FALSE),"TBD")</f>
        <v>EUR</v>
      </c>
      <c r="AQ363" s="201" t="str">
        <f>IFERROR(VLOOKUP(SPARES_MANUF[[#This Row],[CONCAT]],[3]PO_AS!$A$2:$R$2520,16,FALSE),"TBD")</f>
        <v>TBD</v>
      </c>
      <c r="AR363" s="202" t="str">
        <f>IFERROR(VLOOKUP(SPARES_MANUF[[#This Row],[CONCAT]],[3]PO_AS!$A$2:$S$2520,18,FALSE),"TBD")</f>
        <v>TBD</v>
      </c>
      <c r="AS363" s="202" t="str">
        <f t="shared" si="24"/>
        <v>Non valide</v>
      </c>
      <c r="AT363" s="202" t="str">
        <f t="shared" si="25"/>
        <v>Non valide</v>
      </c>
      <c r="AU3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63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63" s="259" t="str">
        <f>LEFT(SPARES_MANUF[[#This Row],[LCT]],9)</f>
        <v>LCT235357</v>
      </c>
      <c r="AX363" s="205">
        <f>SPARES_MANUF[[#This Row],[Collaborated date]]</f>
        <v>43476</v>
      </c>
      <c r="AY363" s="206">
        <f>IF(AND(SPARES_MANUF[[#This Row],[Dashboard date]]&gt;40179,SPARES_MANUF[[#This Row],[Dashboard date]]&lt;45658),SPARES_MANUF[[#This Row],[Dashboard date]],0)</f>
        <v>43476</v>
      </c>
      <c r="AZ363" s="207">
        <f>IF(OR(SPARES_MANUF[[#This Row],[Client]]="STELIA",SPARES_MANUF[[#This Row],[Priority]]="RTN",SPARES_MANUF[[#This Row],[Priority]]="EXP",SPARES_MANUF[[#This Row],[Priority]]="CRIT"),2,1)</f>
        <v>1</v>
      </c>
      <c r="BA363" s="208">
        <f>IFERROR(VLOOKUP(SPARES_MANUF[[#This Row],[P/N]],Tableau2[[#All],[PN]:[Temps alloués (h)]],16,FALSE),"TBD")</f>
        <v>0</v>
      </c>
      <c r="BB363" s="208">
        <f>IFERROR(SUM(SPARES_MANUF[[#This Row],[Temps alloués Unitaire]]*SPARES_MANUF[[#This Row],[Requested Qty]]),"TBD")</f>
        <v>0</v>
      </c>
    </row>
    <row r="364" spans="1:54" ht="76.5" hidden="1" customHeight="1" x14ac:dyDescent="0.2">
      <c r="A364" s="335" t="str">
        <f t="shared" si="26"/>
        <v>2789364910</v>
      </c>
      <c r="B364" s="81" t="str">
        <f>IFERROR(VLOOKUP(F364,'Table V'!A:K,11,FALSE),"TBD")</f>
        <v>AIRBUS</v>
      </c>
      <c r="C364" s="81">
        <v>27893649</v>
      </c>
      <c r="D364" s="82">
        <v>10</v>
      </c>
      <c r="E364" s="83" t="s">
        <v>78</v>
      </c>
      <c r="F364" s="81" t="s">
        <v>631</v>
      </c>
      <c r="G364" s="81">
        <v>1</v>
      </c>
      <c r="H364" s="81">
        <v>0</v>
      </c>
      <c r="I364" s="81" t="str">
        <f>IFERROR(VLOOKUP(F364,'Stock PHS'!A:F,6,FALSE),"")</f>
        <v/>
      </c>
      <c r="J364" s="84" t="str">
        <f>IFERROR(VLOOKUP(F364,'Table V'!A:I,9,FALSE),"P/N INCONNU")</f>
        <v>P/N CONNU</v>
      </c>
      <c r="K364" s="81" t="str">
        <f>IFERROR(VLOOKUP(F364,'Table V'!A:J,10,FALSE),"TBD")</f>
        <v>N/A</v>
      </c>
      <c r="L364" s="81" t="str">
        <f>IFERROR(VLOOKUP(F364,'Table V'!A:C,3,FALSE),"LdF non existante")</f>
        <v>LdF approuvée</v>
      </c>
      <c r="M364" s="85" t="s">
        <v>46</v>
      </c>
      <c r="N364" s="81" t="str">
        <f>IFERROR(VLOOKUP(F364,'Table V'!A:H,8,FALSE),"À définir")</f>
        <v>NON</v>
      </c>
      <c r="O364" s="81" t="str">
        <f>IFERROR(VLOOKUP(F364,'Table V'!A:E,2,FALSE),"TBD")</f>
        <v>JACK</v>
      </c>
      <c r="P364" s="81" t="str">
        <f>IFERROR(CONCATENATE(VLOOKUP(F364,'Table V'!$A$1:$Q$259969,17,FALSE),"-",(RIGHT(C364,4)),"0",D364),"")</f>
        <v>1251319-3649010</v>
      </c>
      <c r="Q364" s="86" t="str">
        <f>IFERROR(VLOOKUP(F364,'Table V'!A:L,12,FALSE),"")</f>
        <v>LAB</v>
      </c>
      <c r="R364" s="82" t="s">
        <v>858</v>
      </c>
      <c r="S364" s="81" t="s">
        <v>267</v>
      </c>
      <c r="T364" s="90">
        <v>43479</v>
      </c>
      <c r="U364" s="88" t="s">
        <v>18</v>
      </c>
      <c r="V364" s="86" t="str">
        <f>IFERROR(VLOOKUP(F364,'Table V'!A:F,6,FALSE),"TBD")</f>
        <v>N/A</v>
      </c>
      <c r="W364" s="81" t="str">
        <f>IFERROR(VLOOKUP(F364,'Table V'!A:G,7,FALSE),"TBD")</f>
        <v>N/A</v>
      </c>
      <c r="X364" s="81" t="str">
        <f>IFERROR(VLOOKUP(A364,[1]Feuil1!$A:$AJ,32,FALSE),"N/A")</f>
        <v>N/A</v>
      </c>
      <c r="Y364" s="86" t="s">
        <v>1893</v>
      </c>
      <c r="Z364" s="89" t="s">
        <v>1293</v>
      </c>
      <c r="AA364" s="81" t="s">
        <v>840</v>
      </c>
      <c r="AB364" s="85">
        <v>17010</v>
      </c>
      <c r="AC364" s="85" t="s">
        <v>915</v>
      </c>
      <c r="AD364" s="85">
        <v>2657</v>
      </c>
      <c r="AE364" s="90">
        <v>43365</v>
      </c>
      <c r="AF364" s="90">
        <v>43483</v>
      </c>
      <c r="AG364" s="90">
        <f t="shared" si="23"/>
        <v>43479</v>
      </c>
      <c r="AH364" s="81"/>
      <c r="AI364" s="133">
        <f>IFERROR(VLOOKUP(SPARES_MANUF[[#This Row],[LCT pour mise à la MAD]],[2]MAD!$B$4:$J$500000,2,FALSE),"MAD TBD")</f>
        <v>43480</v>
      </c>
      <c r="AJ364" s="124">
        <f>IFERROR(VLOOKUP(SPARES_MANUF[[#This Row],[LCT pour mise à la MAD]],[2]MAD!$B$4:$J$500000,9,FALSE),"")</f>
        <v>43481</v>
      </c>
      <c r="AK36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64" s="124">
        <f>SPARES_MANUF[[#This Row],[Promised ODD]]</f>
        <v>43483</v>
      </c>
      <c r="AM364" s="122" t="s">
        <v>10</v>
      </c>
      <c r="AN364" s="200">
        <f>IFERROR(VLOOKUP(SPARES_MANUF[[#This Row],[P/N]],'Table V'!A$1:O$7777,13,FALSE),"0,00")</f>
        <v>970</v>
      </c>
      <c r="AO364" s="201">
        <f>IFERROR(VLOOKUP(SPARES_MANUF[[#This Row],[P/N]],'Table V'!A$1:O$7777,14,FALSE),"0,00")</f>
        <v>1796</v>
      </c>
      <c r="AP364" s="202" t="str">
        <f>IFERROR(VLOOKUP(SPARES_MANUF[[#This Row],[P/N]],'Table V'!A$1:O$7777,15,FALSE),"TBD")</f>
        <v>USD</v>
      </c>
      <c r="AQ364" s="201" t="str">
        <f>IFERROR(VLOOKUP(SPARES_MANUF[[#This Row],[CONCAT]],[3]PO_AS!$A$2:$R$2520,16,FALSE),"TBD")</f>
        <v>TBD</v>
      </c>
      <c r="AR364" s="202" t="str">
        <f>IFERROR(VLOOKUP(SPARES_MANUF[[#This Row],[CONCAT]],[3]PO_AS!$A$2:$S$2520,18,FALSE),"TBD")</f>
        <v>TBD</v>
      </c>
      <c r="AS364" s="204" t="str">
        <f t="shared" si="24"/>
        <v>Non valide</v>
      </c>
      <c r="AT364" s="204" t="str">
        <f t="shared" si="25"/>
        <v>Non valide</v>
      </c>
      <c r="AU3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364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364" s="259" t="str">
        <f>LEFT(SPARES_MANUF[[#This Row],[LCT]],9)</f>
        <v>LCT133534</v>
      </c>
      <c r="AX364" s="205">
        <f>SPARES_MANUF[[#This Row],[Collaborated date]]</f>
        <v>43483</v>
      </c>
      <c r="AY364" s="206">
        <f>IF(AND(SPARES_MANUF[[#This Row],[Dashboard date]]&gt;40179,SPARES_MANUF[[#This Row],[Dashboard date]]&lt;45658),SPARES_MANUF[[#This Row],[Dashboard date]],0)</f>
        <v>43483</v>
      </c>
      <c r="AZ364" s="207">
        <f>IF(OR(SPARES_MANUF[[#This Row],[Client]]="STELIA",SPARES_MANUF[[#This Row],[Priority]]="RTN",SPARES_MANUF[[#This Row],[Priority]]="EXP",SPARES_MANUF[[#This Row],[Priority]]="CRIT"),2,1)</f>
        <v>2</v>
      </c>
      <c r="BA364" s="208">
        <f>IFERROR(VLOOKUP(SPARES_MANUF[[#This Row],[P/N]],Tableau2[[#All],[PN]:[Temps alloués (h)]],16,FALSE),"TBD")</f>
        <v>4.04</v>
      </c>
      <c r="BB364" s="208">
        <f>IFERROR(SUM(SPARES_MANUF[[#This Row],[Temps alloués Unitaire]]*SPARES_MANUF[[#This Row],[Requested Qty]]),"TBD")</f>
        <v>4.04</v>
      </c>
    </row>
    <row r="365" spans="1:54" ht="25.5" hidden="1" customHeight="1" x14ac:dyDescent="0.2">
      <c r="A365" s="335" t="str">
        <f t="shared" si="26"/>
        <v>2792803510</v>
      </c>
      <c r="B365" s="81" t="str">
        <f>IFERROR(VLOOKUP(F365,'Table V'!A:K,11,FALSE),"TBD")</f>
        <v>AIRBUS</v>
      </c>
      <c r="C365" s="81">
        <v>27928035</v>
      </c>
      <c r="D365" s="82">
        <v>10</v>
      </c>
      <c r="E365" s="83" t="s">
        <v>78</v>
      </c>
      <c r="F365" s="81" t="s">
        <v>631</v>
      </c>
      <c r="G365" s="81">
        <v>1</v>
      </c>
      <c r="H365" s="81">
        <v>0</v>
      </c>
      <c r="I365" s="81" t="str">
        <f>IFERROR(VLOOKUP(F365,'Stock PHS'!A:F,6,FALSE),"")</f>
        <v/>
      </c>
      <c r="J365" s="84" t="str">
        <f>IFERROR(VLOOKUP(F365,'Table V'!A:I,9,FALSE),"P/N INCONNU")</f>
        <v>P/N CONNU</v>
      </c>
      <c r="K365" s="81" t="str">
        <f>IFERROR(VLOOKUP(F365,'Table V'!A:J,10,FALSE),"TBD")</f>
        <v>N/A</v>
      </c>
      <c r="L365" s="81" t="str">
        <f>IFERROR(VLOOKUP(F365,'Table V'!A:C,3,FALSE),"LdF non existante")</f>
        <v>LdF approuvée</v>
      </c>
      <c r="M365" s="85" t="s">
        <v>46</v>
      </c>
      <c r="N365" s="81" t="str">
        <f>IFERROR(VLOOKUP(F365,'Table V'!A:H,8,FALSE),"À définir")</f>
        <v>NON</v>
      </c>
      <c r="O365" s="81" t="str">
        <f>IFERROR(VLOOKUP(F365,'Table V'!A:E,2,FALSE),"TBD")</f>
        <v>JACK</v>
      </c>
      <c r="P365" s="81" t="str">
        <f>IFERROR(CONCATENATE(VLOOKUP(F365,'Table V'!$A$1:$Q$259969,17,FALSE),"-",(RIGHT(C365,4)),"0",D365),"")</f>
        <v>1251319-8035010</v>
      </c>
      <c r="Q365" s="86" t="str">
        <f>IFERROR(VLOOKUP(F365,'Table V'!A:L,12,FALSE),"")</f>
        <v>LAB</v>
      </c>
      <c r="R365" s="82" t="s">
        <v>984</v>
      </c>
      <c r="S365" s="81" t="s">
        <v>268</v>
      </c>
      <c r="T365" s="90">
        <v>43479</v>
      </c>
      <c r="U365" s="88" t="s">
        <v>18</v>
      </c>
      <c r="V365" s="86" t="str">
        <f>IFERROR(VLOOKUP(F365,'Table V'!A:F,6,FALSE),"TBD")</f>
        <v>N/A</v>
      </c>
      <c r="W365" s="81" t="str">
        <f>IFERROR(VLOOKUP(F365,'Table V'!A:G,7,FALSE),"TBD")</f>
        <v>N/A</v>
      </c>
      <c r="X365" s="81" t="str">
        <f>IFERROR(VLOOKUP(A365,[1]Feuil1!$A:$AJ,32,FALSE),"N/A")</f>
        <v>N/A</v>
      </c>
      <c r="Y365" s="86" t="s">
        <v>1893</v>
      </c>
      <c r="Z365" s="89" t="s">
        <v>1294</v>
      </c>
      <c r="AA365" s="81" t="s">
        <v>840</v>
      </c>
      <c r="AB365" s="85">
        <v>17695</v>
      </c>
      <c r="AC365" s="85" t="s">
        <v>992</v>
      </c>
      <c r="AD365" s="85">
        <v>3024</v>
      </c>
      <c r="AE365" s="90">
        <v>43407</v>
      </c>
      <c r="AF365" s="90">
        <v>43483</v>
      </c>
      <c r="AG365" s="90">
        <f t="shared" si="23"/>
        <v>43479</v>
      </c>
      <c r="AH365" s="81"/>
      <c r="AI365" s="133">
        <f>IFERROR(VLOOKUP(SPARES_MANUF[[#This Row],[LCT pour mise à la MAD]],[2]MAD!$B$4:$J$500000,2,FALSE),"MAD TBD")</f>
        <v>43480</v>
      </c>
      <c r="AJ365" s="124">
        <f>IFERROR(VLOOKUP(SPARES_MANUF[[#This Row],[LCT pour mise à la MAD]],[2]MAD!$B$4:$J$500000,9,FALSE),"")</f>
        <v>43481</v>
      </c>
      <c r="AK36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65" s="124">
        <f>SPARES_MANUF[[#This Row],[Promised ODD]]</f>
        <v>43483</v>
      </c>
      <c r="AM365" s="122" t="s">
        <v>10</v>
      </c>
      <c r="AN365" s="200">
        <f>IFERROR(VLOOKUP(SPARES_MANUF[[#This Row],[P/N]],'Table V'!A$1:O$7777,13,FALSE),"0,00")</f>
        <v>970</v>
      </c>
      <c r="AO365" s="201">
        <f>IFERROR(VLOOKUP(SPARES_MANUF[[#This Row],[P/N]],'Table V'!A$1:O$7777,14,FALSE),"0,00")</f>
        <v>1796</v>
      </c>
      <c r="AP365" s="202" t="str">
        <f>IFERROR(VLOOKUP(SPARES_MANUF[[#This Row],[P/N]],'Table V'!A$1:O$7777,15,FALSE),"TBD")</f>
        <v>USD</v>
      </c>
      <c r="AQ365" s="201" t="str">
        <f>IFERROR(VLOOKUP(SPARES_MANUF[[#This Row],[CONCAT]],[3]PO_AS!$A$2:$R$2520,16,FALSE),"TBD")</f>
        <v>TBD</v>
      </c>
      <c r="AR365" s="202" t="str">
        <f>IFERROR(VLOOKUP(SPARES_MANUF[[#This Row],[CONCAT]],[3]PO_AS!$A$2:$S$2520,18,FALSE),"TBD")</f>
        <v>TBD</v>
      </c>
      <c r="AS365" s="204" t="str">
        <f t="shared" si="24"/>
        <v>Non valide</v>
      </c>
      <c r="AT365" s="204" t="str">
        <f t="shared" si="25"/>
        <v>Non valide</v>
      </c>
      <c r="AU3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970</v>
      </c>
      <c r="AV365" s="280">
        <f>IFERROR(SPARES_MANUF[[#This Row],[CA]]*INDEX('Paramètres listes'!$A$32:$C$34,MATCH(SPARES_MANUF[[#This Row],[Devise vendue]],'Paramètres listes'!$A$32:$A$34,0),MATCH(DASHBOARD!$J$5,'Paramètres listes'!$A$32:$C$32,0)),"0,00")</f>
        <v>863.30000000000007</v>
      </c>
      <c r="AW365" s="259" t="str">
        <f>LEFT(SPARES_MANUF[[#This Row],[LCT]],9)</f>
        <v>LCT157640</v>
      </c>
      <c r="AX365" s="205">
        <f>SPARES_MANUF[[#This Row],[Collaborated date]]</f>
        <v>43483</v>
      </c>
      <c r="AY365" s="206">
        <f>IF(AND(SPARES_MANUF[[#This Row],[Dashboard date]]&gt;40179,SPARES_MANUF[[#This Row],[Dashboard date]]&lt;45658),SPARES_MANUF[[#This Row],[Dashboard date]],0)</f>
        <v>43483</v>
      </c>
      <c r="AZ365" s="207">
        <f>IF(OR(SPARES_MANUF[[#This Row],[Client]]="STELIA",SPARES_MANUF[[#This Row],[Priority]]="RTN",SPARES_MANUF[[#This Row],[Priority]]="EXP",SPARES_MANUF[[#This Row],[Priority]]="CRIT"),2,1)</f>
        <v>2</v>
      </c>
      <c r="BA365" s="208">
        <f>IFERROR(VLOOKUP(SPARES_MANUF[[#This Row],[P/N]],Tableau2[[#All],[PN]:[Temps alloués (h)]],16,FALSE),"TBD")</f>
        <v>4.04</v>
      </c>
      <c r="BB365" s="208">
        <f>IFERROR(SUM(SPARES_MANUF[[#This Row],[Temps alloués Unitaire]]*SPARES_MANUF[[#This Row],[Requested Qty]]),"TBD")</f>
        <v>4.04</v>
      </c>
    </row>
    <row r="366" spans="1:54" ht="25.5" hidden="1" customHeight="1" x14ac:dyDescent="0.2">
      <c r="A366" s="335" t="str">
        <f t="shared" si="26"/>
        <v>490003700310</v>
      </c>
      <c r="B366" s="81" t="str">
        <f>IFERROR(VLOOKUP(F366,'Table V'!A:K,11,FALSE),"TBD")</f>
        <v>STELIA</v>
      </c>
      <c r="C366" s="81">
        <v>4900037003</v>
      </c>
      <c r="D366" s="82" t="s">
        <v>139</v>
      </c>
      <c r="E366" s="83" t="s">
        <v>78</v>
      </c>
      <c r="F366" s="81" t="s">
        <v>622</v>
      </c>
      <c r="G366" s="81">
        <v>6</v>
      </c>
      <c r="H366" s="81">
        <v>0</v>
      </c>
      <c r="I366" s="81" t="str">
        <f>IFERROR(VLOOKUP(F366,'Stock PHS'!A:F,6,FALSE),"")</f>
        <v/>
      </c>
      <c r="J366" s="84" t="str">
        <f>IFERROR(VLOOKUP(F366,'Table V'!A:I,9,FALSE),"P/N INCONNU")</f>
        <v>P/N CONNU</v>
      </c>
      <c r="K366" s="81" t="str">
        <f>IFERROR(VLOOKUP(F366,'Table V'!A:J,10,FALSE),"TBD")</f>
        <v>N/A</v>
      </c>
      <c r="L366" s="81" t="str">
        <f>IFERROR(VLOOKUP(F366,'Table V'!A:C,3,FALSE),"LdF non existante")</f>
        <v>LdF approuvée</v>
      </c>
      <c r="M366" s="85"/>
      <c r="N366" s="81" t="str">
        <f>IFERROR(VLOOKUP(F366,'Table V'!A:H,8,FALSE),"À définir")</f>
        <v>OUI</v>
      </c>
      <c r="O366" s="81" t="str">
        <f>IFERROR(VLOOKUP(F366,'Table V'!A:E,2,FALSE),"TBD")</f>
        <v>CÂBLE</v>
      </c>
      <c r="P366" s="81" t="str">
        <f>IFERROR(CONCATENATE(VLOOKUP(F366,'Table V'!$A$1:$Q$259969,17,FALSE),"-",(RIGHT(C366,4)),"0",D366),"")</f>
        <v>1251019-7003010</v>
      </c>
      <c r="Q366" s="86" t="str">
        <f>IFERROR(VLOOKUP(F366,'Table V'!A:L,12,FALSE),"")</f>
        <v>LAB</v>
      </c>
      <c r="R366" s="82" t="s">
        <v>1235</v>
      </c>
      <c r="S366" s="81" t="s">
        <v>1236</v>
      </c>
      <c r="T366" s="90">
        <v>43479</v>
      </c>
      <c r="U366" s="88" t="s">
        <v>18</v>
      </c>
      <c r="V366" s="86" t="str">
        <f>IFERROR(VLOOKUP(F366,'Table V'!A:F,6,FALSE),"TBD")</f>
        <v>N/A</v>
      </c>
      <c r="W366" s="81" t="str">
        <f>IFERROR(VLOOKUP(F366,'Table V'!A:G,7,FALSE),"TBD")</f>
        <v>N/A</v>
      </c>
      <c r="X366" s="81" t="str">
        <f>IFERROR(VLOOKUP(A366,[1]Feuil1!$A:$AJ,32,FALSE),"N/A")</f>
        <v>N/A</v>
      </c>
      <c r="Y366" s="86" t="s">
        <v>1893</v>
      </c>
      <c r="Z366" s="89" t="s">
        <v>1199</v>
      </c>
      <c r="AA366" s="81" t="s">
        <v>840</v>
      </c>
      <c r="AB366" s="85" t="s">
        <v>920</v>
      </c>
      <c r="AC366" s="85" t="s">
        <v>920</v>
      </c>
      <c r="AD366" s="85" t="s">
        <v>1237</v>
      </c>
      <c r="AE366" s="90">
        <v>43473</v>
      </c>
      <c r="AF366" s="90">
        <v>43483</v>
      </c>
      <c r="AG366" s="90">
        <f t="shared" si="23"/>
        <v>43479</v>
      </c>
      <c r="AH366" s="81"/>
      <c r="AI366" s="133">
        <f>IFERROR(VLOOKUP(SPARES_MANUF[[#This Row],[LCT pour mise à la MAD]],[2]MAD!$B$4:$J$500000,2,FALSE),"MAD TBD")</f>
        <v>43480</v>
      </c>
      <c r="AJ366" s="124">
        <f>IFERROR(VLOOKUP(SPARES_MANUF[[#This Row],[LCT pour mise à la MAD]],[2]MAD!$B$4:$J$500000,9,FALSE),"")</f>
        <v>43482</v>
      </c>
      <c r="AK3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66" s="124">
        <f>SPARES_MANUF[[#This Row],[Promised ODD]]</f>
        <v>43483</v>
      </c>
      <c r="AM366" s="122" t="s">
        <v>10</v>
      </c>
      <c r="AN366" s="200">
        <f>IFERROR(VLOOKUP(SPARES_MANUF[[#This Row],[P/N]],'Table V'!A$1:O$7777,13,FALSE),"0,00")</f>
        <v>245</v>
      </c>
      <c r="AO366" s="201">
        <f>IFERROR(VLOOKUP(SPARES_MANUF[[#This Row],[P/N]],'Table V'!A$1:O$7777,14,FALSE),"0,00")</f>
        <v>0</v>
      </c>
      <c r="AP366" s="202" t="str">
        <f>IFERROR(VLOOKUP(SPARES_MANUF[[#This Row],[P/N]],'Table V'!A$1:O$7777,15,FALSE),"TBD")</f>
        <v>EUR</v>
      </c>
      <c r="AQ366" s="201" t="str">
        <f>IFERROR(VLOOKUP(SPARES_MANUF[[#This Row],[CONCAT]],[3]PO_AS!$A$2:$R$2520,16,FALSE),"TBD")</f>
        <v>TBD</v>
      </c>
      <c r="AR366" s="202" t="str">
        <f>IFERROR(VLOOKUP(SPARES_MANUF[[#This Row],[CONCAT]],[3]PO_AS!$A$2:$S$2520,18,FALSE),"TBD")</f>
        <v>TBD</v>
      </c>
      <c r="AS366" s="204" t="str">
        <f t="shared" si="24"/>
        <v>Non valide</v>
      </c>
      <c r="AT366" s="204" t="str">
        <f t="shared" si="25"/>
        <v>Non valide</v>
      </c>
      <c r="AU3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1470</v>
      </c>
      <c r="AV366" s="280">
        <f>IFERROR(SPARES_MANUF[[#This Row],[CA]]*INDEX('Paramètres listes'!$A$32:$C$34,MATCH(SPARES_MANUF[[#This Row],[Devise vendue]],'Paramètres listes'!$A$32:$A$34,0),MATCH(DASHBOARD!$J$5,'Paramètres listes'!$A$32:$C$32,0)),"0,00")</f>
        <v>1470</v>
      </c>
      <c r="AW366" s="259" t="str">
        <f>LEFT(SPARES_MANUF[[#This Row],[LCT]],9)</f>
        <v>LCT222367</v>
      </c>
      <c r="AX366" s="205">
        <f>SPARES_MANUF[[#This Row],[Collaborated date]]</f>
        <v>43483</v>
      </c>
      <c r="AY366" s="206">
        <f>IF(AND(SPARES_MANUF[[#This Row],[Dashboard date]]&gt;40179,SPARES_MANUF[[#This Row],[Dashboard date]]&lt;45658),SPARES_MANUF[[#This Row],[Dashboard date]],0)</f>
        <v>43483</v>
      </c>
      <c r="AZ366" s="207">
        <f>IF(OR(SPARES_MANUF[[#This Row],[Client]]="STELIA",SPARES_MANUF[[#This Row],[Priority]]="RTN",SPARES_MANUF[[#This Row],[Priority]]="EXP",SPARES_MANUF[[#This Row],[Priority]]="CRIT"),2,1)</f>
        <v>2</v>
      </c>
      <c r="BA366" s="208">
        <f>IFERROR(VLOOKUP(SPARES_MANUF[[#This Row],[P/N]],Tableau2[[#All],[PN]:[Temps alloués (h)]],16,FALSE),"TBD")</f>
        <v>1.26</v>
      </c>
      <c r="BB366" s="208">
        <f>IFERROR(SUM(SPARES_MANUF[[#This Row],[Temps alloués Unitaire]]*SPARES_MANUF[[#This Row],[Requested Qty]]),"TBD")</f>
        <v>7.5600000000000005</v>
      </c>
    </row>
    <row r="367" spans="1:54" ht="25.5" hidden="1" customHeight="1" x14ac:dyDescent="0.2">
      <c r="A367" s="335" t="str">
        <f t="shared" si="26"/>
        <v>490003705940</v>
      </c>
      <c r="B367" s="81" t="str">
        <f>IFERROR(VLOOKUP(F367,'Table V'!A:K,11,FALSE),"TBD")</f>
        <v>STELIA</v>
      </c>
      <c r="C367" s="81">
        <v>4900037059</v>
      </c>
      <c r="D367" s="82" t="s">
        <v>1257</v>
      </c>
      <c r="E367" s="83" t="s">
        <v>86</v>
      </c>
      <c r="F367" s="81" t="s">
        <v>622</v>
      </c>
      <c r="G367" s="81">
        <v>4</v>
      </c>
      <c r="H367" s="81">
        <v>0</v>
      </c>
      <c r="I367" s="81" t="str">
        <f>IFERROR(VLOOKUP(F367,'Stock PHS'!A:F,6,FALSE),"")</f>
        <v/>
      </c>
      <c r="J367" s="84" t="str">
        <f>IFERROR(VLOOKUP(F367,'Table V'!A:I,9,FALSE),"P/N INCONNU")</f>
        <v>P/N CONNU</v>
      </c>
      <c r="K367" s="81" t="str">
        <f>IFERROR(VLOOKUP(F367,'Table V'!A:J,10,FALSE),"TBD")</f>
        <v>N/A</v>
      </c>
      <c r="L367" s="81" t="str">
        <f>IFERROR(VLOOKUP(F367,'Table V'!A:C,3,FALSE),"LdF non existante")</f>
        <v>LdF approuvée</v>
      </c>
      <c r="M367" s="85"/>
      <c r="N367" s="85" t="str">
        <f>IFERROR(VLOOKUP(F367,'Table V'!A:H,8,FALSE),"À définir")</f>
        <v>OUI</v>
      </c>
      <c r="O367" s="81" t="str">
        <f>IFERROR(VLOOKUP(F367,'Table V'!A:E,2,FALSE),"TBD")</f>
        <v>CÂBLE</v>
      </c>
      <c r="P367" s="81" t="str">
        <f>IFERROR(CONCATENATE(VLOOKUP(F367,'Table V'!$A$1:$Q$259969,17,FALSE),"-",(RIGHT(C367,4)),"0",D367),"")</f>
        <v>1251019-7059040</v>
      </c>
      <c r="Q367" s="92" t="str">
        <f>IFERROR(VLOOKUP(F367,'Table V'!A:L,12,FALSE),"")</f>
        <v>LAB</v>
      </c>
      <c r="R367" s="82" t="s">
        <v>1261</v>
      </c>
      <c r="S367" s="81" t="s">
        <v>1263</v>
      </c>
      <c r="T367" s="90">
        <v>43479</v>
      </c>
      <c r="U367" s="88" t="s">
        <v>18</v>
      </c>
      <c r="V367" s="93" t="str">
        <f>IFERROR(VLOOKUP(F367,'Table V'!A:F,6,FALSE),"TBD")</f>
        <v>N/A</v>
      </c>
      <c r="W367" s="94" t="str">
        <f>IFERROR(VLOOKUP(F367,'Table V'!A:G,7,FALSE),"TBD")</f>
        <v>N/A</v>
      </c>
      <c r="X367" s="94" t="str">
        <f>IFERROR(VLOOKUP(A367,[1]Feuil1!$A:$AJ,32,FALSE),"N/A")</f>
        <v>N/A</v>
      </c>
      <c r="Y367" s="86" t="s">
        <v>1893</v>
      </c>
      <c r="Z367" s="95" t="s">
        <v>1297</v>
      </c>
      <c r="AA367" s="81" t="s">
        <v>840</v>
      </c>
      <c r="AB367" s="85" t="s">
        <v>44</v>
      </c>
      <c r="AC367" s="85" t="s">
        <v>44</v>
      </c>
      <c r="AD367" s="85" t="s">
        <v>44</v>
      </c>
      <c r="AE367" s="90">
        <v>43479</v>
      </c>
      <c r="AF367" s="90">
        <v>43483</v>
      </c>
      <c r="AG367" s="90">
        <f t="shared" si="23"/>
        <v>43479</v>
      </c>
      <c r="AH367" s="81"/>
      <c r="AI367" s="133" t="str">
        <f>IFERROR(VLOOKUP(SPARES_MANUF[[#This Row],[LCT pour mise à la MAD]],[2]MAD!$B$4:$J$500000,2,FALSE),"MAD TBD")</f>
        <v>MAD TBD</v>
      </c>
      <c r="AJ367" s="124" t="str">
        <f>IFERROR(VLOOKUP(SPARES_MANUF[[#This Row],[LCT pour mise à la MAD]],[2]MAD!$B$4:$J$500000,9,FALSE),"")</f>
        <v/>
      </c>
      <c r="AK36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67" s="124">
        <f>SPARES_MANUF[[#This Row],[Promised ODD]]</f>
        <v>43483</v>
      </c>
      <c r="AM367" s="122" t="s">
        <v>10</v>
      </c>
      <c r="AN367" s="200">
        <f>IFERROR(VLOOKUP(SPARES_MANUF[[#This Row],[P/N]],'Table V'!A$1:O$7777,13,FALSE),"0,00")</f>
        <v>245</v>
      </c>
      <c r="AO367" s="201">
        <f>IFERROR(VLOOKUP(SPARES_MANUF[[#This Row],[P/N]],'Table V'!A$1:O$7777,14,FALSE),"0,00")</f>
        <v>0</v>
      </c>
      <c r="AP367" s="202" t="str">
        <f>IFERROR(VLOOKUP(SPARES_MANUF[[#This Row],[P/N]],'Table V'!A$1:O$7777,15,FALSE),"TBD")</f>
        <v>EUR</v>
      </c>
      <c r="AQ367" s="201" t="str">
        <f>IFERROR(VLOOKUP(SPARES_MANUF[[#This Row],[CONCAT]],[3]PO_AS!$A$2:$R$2520,16,FALSE),"TBD")</f>
        <v>TBD</v>
      </c>
      <c r="AR367" s="202" t="str">
        <f>IFERROR(VLOOKUP(SPARES_MANUF[[#This Row],[CONCAT]],[3]PO_AS!$A$2:$S$2520,18,FALSE),"TBD")</f>
        <v>TBD</v>
      </c>
      <c r="AS367" s="202" t="str">
        <f t="shared" si="24"/>
        <v>Non valide</v>
      </c>
      <c r="AT367" s="202" t="str">
        <f t="shared" si="25"/>
        <v>Non valide</v>
      </c>
      <c r="AU36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980</v>
      </c>
      <c r="AV367" s="280">
        <f>IFERROR(SPARES_MANUF[[#This Row],[CA]]*INDEX('Paramètres listes'!$A$32:$C$34,MATCH(SPARES_MANUF[[#This Row],[Devise vendue]],'Paramètres listes'!$A$32:$A$34,0),MATCH(DASHBOARD!$J$5,'Paramètres listes'!$A$32:$C$32,0)),"0,00")</f>
        <v>980</v>
      </c>
      <c r="AW367" s="259" t="str">
        <f>LEFT(SPARES_MANUF[[#This Row],[LCT]],9)</f>
        <v>LCT223521</v>
      </c>
      <c r="AX367" s="205">
        <f>SPARES_MANUF[[#This Row],[Collaborated date]]</f>
        <v>43483</v>
      </c>
      <c r="AY367" s="206">
        <f>IF(AND(SPARES_MANUF[[#This Row],[Dashboard date]]&gt;40179,SPARES_MANUF[[#This Row],[Dashboard date]]&lt;45658),SPARES_MANUF[[#This Row],[Dashboard date]],0)</f>
        <v>43483</v>
      </c>
      <c r="AZ367" s="207">
        <f>IF(OR(SPARES_MANUF[[#This Row],[Client]]="STELIA",SPARES_MANUF[[#This Row],[Priority]]="RTN",SPARES_MANUF[[#This Row],[Priority]]="EXP",SPARES_MANUF[[#This Row],[Priority]]="CRIT"),2,1)</f>
        <v>2</v>
      </c>
      <c r="BA367" s="208">
        <f>IFERROR(VLOOKUP(SPARES_MANUF[[#This Row],[P/N]],Tableau2[[#All],[PN]:[Temps alloués (h)]],16,FALSE),"TBD")</f>
        <v>1.26</v>
      </c>
      <c r="BB367" s="208">
        <f>IFERROR(SUM(SPARES_MANUF[[#This Row],[Temps alloués Unitaire]]*SPARES_MANUF[[#This Row],[Requested Qty]]),"TBD")</f>
        <v>5.04</v>
      </c>
    </row>
    <row r="368" spans="1:54" ht="25.5" hidden="1" customHeight="1" x14ac:dyDescent="0.2">
      <c r="A368" s="335" t="str">
        <f t="shared" si="26"/>
        <v>2802589410</v>
      </c>
      <c r="B368" s="81" t="str">
        <f>IFERROR(VLOOKUP(F368,'Table V'!A:K,11,FALSE),"TBD")</f>
        <v>AIRBUS</v>
      </c>
      <c r="C368" s="81">
        <v>28025894</v>
      </c>
      <c r="D368" s="82" t="s">
        <v>139</v>
      </c>
      <c r="E368" s="83" t="s">
        <v>3</v>
      </c>
      <c r="F368" s="81" t="s">
        <v>1312</v>
      </c>
      <c r="G368" s="81">
        <v>1</v>
      </c>
      <c r="H368" s="81">
        <v>0</v>
      </c>
      <c r="I368" s="81" t="str">
        <f>IFERROR(VLOOKUP(F368,'Stock PHS'!A:F,6,FALSE),"")</f>
        <v/>
      </c>
      <c r="J368" s="84" t="str">
        <f>IFERROR(VLOOKUP(F368,'Table V'!A:I,9,FALSE),"P/N INCONNU")</f>
        <v>P/N CONNU</v>
      </c>
      <c r="K368" s="81" t="str">
        <f>IFERROR(VLOOKUP(F368,'Table V'!A:J,10,FALSE),"TBD")</f>
        <v>NA</v>
      </c>
      <c r="L368" s="81" t="str">
        <f>IFERROR(VLOOKUP(F368,'Table V'!A:C,3,FALSE),"LdF non existante")</f>
        <v>LdF Non approuvée</v>
      </c>
      <c r="M368" s="85"/>
      <c r="N368" s="85" t="str">
        <f>IFERROR(VLOOKUP(F368,'Table V'!A:H,8,FALSE),"À définir")</f>
        <v>NA</v>
      </c>
      <c r="O368" s="81" t="str">
        <f>IFERROR(VLOOKUP(F368,'Table V'!A:E,2,FALSE),"TBD")</f>
        <v>Label Placard</v>
      </c>
      <c r="P368" s="81" t="str">
        <f>IFERROR(CONCATENATE(VLOOKUP(F368,'Table V'!$A$1:$Q$259969,17,FALSE),"-",(RIGHT(C368,4)),"0",D368),"")</f>
        <v>1251019-5894010</v>
      </c>
      <c r="Q368" s="92" t="str">
        <f>IFERROR(VLOOKUP(F368,'Table V'!A:L,12,FALSE),"")</f>
        <v>LAB</v>
      </c>
      <c r="R368" s="82" t="s">
        <v>1320</v>
      </c>
      <c r="S368" s="81" t="s">
        <v>1321</v>
      </c>
      <c r="T368" s="90">
        <v>43479</v>
      </c>
      <c r="U368" s="88" t="s">
        <v>18</v>
      </c>
      <c r="V368" s="93" t="str">
        <f>IFERROR(VLOOKUP(F368,'Table V'!A:F,6,FALSE),"TBD")</f>
        <v>N/A</v>
      </c>
      <c r="W368" s="94" t="str">
        <f>IFERROR(VLOOKUP(F368,'Table V'!A:G,7,FALSE),"TBD")</f>
        <v>N/A</v>
      </c>
      <c r="X368" s="94" t="str">
        <f>IFERROR(VLOOKUP(A368,[1]Feuil1!$A:$AJ,32,FALSE),"N/A")</f>
        <v>N/A</v>
      </c>
      <c r="Y368" s="86" t="s">
        <v>1893</v>
      </c>
      <c r="Z368" s="89"/>
      <c r="AA368" s="81" t="s">
        <v>840</v>
      </c>
      <c r="AB368" s="85" t="s">
        <v>920</v>
      </c>
      <c r="AC368" s="85" t="s">
        <v>920</v>
      </c>
      <c r="AD368" s="85" t="s">
        <v>920</v>
      </c>
      <c r="AE368" s="90">
        <v>43481</v>
      </c>
      <c r="AF368" s="90"/>
      <c r="AG368" s="90">
        <f t="shared" si="23"/>
        <v>43479</v>
      </c>
      <c r="AH368" s="81"/>
      <c r="AI368" s="133" t="str">
        <f>IFERROR(VLOOKUP(SPARES_MANUF[[#This Row],[LCT pour mise à la MAD]],[2]MAD!$B$4:$J$500000,2,FALSE),"MAD TBD")</f>
        <v>MAD TBD</v>
      </c>
      <c r="AJ368" s="124" t="str">
        <f>IFERROR(VLOOKUP(SPARES_MANUF[[#This Row],[LCT pour mise à la MAD]],[2]MAD!$B$4:$J$500000,9,FALSE),"")</f>
        <v/>
      </c>
      <c r="AK36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68" s="124">
        <v>43479</v>
      </c>
      <c r="AM368" s="122" t="s">
        <v>10</v>
      </c>
      <c r="AN368" s="200">
        <f>IFERROR(VLOOKUP(SPARES_MANUF[[#This Row],[P/N]],'Table V'!A$1:O$7777,13,FALSE),"0,00")</f>
        <v>120</v>
      </c>
      <c r="AO368" s="201">
        <f>IFERROR(VLOOKUP(SPARES_MANUF[[#This Row],[P/N]],'Table V'!A$1:O$7777,14,FALSE),"0,00")</f>
        <v>0</v>
      </c>
      <c r="AP368" s="202" t="str">
        <f>IFERROR(VLOOKUP(SPARES_MANUF[[#This Row],[P/N]],'Table V'!A$1:O$7777,15,FALSE),"TBD")</f>
        <v>USD</v>
      </c>
      <c r="AQ368" s="201" t="str">
        <f>IFERROR(VLOOKUP(SPARES_MANUF[[#This Row],[CONCAT]],[3]PO_AS!$A$2:$R$2520,16,FALSE),"TBD")</f>
        <v>TBD</v>
      </c>
      <c r="AR368" s="202" t="str">
        <f>IFERROR(VLOOKUP(SPARES_MANUF[[#This Row],[CONCAT]],[3]PO_AS!$A$2:$S$2520,18,FALSE),"TBD")</f>
        <v>TBD</v>
      </c>
      <c r="AS368" s="202" t="str">
        <f t="shared" si="24"/>
        <v>Non valide</v>
      </c>
      <c r="AT368" s="202" t="str">
        <f t="shared" si="25"/>
        <v>Non valide</v>
      </c>
      <c r="AU3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68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68" s="259" t="str">
        <f>LEFT(SPARES_MANUF[[#This Row],[LCT]],9)</f>
        <v>LCT239241</v>
      </c>
      <c r="AX368" s="205">
        <f>SPARES_MANUF[[#This Row],[Collaborated date]]</f>
        <v>43479</v>
      </c>
      <c r="AY368" s="206">
        <f>IF(AND(SPARES_MANUF[[#This Row],[Dashboard date]]&gt;40179,SPARES_MANUF[[#This Row],[Dashboard date]]&lt;45658),SPARES_MANUF[[#This Row],[Dashboard date]],0)</f>
        <v>43479</v>
      </c>
      <c r="AZ368" s="207">
        <f>IF(OR(SPARES_MANUF[[#This Row],[Client]]="STELIA",SPARES_MANUF[[#This Row],[Priority]]="RTN",SPARES_MANUF[[#This Row],[Priority]]="EXP",SPARES_MANUF[[#This Row],[Priority]]="CRIT"),2,1)</f>
        <v>1</v>
      </c>
      <c r="BA368" s="208">
        <f>IFERROR(VLOOKUP(SPARES_MANUF[[#This Row],[P/N]],Tableau2[[#All],[PN]:[Temps alloués (h)]],16,FALSE),"TBD")</f>
        <v>0</v>
      </c>
      <c r="BB368" s="208">
        <f>IFERROR(SUM(SPARES_MANUF[[#This Row],[Temps alloués Unitaire]]*SPARES_MANUF[[#This Row],[Requested Qty]]),"TBD")</f>
        <v>0</v>
      </c>
    </row>
    <row r="369" spans="1:54" ht="25.5" hidden="1" customHeight="1" x14ac:dyDescent="0.2">
      <c r="A369" s="335" t="str">
        <f t="shared" si="26"/>
        <v>2781800510</v>
      </c>
      <c r="B369" s="81" t="str">
        <f>IFERROR(VLOOKUP(F369,'Table V'!A:K,11,FALSE),"TBD")</f>
        <v>AIRBUS</v>
      </c>
      <c r="C369" s="81">
        <v>27818005</v>
      </c>
      <c r="D369" s="82">
        <v>10</v>
      </c>
      <c r="E369" s="83" t="s">
        <v>86</v>
      </c>
      <c r="F369" s="81" t="s">
        <v>654</v>
      </c>
      <c r="G369" s="81">
        <v>10</v>
      </c>
      <c r="H369" s="81">
        <v>0</v>
      </c>
      <c r="I369" s="81" t="str">
        <f>IFERROR(VLOOKUP(F369,'Stock PHS'!A:F,6,FALSE),"")</f>
        <v/>
      </c>
      <c r="J369" s="84" t="str">
        <f>IFERROR(VLOOKUP(F369,'Table V'!A:I,9,FALSE),"P/N INCONNU")</f>
        <v>P/N CONNU</v>
      </c>
      <c r="K369" s="81" t="str">
        <f>IFERROR(VLOOKUP(F369,'Table V'!A:J,10,FALSE),"TBD")</f>
        <v>TBD</v>
      </c>
      <c r="L369" s="81" t="str">
        <f>IFERROR(VLOOKUP(F369,'Table V'!A:C,3,FALSE),"LdF non existante")</f>
        <v>LdF approuvée</v>
      </c>
      <c r="M369" s="85" t="s">
        <v>46</v>
      </c>
      <c r="N369" s="81" t="str">
        <f>IFERROR(VLOOKUP(F369,'Table V'!A:H,8,FALSE),"À définir")</f>
        <v>NON</v>
      </c>
      <c r="O369" s="81" t="str">
        <f>IFERROR(VLOOKUP(F369,'Table V'!A:E,2,FALSE),"TBD")</f>
        <v>HARNAIS 1 P2T2</v>
      </c>
      <c r="P369" s="81" t="str">
        <f>IFERROR(CONCATENATE(VLOOKUP(F369,'Table V'!$A$1:$Q$259969,17,FALSE),"-",(RIGHT(C369,4)),"0",D369),"")</f>
        <v>1251019-8005010</v>
      </c>
      <c r="Q369" s="86" t="str">
        <f>IFERROR(VLOOKUP(F369,'Table V'!A:L,12,FALSE),"")</f>
        <v>COL</v>
      </c>
      <c r="R369" s="82" t="s">
        <v>911</v>
      </c>
      <c r="S369" s="81" t="s">
        <v>912</v>
      </c>
      <c r="T369" s="90">
        <v>43479</v>
      </c>
      <c r="U369" s="88" t="s">
        <v>18</v>
      </c>
      <c r="V369" s="86" t="str">
        <f>IFERROR(VLOOKUP(F369,'Table V'!A:F,6,FALSE),"TBD")</f>
        <v>N/A</v>
      </c>
      <c r="W369" s="81" t="str">
        <f>IFERROR(VLOOKUP(F369,'Table V'!A:G,7,FALSE),"TBD")</f>
        <v>N/A</v>
      </c>
      <c r="X369" s="81" t="str">
        <f>IFERROR(VLOOKUP(A369,[1]Feuil1!$A:$AJ,32,FALSE),"N/A")</f>
        <v>N/A</v>
      </c>
      <c r="Y369" s="86" t="s">
        <v>1893</v>
      </c>
      <c r="Z369" s="89" t="s">
        <v>1232</v>
      </c>
      <c r="AA369" s="81" t="s">
        <v>840</v>
      </c>
      <c r="AB369" s="85">
        <v>14415</v>
      </c>
      <c r="AC369" s="85" t="s">
        <v>903</v>
      </c>
      <c r="AD369" s="85">
        <v>2636</v>
      </c>
      <c r="AE369" s="90">
        <v>43281</v>
      </c>
      <c r="AF369" s="90">
        <v>43483</v>
      </c>
      <c r="AG369" s="90">
        <f t="shared" si="23"/>
        <v>43479</v>
      </c>
      <c r="AH369" s="81"/>
      <c r="AI369" s="133" t="str">
        <f>IFERROR(VLOOKUP(SPARES_MANUF[[#This Row],[LCT pour mise à la MAD]],[2]MAD!$B$4:$J$500000,2,FALSE),"MAD TBD")</f>
        <v>MAD TBD</v>
      </c>
      <c r="AJ369" s="124" t="str">
        <f>IFERROR(VLOOKUP(SPARES_MANUF[[#This Row],[LCT pour mise à la MAD]],[2]MAD!$B$4:$J$500000,9,FALSE),"")</f>
        <v/>
      </c>
      <c r="AK36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69" s="124">
        <f>SPARES_MANUF[[#This Row],[Promised ODD]]</f>
        <v>43483</v>
      </c>
      <c r="AM369" s="122" t="s">
        <v>10</v>
      </c>
      <c r="AN369" s="200">
        <f>IFERROR(VLOOKUP(SPARES_MANUF[[#This Row],[P/N]],'Table V'!A$1:O$7777,13,FALSE),"0,00")</f>
        <v>853</v>
      </c>
      <c r="AO369" s="201">
        <f>IFERROR(VLOOKUP(SPARES_MANUF[[#This Row],[P/N]],'Table V'!A$1:O$7777,14,FALSE),"0,00")</f>
        <v>0</v>
      </c>
      <c r="AP369" s="202" t="str">
        <f>IFERROR(VLOOKUP(SPARES_MANUF[[#This Row],[P/N]],'Table V'!A$1:O$7777,15,FALSE),"TBD")</f>
        <v>USD</v>
      </c>
      <c r="AQ369" s="201" t="str">
        <f>IFERROR(VLOOKUP(SPARES_MANUF[[#This Row],[CONCAT]],[3]PO_AS!$A$2:$R$2520,16,FALSE),"TBD")</f>
        <v>TBD</v>
      </c>
      <c r="AR369" s="204" t="str">
        <f>IFERROR(VLOOKUP(SPARES_MANUF[[#This Row],[CONCAT]],[3]PO_AS!$A$2:$S$2520,18,FALSE),"TBD")</f>
        <v>TBD</v>
      </c>
      <c r="AS369" s="204" t="str">
        <f t="shared" si="24"/>
        <v>Non valide</v>
      </c>
      <c r="AT369" s="204" t="str">
        <f t="shared" si="25"/>
        <v>Non valide</v>
      </c>
      <c r="AU3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8530</v>
      </c>
      <c r="AV369" s="280">
        <f>IFERROR(SPARES_MANUF[[#This Row],[CA]]*INDEX('Paramètres listes'!$A$32:$C$34,MATCH(SPARES_MANUF[[#This Row],[Devise vendue]],'Paramètres listes'!$A$32:$A$34,0),MATCH(DASHBOARD!$J$5,'Paramètres listes'!$A$32:$C$32,0)),"0,00")</f>
        <v>7591.7</v>
      </c>
      <c r="AW369" s="259" t="str">
        <f>LEFT(SPARES_MANUF[[#This Row],[LCT]],9)</f>
        <v>LCT060510</v>
      </c>
      <c r="AX369" s="205">
        <f>SPARES_MANUF[[#This Row],[Collaborated date]]</f>
        <v>43483</v>
      </c>
      <c r="AY369" s="206">
        <f>IF(AND(SPARES_MANUF[[#This Row],[Dashboard date]]&gt;40179,SPARES_MANUF[[#This Row],[Dashboard date]]&lt;45658),SPARES_MANUF[[#This Row],[Dashboard date]],0)</f>
        <v>43483</v>
      </c>
      <c r="AZ369" s="207">
        <f>IF(OR(SPARES_MANUF[[#This Row],[Client]]="STELIA",SPARES_MANUF[[#This Row],[Priority]]="RTN",SPARES_MANUF[[#This Row],[Priority]]="EXP",SPARES_MANUF[[#This Row],[Priority]]="CRIT"),2,1)</f>
        <v>2</v>
      </c>
      <c r="BA369" s="208">
        <f>IFERROR(VLOOKUP(SPARES_MANUF[[#This Row],[P/N]],Tableau2[[#All],[PN]:[Temps alloués (h)]],16,FALSE),"TBD")</f>
        <v>0</v>
      </c>
      <c r="BB369" s="208">
        <f>IFERROR(SUM(SPARES_MANUF[[#This Row],[Temps alloués Unitaire]]*SPARES_MANUF[[#This Row],[Requested Qty]]),"TBD")</f>
        <v>0</v>
      </c>
    </row>
    <row r="370" spans="1:54" ht="25.5" hidden="1" customHeight="1" x14ac:dyDescent="0.2">
      <c r="A370" s="335" t="str">
        <f t="shared" si="26"/>
        <v>2802906510</v>
      </c>
      <c r="B370" s="81" t="str">
        <f>IFERROR(VLOOKUP(F370,'Table V'!A:K,11,FALSE),"TBD")</f>
        <v>AIRBUS</v>
      </c>
      <c r="C370" s="81">
        <v>28029065</v>
      </c>
      <c r="D370" s="82" t="s">
        <v>139</v>
      </c>
      <c r="E370" s="83" t="s">
        <v>3</v>
      </c>
      <c r="F370" s="81" t="s">
        <v>1326</v>
      </c>
      <c r="G370" s="81">
        <v>1</v>
      </c>
      <c r="H370" s="81">
        <v>0</v>
      </c>
      <c r="I370" s="81" t="str">
        <f>IFERROR(VLOOKUP(F370,'Stock PHS'!A:F,6,FALSE),"")</f>
        <v/>
      </c>
      <c r="J370" s="84" t="str">
        <f>IFERROR(VLOOKUP(F370,'Table V'!A:I,9,FALSE),"P/N INCONNU")</f>
        <v>P/N CONNU</v>
      </c>
      <c r="K370" s="81" t="str">
        <f>IFERROR(VLOOKUP(F370,'Table V'!A:J,10,FALSE),"TBD")</f>
        <v>NA</v>
      </c>
      <c r="L370" s="81" t="str">
        <f>IFERROR(VLOOKUP(F370,'Table V'!A:C,3,FALSE),"LdF non existante")</f>
        <v>LdF Non approuvée</v>
      </c>
      <c r="M370" s="85"/>
      <c r="N370" s="85" t="str">
        <f>IFERROR(VLOOKUP(F370,'Table V'!A:H,8,FALSE),"À définir")</f>
        <v>NA</v>
      </c>
      <c r="O370" s="81" t="str">
        <f>IFERROR(VLOOKUP(F370,'Table V'!A:E,2,FALSE),"TBD")</f>
        <v>Label Placard</v>
      </c>
      <c r="P370" s="81" t="str">
        <f>IFERROR(CONCATENATE(VLOOKUP(F370,'Table V'!$A$1:$Q$259969,17,FALSE),"-",(RIGHT(C370,4)),"0",D370),"")</f>
        <v>1251019-9065010</v>
      </c>
      <c r="Q370" s="92" t="str">
        <f>IFERROR(VLOOKUP(F370,'Table V'!A:L,12,FALSE),"")</f>
        <v>LAB</v>
      </c>
      <c r="R370" s="82" t="s">
        <v>1330</v>
      </c>
      <c r="S370" s="81" t="s">
        <v>1331</v>
      </c>
      <c r="T370" s="90">
        <v>43480</v>
      </c>
      <c r="U370" s="88" t="s">
        <v>18</v>
      </c>
      <c r="V370" s="93" t="str">
        <f>IFERROR(VLOOKUP(F370,'Table V'!A:F,6,FALSE),"TBD")</f>
        <v>N/A</v>
      </c>
      <c r="W370" s="94" t="str">
        <f>IFERROR(VLOOKUP(F370,'Table V'!A:G,7,FALSE),"TBD")</f>
        <v>N/A</v>
      </c>
      <c r="X370" s="94" t="str">
        <f>IFERROR(VLOOKUP(A370,[1]Feuil1!$A:$AJ,32,FALSE),"N/A")</f>
        <v>N/A</v>
      </c>
      <c r="Y370" s="86" t="s">
        <v>1893</v>
      </c>
      <c r="Z370" s="89"/>
      <c r="AA370" s="81" t="s">
        <v>840</v>
      </c>
      <c r="AB370" s="85" t="s">
        <v>44</v>
      </c>
      <c r="AC370" s="85" t="s">
        <v>44</v>
      </c>
      <c r="AD370" s="85" t="s">
        <v>44</v>
      </c>
      <c r="AE370" s="90">
        <v>43482</v>
      </c>
      <c r="AF370" s="90"/>
      <c r="AG370" s="90">
        <f t="shared" si="23"/>
        <v>43480</v>
      </c>
      <c r="AH370" s="81"/>
      <c r="AI370" s="133" t="str">
        <f>IFERROR(VLOOKUP(SPARES_MANUF[[#This Row],[LCT pour mise à la MAD]],[2]MAD!$B$4:$J$500000,2,FALSE),"MAD TBD")</f>
        <v>MAD TBD</v>
      </c>
      <c r="AJ370" s="124" t="str">
        <f>IFERROR(VLOOKUP(SPARES_MANUF[[#This Row],[LCT pour mise à la MAD]],[2]MAD!$B$4:$J$500000,9,FALSE),"")</f>
        <v/>
      </c>
      <c r="AK37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70" s="124">
        <v>43480</v>
      </c>
      <c r="AM370" s="122" t="s">
        <v>10</v>
      </c>
      <c r="AN370" s="200">
        <f>IFERROR(VLOOKUP(SPARES_MANUF[[#This Row],[P/N]],'Table V'!A$1:O$7777,13,FALSE),"0,00")</f>
        <v>120</v>
      </c>
      <c r="AO370" s="201">
        <f>IFERROR(VLOOKUP(SPARES_MANUF[[#This Row],[P/N]],'Table V'!A$1:O$7777,14,FALSE),"0,00")</f>
        <v>0</v>
      </c>
      <c r="AP370" s="202" t="str">
        <f>IFERROR(VLOOKUP(SPARES_MANUF[[#This Row],[P/N]],'Table V'!A$1:O$7777,15,FALSE),"TBD")</f>
        <v>USD</v>
      </c>
      <c r="AQ370" s="201" t="str">
        <f>IFERROR(VLOOKUP(SPARES_MANUF[[#This Row],[CONCAT]],[3]PO_AS!$A$2:$R$2520,16,FALSE),"TBD")</f>
        <v>TBD</v>
      </c>
      <c r="AR370" s="202" t="str">
        <f>IFERROR(VLOOKUP(SPARES_MANUF[[#This Row],[CONCAT]],[3]PO_AS!$A$2:$S$2520,18,FALSE),"TBD")</f>
        <v>TBD</v>
      </c>
      <c r="AS370" s="202" t="str">
        <f t="shared" si="24"/>
        <v>Non valide</v>
      </c>
      <c r="AT370" s="202" t="str">
        <f t="shared" si="25"/>
        <v>Non valide</v>
      </c>
      <c r="AU3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70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70" s="259" t="str">
        <f>LEFT(SPARES_MANUF[[#This Row],[LCT]],9)</f>
        <v>LCT241804</v>
      </c>
      <c r="AX370" s="205">
        <f>SPARES_MANUF[[#This Row],[Collaborated date]]</f>
        <v>43480</v>
      </c>
      <c r="AY370" s="206">
        <f>IF(AND(SPARES_MANUF[[#This Row],[Dashboard date]]&gt;40179,SPARES_MANUF[[#This Row],[Dashboard date]]&lt;45658),SPARES_MANUF[[#This Row],[Dashboard date]],0)</f>
        <v>43480</v>
      </c>
      <c r="AZ370" s="207">
        <f>IF(OR(SPARES_MANUF[[#This Row],[Client]]="STELIA",SPARES_MANUF[[#This Row],[Priority]]="RTN",SPARES_MANUF[[#This Row],[Priority]]="EXP",SPARES_MANUF[[#This Row],[Priority]]="CRIT"),2,1)</f>
        <v>1</v>
      </c>
      <c r="BA370" s="208">
        <f>IFERROR(VLOOKUP(SPARES_MANUF[[#This Row],[P/N]],Tableau2[[#All],[PN]:[Temps alloués (h)]],16,FALSE),"TBD")</f>
        <v>0</v>
      </c>
      <c r="BB370" s="208">
        <f>IFERROR(SUM(SPARES_MANUF[[#This Row],[Temps alloués Unitaire]]*SPARES_MANUF[[#This Row],[Requested Qty]]),"TBD")</f>
        <v>0</v>
      </c>
    </row>
    <row r="371" spans="1:54" ht="25.5" hidden="1" customHeight="1" x14ac:dyDescent="0.2">
      <c r="A371" s="335" t="str">
        <f t="shared" si="26"/>
        <v>2802082710</v>
      </c>
      <c r="B371" s="81" t="str">
        <f>IFERROR(VLOOKUP(F371,'Table V'!A:K,11,FALSE),"TBD")</f>
        <v>AIRBUS</v>
      </c>
      <c r="C371" s="81">
        <v>28020827</v>
      </c>
      <c r="D371" s="82" t="s">
        <v>139</v>
      </c>
      <c r="E371" s="83" t="s">
        <v>78</v>
      </c>
      <c r="F371" s="81" t="s">
        <v>650</v>
      </c>
      <c r="G371" s="81">
        <v>5</v>
      </c>
      <c r="H371" s="81">
        <v>0</v>
      </c>
      <c r="I371" s="81" t="str">
        <f>IFERROR(VLOOKUP(F371,'Stock PHS'!A:F,6,FALSE),"")</f>
        <v/>
      </c>
      <c r="J371" s="84" t="str">
        <f>IFERROR(VLOOKUP(F371,'Table V'!A:I,9,FALSE),"P/N INCONNU")</f>
        <v>P/N CONNU</v>
      </c>
      <c r="K371" s="81" t="str">
        <f>IFERROR(VLOOKUP(F371,'Table V'!A:J,10,FALSE),"TBD")</f>
        <v>N/A</v>
      </c>
      <c r="L371" s="81" t="str">
        <f>IFERROR(VLOOKUP(F371,'Table V'!A:C,3,FALSE),"LdF non existante")</f>
        <v>LdF approuvée</v>
      </c>
      <c r="M371" s="85"/>
      <c r="N371" s="85" t="str">
        <f>IFERROR(VLOOKUP(F371,'Table V'!A:H,8,FALSE),"À définir")</f>
        <v>NON</v>
      </c>
      <c r="O371" s="81" t="str">
        <f>IFERROR(VLOOKUP(F371,'Table V'!A:E,2,FALSE),"TBD")</f>
        <v>PROTECTION CAP</v>
      </c>
      <c r="P371" s="81" t="str">
        <f>IFERROR(CONCATENATE(VLOOKUP(F371,'Table V'!$A$1:$Q$259969,17,FALSE),"-",(RIGHT(C371,4)),"0",D371),"")</f>
        <v>1251019-0827010</v>
      </c>
      <c r="Q371" s="92" t="str">
        <f>IFERROR(VLOOKUP(F371,'Table V'!A:L,12,FALSE),"")</f>
        <v>COL</v>
      </c>
      <c r="R371" s="82" t="s">
        <v>1289</v>
      </c>
      <c r="S371" s="81" t="s">
        <v>1290</v>
      </c>
      <c r="T371" s="90">
        <v>43480</v>
      </c>
      <c r="U371" s="88" t="s">
        <v>18</v>
      </c>
      <c r="V371" s="93" t="str">
        <f>IFERROR(VLOOKUP(F371,'Table V'!A:F,6,FALSE),"TBD")</f>
        <v>N/A</v>
      </c>
      <c r="W371" s="94" t="str">
        <f>IFERROR(VLOOKUP(F371,'Table V'!A:G,7,FALSE),"TBD")</f>
        <v>N/A</v>
      </c>
      <c r="X371" s="94" t="str">
        <f>IFERROR(VLOOKUP(A371,[1]Feuil1!$A:$AJ,32,FALSE),"N/A")</f>
        <v>N/A</v>
      </c>
      <c r="Y371" s="86" t="s">
        <v>1893</v>
      </c>
      <c r="Z371" s="89"/>
      <c r="AA371" s="81" t="s">
        <v>840</v>
      </c>
      <c r="AB371" s="85">
        <v>20478</v>
      </c>
      <c r="AC371" s="85"/>
      <c r="AD371" s="85" t="s">
        <v>1148</v>
      </c>
      <c r="AE371" s="90">
        <v>43485</v>
      </c>
      <c r="AF371" s="90"/>
      <c r="AG371" s="90">
        <f t="shared" si="23"/>
        <v>43480</v>
      </c>
      <c r="AH371" s="81"/>
      <c r="AI371" s="133" t="str">
        <f>IFERROR(VLOOKUP(SPARES_MANUF[[#This Row],[LCT pour mise à la MAD]],[2]MAD!$B$4:$J$500000,2,FALSE),"MAD TBD")</f>
        <v>MAD TBD</v>
      </c>
      <c r="AJ371" s="124" t="str">
        <f>IFERROR(VLOOKUP(SPARES_MANUF[[#This Row],[LCT pour mise à la MAD]],[2]MAD!$B$4:$J$500000,9,FALSE),"")</f>
        <v/>
      </c>
      <c r="AK37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71" s="124">
        <v>43480</v>
      </c>
      <c r="AM371" s="122" t="s">
        <v>10</v>
      </c>
      <c r="AN371" s="200">
        <f>IFERROR(VLOOKUP(SPARES_MANUF[[#This Row],[P/N]],'Table V'!A$1:O$7777,13,FALSE),"0,00")</f>
        <v>134</v>
      </c>
      <c r="AO371" s="201">
        <f>IFERROR(VLOOKUP(SPARES_MANUF[[#This Row],[P/N]],'Table V'!A$1:O$7777,14,FALSE),"0,00")</f>
        <v>0</v>
      </c>
      <c r="AP371" s="202" t="str">
        <f>IFERROR(VLOOKUP(SPARES_MANUF[[#This Row],[P/N]],'Table V'!A$1:O$7777,15,FALSE),"TBD")</f>
        <v>EUR</v>
      </c>
      <c r="AQ371" s="201" t="str">
        <f>IFERROR(VLOOKUP(SPARES_MANUF[[#This Row],[CONCAT]],[3]PO_AS!$A$2:$R$2520,16,FALSE),"TBD")</f>
        <v>TBD</v>
      </c>
      <c r="AR371" s="202" t="str">
        <f>IFERROR(VLOOKUP(SPARES_MANUF[[#This Row],[CONCAT]],[3]PO_AS!$A$2:$S$2520,18,FALSE),"TBD")</f>
        <v>TBD</v>
      </c>
      <c r="AS371" s="202" t="str">
        <f t="shared" si="24"/>
        <v>Non valide</v>
      </c>
      <c r="AT371" s="202" t="str">
        <f t="shared" si="25"/>
        <v>Non valide</v>
      </c>
      <c r="AU3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670</v>
      </c>
      <c r="AV371" s="280">
        <f>IFERROR(SPARES_MANUF[[#This Row],[CA]]*INDEX('Paramètres listes'!$A$32:$C$34,MATCH(SPARES_MANUF[[#This Row],[Devise vendue]],'Paramètres listes'!$A$32:$A$34,0),MATCH(DASHBOARD!$J$5,'Paramètres listes'!$A$32:$C$32,0)),"0,00")</f>
        <v>670</v>
      </c>
      <c r="AW371" s="259" t="str">
        <f>LEFT(SPARES_MANUF[[#This Row],[LCT]],9)</f>
        <v>LCT227005</v>
      </c>
      <c r="AX371" s="205">
        <f>SPARES_MANUF[[#This Row],[Collaborated date]]</f>
        <v>43480</v>
      </c>
      <c r="AY371" s="206">
        <f>IF(AND(SPARES_MANUF[[#This Row],[Dashboard date]]&gt;40179,SPARES_MANUF[[#This Row],[Dashboard date]]&lt;45658),SPARES_MANUF[[#This Row],[Dashboard date]],0)</f>
        <v>43480</v>
      </c>
      <c r="AZ371" s="207">
        <f>IF(OR(SPARES_MANUF[[#This Row],[Client]]="STELIA",SPARES_MANUF[[#This Row],[Priority]]="RTN",SPARES_MANUF[[#This Row],[Priority]]="EXP",SPARES_MANUF[[#This Row],[Priority]]="CRIT"),2,1)</f>
        <v>2</v>
      </c>
      <c r="BA371" s="208">
        <f>IFERROR(VLOOKUP(SPARES_MANUF[[#This Row],[P/N]],Tableau2[[#All],[PN]:[Temps alloués (h)]],16,FALSE),"TBD")</f>
        <v>0.65</v>
      </c>
      <c r="BB371" s="208">
        <f>IFERROR(SUM(SPARES_MANUF[[#This Row],[Temps alloués Unitaire]]*SPARES_MANUF[[#This Row],[Requested Qty]]),"TBD")</f>
        <v>3.25</v>
      </c>
    </row>
    <row r="372" spans="1:54" ht="25.5" hidden="1" customHeight="1" x14ac:dyDescent="0.2">
      <c r="A372" s="335" t="str">
        <f t="shared" si="26"/>
        <v>2782332910</v>
      </c>
      <c r="B372" s="81" t="str">
        <f>IFERROR(VLOOKUP(F372,'Table V'!A:K,11,FALSE),"TBD")</f>
        <v>AIRBUS</v>
      </c>
      <c r="C372" s="81">
        <v>27823329</v>
      </c>
      <c r="D372" s="82">
        <v>10</v>
      </c>
      <c r="E372" s="83" t="s">
        <v>86</v>
      </c>
      <c r="F372" s="81" t="s">
        <v>576</v>
      </c>
      <c r="G372" s="81">
        <v>1</v>
      </c>
      <c r="H372" s="81">
        <v>0</v>
      </c>
      <c r="I372" s="81" t="str">
        <f>IFERROR(VLOOKUP(F372,'Stock PHS'!A:F,6,FALSE),"")</f>
        <v/>
      </c>
      <c r="J372" s="84" t="str">
        <f>IFERROR(VLOOKUP(F372,'Table V'!A:I,9,FALSE),"P/N INCONNU")</f>
        <v>P/N CONNU</v>
      </c>
      <c r="K372" s="81" t="str">
        <f>IFERROR(VLOOKUP(F372,'Table V'!A:J,10,FALSE),"TBD")</f>
        <v>NB5457P</v>
      </c>
      <c r="L372" s="81" t="str">
        <f>IFERROR(VLOOKUP(F372,'Table V'!A:C,3,FALSE),"LdF non existante")</f>
        <v>LdF approuvée</v>
      </c>
      <c r="M372" s="85" t="s">
        <v>46</v>
      </c>
      <c r="N372" s="81" t="str">
        <f>IFERROR(VLOOKUP(F372,'Table V'!A:H,8,FALSE),"À définir")</f>
        <v>NON</v>
      </c>
      <c r="O372" s="81">
        <f>IFERROR(VLOOKUP(F372,'Table V'!A:E,2,FALSE),"TBD")</f>
        <v>117</v>
      </c>
      <c r="P372" s="81" t="str">
        <f>IFERROR(CONCATENATE(VLOOKUP(F372,'Table V'!$A$1:$Q$259969,17,FALSE),"-",(RIGHT(C372,4)),"0",D372),"")</f>
        <v>1251019-3329010</v>
      </c>
      <c r="Q372" s="86" t="str">
        <f>IFERROR(VLOOKUP(F372,'Table V'!A:L,12,FALSE),"")</f>
        <v>LAB</v>
      </c>
      <c r="R372" s="82" t="s">
        <v>951</v>
      </c>
      <c r="S372" s="81" t="s">
        <v>351</v>
      </c>
      <c r="T372" s="90">
        <v>43481</v>
      </c>
      <c r="U372" s="88" t="s">
        <v>18</v>
      </c>
      <c r="V372" s="86" t="str">
        <f>IFERROR(VLOOKUP(F372,'Table V'!A:F,6,FALSE),"TBD")</f>
        <v>N/A</v>
      </c>
      <c r="W372" s="81" t="str">
        <f>IFERROR(VLOOKUP(F372,'Table V'!A:G,7,FALSE),"TBD")</f>
        <v>N/A</v>
      </c>
      <c r="X372" s="81" t="str">
        <f>IFERROR(VLOOKUP(A372,[1]Feuil1!$A:$AJ,32,FALSE),"N/A")</f>
        <v>Received</v>
      </c>
      <c r="Y372" s="86" t="s">
        <v>1893</v>
      </c>
      <c r="Z372" s="89" t="s">
        <v>348</v>
      </c>
      <c r="AA372" s="81" t="s">
        <v>840</v>
      </c>
      <c r="AB372" s="85">
        <v>14180</v>
      </c>
      <c r="AC372" s="85"/>
      <c r="AD372" s="85">
        <v>2937</v>
      </c>
      <c r="AE372" s="90">
        <v>43465</v>
      </c>
      <c r="AF372" s="90">
        <v>43487</v>
      </c>
      <c r="AG372" s="90">
        <f t="shared" si="23"/>
        <v>43481</v>
      </c>
      <c r="AH372" s="81"/>
      <c r="AI372" s="133">
        <f>IFERROR(VLOOKUP(SPARES_MANUF[[#This Row],[LCT pour mise à la MAD]],[2]MAD!$B$4:$J$500000,2,FALSE),"MAD TBD")</f>
        <v>43496</v>
      </c>
      <c r="AJ372" s="124">
        <f>IFERROR(VLOOKUP(SPARES_MANUF[[#This Row],[LCT pour mise à la MAD]],[2]MAD!$B$4:$J$500000,9,FALSE),"")</f>
        <v>43500</v>
      </c>
      <c r="AK37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72" s="124">
        <f>SPARES_MANUF[[#This Row],[Promised ODD]]</f>
        <v>43487</v>
      </c>
      <c r="AM372" s="122" t="s">
        <v>10</v>
      </c>
      <c r="AN372" s="200">
        <f>IFERROR(VLOOKUP(SPARES_MANUF[[#This Row],[P/N]],'Table V'!A$1:O$7777,13,FALSE),"0,00")</f>
        <v>1313.9</v>
      </c>
      <c r="AO372" s="201">
        <f>IFERROR(VLOOKUP(SPARES_MANUF[[#This Row],[P/N]],'Table V'!A$1:O$7777,14,FALSE),"0,00")</f>
        <v>0</v>
      </c>
      <c r="AP372" s="202" t="str">
        <f>IFERROR(VLOOKUP(SPARES_MANUF[[#This Row],[P/N]],'Table V'!A$1:O$7777,15,FALSE),"TBD")</f>
        <v>USD</v>
      </c>
      <c r="AQ372" s="201" t="str">
        <f>IFERROR(VLOOKUP(SPARES_MANUF[[#This Row],[CONCAT]],[3]PO_AS!$A$2:$R$2520,16,FALSE),"TBD")</f>
        <v>TBD</v>
      </c>
      <c r="AR372" s="202" t="str">
        <f>IFERROR(VLOOKUP(SPARES_MANUF[[#This Row],[CONCAT]],[3]PO_AS!$A$2:$S$2520,18,FALSE),"TBD")</f>
        <v>TBD</v>
      </c>
      <c r="AS372" s="204" t="str">
        <f t="shared" si="24"/>
        <v>Non valide</v>
      </c>
      <c r="AT372" s="204" t="str">
        <f t="shared" si="25"/>
        <v>Non valide</v>
      </c>
      <c r="AU3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7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72" s="259" t="str">
        <f>LEFT(SPARES_MANUF[[#This Row],[LCT]],9)</f>
        <v>LCT145023</v>
      </c>
      <c r="AX372" s="205">
        <f>SPARES_MANUF[[#This Row],[Collaborated date]]</f>
        <v>43487</v>
      </c>
      <c r="AY372" s="206">
        <f>IF(AND(SPARES_MANUF[[#This Row],[Dashboard date]]&gt;40179,SPARES_MANUF[[#This Row],[Dashboard date]]&lt;45658),SPARES_MANUF[[#This Row],[Dashboard date]],0)</f>
        <v>43487</v>
      </c>
      <c r="AZ372" s="207">
        <f>IF(OR(SPARES_MANUF[[#This Row],[Client]]="STELIA",SPARES_MANUF[[#This Row],[Priority]]="RTN",SPARES_MANUF[[#This Row],[Priority]]="EXP",SPARES_MANUF[[#This Row],[Priority]]="CRIT"),2,1)</f>
        <v>2</v>
      </c>
      <c r="BA372" s="208">
        <f>IFERROR(VLOOKUP(SPARES_MANUF[[#This Row],[P/N]],Tableau2[[#All],[PN]:[Temps alloués (h)]],16,FALSE),"TBD")</f>
        <v>3.74</v>
      </c>
      <c r="BB372" s="208">
        <f>IFERROR(SUM(SPARES_MANUF[[#This Row],[Temps alloués Unitaire]]*SPARES_MANUF[[#This Row],[Requested Qty]]),"TBD")</f>
        <v>3.74</v>
      </c>
    </row>
    <row r="373" spans="1:54" ht="25.5" hidden="1" customHeight="1" x14ac:dyDescent="0.2">
      <c r="A373" s="335" t="str">
        <f t="shared" si="26"/>
        <v>2782332810</v>
      </c>
      <c r="B373" s="81" t="str">
        <f>IFERROR(VLOOKUP(F373,'Table V'!A:K,11,FALSE),"TBD")</f>
        <v>AIRBUS</v>
      </c>
      <c r="C373" s="81">
        <v>27823328</v>
      </c>
      <c r="D373" s="82">
        <v>10</v>
      </c>
      <c r="E373" s="83" t="s">
        <v>86</v>
      </c>
      <c r="F373" s="81" t="s">
        <v>576</v>
      </c>
      <c r="G373" s="81">
        <v>1</v>
      </c>
      <c r="H373" s="81">
        <v>0</v>
      </c>
      <c r="I373" s="81" t="str">
        <f>IFERROR(VLOOKUP(F373,'Stock PHS'!A:F,6,FALSE),"")</f>
        <v/>
      </c>
      <c r="J373" s="84" t="str">
        <f>IFERROR(VLOOKUP(F373,'Table V'!A:I,9,FALSE),"P/N INCONNU")</f>
        <v>P/N CONNU</v>
      </c>
      <c r="K373" s="81" t="str">
        <f>IFERROR(VLOOKUP(F373,'Table V'!A:J,10,FALSE),"TBD")</f>
        <v>NB5457P</v>
      </c>
      <c r="L373" s="81" t="str">
        <f>IFERROR(VLOOKUP(F373,'Table V'!A:C,3,FALSE),"LdF non existante")</f>
        <v>LdF approuvée</v>
      </c>
      <c r="M373" s="85" t="s">
        <v>46</v>
      </c>
      <c r="N373" s="81" t="str">
        <f>IFERROR(VLOOKUP(F373,'Table V'!A:H,8,FALSE),"À définir")</f>
        <v>NON</v>
      </c>
      <c r="O373" s="81">
        <f>IFERROR(VLOOKUP(F373,'Table V'!A:E,2,FALSE),"TBD")</f>
        <v>117</v>
      </c>
      <c r="P373" s="81" t="str">
        <f>IFERROR(CONCATENATE(VLOOKUP(F373,'Table V'!$A$1:$Q$259969,17,FALSE),"-",(RIGHT(C373,4)),"0",D373),"")</f>
        <v>1251019-3328010</v>
      </c>
      <c r="Q373" s="86" t="str">
        <f>IFERROR(VLOOKUP(F373,'Table V'!A:L,12,FALSE),"")</f>
        <v>LAB</v>
      </c>
      <c r="R373" s="82" t="s">
        <v>944</v>
      </c>
      <c r="S373" s="81" t="s">
        <v>350</v>
      </c>
      <c r="T373" s="90">
        <v>43481</v>
      </c>
      <c r="U373" s="88" t="s">
        <v>18</v>
      </c>
      <c r="V373" s="86" t="str">
        <f>IFERROR(VLOOKUP(F373,'Table V'!A:F,6,FALSE),"TBD")</f>
        <v>N/A</v>
      </c>
      <c r="W373" s="81" t="str">
        <f>IFERROR(VLOOKUP(F373,'Table V'!A:G,7,FALSE),"TBD")</f>
        <v>N/A</v>
      </c>
      <c r="X373" s="81" t="str">
        <f>IFERROR(VLOOKUP(A373,[1]Feuil1!$A:$AJ,32,FALSE),"N/A")</f>
        <v>Received</v>
      </c>
      <c r="Y373" s="86" t="s">
        <v>1893</v>
      </c>
      <c r="Z373" s="89" t="s">
        <v>348</v>
      </c>
      <c r="AA373" s="81" t="s">
        <v>840</v>
      </c>
      <c r="AB373" s="85">
        <v>14180</v>
      </c>
      <c r="AC373" s="85"/>
      <c r="AD373" s="85">
        <v>2937</v>
      </c>
      <c r="AE373" s="90">
        <v>43387</v>
      </c>
      <c r="AF373" s="90">
        <v>43487</v>
      </c>
      <c r="AG373" s="90">
        <f t="shared" si="23"/>
        <v>43481</v>
      </c>
      <c r="AH373" s="81"/>
      <c r="AI373" s="133">
        <f>IFERROR(VLOOKUP(SPARES_MANUF[[#This Row],[LCT pour mise à la MAD]],[2]MAD!$B$4:$J$500000,2,FALSE),"MAD TBD")</f>
        <v>43507</v>
      </c>
      <c r="AJ373" s="124">
        <f>IFERROR(VLOOKUP(SPARES_MANUF[[#This Row],[LCT pour mise à la MAD]],[2]MAD!$B$4:$J$500000,9,FALSE),"")</f>
        <v>43508</v>
      </c>
      <c r="AK37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73" s="124">
        <f>SPARES_MANUF[[#This Row],[Promised ODD]]</f>
        <v>43487</v>
      </c>
      <c r="AM373" s="122" t="s">
        <v>10</v>
      </c>
      <c r="AN373" s="200">
        <f>IFERROR(VLOOKUP(SPARES_MANUF[[#This Row],[P/N]],'Table V'!A$1:O$7777,13,FALSE),"0,00")</f>
        <v>1313.9</v>
      </c>
      <c r="AO373" s="201">
        <f>IFERROR(VLOOKUP(SPARES_MANUF[[#This Row],[P/N]],'Table V'!A$1:O$7777,14,FALSE),"0,00")</f>
        <v>0</v>
      </c>
      <c r="AP373" s="202" t="str">
        <f>IFERROR(VLOOKUP(SPARES_MANUF[[#This Row],[P/N]],'Table V'!A$1:O$7777,15,FALSE),"TBD")</f>
        <v>USD</v>
      </c>
      <c r="AQ373" s="201" t="str">
        <f>IFERROR(VLOOKUP(SPARES_MANUF[[#This Row],[CONCAT]],[3]PO_AS!$A$2:$R$2520,16,FALSE),"TBD")</f>
        <v>TBD</v>
      </c>
      <c r="AR373" s="202" t="str">
        <f>IFERROR(VLOOKUP(SPARES_MANUF[[#This Row],[CONCAT]],[3]PO_AS!$A$2:$S$2520,18,FALSE),"TBD")</f>
        <v>TBD</v>
      </c>
      <c r="AS373" s="204" t="str">
        <f t="shared" si="24"/>
        <v>Non valide</v>
      </c>
      <c r="AT373" s="204" t="str">
        <f t="shared" si="25"/>
        <v>Non valide</v>
      </c>
      <c r="AU3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7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73" s="259" t="str">
        <f>LEFT(SPARES_MANUF[[#This Row],[LCT]],9)</f>
        <v>LCT145002</v>
      </c>
      <c r="AX373" s="205">
        <f>SPARES_MANUF[[#This Row],[Collaborated date]]</f>
        <v>43487</v>
      </c>
      <c r="AY373" s="206">
        <f>IF(AND(SPARES_MANUF[[#This Row],[Dashboard date]]&gt;40179,SPARES_MANUF[[#This Row],[Dashboard date]]&lt;45658),SPARES_MANUF[[#This Row],[Dashboard date]],0)</f>
        <v>43487</v>
      </c>
      <c r="AZ373" s="207">
        <f>IF(OR(SPARES_MANUF[[#This Row],[Client]]="STELIA",SPARES_MANUF[[#This Row],[Priority]]="RTN",SPARES_MANUF[[#This Row],[Priority]]="EXP",SPARES_MANUF[[#This Row],[Priority]]="CRIT"),2,1)</f>
        <v>2</v>
      </c>
      <c r="BA373" s="208">
        <f>IFERROR(VLOOKUP(SPARES_MANUF[[#This Row],[P/N]],Tableau2[[#All],[PN]:[Temps alloués (h)]],16,FALSE),"TBD")</f>
        <v>3.74</v>
      </c>
      <c r="BB373" s="208">
        <f>IFERROR(SUM(SPARES_MANUF[[#This Row],[Temps alloués Unitaire]]*SPARES_MANUF[[#This Row],[Requested Qty]]),"TBD")</f>
        <v>3.74</v>
      </c>
    </row>
    <row r="374" spans="1:54" ht="25.5" hidden="1" customHeight="1" x14ac:dyDescent="0.2">
      <c r="A374" s="335" t="str">
        <f t="shared" si="26"/>
        <v>2783049110</v>
      </c>
      <c r="B374" s="81" t="str">
        <f>IFERROR(VLOOKUP(F374,'Table V'!A:K,11,FALSE),"TBD")</f>
        <v>AIRBUS</v>
      </c>
      <c r="C374" s="81">
        <v>27830491</v>
      </c>
      <c r="D374" s="82">
        <v>10</v>
      </c>
      <c r="E374" s="83" t="s">
        <v>86</v>
      </c>
      <c r="F374" s="81" t="s">
        <v>576</v>
      </c>
      <c r="G374" s="81">
        <v>1</v>
      </c>
      <c r="H374" s="81">
        <v>0</v>
      </c>
      <c r="I374" s="81" t="str">
        <f>IFERROR(VLOOKUP(F374,'Stock PHS'!A:F,6,FALSE),"")</f>
        <v/>
      </c>
      <c r="J374" s="84" t="str">
        <f>IFERROR(VLOOKUP(F374,'Table V'!A:I,9,FALSE),"P/N INCONNU")</f>
        <v>P/N CONNU</v>
      </c>
      <c r="K374" s="81" t="str">
        <f>IFERROR(VLOOKUP(F374,'Table V'!A:J,10,FALSE),"TBD")</f>
        <v>NB5457P</v>
      </c>
      <c r="L374" s="81" t="str">
        <f>IFERROR(VLOOKUP(F374,'Table V'!A:C,3,FALSE),"LdF non existante")</f>
        <v>LdF approuvée</v>
      </c>
      <c r="M374" s="85" t="s">
        <v>46</v>
      </c>
      <c r="N374" s="81" t="str">
        <f>IFERROR(VLOOKUP(F374,'Table V'!A:H,8,FALSE),"À définir")</f>
        <v>NON</v>
      </c>
      <c r="O374" s="81">
        <f>IFERROR(VLOOKUP(F374,'Table V'!A:E,2,FALSE),"TBD")</f>
        <v>117</v>
      </c>
      <c r="P374" s="81" t="str">
        <f>IFERROR(CONCATENATE(VLOOKUP(F374,'Table V'!$A$1:$Q$259969,17,FALSE),"-",(RIGHT(C374,4)),"0",D374),"")</f>
        <v>1251019-0491010</v>
      </c>
      <c r="Q374" s="86" t="str">
        <f>IFERROR(VLOOKUP(F374,'Table V'!A:L,12,FALSE),"")</f>
        <v>LAB</v>
      </c>
      <c r="R374" s="82" t="s">
        <v>945</v>
      </c>
      <c r="S374" s="81" t="s">
        <v>932</v>
      </c>
      <c r="T374" s="90">
        <v>43481</v>
      </c>
      <c r="U374" s="88" t="s">
        <v>18</v>
      </c>
      <c r="V374" s="86" t="str">
        <f>IFERROR(VLOOKUP(F374,'Table V'!A:F,6,FALSE),"TBD")</f>
        <v>N/A</v>
      </c>
      <c r="W374" s="81" t="str">
        <f>IFERROR(VLOOKUP(F374,'Table V'!A:G,7,FALSE),"TBD")</f>
        <v>N/A</v>
      </c>
      <c r="X374" s="81" t="str">
        <f>IFERROR(VLOOKUP(A374,[1]Feuil1!$A:$AJ,32,FALSE),"N/A")</f>
        <v>Received</v>
      </c>
      <c r="Y374" s="86" t="s">
        <v>1893</v>
      </c>
      <c r="Z374" s="89" t="s">
        <v>348</v>
      </c>
      <c r="AA374" s="81" t="s">
        <v>840</v>
      </c>
      <c r="AB374" s="85">
        <v>14180</v>
      </c>
      <c r="AC374" s="85"/>
      <c r="AD374" s="85">
        <v>2937</v>
      </c>
      <c r="AE374" s="90">
        <v>43392</v>
      </c>
      <c r="AF374" s="90">
        <v>43487</v>
      </c>
      <c r="AG374" s="90">
        <f t="shared" si="23"/>
        <v>43481</v>
      </c>
      <c r="AH374" s="81"/>
      <c r="AI374" s="133">
        <f>IFERROR(VLOOKUP(SPARES_MANUF[[#This Row],[LCT pour mise à la MAD]],[2]MAD!$B$4:$J$500000,2,FALSE),"MAD TBD")</f>
        <v>43507</v>
      </c>
      <c r="AJ374" s="124">
        <f>IFERROR(VLOOKUP(SPARES_MANUF[[#This Row],[LCT pour mise à la MAD]],[2]MAD!$B$4:$J$500000,9,FALSE),"")</f>
        <v>43508</v>
      </c>
      <c r="AK37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74" s="124">
        <f>SPARES_MANUF[[#This Row],[Promised ODD]]</f>
        <v>43487</v>
      </c>
      <c r="AM374" s="122" t="s">
        <v>10</v>
      </c>
      <c r="AN374" s="200">
        <f>IFERROR(VLOOKUP(SPARES_MANUF[[#This Row],[P/N]],'Table V'!A$1:O$7777,13,FALSE),"0,00")</f>
        <v>1313.9</v>
      </c>
      <c r="AO374" s="201">
        <f>IFERROR(VLOOKUP(SPARES_MANUF[[#This Row],[P/N]],'Table V'!A$1:O$7777,14,FALSE),"0,00")</f>
        <v>0</v>
      </c>
      <c r="AP374" s="202" t="str">
        <f>IFERROR(VLOOKUP(SPARES_MANUF[[#This Row],[P/N]],'Table V'!A$1:O$7777,15,FALSE),"TBD")</f>
        <v>USD</v>
      </c>
      <c r="AQ374" s="201" t="str">
        <f>IFERROR(VLOOKUP(SPARES_MANUF[[#This Row],[CONCAT]],[3]PO_AS!$A$2:$R$2520,16,FALSE),"TBD")</f>
        <v>TBD</v>
      </c>
      <c r="AR374" s="202" t="str">
        <f>IFERROR(VLOOKUP(SPARES_MANUF[[#This Row],[CONCAT]],[3]PO_AS!$A$2:$S$2520,18,FALSE),"TBD")</f>
        <v>TBD</v>
      </c>
      <c r="AS374" s="204" t="str">
        <f t="shared" si="24"/>
        <v>Non valide</v>
      </c>
      <c r="AT374" s="204" t="str">
        <f t="shared" si="25"/>
        <v>Non valide</v>
      </c>
      <c r="AU3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74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74" s="259" t="str">
        <f>LEFT(SPARES_MANUF[[#This Row],[LCT]],9)</f>
        <v>LCT145005</v>
      </c>
      <c r="AX374" s="205">
        <f>SPARES_MANUF[[#This Row],[Collaborated date]]</f>
        <v>43487</v>
      </c>
      <c r="AY374" s="206">
        <f>IF(AND(SPARES_MANUF[[#This Row],[Dashboard date]]&gt;40179,SPARES_MANUF[[#This Row],[Dashboard date]]&lt;45658),SPARES_MANUF[[#This Row],[Dashboard date]],0)</f>
        <v>43487</v>
      </c>
      <c r="AZ374" s="207">
        <f>IF(OR(SPARES_MANUF[[#This Row],[Client]]="STELIA",SPARES_MANUF[[#This Row],[Priority]]="RTN",SPARES_MANUF[[#This Row],[Priority]]="EXP",SPARES_MANUF[[#This Row],[Priority]]="CRIT"),2,1)</f>
        <v>2</v>
      </c>
      <c r="BA374" s="208">
        <f>IFERROR(VLOOKUP(SPARES_MANUF[[#This Row],[P/N]],Tableau2[[#All],[PN]:[Temps alloués (h)]],16,FALSE),"TBD")</f>
        <v>3.74</v>
      </c>
      <c r="BB374" s="208">
        <f>IFERROR(SUM(SPARES_MANUF[[#This Row],[Temps alloués Unitaire]]*SPARES_MANUF[[#This Row],[Requested Qty]]),"TBD")</f>
        <v>3.74</v>
      </c>
    </row>
    <row r="375" spans="1:54" ht="38.25" hidden="1" customHeight="1" x14ac:dyDescent="0.2">
      <c r="A375" s="335" t="str">
        <f t="shared" si="26"/>
        <v>2783049310</v>
      </c>
      <c r="B375" s="81" t="str">
        <f>IFERROR(VLOOKUP(F375,'Table V'!A:K,11,FALSE),"TBD")</f>
        <v>AIRBUS</v>
      </c>
      <c r="C375" s="81">
        <v>27830493</v>
      </c>
      <c r="D375" s="82">
        <v>10</v>
      </c>
      <c r="E375" s="83" t="s">
        <v>86</v>
      </c>
      <c r="F375" s="81" t="s">
        <v>576</v>
      </c>
      <c r="G375" s="81">
        <v>1</v>
      </c>
      <c r="H375" s="81">
        <v>0</v>
      </c>
      <c r="I375" s="81" t="str">
        <f>IFERROR(VLOOKUP(F375,'Stock PHS'!A:F,6,FALSE),"")</f>
        <v/>
      </c>
      <c r="J375" s="84" t="str">
        <f>IFERROR(VLOOKUP(F375,'Table V'!A:I,9,FALSE),"P/N INCONNU")</f>
        <v>P/N CONNU</v>
      </c>
      <c r="K375" s="81" t="str">
        <f>IFERROR(VLOOKUP(F375,'Table V'!A:J,10,FALSE),"TBD")</f>
        <v>NB5457P</v>
      </c>
      <c r="L375" s="81" t="str">
        <f>IFERROR(VLOOKUP(F375,'Table V'!A:C,3,FALSE),"LdF non existante")</f>
        <v>LdF approuvée</v>
      </c>
      <c r="M375" s="85" t="s">
        <v>46</v>
      </c>
      <c r="N375" s="81" t="str">
        <f>IFERROR(VLOOKUP(F375,'Table V'!A:H,8,FALSE),"À définir")</f>
        <v>NON</v>
      </c>
      <c r="O375" s="81">
        <f>IFERROR(VLOOKUP(F375,'Table V'!A:E,2,FALSE),"TBD")</f>
        <v>117</v>
      </c>
      <c r="P375" s="81" t="str">
        <f>IFERROR(CONCATENATE(VLOOKUP(F375,'Table V'!$A$1:$Q$259969,17,FALSE),"-",(RIGHT(C375,4)),"0",D375),"")</f>
        <v>1251019-0493010</v>
      </c>
      <c r="Q375" s="86" t="str">
        <f>IFERROR(VLOOKUP(F375,'Table V'!A:L,12,FALSE),"")</f>
        <v>LAB</v>
      </c>
      <c r="R375" s="82" t="s">
        <v>946</v>
      </c>
      <c r="S375" s="81" t="s">
        <v>933</v>
      </c>
      <c r="T375" s="90">
        <v>43481</v>
      </c>
      <c r="U375" s="88" t="s">
        <v>18</v>
      </c>
      <c r="V375" s="86" t="str">
        <f>IFERROR(VLOOKUP(F375,'Table V'!A:F,6,FALSE),"TBD")</f>
        <v>N/A</v>
      </c>
      <c r="W375" s="81" t="str">
        <f>IFERROR(VLOOKUP(F375,'Table V'!A:G,7,FALSE),"TBD")</f>
        <v>N/A</v>
      </c>
      <c r="X375" s="81" t="str">
        <f>IFERROR(VLOOKUP(A375,[1]Feuil1!$A:$AJ,32,FALSE),"N/A")</f>
        <v>Received</v>
      </c>
      <c r="Y375" s="86" t="s">
        <v>1893</v>
      </c>
      <c r="Z375" s="89" t="s">
        <v>348</v>
      </c>
      <c r="AA375" s="81" t="s">
        <v>840</v>
      </c>
      <c r="AB375" s="85">
        <v>14180</v>
      </c>
      <c r="AC375" s="85"/>
      <c r="AD375" s="85">
        <v>2937</v>
      </c>
      <c r="AE375" s="90">
        <v>43392</v>
      </c>
      <c r="AF375" s="90">
        <v>43487</v>
      </c>
      <c r="AG375" s="90">
        <f t="shared" si="23"/>
        <v>43481</v>
      </c>
      <c r="AH375" s="81"/>
      <c r="AI375" s="133">
        <f>IFERROR(VLOOKUP(SPARES_MANUF[[#This Row],[LCT pour mise à la MAD]],[2]MAD!$B$4:$J$500000,2,FALSE),"MAD TBD")</f>
        <v>43507</v>
      </c>
      <c r="AJ375" s="124">
        <f>IFERROR(VLOOKUP(SPARES_MANUF[[#This Row],[LCT pour mise à la MAD]],[2]MAD!$B$4:$J$500000,9,FALSE),"")</f>
        <v>43508</v>
      </c>
      <c r="AK37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75" s="124">
        <f>SPARES_MANUF[[#This Row],[Promised ODD]]</f>
        <v>43487</v>
      </c>
      <c r="AM375" s="122" t="s">
        <v>10</v>
      </c>
      <c r="AN375" s="200">
        <f>IFERROR(VLOOKUP(SPARES_MANUF[[#This Row],[P/N]],'Table V'!A$1:O$7777,13,FALSE),"0,00")</f>
        <v>1313.9</v>
      </c>
      <c r="AO375" s="201">
        <f>IFERROR(VLOOKUP(SPARES_MANUF[[#This Row],[P/N]],'Table V'!A$1:O$7777,14,FALSE),"0,00")</f>
        <v>0</v>
      </c>
      <c r="AP375" s="202" t="str">
        <f>IFERROR(VLOOKUP(SPARES_MANUF[[#This Row],[P/N]],'Table V'!A$1:O$7777,15,FALSE),"TBD")</f>
        <v>USD</v>
      </c>
      <c r="AQ375" s="201" t="str">
        <f>IFERROR(VLOOKUP(SPARES_MANUF[[#This Row],[CONCAT]],[3]PO_AS!$A$2:$R$2520,16,FALSE),"TBD")</f>
        <v>TBD</v>
      </c>
      <c r="AR375" s="202" t="str">
        <f>IFERROR(VLOOKUP(SPARES_MANUF[[#This Row],[CONCAT]],[3]PO_AS!$A$2:$S$2520,18,FALSE),"TBD")</f>
        <v>TBD</v>
      </c>
      <c r="AS375" s="204" t="str">
        <f t="shared" si="24"/>
        <v>Non valide</v>
      </c>
      <c r="AT375" s="204" t="str">
        <f t="shared" si="25"/>
        <v>Non valide</v>
      </c>
      <c r="AU3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7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75" s="259" t="str">
        <f>LEFT(SPARES_MANUF[[#This Row],[LCT]],9)</f>
        <v>LCT145008</v>
      </c>
      <c r="AX375" s="205">
        <f>SPARES_MANUF[[#This Row],[Collaborated date]]</f>
        <v>43487</v>
      </c>
      <c r="AY375" s="206">
        <f>IF(AND(SPARES_MANUF[[#This Row],[Dashboard date]]&gt;40179,SPARES_MANUF[[#This Row],[Dashboard date]]&lt;45658),SPARES_MANUF[[#This Row],[Dashboard date]],0)</f>
        <v>43487</v>
      </c>
      <c r="AZ375" s="207">
        <f>IF(OR(SPARES_MANUF[[#This Row],[Client]]="STELIA",SPARES_MANUF[[#This Row],[Priority]]="RTN",SPARES_MANUF[[#This Row],[Priority]]="EXP",SPARES_MANUF[[#This Row],[Priority]]="CRIT"),2,1)</f>
        <v>2</v>
      </c>
      <c r="BA375" s="208">
        <f>IFERROR(VLOOKUP(SPARES_MANUF[[#This Row],[P/N]],Tableau2[[#All],[PN]:[Temps alloués (h)]],16,FALSE),"TBD")</f>
        <v>3.74</v>
      </c>
      <c r="BB375" s="208">
        <f>IFERROR(SUM(SPARES_MANUF[[#This Row],[Temps alloués Unitaire]]*SPARES_MANUF[[#This Row],[Requested Qty]]),"TBD")</f>
        <v>3.74</v>
      </c>
    </row>
    <row r="376" spans="1:54" ht="25.5" hidden="1" customHeight="1" x14ac:dyDescent="0.2">
      <c r="A376" s="335" t="str">
        <f t="shared" si="26"/>
        <v>2783049510</v>
      </c>
      <c r="B376" s="81" t="str">
        <f>IFERROR(VLOOKUP(F376,'Table V'!A:K,11,FALSE),"TBD")</f>
        <v>AIRBUS</v>
      </c>
      <c r="C376" s="81">
        <v>27830495</v>
      </c>
      <c r="D376" s="82">
        <v>10</v>
      </c>
      <c r="E376" s="83" t="s">
        <v>86</v>
      </c>
      <c r="F376" s="81" t="s">
        <v>576</v>
      </c>
      <c r="G376" s="81">
        <v>1</v>
      </c>
      <c r="H376" s="81">
        <v>0</v>
      </c>
      <c r="I376" s="81" t="str">
        <f>IFERROR(VLOOKUP(F376,'Stock PHS'!A:F,6,FALSE),"")</f>
        <v/>
      </c>
      <c r="J376" s="84" t="str">
        <f>IFERROR(VLOOKUP(F376,'Table V'!A:I,9,FALSE),"P/N INCONNU")</f>
        <v>P/N CONNU</v>
      </c>
      <c r="K376" s="81" t="str">
        <f>IFERROR(VLOOKUP(F376,'Table V'!A:J,10,FALSE),"TBD")</f>
        <v>NB5457P</v>
      </c>
      <c r="L376" s="81" t="str">
        <f>IFERROR(VLOOKUP(F376,'Table V'!A:C,3,FALSE),"LdF non existante")</f>
        <v>LdF approuvée</v>
      </c>
      <c r="M376" s="85" t="s">
        <v>46</v>
      </c>
      <c r="N376" s="81" t="str">
        <f>IFERROR(VLOOKUP(F376,'Table V'!A:H,8,FALSE),"À définir")</f>
        <v>NON</v>
      </c>
      <c r="O376" s="81">
        <f>IFERROR(VLOOKUP(F376,'Table V'!A:E,2,FALSE),"TBD")</f>
        <v>117</v>
      </c>
      <c r="P376" s="81" t="str">
        <f>IFERROR(CONCATENATE(VLOOKUP(F376,'Table V'!$A$1:$Q$259969,17,FALSE),"-",(RIGHT(C376,4)),"0",D376),"")</f>
        <v>1251019-0495010</v>
      </c>
      <c r="Q376" s="86" t="str">
        <f>IFERROR(VLOOKUP(F376,'Table V'!A:L,12,FALSE),"")</f>
        <v>LAB</v>
      </c>
      <c r="R376" s="82" t="s">
        <v>947</v>
      </c>
      <c r="S376" s="81" t="s">
        <v>934</v>
      </c>
      <c r="T376" s="90">
        <v>43481</v>
      </c>
      <c r="U376" s="88" t="s">
        <v>18</v>
      </c>
      <c r="V376" s="86" t="str">
        <f>IFERROR(VLOOKUP(F376,'Table V'!A:F,6,FALSE),"TBD")</f>
        <v>N/A</v>
      </c>
      <c r="W376" s="81" t="str">
        <f>IFERROR(VLOOKUP(F376,'Table V'!A:G,7,FALSE),"TBD")</f>
        <v>N/A</v>
      </c>
      <c r="X376" s="81" t="str">
        <f>IFERROR(VLOOKUP(A376,[1]Feuil1!$A:$AJ,32,FALSE),"N/A")</f>
        <v>Received</v>
      </c>
      <c r="Y376" s="86" t="s">
        <v>1893</v>
      </c>
      <c r="Z376" s="89" t="s">
        <v>348</v>
      </c>
      <c r="AA376" s="81" t="s">
        <v>840</v>
      </c>
      <c r="AB376" s="85">
        <v>14180</v>
      </c>
      <c r="AC376" s="85"/>
      <c r="AD376" s="85">
        <v>2937</v>
      </c>
      <c r="AE376" s="90">
        <v>43392</v>
      </c>
      <c r="AF376" s="90">
        <v>43487</v>
      </c>
      <c r="AG376" s="90">
        <f t="shared" si="23"/>
        <v>43481</v>
      </c>
      <c r="AH376" s="81"/>
      <c r="AI376" s="133">
        <f>IFERROR(VLOOKUP(SPARES_MANUF[[#This Row],[LCT pour mise à la MAD]],[2]MAD!$B$4:$J$500000,2,FALSE),"MAD TBD")</f>
        <v>43507</v>
      </c>
      <c r="AJ376" s="124">
        <f>IFERROR(VLOOKUP(SPARES_MANUF[[#This Row],[LCT pour mise à la MAD]],[2]MAD!$B$4:$J$500000,9,FALSE),"")</f>
        <v>43508</v>
      </c>
      <c r="AK37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76" s="124">
        <f>SPARES_MANUF[[#This Row],[Promised ODD]]</f>
        <v>43487</v>
      </c>
      <c r="AM376" s="122" t="s">
        <v>10</v>
      </c>
      <c r="AN376" s="200">
        <f>IFERROR(VLOOKUP(SPARES_MANUF[[#This Row],[P/N]],'Table V'!A$1:O$7777,13,FALSE),"0,00")</f>
        <v>1313.9</v>
      </c>
      <c r="AO376" s="201">
        <f>IFERROR(VLOOKUP(SPARES_MANUF[[#This Row],[P/N]],'Table V'!A$1:O$7777,14,FALSE),"0,00")</f>
        <v>0</v>
      </c>
      <c r="AP376" s="202" t="str">
        <f>IFERROR(VLOOKUP(SPARES_MANUF[[#This Row],[P/N]],'Table V'!A$1:O$7777,15,FALSE),"TBD")</f>
        <v>USD</v>
      </c>
      <c r="AQ376" s="201" t="str">
        <f>IFERROR(VLOOKUP(SPARES_MANUF[[#This Row],[CONCAT]],[3]PO_AS!$A$2:$R$2520,16,FALSE),"TBD")</f>
        <v>TBD</v>
      </c>
      <c r="AR376" s="202" t="str">
        <f>IFERROR(VLOOKUP(SPARES_MANUF[[#This Row],[CONCAT]],[3]PO_AS!$A$2:$S$2520,18,FALSE),"TBD")</f>
        <v>TBD</v>
      </c>
      <c r="AS376" s="204" t="str">
        <f t="shared" si="24"/>
        <v>Non valide</v>
      </c>
      <c r="AT376" s="204" t="str">
        <f t="shared" si="25"/>
        <v>Non valide</v>
      </c>
      <c r="AU3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7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76" s="259" t="str">
        <f>LEFT(SPARES_MANUF[[#This Row],[LCT]],9)</f>
        <v>LCT145011</v>
      </c>
      <c r="AX376" s="205">
        <f>SPARES_MANUF[[#This Row],[Collaborated date]]</f>
        <v>43487</v>
      </c>
      <c r="AY376" s="206">
        <f>IF(AND(SPARES_MANUF[[#This Row],[Dashboard date]]&gt;40179,SPARES_MANUF[[#This Row],[Dashboard date]]&lt;45658),SPARES_MANUF[[#This Row],[Dashboard date]],0)</f>
        <v>43487</v>
      </c>
      <c r="AZ376" s="207">
        <f>IF(OR(SPARES_MANUF[[#This Row],[Client]]="STELIA",SPARES_MANUF[[#This Row],[Priority]]="RTN",SPARES_MANUF[[#This Row],[Priority]]="EXP",SPARES_MANUF[[#This Row],[Priority]]="CRIT"),2,1)</f>
        <v>2</v>
      </c>
      <c r="BA376" s="208">
        <f>IFERROR(VLOOKUP(SPARES_MANUF[[#This Row],[P/N]],Tableau2[[#All],[PN]:[Temps alloués (h)]],16,FALSE),"TBD")</f>
        <v>3.74</v>
      </c>
      <c r="BB376" s="208">
        <f>IFERROR(SUM(SPARES_MANUF[[#This Row],[Temps alloués Unitaire]]*SPARES_MANUF[[#This Row],[Requested Qty]]),"TBD")</f>
        <v>3.74</v>
      </c>
    </row>
    <row r="377" spans="1:54" ht="38.25" hidden="1" customHeight="1" x14ac:dyDescent="0.2">
      <c r="A377" s="335" t="str">
        <f t="shared" si="26"/>
        <v>2783049410</v>
      </c>
      <c r="B377" s="81" t="str">
        <f>IFERROR(VLOOKUP(F377,'Table V'!A:K,11,FALSE),"TBD")</f>
        <v>AIRBUS</v>
      </c>
      <c r="C377" s="81">
        <v>27830494</v>
      </c>
      <c r="D377" s="82">
        <v>10</v>
      </c>
      <c r="E377" s="83" t="s">
        <v>86</v>
      </c>
      <c r="F377" s="81" t="s">
        <v>576</v>
      </c>
      <c r="G377" s="81">
        <v>1</v>
      </c>
      <c r="H377" s="81">
        <v>0</v>
      </c>
      <c r="I377" s="81" t="str">
        <f>IFERROR(VLOOKUP(F377,'Stock PHS'!A:F,6,FALSE),"")</f>
        <v/>
      </c>
      <c r="J377" s="84" t="str">
        <f>IFERROR(VLOOKUP(F377,'Table V'!A:I,9,FALSE),"P/N INCONNU")</f>
        <v>P/N CONNU</v>
      </c>
      <c r="K377" s="81" t="str">
        <f>IFERROR(VLOOKUP(F377,'Table V'!A:J,10,FALSE),"TBD")</f>
        <v>NB5457P</v>
      </c>
      <c r="L377" s="81" t="str">
        <f>IFERROR(VLOOKUP(F377,'Table V'!A:C,3,FALSE),"LdF non existante")</f>
        <v>LdF approuvée</v>
      </c>
      <c r="M377" s="85" t="s">
        <v>46</v>
      </c>
      <c r="N377" s="81" t="str">
        <f>IFERROR(VLOOKUP(F377,'Table V'!A:H,8,FALSE),"À définir")</f>
        <v>NON</v>
      </c>
      <c r="O377" s="81">
        <f>IFERROR(VLOOKUP(F377,'Table V'!A:E,2,FALSE),"TBD")</f>
        <v>117</v>
      </c>
      <c r="P377" s="81" t="str">
        <f>IFERROR(CONCATENATE(VLOOKUP(F377,'Table V'!$A$1:$Q$259969,17,FALSE),"-",(RIGHT(C377,4)),"0",D377),"")</f>
        <v>1251019-0494010</v>
      </c>
      <c r="Q377" s="86" t="str">
        <f>IFERROR(VLOOKUP(F377,'Table V'!A:L,12,FALSE),"")</f>
        <v>LAB</v>
      </c>
      <c r="R377" s="82" t="s">
        <v>948</v>
      </c>
      <c r="S377" s="81" t="s">
        <v>935</v>
      </c>
      <c r="T377" s="90">
        <v>43481</v>
      </c>
      <c r="U377" s="88" t="s">
        <v>18</v>
      </c>
      <c r="V377" s="86" t="str">
        <f>IFERROR(VLOOKUP(F377,'Table V'!A:F,6,FALSE),"TBD")</f>
        <v>N/A</v>
      </c>
      <c r="W377" s="81" t="str">
        <f>IFERROR(VLOOKUP(F377,'Table V'!A:G,7,FALSE),"TBD")</f>
        <v>N/A</v>
      </c>
      <c r="X377" s="81" t="str">
        <f>IFERROR(VLOOKUP(A377,[1]Feuil1!$A:$AJ,32,FALSE),"N/A")</f>
        <v>Received</v>
      </c>
      <c r="Y377" s="86" t="s">
        <v>1893</v>
      </c>
      <c r="Z377" s="89" t="s">
        <v>348</v>
      </c>
      <c r="AA377" s="81" t="s">
        <v>840</v>
      </c>
      <c r="AB377" s="85">
        <v>14180</v>
      </c>
      <c r="AC377" s="85"/>
      <c r="AD377" s="85">
        <v>2937</v>
      </c>
      <c r="AE377" s="90">
        <v>43423</v>
      </c>
      <c r="AF377" s="90">
        <v>43487</v>
      </c>
      <c r="AG377" s="90">
        <f t="shared" si="23"/>
        <v>43481</v>
      </c>
      <c r="AH377" s="81"/>
      <c r="AI377" s="133">
        <f>IFERROR(VLOOKUP(SPARES_MANUF[[#This Row],[LCT pour mise à la MAD]],[2]MAD!$B$4:$J$500000,2,FALSE),"MAD TBD")</f>
        <v>43509</v>
      </c>
      <c r="AJ377" s="124">
        <f>IFERROR(VLOOKUP(SPARES_MANUF[[#This Row],[LCT pour mise à la MAD]],[2]MAD!$B$4:$J$500000,9,FALSE),"")</f>
        <v>43510</v>
      </c>
      <c r="AK37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77" s="124">
        <f>SPARES_MANUF[[#This Row],[Promised ODD]]</f>
        <v>43487</v>
      </c>
      <c r="AM377" s="122" t="s">
        <v>10</v>
      </c>
      <c r="AN377" s="200">
        <f>IFERROR(VLOOKUP(SPARES_MANUF[[#This Row],[P/N]],'Table V'!A$1:O$7777,13,FALSE),"0,00")</f>
        <v>1313.9</v>
      </c>
      <c r="AO377" s="201">
        <f>IFERROR(VLOOKUP(SPARES_MANUF[[#This Row],[P/N]],'Table V'!A$1:O$7777,14,FALSE),"0,00")</f>
        <v>0</v>
      </c>
      <c r="AP377" s="202" t="str">
        <f>IFERROR(VLOOKUP(SPARES_MANUF[[#This Row],[P/N]],'Table V'!A$1:O$7777,15,FALSE),"TBD")</f>
        <v>USD</v>
      </c>
      <c r="AQ377" s="201" t="str">
        <f>IFERROR(VLOOKUP(SPARES_MANUF[[#This Row],[CONCAT]],[3]PO_AS!$A$2:$R$2520,16,FALSE),"TBD")</f>
        <v>TBD</v>
      </c>
      <c r="AR377" s="202" t="str">
        <f>IFERROR(VLOOKUP(SPARES_MANUF[[#This Row],[CONCAT]],[3]PO_AS!$A$2:$S$2520,18,FALSE),"TBD")</f>
        <v>TBD</v>
      </c>
      <c r="AS377" s="204" t="str">
        <f t="shared" si="24"/>
        <v>Non valide</v>
      </c>
      <c r="AT377" s="204" t="str">
        <f t="shared" si="25"/>
        <v>Non valide</v>
      </c>
      <c r="AU3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7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77" s="259" t="str">
        <f>LEFT(SPARES_MANUF[[#This Row],[LCT]],9)</f>
        <v>LCT145014</v>
      </c>
      <c r="AX377" s="205">
        <f>SPARES_MANUF[[#This Row],[Collaborated date]]</f>
        <v>43487</v>
      </c>
      <c r="AY377" s="206">
        <f>IF(AND(SPARES_MANUF[[#This Row],[Dashboard date]]&gt;40179,SPARES_MANUF[[#This Row],[Dashboard date]]&lt;45658),SPARES_MANUF[[#This Row],[Dashboard date]],0)</f>
        <v>43487</v>
      </c>
      <c r="AZ377" s="207">
        <f>IF(OR(SPARES_MANUF[[#This Row],[Client]]="STELIA",SPARES_MANUF[[#This Row],[Priority]]="RTN",SPARES_MANUF[[#This Row],[Priority]]="EXP",SPARES_MANUF[[#This Row],[Priority]]="CRIT"),2,1)</f>
        <v>2</v>
      </c>
      <c r="BA377" s="208">
        <f>IFERROR(VLOOKUP(SPARES_MANUF[[#This Row],[P/N]],Tableau2[[#All],[PN]:[Temps alloués (h)]],16,FALSE),"TBD")</f>
        <v>3.74</v>
      </c>
      <c r="BB377" s="208">
        <f>IFERROR(SUM(SPARES_MANUF[[#This Row],[Temps alloués Unitaire]]*SPARES_MANUF[[#This Row],[Requested Qty]]),"TBD")</f>
        <v>3.74</v>
      </c>
    </row>
    <row r="378" spans="1:54" ht="25.5" hidden="1" customHeight="1" x14ac:dyDescent="0.2">
      <c r="A378" s="335" t="str">
        <f t="shared" si="26"/>
        <v>2801175310</v>
      </c>
      <c r="B378" s="81" t="str">
        <f>IFERROR(VLOOKUP(F378,'Table V'!A:K,11,FALSE),"TBD")</f>
        <v>AIRBUS</v>
      </c>
      <c r="C378" s="81">
        <v>28011753</v>
      </c>
      <c r="D378" s="82" t="s">
        <v>139</v>
      </c>
      <c r="E378" s="83" t="s">
        <v>3</v>
      </c>
      <c r="F378" s="81" t="s">
        <v>506</v>
      </c>
      <c r="G378" s="81">
        <v>2</v>
      </c>
      <c r="H378" s="81">
        <v>0</v>
      </c>
      <c r="I378" s="81" t="str">
        <f>IFERROR(VLOOKUP(F378,'Stock PHS'!A:F,6,FALSE),"")</f>
        <v/>
      </c>
      <c r="J378" s="84" t="str">
        <f>IFERROR(VLOOKUP(F378,'Table V'!A:I,9,FALSE),"P/N INCONNU")</f>
        <v>P/N CONNU</v>
      </c>
      <c r="K378" s="81" t="str">
        <f>IFERROR(VLOOKUP(F378,'Table V'!A:J,10,FALSE),"TBD")</f>
        <v>N/A</v>
      </c>
      <c r="L378" s="81" t="str">
        <f>IFERROR(VLOOKUP(F378,'Table V'!A:C,3,FALSE),"LdF non existante")</f>
        <v>LdF approuvée</v>
      </c>
      <c r="M378" s="85"/>
      <c r="N378" s="85" t="str">
        <f>IFERROR(VLOOKUP(F378,'Table V'!A:H,8,FALSE),"À définir")</f>
        <v>NON</v>
      </c>
      <c r="O378" s="81">
        <f>IFERROR(VLOOKUP(F378,'Table V'!A:E,2,FALSE),"TBD")</f>
        <v>27</v>
      </c>
      <c r="P378" s="81" t="str">
        <f>IFERROR(CONCATENATE(VLOOKUP(F378,'Table V'!$A$1:$Q$259969,17,FALSE),"-",(RIGHT(C378,4)),"0",D378),"")</f>
        <v>1251019-1753010</v>
      </c>
      <c r="Q378" s="92" t="str">
        <f>IFERROR(VLOOKUP(F378,'Table V'!A:L,12,FALSE),"")</f>
        <v>LAB</v>
      </c>
      <c r="R378" s="82" t="s">
        <v>1244</v>
      </c>
      <c r="S378" s="81" t="s">
        <v>1245</v>
      </c>
      <c r="T378" s="90">
        <v>43481</v>
      </c>
      <c r="U378" s="88" t="s">
        <v>18</v>
      </c>
      <c r="V378" s="93" t="str">
        <f>IFERROR(VLOOKUP(F378,'Table V'!A:F,6,FALSE),"TBD")</f>
        <v>N/A</v>
      </c>
      <c r="W378" s="94" t="str">
        <f>IFERROR(VLOOKUP(F378,'Table V'!A:G,7,FALSE),"TBD")</f>
        <v>N/A</v>
      </c>
      <c r="X378" s="94" t="str">
        <f>IFERROR(VLOOKUP(A378,[1]Feuil1!$A:$AJ,32,FALSE),"N/A")</f>
        <v>N/A</v>
      </c>
      <c r="Y378" s="86" t="s">
        <v>1937</v>
      </c>
      <c r="Z378" s="89" t="s">
        <v>1246</v>
      </c>
      <c r="AA378" s="81" t="s">
        <v>840</v>
      </c>
      <c r="AB378" s="85">
        <v>20199</v>
      </c>
      <c r="AC378" s="85"/>
      <c r="AD378" s="85">
        <v>4529</v>
      </c>
      <c r="AE378" s="90">
        <v>43467</v>
      </c>
      <c r="AF378" s="90">
        <v>43483</v>
      </c>
      <c r="AG378" s="90">
        <f t="shared" si="23"/>
        <v>43481</v>
      </c>
      <c r="AH378" s="81"/>
      <c r="AI378" s="133" t="str">
        <f>IFERROR(VLOOKUP(SPARES_MANUF[[#This Row],[LCT pour mise à la MAD]],[2]MAD!$B$4:$J$500000,2,FALSE),"MAD TBD")</f>
        <v>MAD TBD</v>
      </c>
      <c r="AJ378" s="124" t="str">
        <f>IFERROR(VLOOKUP(SPARES_MANUF[[#This Row],[LCT pour mise à la MAD]],[2]MAD!$B$4:$J$500000,9,FALSE),"")</f>
        <v/>
      </c>
      <c r="AK37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78" s="124">
        <f>SPARES_MANUF[[#This Row],[Promised ODD]]</f>
        <v>43483</v>
      </c>
      <c r="AM378" s="122" t="s">
        <v>10</v>
      </c>
      <c r="AN378" s="200">
        <f>IFERROR(VLOOKUP(SPARES_MANUF[[#This Row],[P/N]],'Table V'!A$1:O$7777,13,FALSE),"0,00")</f>
        <v>1074</v>
      </c>
      <c r="AO378" s="201">
        <f>IFERROR(VLOOKUP(SPARES_MANUF[[#This Row],[P/N]],'Table V'!A$1:O$7777,14,FALSE),"0,00")</f>
        <v>1850</v>
      </c>
      <c r="AP378" s="202" t="str">
        <f>IFERROR(VLOOKUP(SPARES_MANUF[[#This Row],[P/N]],'Table V'!A$1:O$7777,15,FALSE),"TBD")</f>
        <v>USD</v>
      </c>
      <c r="AQ378" s="203" t="str">
        <f>IFERROR(VLOOKUP(SPARES_MANUF[[#This Row],[CONCAT]],[3]PO_AS!$A$2:$R$2520,16,FALSE),"TBD")</f>
        <v>TBD</v>
      </c>
      <c r="AR378" s="202" t="str">
        <f>IFERROR(VLOOKUP(SPARES_MANUF[[#This Row],[CONCAT]],[3]PO_AS!$A$2:$S$2520,18,FALSE),"TBD")</f>
        <v>TBD</v>
      </c>
      <c r="AS378" s="202" t="str">
        <f t="shared" si="24"/>
        <v>Non valide</v>
      </c>
      <c r="AT378" s="202" t="str">
        <f t="shared" si="25"/>
        <v>Non valide</v>
      </c>
      <c r="AU3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3700</v>
      </c>
      <c r="AV378" s="280">
        <f>IFERROR(SPARES_MANUF[[#This Row],[CA]]*INDEX('Paramètres listes'!$A$32:$C$34,MATCH(SPARES_MANUF[[#This Row],[Devise vendue]],'Paramètres listes'!$A$32:$A$34,0),MATCH(DASHBOARD!$J$5,'Paramètres listes'!$A$32:$C$32,0)),"0,00")</f>
        <v>3293</v>
      </c>
      <c r="AW378" s="259" t="str">
        <f>LEFT(SPARES_MANUF[[#This Row],[LCT]],9)</f>
        <v>LCT222761</v>
      </c>
      <c r="AX378" s="205">
        <f>SPARES_MANUF[[#This Row],[Collaborated date]]</f>
        <v>43483</v>
      </c>
      <c r="AY378" s="206">
        <f>IF(AND(SPARES_MANUF[[#This Row],[Dashboard date]]&gt;40179,SPARES_MANUF[[#This Row],[Dashboard date]]&lt;45658),SPARES_MANUF[[#This Row],[Dashboard date]],0)</f>
        <v>43483</v>
      </c>
      <c r="AZ378" s="207">
        <f>IF(OR(SPARES_MANUF[[#This Row],[Client]]="STELIA",SPARES_MANUF[[#This Row],[Priority]]="RTN",SPARES_MANUF[[#This Row],[Priority]]="EXP",SPARES_MANUF[[#This Row],[Priority]]="CRIT"),2,1)</f>
        <v>1</v>
      </c>
      <c r="BA378" s="208">
        <f>IFERROR(VLOOKUP(SPARES_MANUF[[#This Row],[P/N]],Tableau2[[#All],[PN]:[Temps alloués (h)]],16,FALSE),"TBD")</f>
        <v>3.06</v>
      </c>
      <c r="BB378" s="208">
        <f>IFERROR(SUM(SPARES_MANUF[[#This Row],[Temps alloués Unitaire]]*SPARES_MANUF[[#This Row],[Requested Qty]]),"TBD")</f>
        <v>6.12</v>
      </c>
    </row>
    <row r="379" spans="1:54" ht="25.5" hidden="1" customHeight="1" x14ac:dyDescent="0.2">
      <c r="A379" s="335" t="str">
        <f t="shared" si="26"/>
        <v>450033675360</v>
      </c>
      <c r="B379" s="81" t="str">
        <f>IFERROR(VLOOKUP(F379,'Table V'!A:K,11,FALSE),"TBD")</f>
        <v>LATECOERE</v>
      </c>
      <c r="C379" s="81">
        <v>4500336753</v>
      </c>
      <c r="D379" s="82">
        <v>60</v>
      </c>
      <c r="E379" s="83" t="s">
        <v>86</v>
      </c>
      <c r="F379" s="81" t="s">
        <v>1477</v>
      </c>
      <c r="G379" s="81">
        <v>1</v>
      </c>
      <c r="H379" s="81">
        <v>0</v>
      </c>
      <c r="I379" s="81" t="str">
        <f>IFERROR(VLOOKUP(F379,'Stock PHS'!A:F,6,FALSE),"")</f>
        <v/>
      </c>
      <c r="J379" s="84" t="str">
        <f>IFERROR(VLOOKUP(F379,'Table V'!A:I,9,FALSE),"P/N INCONNU")</f>
        <v>P/N CONNU</v>
      </c>
      <c r="K379" s="81" t="str">
        <f>IFERROR(VLOOKUP(F379,'Table V'!A:J,10,FALSE),"TBD")</f>
        <v>N/A</v>
      </c>
      <c r="L379" s="81" t="str">
        <f>IFERROR(VLOOKUP(F379,'Table V'!A:C,3,FALSE),"LdF non existante")</f>
        <v>LdF approuvée</v>
      </c>
      <c r="M379" s="85" t="s">
        <v>46</v>
      </c>
      <c r="N379" s="81" t="str">
        <f>IFERROR(VLOOKUP(F379,'Table V'!A:H,8,FALSE),"À définir")</f>
        <v>NON</v>
      </c>
      <c r="O379" s="81" t="str">
        <f>IFERROR(VLOOKUP(F379,'Table V'!A:E,2,FALSE),"TBD")</f>
        <v>FDVESS-L4</v>
      </c>
      <c r="P379" s="81" t="str">
        <f>IFERROR(CONCATENATE(VLOOKUP(F379,'Table V'!$A$1:$Q$259969,17,FALSE),"-",(RIGHT(C379,4)),"0",D379),"")</f>
        <v>1251619-6753060</v>
      </c>
      <c r="Q379" s="86" t="str">
        <f>IFERROR(VLOOKUP(F379,'Table V'!A:L,12,FALSE),"")</f>
        <v>COL</v>
      </c>
      <c r="R379" s="82" t="s">
        <v>1202</v>
      </c>
      <c r="S379" s="81">
        <v>71140035</v>
      </c>
      <c r="T379" s="90">
        <v>43482</v>
      </c>
      <c r="U379" s="88" t="s">
        <v>18</v>
      </c>
      <c r="V379" s="86" t="str">
        <f>IFERROR(VLOOKUP(F379,'Table V'!A:F,6,FALSE),"TBD")</f>
        <v>N/A</v>
      </c>
      <c r="W379" s="81" t="str">
        <f>IFERROR(VLOOKUP(F379,'Table V'!A:G,7,FALSE),"TBD")</f>
        <v>N/A</v>
      </c>
      <c r="X379" s="81" t="str">
        <f>IFERROR(VLOOKUP(A379,[1]Feuil1!$A:$AJ,32,FALSE),"N/A")</f>
        <v>N/A</v>
      </c>
      <c r="Y379" s="86" t="s">
        <v>1893</v>
      </c>
      <c r="Z379" s="89" t="s">
        <v>1364</v>
      </c>
      <c r="AA379" s="81" t="s">
        <v>141</v>
      </c>
      <c r="AB379" s="85" t="s">
        <v>44</v>
      </c>
      <c r="AC379" s="85" t="s">
        <v>44</v>
      </c>
      <c r="AD379" s="85">
        <v>4800</v>
      </c>
      <c r="AE379" s="90">
        <v>43479</v>
      </c>
      <c r="AF379" s="90">
        <v>43488</v>
      </c>
      <c r="AG379" s="90">
        <f t="shared" si="23"/>
        <v>43482</v>
      </c>
      <c r="AH379" s="81"/>
      <c r="AI379" s="133" t="str">
        <f>IFERROR(VLOOKUP(SPARES_MANUF[[#This Row],[LCT pour mise à la MAD]],[2]MAD!$B$4:$J$500000,2,FALSE),"MAD TBD")</f>
        <v>MAD TBD</v>
      </c>
      <c r="AJ379" s="124" t="str">
        <f>IFERROR(VLOOKUP(SPARES_MANUF[[#This Row],[LCT pour mise à la MAD]],[2]MAD!$B$4:$J$500000,9,FALSE),"")</f>
        <v/>
      </c>
      <c r="AK37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79" s="124">
        <f>SPARES_MANUF[[#This Row],[Promised ODD]]</f>
        <v>43488</v>
      </c>
      <c r="AM379" s="122" t="s">
        <v>10</v>
      </c>
      <c r="AN379" s="200">
        <f>IFERROR(VLOOKUP(SPARES_MANUF[[#This Row],[P/N]],'Table V'!A$1:O$7777,13,FALSE),"0,00")</f>
        <v>1321</v>
      </c>
      <c r="AO379" s="201" t="str">
        <f>IFERROR(VLOOKUP(SPARES_MANUF[[#This Row],[P/N]],'Table V'!A$1:O$7777,14,FALSE),"0,00")</f>
        <v>N/A</v>
      </c>
      <c r="AP379" s="202" t="str">
        <f>IFERROR(VLOOKUP(SPARES_MANUF[[#This Row],[P/N]],'Table V'!A$1:O$7777,15,FALSE),"TBD")</f>
        <v>EUR</v>
      </c>
      <c r="AQ379" s="201" t="str">
        <f>IFERROR(VLOOKUP(SPARES_MANUF[[#This Row],[CONCAT]],[3]PO_AS!$A$2:$R$2520,16,FALSE),"TBD")</f>
        <v>TBD</v>
      </c>
      <c r="AR379" s="202" t="str">
        <f>IFERROR(VLOOKUP(SPARES_MANUF[[#This Row],[CONCAT]],[3]PO_AS!$A$2:$S$2520,18,FALSE),"TBD")</f>
        <v>TBD</v>
      </c>
      <c r="AS379" s="204" t="str">
        <f t="shared" si="24"/>
        <v>Non valide</v>
      </c>
      <c r="AT379" s="204" t="str">
        <f t="shared" si="25"/>
        <v>Non valide</v>
      </c>
      <c r="AU3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379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379" s="259" t="str">
        <f>LEFT(SPARES_MANUF[[#This Row],[LCT]],9)</f>
        <v>LCT203324</v>
      </c>
      <c r="AX379" s="205">
        <f>SPARES_MANUF[[#This Row],[Collaborated date]]</f>
        <v>43488</v>
      </c>
      <c r="AY379" s="206">
        <f>IF(AND(SPARES_MANUF[[#This Row],[Dashboard date]]&gt;40179,SPARES_MANUF[[#This Row],[Dashboard date]]&lt;45658),SPARES_MANUF[[#This Row],[Dashboard date]],0)</f>
        <v>43488</v>
      </c>
      <c r="AZ379" s="207">
        <f>IF(OR(SPARES_MANUF[[#This Row],[Client]]="STELIA",SPARES_MANUF[[#This Row],[Priority]]="RTN",SPARES_MANUF[[#This Row],[Priority]]="EXP",SPARES_MANUF[[#This Row],[Priority]]="CRIT"),2,1)</f>
        <v>2</v>
      </c>
      <c r="BA379" s="208">
        <f>IFERROR(VLOOKUP(SPARES_MANUF[[#This Row],[P/N]],Tableau2[[#All],[PN]:[Temps alloués (h)]],16,FALSE),"TBD")</f>
        <v>1.78</v>
      </c>
      <c r="BB379" s="208">
        <f>IFERROR(SUM(SPARES_MANUF[[#This Row],[Temps alloués Unitaire]]*SPARES_MANUF[[#This Row],[Requested Qty]]),"TBD")</f>
        <v>1.78</v>
      </c>
    </row>
    <row r="380" spans="1:54" ht="25.5" hidden="1" customHeight="1" x14ac:dyDescent="0.2">
      <c r="A380" s="335" t="str">
        <f t="shared" si="26"/>
        <v>450033675360</v>
      </c>
      <c r="B380" s="81" t="str">
        <f>IFERROR(VLOOKUP(F380,'Table V'!A:K,11,FALSE),"TBD")</f>
        <v>LATECOERE</v>
      </c>
      <c r="C380" s="81">
        <v>4500336753</v>
      </c>
      <c r="D380" s="82" t="s">
        <v>1363</v>
      </c>
      <c r="E380" s="83" t="s">
        <v>86</v>
      </c>
      <c r="F380" s="81" t="s">
        <v>1477</v>
      </c>
      <c r="G380" s="81">
        <v>1</v>
      </c>
      <c r="H380" s="81">
        <v>0</v>
      </c>
      <c r="I380" s="81" t="str">
        <f>IFERROR(VLOOKUP(F380,'Stock PHS'!A:F,6,FALSE),"")</f>
        <v/>
      </c>
      <c r="J380" s="84" t="str">
        <f>IFERROR(VLOOKUP(F380,'Table V'!A:I,9,FALSE),"P/N INCONNU")</f>
        <v>P/N CONNU</v>
      </c>
      <c r="K380" s="81" t="str">
        <f>IFERROR(VLOOKUP(F380,'Table V'!A:J,10,FALSE),"TBD")</f>
        <v>N/A</v>
      </c>
      <c r="L380" s="81" t="str">
        <f>IFERROR(VLOOKUP(F380,'Table V'!A:C,3,FALSE),"LdF non existante")</f>
        <v>LdF approuvée</v>
      </c>
      <c r="M380" s="85" t="s">
        <v>46</v>
      </c>
      <c r="N380" s="85" t="str">
        <f>IFERROR(VLOOKUP(F380,'Table V'!A:H,8,FALSE),"À définir")</f>
        <v>NON</v>
      </c>
      <c r="O380" s="81" t="str">
        <f>IFERROR(VLOOKUP(F380,'Table V'!A:E,2,FALSE),"TBD")</f>
        <v>FDVESS-L4</v>
      </c>
      <c r="P380" s="81" t="str">
        <f>IFERROR(CONCATENATE(VLOOKUP(F380,'Table V'!$A$1:$Q$259969,17,FALSE),"-",(RIGHT(C380,4)),"0",D380),"")</f>
        <v>1251619-6753060</v>
      </c>
      <c r="Q380" s="92" t="str">
        <f>IFERROR(VLOOKUP(F380,'Table V'!A:L,12,FALSE),"")</f>
        <v>COL</v>
      </c>
      <c r="R380" s="82" t="s">
        <v>1202</v>
      </c>
      <c r="S380" s="81">
        <v>71140036</v>
      </c>
      <c r="T380" s="90">
        <v>43482</v>
      </c>
      <c r="U380" s="88" t="s">
        <v>18</v>
      </c>
      <c r="V380" s="93" t="str">
        <f>IFERROR(VLOOKUP(F380,'Table V'!A:F,6,FALSE),"TBD")</f>
        <v>N/A</v>
      </c>
      <c r="W380" s="94" t="str">
        <f>IFERROR(VLOOKUP(F380,'Table V'!A:G,7,FALSE),"TBD")</f>
        <v>N/A</v>
      </c>
      <c r="X380" s="94" t="str">
        <f>IFERROR(VLOOKUP(A380,[1]Feuil1!$A:$AJ,32,FALSE),"N/A")</f>
        <v>N/A</v>
      </c>
      <c r="Y380" s="86" t="s">
        <v>1893</v>
      </c>
      <c r="Z380" s="89" t="s">
        <v>1364</v>
      </c>
      <c r="AA380" s="81" t="s">
        <v>141</v>
      </c>
      <c r="AB380" s="85" t="s">
        <v>44</v>
      </c>
      <c r="AC380" s="85" t="s">
        <v>44</v>
      </c>
      <c r="AD380" s="85">
        <v>4800</v>
      </c>
      <c r="AE380" s="90">
        <v>43479</v>
      </c>
      <c r="AF380" s="90">
        <v>43488</v>
      </c>
      <c r="AG380" s="90">
        <f t="shared" si="23"/>
        <v>43482</v>
      </c>
      <c r="AH380" s="81"/>
      <c r="AI380" s="133" t="str">
        <f>IFERROR(VLOOKUP(SPARES_MANUF[[#This Row],[LCT pour mise à la MAD]],[2]MAD!$B$4:$J$500000,2,FALSE),"MAD TBD")</f>
        <v>MAD TBD</v>
      </c>
      <c r="AJ380" s="124" t="str">
        <f>IFERROR(VLOOKUP(SPARES_MANUF[[#This Row],[LCT pour mise à la MAD]],[2]MAD!$B$4:$J$500000,9,FALSE),"")</f>
        <v/>
      </c>
      <c r="AK38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80" s="90">
        <f>SPARES_MANUF[[#This Row],[Promised ODD]]</f>
        <v>43488</v>
      </c>
      <c r="AM380" s="122" t="s">
        <v>10</v>
      </c>
      <c r="AN380" s="200">
        <f>IFERROR(VLOOKUP(SPARES_MANUF[[#This Row],[P/N]],'Table V'!A$1:O$7777,13,FALSE),"0,00")</f>
        <v>1321</v>
      </c>
      <c r="AO380" s="201" t="str">
        <f>IFERROR(VLOOKUP(SPARES_MANUF[[#This Row],[P/N]],'Table V'!A$1:O$7777,14,FALSE),"0,00")</f>
        <v>N/A</v>
      </c>
      <c r="AP380" s="202" t="str">
        <f>IFERROR(VLOOKUP(SPARES_MANUF[[#This Row],[P/N]],'Table V'!A$1:O$7777,15,FALSE),"TBD")</f>
        <v>EUR</v>
      </c>
      <c r="AQ380" s="201" t="str">
        <f>IFERROR(VLOOKUP(SPARES_MANUF[[#This Row],[CONCAT]],[3]PO_AS!$A$2:$R$2520,16,FALSE),"TBD")</f>
        <v>TBD</v>
      </c>
      <c r="AR380" s="202" t="str">
        <f>IFERROR(VLOOKUP(SPARES_MANUF[[#This Row],[CONCAT]],[3]PO_AS!$A$2:$S$2520,18,FALSE),"TBD")</f>
        <v>TBD</v>
      </c>
      <c r="AS380" s="202" t="str">
        <f t="shared" si="24"/>
        <v>Non valide</v>
      </c>
      <c r="AT380" s="202" t="str">
        <f t="shared" si="25"/>
        <v>Non valide</v>
      </c>
      <c r="AU3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380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380" s="259" t="str">
        <f>LEFT(SPARES_MANUF[[#This Row],[LCT]],9)</f>
        <v>LCT203324</v>
      </c>
      <c r="AX380" s="205">
        <f>SPARES_MANUF[[#This Row],[Collaborated date]]</f>
        <v>43488</v>
      </c>
      <c r="AY380" s="206">
        <f>IF(AND(SPARES_MANUF[[#This Row],[Dashboard date]]&gt;40179,SPARES_MANUF[[#This Row],[Dashboard date]]&lt;45658),SPARES_MANUF[[#This Row],[Dashboard date]],0)</f>
        <v>43488</v>
      </c>
      <c r="AZ380" s="207">
        <f>IF(OR(SPARES_MANUF[[#This Row],[Client]]="STELIA",SPARES_MANUF[[#This Row],[Priority]]="RTN",SPARES_MANUF[[#This Row],[Priority]]="EXP",SPARES_MANUF[[#This Row],[Priority]]="CRIT"),2,1)</f>
        <v>2</v>
      </c>
      <c r="BA380" s="208">
        <f>IFERROR(VLOOKUP(SPARES_MANUF[[#This Row],[P/N]],Tableau2[[#All],[PN]:[Temps alloués (h)]],16,FALSE),"TBD")</f>
        <v>1.78</v>
      </c>
      <c r="BB380" s="208">
        <f>IFERROR(SUM(SPARES_MANUF[[#This Row],[Temps alloués Unitaire]]*SPARES_MANUF[[#This Row],[Requested Qty]]),"TBD")</f>
        <v>1.78</v>
      </c>
    </row>
    <row r="381" spans="1:54" ht="38.25" hidden="1" customHeight="1" x14ac:dyDescent="0.2">
      <c r="A381" s="335" t="str">
        <f t="shared" si="26"/>
        <v>2792613110</v>
      </c>
      <c r="B381" s="81" t="str">
        <f>IFERROR(VLOOKUP(F381,'Table V'!A:K,11,FALSE),"TBD")</f>
        <v>AIRBUS</v>
      </c>
      <c r="C381" s="81">
        <v>27926131</v>
      </c>
      <c r="D381" s="82">
        <v>10</v>
      </c>
      <c r="E381" s="83" t="s">
        <v>86</v>
      </c>
      <c r="F381" s="81" t="s">
        <v>679</v>
      </c>
      <c r="G381" s="81">
        <v>1</v>
      </c>
      <c r="H381" s="81">
        <v>0</v>
      </c>
      <c r="I381" s="81" t="str">
        <f>IFERROR(VLOOKUP(F381,'Stock PHS'!A:F,6,FALSE),"")</f>
        <v/>
      </c>
      <c r="J381" s="84" t="str">
        <f>IFERROR(VLOOKUP(F381,'Table V'!A:I,9,FALSE),"P/N INCONNU")</f>
        <v>P/N CONNU</v>
      </c>
      <c r="K381" s="81" t="str">
        <f>IFERROR(VLOOKUP(F381,'Table V'!A:J,10,FALSE),"TBD")</f>
        <v>TBD</v>
      </c>
      <c r="L381" s="81" t="str">
        <f>IFERROR(VLOOKUP(F381,'Table V'!A:C,3,FALSE),"LdF non existante")</f>
        <v>LdF Non approuvée</v>
      </c>
      <c r="M381" s="85" t="s">
        <v>46</v>
      </c>
      <c r="N381" s="81" t="str">
        <f>IFERROR(VLOOKUP(F381,'Table V'!A:H,8,FALSE),"À définir")</f>
        <v>NON</v>
      </c>
      <c r="O381" s="81">
        <f>IFERROR(VLOOKUP(F381,'Table V'!A:E,2,FALSE),"TBD")</f>
        <v>61</v>
      </c>
      <c r="P381" s="81" t="str">
        <f>IFERROR(CONCATENATE(VLOOKUP(F381,'Table V'!$A$1:$Q$259969,17,FALSE),"-",(RIGHT(C381,4)),"0",D381),"")</f>
        <v>1251019-6131010</v>
      </c>
      <c r="Q381" s="86" t="str">
        <f>IFERROR(VLOOKUP(F381,'Table V'!A:L,12,FALSE),"")</f>
        <v>LAB</v>
      </c>
      <c r="R381" s="81" t="s">
        <v>1248</v>
      </c>
      <c r="S381" s="81" t="s">
        <v>179</v>
      </c>
      <c r="T381" s="90">
        <v>43486</v>
      </c>
      <c r="U381" s="88" t="s">
        <v>18</v>
      </c>
      <c r="V381" s="86" t="str">
        <f>IFERROR(VLOOKUP(F381,'Table V'!A:F,6,FALSE),"TBD")</f>
        <v>6963455500
6963455400</v>
      </c>
      <c r="W381" s="81" t="str">
        <f>IFERROR(VLOOKUP(F381,'Table V'!A:G,7,FALSE),"TBD")</f>
        <v>Qté 1
Qté 1</v>
      </c>
      <c r="X381" s="81" t="str">
        <f>IFERROR(VLOOKUP(A381,[1]Feuil1!$A:$AJ,32,FALSE),"N/A")</f>
        <v>Received</v>
      </c>
      <c r="Y381" s="86" t="s">
        <v>1893</v>
      </c>
      <c r="Z381" s="89" t="s">
        <v>1196</v>
      </c>
      <c r="AA381" s="81" t="s">
        <v>840</v>
      </c>
      <c r="AB381" s="85">
        <v>16961</v>
      </c>
      <c r="AC381" s="85" t="s">
        <v>905</v>
      </c>
      <c r="AD381" s="85">
        <v>4476</v>
      </c>
      <c r="AE381" s="90">
        <v>43465</v>
      </c>
      <c r="AF381" s="90">
        <v>43490</v>
      </c>
      <c r="AG381" s="90">
        <f t="shared" si="23"/>
        <v>43486</v>
      </c>
      <c r="AH381" s="81"/>
      <c r="AI381" s="133">
        <f>IFERROR(VLOOKUP(SPARES_MANUF[[#This Row],[LCT pour mise à la MAD]],[2]MAD!$B$4:$J$500000,2,FALSE),"MAD TBD")</f>
        <v>43497</v>
      </c>
      <c r="AJ381" s="124">
        <f>IFERROR(VLOOKUP(SPARES_MANUF[[#This Row],[LCT pour mise à la MAD]],[2]MAD!$B$4:$J$500000,9,FALSE),"")</f>
        <v>43500</v>
      </c>
      <c r="AK38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81" s="124">
        <f>SPARES_MANUF[[#This Row],[Promised ODD]]</f>
        <v>43490</v>
      </c>
      <c r="AM381" s="122" t="s">
        <v>10</v>
      </c>
      <c r="AN381" s="200">
        <f>IFERROR(VLOOKUP(SPARES_MANUF[[#This Row],[P/N]],'Table V'!A$1:O$7777,13,FALSE),"0,00")</f>
        <v>1389</v>
      </c>
      <c r="AO381" s="201">
        <f>IFERROR(VLOOKUP(SPARES_MANUF[[#This Row],[P/N]],'Table V'!A$1:O$7777,14,FALSE),"0,00")</f>
        <v>2219</v>
      </c>
      <c r="AP381" s="202" t="str">
        <f>IFERROR(VLOOKUP(SPARES_MANUF[[#This Row],[P/N]],'Table V'!A$1:O$7777,15,FALSE),"TBD")</f>
        <v>USD</v>
      </c>
      <c r="AQ381" s="201" t="str">
        <f>IFERROR(VLOOKUP(SPARES_MANUF[[#This Row],[CONCAT]],[3]PO_AS!$A$2:$R$2520,16,FALSE),"TBD")</f>
        <v>TBD</v>
      </c>
      <c r="AR381" s="202" t="str">
        <f>IFERROR(VLOOKUP(SPARES_MANUF[[#This Row],[CONCAT]],[3]PO_AS!$A$2:$S$2520,18,FALSE),"TBD")</f>
        <v>TBD</v>
      </c>
      <c r="AS381" s="204" t="str">
        <f t="shared" si="24"/>
        <v>Non valide</v>
      </c>
      <c r="AT381" s="204" t="str">
        <f t="shared" si="25"/>
        <v>Non valide</v>
      </c>
      <c r="AU3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381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381" s="259" t="str">
        <f>LEFT(SPARES_MANUF[[#This Row],[LCT]],9)</f>
        <v>LCT146221</v>
      </c>
      <c r="AX381" s="205">
        <f>SPARES_MANUF[[#This Row],[Collaborated date]]</f>
        <v>43490</v>
      </c>
      <c r="AY381" s="206">
        <f>IF(AND(SPARES_MANUF[[#This Row],[Dashboard date]]&gt;40179,SPARES_MANUF[[#This Row],[Dashboard date]]&lt;45658),SPARES_MANUF[[#This Row],[Dashboard date]],0)</f>
        <v>43490</v>
      </c>
      <c r="AZ381" s="207">
        <f>IF(OR(SPARES_MANUF[[#This Row],[Client]]="STELIA",SPARES_MANUF[[#This Row],[Priority]]="RTN",SPARES_MANUF[[#This Row],[Priority]]="EXP",SPARES_MANUF[[#This Row],[Priority]]="CRIT"),2,1)</f>
        <v>2</v>
      </c>
      <c r="BA381" s="208">
        <f>IFERROR(VLOOKUP(SPARES_MANUF[[#This Row],[P/N]],Tableau2[[#All],[PN]:[Temps alloués (h)]],16,FALSE),"TBD")</f>
        <v>0</v>
      </c>
      <c r="BB381" s="208">
        <f>IFERROR(SUM(SPARES_MANUF[[#This Row],[Temps alloués Unitaire]]*SPARES_MANUF[[#This Row],[Requested Qty]]),"TBD")</f>
        <v>0</v>
      </c>
    </row>
    <row r="382" spans="1:54" ht="38.25" hidden="1" customHeight="1" x14ac:dyDescent="0.2">
      <c r="A382" s="335" t="str">
        <f t="shared" si="26"/>
        <v>2709509710</v>
      </c>
      <c r="B382" s="81" t="str">
        <f>IFERROR(VLOOKUP(F382,'Table V'!A:K,11,FALSE),"TBD")</f>
        <v>AIRBUS</v>
      </c>
      <c r="C382" s="81">
        <v>27095097</v>
      </c>
      <c r="D382" s="82" t="s">
        <v>139</v>
      </c>
      <c r="E382" s="83" t="s">
        <v>86</v>
      </c>
      <c r="F382" s="81" t="s">
        <v>576</v>
      </c>
      <c r="G382" s="81">
        <v>13</v>
      </c>
      <c r="H382" s="81">
        <v>0</v>
      </c>
      <c r="I382" s="81" t="str">
        <f>IFERROR(VLOOKUP(F382,'Stock PHS'!A:F,6,FALSE),"")</f>
        <v/>
      </c>
      <c r="J382" s="84" t="str">
        <f>IFERROR(VLOOKUP(F382,'Table V'!A:I,9,FALSE),"P/N INCONNU")</f>
        <v>P/N CONNU</v>
      </c>
      <c r="K382" s="81" t="str">
        <f>IFERROR(VLOOKUP(F382,'Table V'!A:J,10,FALSE),"TBD")</f>
        <v>NB5457P</v>
      </c>
      <c r="L382" s="81" t="str">
        <f>IFERROR(VLOOKUP(F382,'Table V'!A:C,3,FALSE),"LdF non existante")</f>
        <v>LdF approuvée</v>
      </c>
      <c r="M382" s="85" t="s">
        <v>46</v>
      </c>
      <c r="N382" s="81" t="str">
        <f>IFERROR(VLOOKUP(F382,'Table V'!A:H,8,FALSE),"À définir")</f>
        <v>NON</v>
      </c>
      <c r="O382" s="81">
        <f>IFERROR(VLOOKUP(F382,'Table V'!A:E,2,FALSE),"TBD")</f>
        <v>117</v>
      </c>
      <c r="P382" s="81" t="str">
        <f>IFERROR(CONCATENATE(VLOOKUP(F382,'Table V'!$A$1:$Q$259969,17,FALSE),"-",(RIGHT(C382,4)),"0",D382),"")</f>
        <v>1251019-5097010</v>
      </c>
      <c r="Q382" s="86" t="str">
        <f>IFERROR(VLOOKUP(F382,'Table V'!A:L,12,FALSE),"")</f>
        <v>LAB</v>
      </c>
      <c r="R382" s="82" t="s">
        <v>319</v>
      </c>
      <c r="S382" s="81" t="s">
        <v>29</v>
      </c>
      <c r="T382" s="90">
        <v>43488</v>
      </c>
      <c r="U382" s="88" t="s">
        <v>18</v>
      </c>
      <c r="V382" s="86" t="str">
        <f>IFERROR(VLOOKUP(F382,'Table V'!A:F,6,FALSE),"TBD")</f>
        <v>N/A</v>
      </c>
      <c r="W382" s="81" t="str">
        <f>IFERROR(VLOOKUP(F382,'Table V'!A:G,7,FALSE),"TBD")</f>
        <v>N/A</v>
      </c>
      <c r="X382" s="81" t="str">
        <f>IFERROR(VLOOKUP(A382,[1]Feuil1!$A:$AJ,32,FALSE),"N/A")</f>
        <v>N/A</v>
      </c>
      <c r="Y382" s="86" t="s">
        <v>1893</v>
      </c>
      <c r="Z382" s="89" t="s">
        <v>1834</v>
      </c>
      <c r="AA382" s="81" t="s">
        <v>141</v>
      </c>
      <c r="AB382" s="85">
        <v>437</v>
      </c>
      <c r="AC382" s="85" t="s">
        <v>920</v>
      </c>
      <c r="AD382" s="85" t="s">
        <v>920</v>
      </c>
      <c r="AE382" s="90">
        <v>42600</v>
      </c>
      <c r="AF382" s="90">
        <v>43494</v>
      </c>
      <c r="AG382" s="90">
        <f t="shared" si="23"/>
        <v>43488</v>
      </c>
      <c r="AH382" s="81" t="s">
        <v>255</v>
      </c>
      <c r="AI382" s="133">
        <f>IFERROR(VLOOKUP(SPARES_MANUF[[#This Row],[LCT pour mise à la MAD]],[2]MAD!$B$4:$J$500000,2,FALSE),"MAD TBD")</f>
        <v>43475</v>
      </c>
      <c r="AJ382" s="124">
        <f>IFERROR(VLOOKUP(SPARES_MANUF[[#This Row],[LCT pour mise à la MAD]],[2]MAD!$B$4:$J$500000,9,FALSE),"")</f>
        <v>43479</v>
      </c>
      <c r="AK38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82" s="124">
        <f>SPARES_MANUF[[#This Row],[Promised ODD]]</f>
        <v>43494</v>
      </c>
      <c r="AM382" s="122" t="s">
        <v>10</v>
      </c>
      <c r="AN382" s="200">
        <f>IFERROR(VLOOKUP(SPARES_MANUF[[#This Row],[P/N]],'Table V'!A$1:O$7777,13,FALSE),"0,00")</f>
        <v>1313.9</v>
      </c>
      <c r="AO382" s="201">
        <f>IFERROR(VLOOKUP(SPARES_MANUF[[#This Row],[P/N]],'Table V'!A$1:O$7777,14,FALSE),"0,00")</f>
        <v>0</v>
      </c>
      <c r="AP382" s="202" t="str">
        <f>IFERROR(VLOOKUP(SPARES_MANUF[[#This Row],[P/N]],'Table V'!A$1:O$7777,15,FALSE),"TBD")</f>
        <v>USD</v>
      </c>
      <c r="AQ382" s="201" t="str">
        <f>IFERROR(VLOOKUP(SPARES_MANUF[[#This Row],[CONCAT]],[3]PO_AS!$A$2:$R$2520,16,FALSE),"TBD")</f>
        <v>TBD</v>
      </c>
      <c r="AR382" s="204" t="str">
        <f>IFERROR(VLOOKUP(SPARES_MANUF[[#This Row],[CONCAT]],[3]PO_AS!$A$2:$S$2520,18,FALSE),"TBD")</f>
        <v>TBD</v>
      </c>
      <c r="AS382" s="204" t="str">
        <f t="shared" si="24"/>
        <v>Non valide</v>
      </c>
      <c r="AT382" s="204" t="str">
        <f t="shared" si="25"/>
        <v>Non valide</v>
      </c>
      <c r="AU38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17080.7</v>
      </c>
      <c r="AV382" s="280">
        <f>IFERROR(SPARES_MANUF[[#This Row],[CA]]*INDEX('Paramètres listes'!$A$32:$C$34,MATCH(SPARES_MANUF[[#This Row],[Devise vendue]],'Paramètres listes'!$A$32:$A$34,0),MATCH(DASHBOARD!$J$5,'Paramètres listes'!$A$32:$C$32,0)),"0,00")</f>
        <v>15201.823</v>
      </c>
      <c r="AW382" s="259" t="str">
        <f>LEFT(SPARES_MANUF[[#This Row],[LCT]],9)</f>
        <v>LCTR61161</v>
      </c>
      <c r="AX382" s="205">
        <f>SPARES_MANUF[[#This Row],[Collaborated date]]</f>
        <v>43494</v>
      </c>
      <c r="AY382" s="206">
        <f>IF(AND(SPARES_MANUF[[#This Row],[Dashboard date]]&gt;40179,SPARES_MANUF[[#This Row],[Dashboard date]]&lt;45658),SPARES_MANUF[[#This Row],[Dashboard date]],0)</f>
        <v>43494</v>
      </c>
      <c r="AZ382" s="207">
        <f>IF(OR(SPARES_MANUF[[#This Row],[Client]]="STELIA",SPARES_MANUF[[#This Row],[Priority]]="RTN",SPARES_MANUF[[#This Row],[Priority]]="EXP",SPARES_MANUF[[#This Row],[Priority]]="CRIT"),2,1)</f>
        <v>2</v>
      </c>
      <c r="BA382" s="208">
        <f>IFERROR(VLOOKUP(SPARES_MANUF[[#This Row],[P/N]],Tableau2[[#All],[PN]:[Temps alloués (h)]],16,FALSE),"TBD")</f>
        <v>3.74</v>
      </c>
      <c r="BB382" s="208">
        <f>IFERROR(SUM(SPARES_MANUF[[#This Row],[Temps alloués Unitaire]]*SPARES_MANUF[[#This Row],[Requested Qty]]),"TBD")</f>
        <v>48.620000000000005</v>
      </c>
    </row>
    <row r="383" spans="1:54" ht="25.5" hidden="1" customHeight="1" x14ac:dyDescent="0.2">
      <c r="A383" s="335" t="str">
        <f t="shared" si="26"/>
        <v>2764899610</v>
      </c>
      <c r="B383" s="81" t="str">
        <f>IFERROR(VLOOKUP(F383,'Table V'!A:K,11,FALSE),"TBD")</f>
        <v>AIRBUS</v>
      </c>
      <c r="C383" s="81">
        <v>27648996</v>
      </c>
      <c r="D383" s="82" t="s">
        <v>139</v>
      </c>
      <c r="E383" s="83" t="s">
        <v>78</v>
      </c>
      <c r="F383" s="81" t="s">
        <v>576</v>
      </c>
      <c r="G383" s="81">
        <v>1</v>
      </c>
      <c r="H383" s="81">
        <v>0</v>
      </c>
      <c r="I383" s="81" t="str">
        <f>IFERROR(VLOOKUP(F383,'Stock PHS'!A:F,6,FALSE),"")</f>
        <v/>
      </c>
      <c r="J383" s="84" t="str">
        <f>IFERROR(VLOOKUP(F383,'Table V'!A:I,9,FALSE),"P/N INCONNU")</f>
        <v>P/N CONNU</v>
      </c>
      <c r="K383" s="81" t="str">
        <f>IFERROR(VLOOKUP(F383,'Table V'!A:J,10,FALSE),"TBD")</f>
        <v>NB5457P</v>
      </c>
      <c r="L383" s="81" t="str">
        <f>IFERROR(VLOOKUP(F383,'Table V'!A:C,3,FALSE),"LdF non existante")</f>
        <v>LdF approuvée</v>
      </c>
      <c r="M383" s="85" t="s">
        <v>46</v>
      </c>
      <c r="N383" s="81" t="str">
        <f>IFERROR(VLOOKUP(F383,'Table V'!A:H,8,FALSE),"À définir")</f>
        <v>NON</v>
      </c>
      <c r="O383" s="81">
        <f>IFERROR(VLOOKUP(F383,'Table V'!A:E,2,FALSE),"TBD")</f>
        <v>117</v>
      </c>
      <c r="P383" s="81" t="str">
        <f>IFERROR(CONCATENATE(VLOOKUP(F383,'Table V'!$A$1:$Q$259969,17,FALSE),"-",(RIGHT(C383,4)),"0",D383),"")</f>
        <v>1251019-8996010</v>
      </c>
      <c r="Q383" s="86" t="str">
        <f>IFERROR(VLOOKUP(F383,'Table V'!A:L,12,FALSE),"")</f>
        <v>LAB</v>
      </c>
      <c r="R383" s="82" t="s">
        <v>938</v>
      </c>
      <c r="S383" s="81" t="s">
        <v>929</v>
      </c>
      <c r="T383" s="90">
        <v>43488</v>
      </c>
      <c r="U383" s="88" t="s">
        <v>18</v>
      </c>
      <c r="V383" s="86" t="str">
        <f>IFERROR(VLOOKUP(F383,'Table V'!A:F,6,FALSE),"TBD")</f>
        <v>N/A</v>
      </c>
      <c r="W383" s="81" t="str">
        <f>IFERROR(VLOOKUP(F383,'Table V'!A:G,7,FALSE),"TBD")</f>
        <v>N/A</v>
      </c>
      <c r="X383" s="81" t="str">
        <f>IFERROR(VLOOKUP(A383,[1]Feuil1!$A:$AJ,32,FALSE),"N/A")</f>
        <v>Received</v>
      </c>
      <c r="Y383" s="86" t="s">
        <v>1893</v>
      </c>
      <c r="Z383" s="89" t="s">
        <v>205</v>
      </c>
      <c r="AA383" s="81" t="s">
        <v>840</v>
      </c>
      <c r="AB383" s="85">
        <v>10623</v>
      </c>
      <c r="AC383" s="85"/>
      <c r="AD383" s="85">
        <v>2937</v>
      </c>
      <c r="AE383" s="90">
        <v>43160</v>
      </c>
      <c r="AF383" s="90">
        <v>43494</v>
      </c>
      <c r="AG383" s="90">
        <f t="shared" si="23"/>
        <v>43488</v>
      </c>
      <c r="AH383" s="81" t="s">
        <v>44</v>
      </c>
      <c r="AI383" s="133">
        <f>IFERROR(VLOOKUP(SPARES_MANUF[[#This Row],[LCT pour mise à la MAD]],[2]MAD!$B$4:$J$500000,2,FALSE),"MAD TBD")</f>
        <v>43486</v>
      </c>
      <c r="AJ383" s="124">
        <f>IFERROR(VLOOKUP(SPARES_MANUF[[#This Row],[LCT pour mise à la MAD]],[2]MAD!$B$4:$J$500000,9,FALSE),"")</f>
        <v>43488</v>
      </c>
      <c r="AK38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83" s="124">
        <f>SPARES_MANUF[[#This Row],[Promised ODD]]</f>
        <v>43494</v>
      </c>
      <c r="AM383" s="122" t="s">
        <v>10</v>
      </c>
      <c r="AN383" s="200">
        <f>IFERROR(VLOOKUP(SPARES_MANUF[[#This Row],[P/N]],'Table V'!A$1:O$7777,13,FALSE),"0,00")</f>
        <v>1313.9</v>
      </c>
      <c r="AO383" s="201">
        <f>IFERROR(VLOOKUP(SPARES_MANUF[[#This Row],[P/N]],'Table V'!A$1:O$7777,14,FALSE),"0,00")</f>
        <v>0</v>
      </c>
      <c r="AP383" s="202" t="str">
        <f>IFERROR(VLOOKUP(SPARES_MANUF[[#This Row],[P/N]],'Table V'!A$1:O$7777,15,FALSE),"TBD")</f>
        <v>USD</v>
      </c>
      <c r="AQ383" s="201" t="str">
        <f>IFERROR(VLOOKUP(SPARES_MANUF[[#This Row],[CONCAT]],[3]PO_AS!$A$2:$R$2520,16,FALSE),"TBD")</f>
        <v>TBD</v>
      </c>
      <c r="AR383" s="202" t="str">
        <f>IFERROR(VLOOKUP(SPARES_MANUF[[#This Row],[CONCAT]],[3]PO_AS!$A$2:$S$2520,18,FALSE),"TBD")</f>
        <v>TBD</v>
      </c>
      <c r="AS383" s="204" t="str">
        <f t="shared" si="24"/>
        <v>Non valide</v>
      </c>
      <c r="AT383" s="204" t="str">
        <f t="shared" si="25"/>
        <v>Non valide</v>
      </c>
      <c r="AU3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8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83" s="259" t="str">
        <f>LEFT(SPARES_MANUF[[#This Row],[LCT]],9)</f>
        <v>LCT144984</v>
      </c>
      <c r="AX383" s="205">
        <f>SPARES_MANUF[[#This Row],[Collaborated date]]</f>
        <v>43494</v>
      </c>
      <c r="AY383" s="206">
        <f>IF(AND(SPARES_MANUF[[#This Row],[Dashboard date]]&gt;40179,SPARES_MANUF[[#This Row],[Dashboard date]]&lt;45658),SPARES_MANUF[[#This Row],[Dashboard date]],0)</f>
        <v>43494</v>
      </c>
      <c r="AZ383" s="207">
        <f>IF(OR(SPARES_MANUF[[#This Row],[Client]]="STELIA",SPARES_MANUF[[#This Row],[Priority]]="RTN",SPARES_MANUF[[#This Row],[Priority]]="EXP",SPARES_MANUF[[#This Row],[Priority]]="CRIT"),2,1)</f>
        <v>2</v>
      </c>
      <c r="BA383" s="208">
        <f>IFERROR(VLOOKUP(SPARES_MANUF[[#This Row],[P/N]],Tableau2[[#All],[PN]:[Temps alloués (h)]],16,FALSE),"TBD")</f>
        <v>3.74</v>
      </c>
      <c r="BB383" s="208">
        <f>IFERROR(SUM(SPARES_MANUF[[#This Row],[Temps alloués Unitaire]]*SPARES_MANUF[[#This Row],[Requested Qty]]),"TBD")</f>
        <v>3.74</v>
      </c>
    </row>
    <row r="384" spans="1:54" ht="25.5" hidden="1" customHeight="1" x14ac:dyDescent="0.2">
      <c r="A384" s="335" t="str">
        <f t="shared" si="26"/>
        <v>2803363210</v>
      </c>
      <c r="B384" s="81" t="str">
        <f>IFERROR(VLOOKUP(F384,'Table V'!A:K,11,FALSE),"TBD")</f>
        <v>AIRBUS</v>
      </c>
      <c r="C384" s="81">
        <v>28033632</v>
      </c>
      <c r="D384" s="82" t="s">
        <v>139</v>
      </c>
      <c r="E384" s="83" t="s">
        <v>3</v>
      </c>
      <c r="F384" s="81" t="s">
        <v>77</v>
      </c>
      <c r="G384" s="81">
        <v>1</v>
      </c>
      <c r="H384" s="81">
        <v>0</v>
      </c>
      <c r="I384" s="81" t="str">
        <f>IFERROR(VLOOKUP(F384,'Stock PHS'!A:F,6,FALSE),"")</f>
        <v/>
      </c>
      <c r="J384" s="84" t="str">
        <f>IFERROR(VLOOKUP(F384,'Table V'!A:I,9,FALSE),"P/N INCONNU")</f>
        <v>P/N CONNU</v>
      </c>
      <c r="K384" s="81" t="str">
        <f>IFERROR(VLOOKUP(F384,'Table V'!A:J,10,FALSE),"TBD")</f>
        <v>VB0044D</v>
      </c>
      <c r="L384" s="81" t="str">
        <f>IFERROR(VLOOKUP(F384,'Table V'!A:C,3,FALSE),"LdF non existante")</f>
        <v>LdF approuvée</v>
      </c>
      <c r="M384" s="85" t="s">
        <v>46</v>
      </c>
      <c r="N384" s="85" t="str">
        <f>IFERROR(VLOOKUP(F384,'Table V'!A:H,8,FALSE),"À définir")</f>
        <v>NON</v>
      </c>
      <c r="O384" s="81">
        <f>IFERROR(VLOOKUP(F384,'Table V'!A:E,2,FALSE),"TBD")</f>
        <v>517</v>
      </c>
      <c r="P384" s="81" t="str">
        <f>IFERROR(CONCATENATE(VLOOKUP(F384,'Table V'!$A$1:$Q$259969,17,FALSE),"-",(RIGHT(C384,4)),"0",D384),"")</f>
        <v>1251019-3632010</v>
      </c>
      <c r="Q384" s="92" t="str">
        <f>IFERROR(VLOOKUP(F384,'Table V'!A:L,12,FALSE),"")</f>
        <v>LAB</v>
      </c>
      <c r="R384" s="82" t="s">
        <v>1338</v>
      </c>
      <c r="S384" s="81" t="s">
        <v>168</v>
      </c>
      <c r="T384" s="90">
        <v>43488</v>
      </c>
      <c r="U384" s="88" t="s">
        <v>18</v>
      </c>
      <c r="V384" s="93" t="str">
        <f>IFERROR(VLOOKUP(F384,'Table V'!A:F,6,FALSE),"TBD")</f>
        <v>6V01965900</v>
      </c>
      <c r="W384" s="94" t="str">
        <f>IFERROR(VLOOKUP(F384,'Table V'!A:G,7,FALSE),"TBD")</f>
        <v>Qté 1</v>
      </c>
      <c r="X384" s="94" t="str">
        <f>IFERROR(VLOOKUP(A384,[1]Feuil1!$A:$AJ,32,FALSE),"N/A")</f>
        <v>Received</v>
      </c>
      <c r="Y384" s="86" t="s">
        <v>1893</v>
      </c>
      <c r="Z384" s="89" t="s">
        <v>1347</v>
      </c>
      <c r="AA384" s="81" t="s">
        <v>840</v>
      </c>
      <c r="AB384" s="85">
        <v>20792</v>
      </c>
      <c r="AC384" s="85"/>
      <c r="AD384" s="85">
        <v>5072</v>
      </c>
      <c r="AE384" s="90">
        <v>43480</v>
      </c>
      <c r="AF384" s="90">
        <v>43490</v>
      </c>
      <c r="AG384" s="90">
        <f t="shared" si="23"/>
        <v>43488</v>
      </c>
      <c r="AH384" s="81"/>
      <c r="AI384" s="133">
        <f>IFERROR(VLOOKUP(SPARES_MANUF[[#This Row],[LCT pour mise à la MAD]],[2]MAD!$B$4:$J$500000,2,FALSE),"MAD TBD")</f>
        <v>43488</v>
      </c>
      <c r="AJ384" s="124">
        <f>IFERROR(VLOOKUP(SPARES_MANUF[[#This Row],[LCT pour mise à la MAD]],[2]MAD!$B$4:$J$500000,9,FALSE),"")</f>
        <v>43489</v>
      </c>
      <c r="AK38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84" s="124">
        <f>SPARES_MANUF[[#This Row],[Promised ODD]]</f>
        <v>43490</v>
      </c>
      <c r="AM384" s="122" t="s">
        <v>10</v>
      </c>
      <c r="AN384" s="200">
        <f>IFERROR(VLOOKUP(SPARES_MANUF[[#This Row],[P/N]],'Table V'!A$1:O$7777,13,FALSE),"0,00")</f>
        <v>1951</v>
      </c>
      <c r="AO384" s="201">
        <f>IFERROR(VLOOKUP(SPARES_MANUF[[#This Row],[P/N]],'Table V'!A$1:O$7777,14,FALSE),"0,00")</f>
        <v>2697</v>
      </c>
      <c r="AP384" s="202" t="str">
        <f>IFERROR(VLOOKUP(SPARES_MANUF[[#This Row],[P/N]],'Table V'!A$1:O$7777,15,FALSE),"TBD")</f>
        <v>EUR</v>
      </c>
      <c r="AQ384" s="201" t="str">
        <f>IFERROR(VLOOKUP(SPARES_MANUF[[#This Row],[CONCAT]],[3]PO_AS!$A$2:$R$2520,16,FALSE),"TBD")</f>
        <v>TBD</v>
      </c>
      <c r="AR384" s="202" t="str">
        <f>IFERROR(VLOOKUP(SPARES_MANUF[[#This Row],[CONCAT]],[3]PO_AS!$A$2:$S$2520,18,FALSE),"TBD")</f>
        <v>TBD</v>
      </c>
      <c r="AS384" s="202" t="str">
        <f t="shared" si="24"/>
        <v>Non valide</v>
      </c>
      <c r="AT384" s="202" t="str">
        <f t="shared" si="25"/>
        <v>Non valide</v>
      </c>
      <c r="AU3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2697</v>
      </c>
      <c r="AV384" s="280">
        <f>IFERROR(SPARES_MANUF[[#This Row],[CA]]*INDEX('Paramètres listes'!$A$32:$C$34,MATCH(SPARES_MANUF[[#This Row],[Devise vendue]],'Paramètres listes'!$A$32:$A$34,0),MATCH(DASHBOARD!$J$5,'Paramètres listes'!$A$32:$C$32,0)),"0,00")</f>
        <v>2697</v>
      </c>
      <c r="AW384" s="259" t="str">
        <f>LEFT(SPARES_MANUF[[#This Row],[LCT]],9)</f>
        <v>LCT242983</v>
      </c>
      <c r="AX384" s="205">
        <f>SPARES_MANUF[[#This Row],[Collaborated date]]</f>
        <v>43490</v>
      </c>
      <c r="AY384" s="206">
        <f>IF(AND(SPARES_MANUF[[#This Row],[Dashboard date]]&gt;40179,SPARES_MANUF[[#This Row],[Dashboard date]]&lt;45658),SPARES_MANUF[[#This Row],[Dashboard date]],0)</f>
        <v>43490</v>
      </c>
      <c r="AZ384" s="207">
        <f>IF(OR(SPARES_MANUF[[#This Row],[Client]]="STELIA",SPARES_MANUF[[#This Row],[Priority]]="RTN",SPARES_MANUF[[#This Row],[Priority]]="EXP",SPARES_MANUF[[#This Row],[Priority]]="CRIT"),2,1)</f>
        <v>1</v>
      </c>
      <c r="BA384" s="208">
        <f>IFERROR(VLOOKUP(SPARES_MANUF[[#This Row],[P/N]],Tableau2[[#All],[PN]:[Temps alloués (h)]],16,FALSE),"TBD")</f>
        <v>2.4300000000000002</v>
      </c>
      <c r="BB384" s="208">
        <f>IFERROR(SUM(SPARES_MANUF[[#This Row],[Temps alloués Unitaire]]*SPARES_MANUF[[#This Row],[Requested Qty]]),"TBD")</f>
        <v>2.4300000000000002</v>
      </c>
    </row>
    <row r="385" spans="1:54" ht="25.5" hidden="1" customHeight="1" x14ac:dyDescent="0.2">
      <c r="A385" s="335" t="str">
        <f t="shared" si="26"/>
        <v>2791558910</v>
      </c>
      <c r="B385" s="81" t="str">
        <f>IFERROR(VLOOKUP(F385,'Table V'!A:K,11,FALSE),"TBD")</f>
        <v>AIRBUS</v>
      </c>
      <c r="C385" s="81">
        <v>27915589</v>
      </c>
      <c r="D385" s="82">
        <v>10</v>
      </c>
      <c r="E385" s="83" t="s">
        <v>3</v>
      </c>
      <c r="F385" s="81" t="s">
        <v>680</v>
      </c>
      <c r="G385" s="81">
        <v>1</v>
      </c>
      <c r="H385" s="81">
        <v>0</v>
      </c>
      <c r="I385" s="81" t="s">
        <v>909</v>
      </c>
      <c r="J385" s="84" t="str">
        <f>IFERROR(VLOOKUP(F385,'Table V'!A:I,9,FALSE),"P/N INCONNU")</f>
        <v>P/N CONNU</v>
      </c>
      <c r="K385" s="81" t="str">
        <f>IFERROR(VLOOKUP(F385,'Table V'!A:J,10,FALSE),"TBD")</f>
        <v>TBD</v>
      </c>
      <c r="L385" s="81" t="str">
        <f>IFERROR(VLOOKUP(F385,'Table V'!A:C,3,FALSE),"LdF non existante")</f>
        <v>LdF Non approuvée</v>
      </c>
      <c r="M385" s="85" t="s">
        <v>46</v>
      </c>
      <c r="N385" s="81" t="str">
        <f>IFERROR(VLOOKUP(F385,'Table V'!A:H,8,FALSE),"À définir")</f>
        <v>NON</v>
      </c>
      <c r="O385" s="81">
        <f>IFERROR(VLOOKUP(F385,'Table V'!A:E,2,FALSE),"TBD")</f>
        <v>62</v>
      </c>
      <c r="P385" s="81" t="str">
        <f>IFERROR(CONCATENATE(VLOOKUP(F385,'Table V'!$A$1:$Q$259969,17,FALSE),"-",(RIGHT(C385,4)),"0",D385),"")</f>
        <v>1251019-5589010</v>
      </c>
      <c r="Q385" s="86" t="str">
        <f>IFERROR(VLOOKUP(F385,'Table V'!A:L,12,FALSE),"")</f>
        <v>LAB</v>
      </c>
      <c r="R385" s="81" t="s">
        <v>884</v>
      </c>
      <c r="S385" s="81" t="s">
        <v>862</v>
      </c>
      <c r="T385" s="90">
        <v>43488</v>
      </c>
      <c r="U385" s="88" t="s">
        <v>18</v>
      </c>
      <c r="V385" s="86" t="str">
        <f>IFERROR(VLOOKUP(F385,'Table V'!A:F,6,FALSE),"TBD")</f>
        <v>6963455500
6963455400
6963403400</v>
      </c>
      <c r="W385" s="81" t="str">
        <f>IFERROR(VLOOKUP(F385,'Table V'!A:G,7,FALSE),"TBD")</f>
        <v>Qté 1
Qté 1
Qté 1</v>
      </c>
      <c r="X385" s="81" t="str">
        <f>IFERROR(VLOOKUP(A385,[1]Feuil1!$A:$AJ,32,FALSE),"N/A")</f>
        <v>Received</v>
      </c>
      <c r="Y385" s="86" t="s">
        <v>1893</v>
      </c>
      <c r="Z385" s="89" t="s">
        <v>1196</v>
      </c>
      <c r="AA385" s="81" t="s">
        <v>840</v>
      </c>
      <c r="AB385" s="85">
        <v>16961</v>
      </c>
      <c r="AC385" s="85" t="s">
        <v>905</v>
      </c>
      <c r="AD385" s="85">
        <v>4476</v>
      </c>
      <c r="AE385" s="90">
        <v>43419</v>
      </c>
      <c r="AF385" s="90">
        <v>43490</v>
      </c>
      <c r="AG385" s="90">
        <f t="shared" si="23"/>
        <v>43488</v>
      </c>
      <c r="AH385" s="81"/>
      <c r="AI385" s="133">
        <f>IFERROR(VLOOKUP(SPARES_MANUF[[#This Row],[LCT pour mise à la MAD]],[2]MAD!$B$4:$J$500000,2,FALSE),"MAD TBD")</f>
        <v>43497</v>
      </c>
      <c r="AJ385" s="124">
        <f>IFERROR(VLOOKUP(SPARES_MANUF[[#This Row],[LCT pour mise à la MAD]],[2]MAD!$B$4:$J$500000,9,FALSE),"")</f>
        <v>43501</v>
      </c>
      <c r="AK38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85" s="124">
        <f>SPARES_MANUF[[#This Row],[Promised ODD]]</f>
        <v>43490</v>
      </c>
      <c r="AM385" s="122" t="s">
        <v>10</v>
      </c>
      <c r="AN385" s="200">
        <f>IFERROR(VLOOKUP(SPARES_MANUF[[#This Row],[P/N]],'Table V'!A$1:O$7777,13,FALSE),"0,00")</f>
        <v>1155</v>
      </c>
      <c r="AO385" s="201">
        <f>IFERROR(VLOOKUP(SPARES_MANUF[[#This Row],[P/N]],'Table V'!A$1:O$7777,14,FALSE),"0,00")</f>
        <v>2033</v>
      </c>
      <c r="AP385" s="202" t="str">
        <f>IFERROR(VLOOKUP(SPARES_MANUF[[#This Row],[P/N]],'Table V'!A$1:O$7777,15,FALSE),"TBD")</f>
        <v>USD</v>
      </c>
      <c r="AQ385" s="201" t="str">
        <f>IFERROR(VLOOKUP(SPARES_MANUF[[#This Row],[CONCAT]],[3]PO_AS!$A$2:$R$2520,16,FALSE),"TBD")</f>
        <v>TBD</v>
      </c>
      <c r="AR385" s="202" t="str">
        <f>IFERROR(VLOOKUP(SPARES_MANUF[[#This Row],[CONCAT]],[3]PO_AS!$A$2:$S$2520,18,FALSE),"TBD")</f>
        <v>TBD</v>
      </c>
      <c r="AS385" s="204" t="str">
        <f t="shared" si="24"/>
        <v>Non valide</v>
      </c>
      <c r="AT385" s="204" t="str">
        <f t="shared" si="25"/>
        <v>Non valide</v>
      </c>
      <c r="AU3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2033</v>
      </c>
      <c r="AV385" s="280">
        <f>IFERROR(SPARES_MANUF[[#This Row],[CA]]*INDEX('Paramètres listes'!$A$32:$C$34,MATCH(SPARES_MANUF[[#This Row],[Devise vendue]],'Paramètres listes'!$A$32:$A$34,0),MATCH(DASHBOARD!$J$5,'Paramètres listes'!$A$32:$C$32,0)),"0,00")</f>
        <v>1809.3700000000001</v>
      </c>
      <c r="AW385" s="259" t="str">
        <f>LEFT(SPARES_MANUF[[#This Row],[LCT]],9)</f>
        <v>LCT138988</v>
      </c>
      <c r="AX385" s="205">
        <f>SPARES_MANUF[[#This Row],[Collaborated date]]</f>
        <v>43490</v>
      </c>
      <c r="AY385" s="206">
        <f>IF(AND(SPARES_MANUF[[#This Row],[Dashboard date]]&gt;40179,SPARES_MANUF[[#This Row],[Dashboard date]]&lt;45658),SPARES_MANUF[[#This Row],[Dashboard date]],0)</f>
        <v>43490</v>
      </c>
      <c r="AZ385" s="207">
        <f>IF(OR(SPARES_MANUF[[#This Row],[Client]]="STELIA",SPARES_MANUF[[#This Row],[Priority]]="RTN",SPARES_MANUF[[#This Row],[Priority]]="EXP",SPARES_MANUF[[#This Row],[Priority]]="CRIT"),2,1)</f>
        <v>1</v>
      </c>
      <c r="BA385" s="208">
        <f>IFERROR(VLOOKUP(SPARES_MANUF[[#This Row],[P/N]],Tableau2[[#All],[PN]:[Temps alloués (h)]],16,FALSE),"TBD")</f>
        <v>0</v>
      </c>
      <c r="BB385" s="208">
        <f>IFERROR(SUM(SPARES_MANUF[[#This Row],[Temps alloués Unitaire]]*SPARES_MANUF[[#This Row],[Requested Qty]]),"TBD")</f>
        <v>0</v>
      </c>
    </row>
    <row r="386" spans="1:54" ht="25.5" hidden="1" customHeight="1" x14ac:dyDescent="0.2">
      <c r="A386" s="335" t="str">
        <f t="shared" si="26"/>
        <v>2791556510</v>
      </c>
      <c r="B386" s="81" t="str">
        <f>IFERROR(VLOOKUP(F386,'Table V'!A:K,11,FALSE),"TBD")</f>
        <v>AIRBUS</v>
      </c>
      <c r="C386" s="81">
        <v>27915565</v>
      </c>
      <c r="D386" s="82">
        <v>10</v>
      </c>
      <c r="E386" s="83" t="s">
        <v>3</v>
      </c>
      <c r="F386" s="81" t="s">
        <v>678</v>
      </c>
      <c r="G386" s="81">
        <v>1</v>
      </c>
      <c r="H386" s="81">
        <v>0</v>
      </c>
      <c r="I386" s="81" t="str">
        <f>IFERROR(VLOOKUP(F386,'Stock PHS'!A:F,6,FALSE),"")</f>
        <v/>
      </c>
      <c r="J386" s="84" t="str">
        <f>IFERROR(VLOOKUP(F386,'Table V'!A:I,9,FALSE),"P/N INCONNU")</f>
        <v>P/N CONNU</v>
      </c>
      <c r="K386" s="81" t="str">
        <f>IFERROR(VLOOKUP(F386,'Table V'!A:J,10,FALSE),"TBD")</f>
        <v>NB6251P</v>
      </c>
      <c r="L386" s="81" t="str">
        <f>IFERROR(VLOOKUP(F386,'Table V'!A:C,3,FALSE),"LdF non existante")</f>
        <v>LdF Non approuvée</v>
      </c>
      <c r="M386" s="85" t="s">
        <v>46</v>
      </c>
      <c r="N386" s="81" t="str">
        <f>IFERROR(VLOOKUP(F386,'Table V'!A:H,8,FALSE),"À définir")</f>
        <v>NON</v>
      </c>
      <c r="O386" s="81">
        <f>IFERROR(VLOOKUP(F386,'Table V'!A:E,2,FALSE),"TBD")</f>
        <v>60</v>
      </c>
      <c r="P386" s="81" t="str">
        <f>IFERROR(CONCATENATE(VLOOKUP(F386,'Table V'!$A$1:$Q$259969,17,FALSE),"-",(RIGHT(C386,4)),"0",D386),"")</f>
        <v>1251019-5565010</v>
      </c>
      <c r="Q386" s="86" t="str">
        <f>IFERROR(VLOOKUP(F386,'Table V'!A:L,12,FALSE),"")</f>
        <v>LAB</v>
      </c>
      <c r="R386" s="81" t="s">
        <v>890</v>
      </c>
      <c r="S386" s="81" t="s">
        <v>841</v>
      </c>
      <c r="T386" s="90">
        <v>43488</v>
      </c>
      <c r="U386" s="88" t="s">
        <v>18</v>
      </c>
      <c r="V386" s="86" t="str">
        <f>IFERROR(VLOOKUP(F386,'Table V'!A:F,6,FALSE),"TBD")</f>
        <v>6963455500
6963455400</v>
      </c>
      <c r="W386" s="81" t="str">
        <f>IFERROR(VLOOKUP(F386,'Table V'!A:G,7,FALSE),"TBD")</f>
        <v>Qté 1
Qté 1</v>
      </c>
      <c r="X386" s="81" t="str">
        <f>IFERROR(VLOOKUP(A386,[1]Feuil1!$A:$AJ,32,FALSE),"N/A")</f>
        <v>Received</v>
      </c>
      <c r="Y386" s="86" t="s">
        <v>1893</v>
      </c>
      <c r="Z386" s="89" t="s">
        <v>1196</v>
      </c>
      <c r="AA386" s="81" t="s">
        <v>840</v>
      </c>
      <c r="AB386" s="85">
        <v>16961</v>
      </c>
      <c r="AC386" s="85" t="s">
        <v>905</v>
      </c>
      <c r="AD386" s="85">
        <v>4476</v>
      </c>
      <c r="AE386" s="90">
        <v>43449</v>
      </c>
      <c r="AF386" s="90">
        <v>43490</v>
      </c>
      <c r="AG386" s="90">
        <f t="shared" ref="AG386:AG449" si="27">IF(OR(E386="AOG",E386="CRIT"),(IFERROR(IF(AF386=0,WORKDAY(AE386,-2),WORKDAY(AF386,-2)),"TBD")),(IFERROR(IF(AF386=0,WORKDAY(AE386,-4),WORKDAY(AF386,-4)),"TBD")))</f>
        <v>43488</v>
      </c>
      <c r="AH386" s="81"/>
      <c r="AI386" s="133">
        <f>IFERROR(VLOOKUP(SPARES_MANUF[[#This Row],[LCT pour mise à la MAD]],[2]MAD!$B$4:$J$500000,2,FALSE),"MAD TBD")</f>
        <v>43497</v>
      </c>
      <c r="AJ386" s="124">
        <f>IFERROR(VLOOKUP(SPARES_MANUF[[#This Row],[LCT pour mise à la MAD]],[2]MAD!$B$4:$J$500000,9,FALSE),"")</f>
        <v>43501</v>
      </c>
      <c r="AK38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86" s="124">
        <f>SPARES_MANUF[[#This Row],[Promised ODD]]</f>
        <v>43490</v>
      </c>
      <c r="AM386" s="122" t="s">
        <v>10</v>
      </c>
      <c r="AN386" s="200">
        <f>IFERROR(VLOOKUP(SPARES_MANUF[[#This Row],[P/N]],'Table V'!A$1:O$7777,13,FALSE),"0,00")</f>
        <v>1036</v>
      </c>
      <c r="AO386" s="201">
        <f>IFERROR(VLOOKUP(SPARES_MANUF[[#This Row],[P/N]],'Table V'!A$1:O$7777,14,FALSE),"0,00")</f>
        <v>1937</v>
      </c>
      <c r="AP386" s="202" t="str">
        <f>IFERROR(VLOOKUP(SPARES_MANUF[[#This Row],[P/N]],'Table V'!A$1:O$7777,15,FALSE),"TBD")</f>
        <v>USD</v>
      </c>
      <c r="AQ386" s="201" t="str">
        <f>IFERROR(VLOOKUP(SPARES_MANUF[[#This Row],[CONCAT]],[3]PO_AS!$A$2:$R$2520,16,FALSE),"TBD")</f>
        <v>TBD</v>
      </c>
      <c r="AR386" s="202" t="str">
        <f>IFERROR(VLOOKUP(SPARES_MANUF[[#This Row],[CONCAT]],[3]PO_AS!$A$2:$S$2520,18,FALSE),"TBD")</f>
        <v>TBD</v>
      </c>
      <c r="AS386" s="204" t="str">
        <f t="shared" ref="AS386:AS449" si="28">IF(OR(AN386=AQ386,AO386=AQ386),"Valide","Non valide")</f>
        <v>Non valide</v>
      </c>
      <c r="AT386" s="204" t="str">
        <f t="shared" ref="AT386:AT449" si="29">IFERROR(IF(SEARCH(AP386,AR386),"Valide","Non valide"),"Non valide")</f>
        <v>Non valide</v>
      </c>
      <c r="AU3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1937</v>
      </c>
      <c r="AV386" s="280">
        <f>IFERROR(SPARES_MANUF[[#This Row],[CA]]*INDEX('Paramètres listes'!$A$32:$C$34,MATCH(SPARES_MANUF[[#This Row],[Devise vendue]],'Paramètres listes'!$A$32:$A$34,0),MATCH(DASHBOARD!$J$5,'Paramètres listes'!$A$32:$C$32,0)),"0,00")</f>
        <v>1723.93</v>
      </c>
      <c r="AW386" s="259" t="str">
        <f>LEFT(SPARES_MANUF[[#This Row],[LCT]],9)</f>
        <v>LCT139004</v>
      </c>
      <c r="AX386" s="205">
        <f>SPARES_MANUF[[#This Row],[Collaborated date]]</f>
        <v>43490</v>
      </c>
      <c r="AY386" s="206">
        <f>IF(AND(SPARES_MANUF[[#This Row],[Dashboard date]]&gt;40179,SPARES_MANUF[[#This Row],[Dashboard date]]&lt;45658),SPARES_MANUF[[#This Row],[Dashboard date]],0)</f>
        <v>43490</v>
      </c>
      <c r="AZ386" s="207">
        <f>IF(OR(SPARES_MANUF[[#This Row],[Client]]="STELIA",SPARES_MANUF[[#This Row],[Priority]]="RTN",SPARES_MANUF[[#This Row],[Priority]]="EXP",SPARES_MANUF[[#This Row],[Priority]]="CRIT"),2,1)</f>
        <v>1</v>
      </c>
      <c r="BA386" s="208">
        <f>IFERROR(VLOOKUP(SPARES_MANUF[[#This Row],[P/N]],Tableau2[[#All],[PN]:[Temps alloués (h)]],16,FALSE),"TBD")</f>
        <v>0</v>
      </c>
      <c r="BB386" s="208">
        <f>IFERROR(SUM(SPARES_MANUF[[#This Row],[Temps alloués Unitaire]]*SPARES_MANUF[[#This Row],[Requested Qty]]),"TBD")</f>
        <v>0</v>
      </c>
    </row>
    <row r="387" spans="1:54" ht="25.5" hidden="1" customHeight="1" x14ac:dyDescent="0.2">
      <c r="A387" s="335" t="str">
        <f t="shared" si="26"/>
        <v>2783049610</v>
      </c>
      <c r="B387" s="81" t="str">
        <f>IFERROR(VLOOKUP(F387,'Table V'!A:K,11,FALSE),"TBD")</f>
        <v>AIRBUS</v>
      </c>
      <c r="C387" s="81">
        <v>27830496</v>
      </c>
      <c r="D387" s="82">
        <v>10</v>
      </c>
      <c r="E387" s="83" t="s">
        <v>86</v>
      </c>
      <c r="F387" s="81" t="s">
        <v>576</v>
      </c>
      <c r="G387" s="81">
        <v>1</v>
      </c>
      <c r="H387" s="81">
        <v>0</v>
      </c>
      <c r="I387" s="81" t="str">
        <f>IFERROR(VLOOKUP(F387,'Stock PHS'!A:F,6,FALSE),"")</f>
        <v/>
      </c>
      <c r="J387" s="84" t="str">
        <f>IFERROR(VLOOKUP(F387,'Table V'!A:I,9,FALSE),"P/N INCONNU")</f>
        <v>P/N CONNU</v>
      </c>
      <c r="K387" s="81" t="str">
        <f>IFERROR(VLOOKUP(F387,'Table V'!A:J,10,FALSE),"TBD")</f>
        <v>NB5457P</v>
      </c>
      <c r="L387" s="81" t="str">
        <f>IFERROR(VLOOKUP(F387,'Table V'!A:C,3,FALSE),"LdF non existante")</f>
        <v>LdF approuvée</v>
      </c>
      <c r="M387" s="85" t="s">
        <v>46</v>
      </c>
      <c r="N387" s="81" t="str">
        <f>IFERROR(VLOOKUP(F387,'Table V'!A:H,8,FALSE),"À définir")</f>
        <v>NON</v>
      </c>
      <c r="O387" s="81">
        <f>IFERROR(VLOOKUP(F387,'Table V'!A:E,2,FALSE),"TBD")</f>
        <v>117</v>
      </c>
      <c r="P387" s="81" t="str">
        <f>IFERROR(CONCATENATE(VLOOKUP(F387,'Table V'!$A$1:$Q$259969,17,FALSE),"-",(RIGHT(C387,4)),"0",D387),"")</f>
        <v>1251019-0496010</v>
      </c>
      <c r="Q387" s="86" t="str">
        <f>IFERROR(VLOOKUP(F387,'Table V'!A:L,12,FALSE),"")</f>
        <v>LAB</v>
      </c>
      <c r="R387" s="82" t="s">
        <v>949</v>
      </c>
      <c r="S387" s="81" t="s">
        <v>936</v>
      </c>
      <c r="T387" s="90">
        <v>43488</v>
      </c>
      <c r="U387" s="88" t="s">
        <v>18</v>
      </c>
      <c r="V387" s="86" t="str">
        <f>IFERROR(VLOOKUP(F387,'Table V'!A:F,6,FALSE),"TBD")</f>
        <v>N/A</v>
      </c>
      <c r="W387" s="81" t="str">
        <f>IFERROR(VLOOKUP(F387,'Table V'!A:G,7,FALSE),"TBD")</f>
        <v>N/A</v>
      </c>
      <c r="X387" s="81" t="str">
        <f>IFERROR(VLOOKUP(A387,[1]Feuil1!$A:$AJ,32,FALSE),"N/A")</f>
        <v>Received</v>
      </c>
      <c r="Y387" s="86" t="s">
        <v>1893</v>
      </c>
      <c r="Z387" s="89" t="s">
        <v>348</v>
      </c>
      <c r="AA387" s="81" t="s">
        <v>840</v>
      </c>
      <c r="AB387" s="85">
        <v>14180</v>
      </c>
      <c r="AC387" s="85"/>
      <c r="AD387" s="85">
        <v>2937</v>
      </c>
      <c r="AE387" s="90">
        <v>43443</v>
      </c>
      <c r="AF387" s="90">
        <v>43494</v>
      </c>
      <c r="AG387" s="90">
        <f t="shared" si="27"/>
        <v>43488</v>
      </c>
      <c r="AH387" s="81"/>
      <c r="AI387" s="133" t="str">
        <f>IFERROR(VLOOKUP(SPARES_MANUF[[#This Row],[LCT pour mise à la MAD]],[2]MAD!$B$4:$J$500000,2,FALSE),"MAD TBD")</f>
        <v>MAD TBD</v>
      </c>
      <c r="AJ387" s="124" t="str">
        <f>IFERROR(VLOOKUP(SPARES_MANUF[[#This Row],[LCT pour mise à la MAD]],[2]MAD!$B$4:$J$500000,9,FALSE),"")</f>
        <v/>
      </c>
      <c r="AK38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87" s="124">
        <f>SPARES_MANUF[[#This Row],[Promised ODD]]</f>
        <v>43494</v>
      </c>
      <c r="AM387" s="122" t="s">
        <v>10</v>
      </c>
      <c r="AN387" s="200">
        <f>IFERROR(VLOOKUP(SPARES_MANUF[[#This Row],[P/N]],'Table V'!A$1:O$7777,13,FALSE),"0,00")</f>
        <v>1313.9</v>
      </c>
      <c r="AO387" s="201">
        <f>IFERROR(VLOOKUP(SPARES_MANUF[[#This Row],[P/N]],'Table V'!A$1:O$7777,14,FALSE),"0,00")</f>
        <v>0</v>
      </c>
      <c r="AP387" s="202" t="str">
        <f>IFERROR(VLOOKUP(SPARES_MANUF[[#This Row],[P/N]],'Table V'!A$1:O$7777,15,FALSE),"TBD")</f>
        <v>USD</v>
      </c>
      <c r="AQ387" s="201" t="str">
        <f>IFERROR(VLOOKUP(SPARES_MANUF[[#This Row],[CONCAT]],[3]PO_AS!$A$2:$R$2520,16,FALSE),"TBD")</f>
        <v>TBD</v>
      </c>
      <c r="AR387" s="202" t="str">
        <f>IFERROR(VLOOKUP(SPARES_MANUF[[#This Row],[CONCAT]],[3]PO_AS!$A$2:$S$2520,18,FALSE),"TBD")</f>
        <v>TBD</v>
      </c>
      <c r="AS387" s="204" t="str">
        <f t="shared" si="28"/>
        <v>Non valide</v>
      </c>
      <c r="AT387" s="204" t="str">
        <f t="shared" si="29"/>
        <v>Non valide</v>
      </c>
      <c r="AU3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8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87" s="259" t="str">
        <f>LEFT(SPARES_MANUF[[#This Row],[LCT]],9)</f>
        <v>LCT145017</v>
      </c>
      <c r="AX387" s="205">
        <f>SPARES_MANUF[[#This Row],[Collaborated date]]</f>
        <v>43494</v>
      </c>
      <c r="AY387" s="206">
        <f>IF(AND(SPARES_MANUF[[#This Row],[Dashboard date]]&gt;40179,SPARES_MANUF[[#This Row],[Dashboard date]]&lt;45658),SPARES_MANUF[[#This Row],[Dashboard date]],0)</f>
        <v>43494</v>
      </c>
      <c r="AZ387" s="207">
        <f>IF(OR(SPARES_MANUF[[#This Row],[Client]]="STELIA",SPARES_MANUF[[#This Row],[Priority]]="RTN",SPARES_MANUF[[#This Row],[Priority]]="EXP",SPARES_MANUF[[#This Row],[Priority]]="CRIT"),2,1)</f>
        <v>2</v>
      </c>
      <c r="BA387" s="208">
        <f>IFERROR(VLOOKUP(SPARES_MANUF[[#This Row],[P/N]],Tableau2[[#All],[PN]:[Temps alloués (h)]],16,FALSE),"TBD")</f>
        <v>3.74</v>
      </c>
      <c r="BB387" s="208">
        <f>IFERROR(SUM(SPARES_MANUF[[#This Row],[Temps alloués Unitaire]]*SPARES_MANUF[[#This Row],[Requested Qty]]),"TBD")</f>
        <v>3.74</v>
      </c>
    </row>
    <row r="388" spans="1:54" ht="38.25" hidden="1" customHeight="1" x14ac:dyDescent="0.2">
      <c r="A388" s="335" t="str">
        <f t="shared" si="26"/>
        <v>2783049710</v>
      </c>
      <c r="B388" s="81" t="str">
        <f>IFERROR(VLOOKUP(F388,'Table V'!A:K,11,FALSE),"TBD")</f>
        <v>AIRBUS</v>
      </c>
      <c r="C388" s="81">
        <v>27830497</v>
      </c>
      <c r="D388" s="82">
        <v>10</v>
      </c>
      <c r="E388" s="83" t="s">
        <v>86</v>
      </c>
      <c r="F388" s="81" t="s">
        <v>576</v>
      </c>
      <c r="G388" s="81">
        <v>1</v>
      </c>
      <c r="H388" s="81">
        <v>0</v>
      </c>
      <c r="I388" s="81" t="str">
        <f>IFERROR(VLOOKUP(F388,'Stock PHS'!A:F,6,FALSE),"")</f>
        <v/>
      </c>
      <c r="J388" s="84" t="str">
        <f>IFERROR(VLOOKUP(F388,'Table V'!A:I,9,FALSE),"P/N INCONNU")</f>
        <v>P/N CONNU</v>
      </c>
      <c r="K388" s="81" t="str">
        <f>IFERROR(VLOOKUP(F388,'Table V'!A:J,10,FALSE),"TBD")</f>
        <v>NB5457P</v>
      </c>
      <c r="L388" s="81" t="str">
        <f>IFERROR(VLOOKUP(F388,'Table V'!A:C,3,FALSE),"LdF non existante")</f>
        <v>LdF approuvée</v>
      </c>
      <c r="M388" s="85" t="s">
        <v>46</v>
      </c>
      <c r="N388" s="81" t="str">
        <f>IFERROR(VLOOKUP(F388,'Table V'!A:H,8,FALSE),"À définir")</f>
        <v>NON</v>
      </c>
      <c r="O388" s="81">
        <f>IFERROR(VLOOKUP(F388,'Table V'!A:E,2,FALSE),"TBD")</f>
        <v>117</v>
      </c>
      <c r="P388" s="81" t="str">
        <f>IFERROR(CONCATENATE(VLOOKUP(F388,'Table V'!$A$1:$Q$259969,17,FALSE),"-",(RIGHT(C388,4)),"0",D388),"")</f>
        <v>1251019-0497010</v>
      </c>
      <c r="Q388" s="86" t="str">
        <f>IFERROR(VLOOKUP(F388,'Table V'!A:L,12,FALSE),"")</f>
        <v>LAB</v>
      </c>
      <c r="R388" s="82" t="s">
        <v>950</v>
      </c>
      <c r="S388" s="81" t="s">
        <v>937</v>
      </c>
      <c r="T388" s="90">
        <v>43488</v>
      </c>
      <c r="U388" s="88" t="s">
        <v>18</v>
      </c>
      <c r="V388" s="86" t="str">
        <f>IFERROR(VLOOKUP(F388,'Table V'!A:F,6,FALSE),"TBD")</f>
        <v>N/A</v>
      </c>
      <c r="W388" s="81" t="str">
        <f>IFERROR(VLOOKUP(F388,'Table V'!A:G,7,FALSE),"TBD")</f>
        <v>N/A</v>
      </c>
      <c r="X388" s="81" t="str">
        <f>IFERROR(VLOOKUP(A388,[1]Feuil1!$A:$AJ,32,FALSE),"N/A")</f>
        <v>Received</v>
      </c>
      <c r="Y388" s="86" t="s">
        <v>1893</v>
      </c>
      <c r="Z388" s="89" t="s">
        <v>348</v>
      </c>
      <c r="AA388" s="81" t="s">
        <v>840</v>
      </c>
      <c r="AB388" s="85">
        <v>14180</v>
      </c>
      <c r="AC388" s="85"/>
      <c r="AD388" s="85">
        <v>2937</v>
      </c>
      <c r="AE388" s="90">
        <v>43443</v>
      </c>
      <c r="AF388" s="90">
        <v>43494</v>
      </c>
      <c r="AG388" s="90">
        <f t="shared" si="27"/>
        <v>43488</v>
      </c>
      <c r="AH388" s="81"/>
      <c r="AI388" s="133" t="str">
        <f>IFERROR(VLOOKUP(SPARES_MANUF[[#This Row],[LCT pour mise à la MAD]],[2]MAD!$B$4:$J$500000,2,FALSE),"MAD TBD")</f>
        <v>MAD TBD</v>
      </c>
      <c r="AJ388" s="124" t="str">
        <f>IFERROR(VLOOKUP(SPARES_MANUF[[#This Row],[LCT pour mise à la MAD]],[2]MAD!$B$4:$J$500000,9,FALSE),"")</f>
        <v/>
      </c>
      <c r="AK38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88" s="124">
        <f>SPARES_MANUF[[#This Row],[Promised ODD]]</f>
        <v>43494</v>
      </c>
      <c r="AM388" s="122" t="s">
        <v>10</v>
      </c>
      <c r="AN388" s="200">
        <f>IFERROR(VLOOKUP(SPARES_MANUF[[#This Row],[P/N]],'Table V'!A$1:O$7777,13,FALSE),"0,00")</f>
        <v>1313.9</v>
      </c>
      <c r="AO388" s="201">
        <f>IFERROR(VLOOKUP(SPARES_MANUF[[#This Row],[P/N]],'Table V'!A$1:O$7777,14,FALSE),"0,00")</f>
        <v>0</v>
      </c>
      <c r="AP388" s="202" t="str">
        <f>IFERROR(VLOOKUP(SPARES_MANUF[[#This Row],[P/N]],'Table V'!A$1:O$7777,15,FALSE),"TBD")</f>
        <v>USD</v>
      </c>
      <c r="AQ388" s="201" t="str">
        <f>IFERROR(VLOOKUP(SPARES_MANUF[[#This Row],[CONCAT]],[3]PO_AS!$A$2:$R$2520,16,FALSE),"TBD")</f>
        <v>TBD</v>
      </c>
      <c r="AR388" s="202" t="str">
        <f>IFERROR(VLOOKUP(SPARES_MANUF[[#This Row],[CONCAT]],[3]PO_AS!$A$2:$S$2520,18,FALSE),"TBD")</f>
        <v>TBD</v>
      </c>
      <c r="AS388" s="204" t="str">
        <f t="shared" si="28"/>
        <v>Non valide</v>
      </c>
      <c r="AT388" s="204" t="str">
        <f t="shared" si="29"/>
        <v>Non valide</v>
      </c>
      <c r="AU3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8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88" s="259" t="str">
        <f>LEFT(SPARES_MANUF[[#This Row],[LCT]],9)</f>
        <v>LCT145020</v>
      </c>
      <c r="AX388" s="205">
        <f>SPARES_MANUF[[#This Row],[Collaborated date]]</f>
        <v>43494</v>
      </c>
      <c r="AY388" s="206">
        <f>IF(AND(SPARES_MANUF[[#This Row],[Dashboard date]]&gt;40179,SPARES_MANUF[[#This Row],[Dashboard date]]&lt;45658),SPARES_MANUF[[#This Row],[Dashboard date]],0)</f>
        <v>43494</v>
      </c>
      <c r="AZ388" s="207">
        <f>IF(OR(SPARES_MANUF[[#This Row],[Client]]="STELIA",SPARES_MANUF[[#This Row],[Priority]]="RTN",SPARES_MANUF[[#This Row],[Priority]]="EXP",SPARES_MANUF[[#This Row],[Priority]]="CRIT"),2,1)</f>
        <v>2</v>
      </c>
      <c r="BA388" s="208">
        <f>IFERROR(VLOOKUP(SPARES_MANUF[[#This Row],[P/N]],Tableau2[[#All],[PN]:[Temps alloués (h)]],16,FALSE),"TBD")</f>
        <v>3.74</v>
      </c>
      <c r="BB388" s="208">
        <f>IFERROR(SUM(SPARES_MANUF[[#This Row],[Temps alloués Unitaire]]*SPARES_MANUF[[#This Row],[Requested Qty]]),"TBD")</f>
        <v>3.74</v>
      </c>
    </row>
    <row r="389" spans="1:54" ht="25.5" hidden="1" customHeight="1" x14ac:dyDescent="0.2">
      <c r="A389" s="335" t="str">
        <f t="shared" si="26"/>
        <v>2784044610</v>
      </c>
      <c r="B389" s="81" t="str">
        <f>IFERROR(VLOOKUP(F389,'Table V'!A:K,11,FALSE),"TBD")</f>
        <v>AIRBUS</v>
      </c>
      <c r="C389" s="81">
        <v>27840446</v>
      </c>
      <c r="D389" s="82">
        <v>10</v>
      </c>
      <c r="E389" s="83" t="s">
        <v>86</v>
      </c>
      <c r="F389" s="81" t="s">
        <v>576</v>
      </c>
      <c r="G389" s="81">
        <v>1</v>
      </c>
      <c r="H389" s="81">
        <v>0</v>
      </c>
      <c r="I389" s="81" t="str">
        <f>IFERROR(VLOOKUP(F389,'Stock PHS'!A:F,6,FALSE),"")</f>
        <v/>
      </c>
      <c r="J389" s="84" t="str">
        <f>IFERROR(VLOOKUP(F389,'Table V'!A:I,9,FALSE),"P/N INCONNU")</f>
        <v>P/N CONNU</v>
      </c>
      <c r="K389" s="81" t="str">
        <f>IFERROR(VLOOKUP(F389,'Table V'!A:J,10,FALSE),"TBD")</f>
        <v>NB5457P</v>
      </c>
      <c r="L389" s="81" t="str">
        <f>IFERROR(VLOOKUP(F389,'Table V'!A:C,3,FALSE),"LdF non existante")</f>
        <v>LdF approuvée</v>
      </c>
      <c r="M389" s="85" t="s">
        <v>46</v>
      </c>
      <c r="N389" s="81" t="str">
        <f>IFERROR(VLOOKUP(F389,'Table V'!A:H,8,FALSE),"À définir")</f>
        <v>NON</v>
      </c>
      <c r="O389" s="81">
        <f>IFERROR(VLOOKUP(F389,'Table V'!A:E,2,FALSE),"TBD")</f>
        <v>117</v>
      </c>
      <c r="P389" s="81" t="str">
        <f>IFERROR(CONCATENATE(VLOOKUP(F389,'Table V'!$A$1:$Q$259969,17,FALSE),"-",(RIGHT(C389,4)),"0",D389),"")</f>
        <v>1251019-0446010</v>
      </c>
      <c r="Q389" s="86" t="str">
        <f>IFERROR(VLOOKUP(F389,'Table V'!A:L,12,FALSE),"")</f>
        <v>LAB</v>
      </c>
      <c r="R389" s="82" t="s">
        <v>1835</v>
      </c>
      <c r="S389" s="81" t="s">
        <v>373</v>
      </c>
      <c r="T389" s="90">
        <v>43488</v>
      </c>
      <c r="U389" s="88" t="s">
        <v>18</v>
      </c>
      <c r="V389" s="86" t="str">
        <f>IFERROR(VLOOKUP(F389,'Table V'!A:F,6,FALSE),"TBD")</f>
        <v>N/A</v>
      </c>
      <c r="W389" s="81" t="str">
        <f>IFERROR(VLOOKUP(F389,'Table V'!A:G,7,FALSE),"TBD")</f>
        <v>N/A</v>
      </c>
      <c r="X389" s="81" t="str">
        <f>IFERROR(VLOOKUP(A389,[1]Feuil1!$A:$AJ,32,FALSE),"N/A")</f>
        <v>Received</v>
      </c>
      <c r="Y389" s="86" t="s">
        <v>1893</v>
      </c>
      <c r="Z389" s="89" t="s">
        <v>253</v>
      </c>
      <c r="AA389" s="81" t="s">
        <v>141</v>
      </c>
      <c r="AB389" s="85">
        <v>14180</v>
      </c>
      <c r="AC389" s="85"/>
      <c r="AD389" s="85">
        <v>2939</v>
      </c>
      <c r="AE389" s="90">
        <v>43450</v>
      </c>
      <c r="AF389" s="90">
        <v>43494</v>
      </c>
      <c r="AG389" s="90">
        <f t="shared" si="27"/>
        <v>43488</v>
      </c>
      <c r="AH389" s="81"/>
      <c r="AI389" s="133" t="str">
        <f>IFERROR(VLOOKUP(SPARES_MANUF[[#This Row],[LCT pour mise à la MAD]],[2]MAD!$B$4:$J$500000,2,FALSE),"MAD TBD")</f>
        <v>MAD TBD</v>
      </c>
      <c r="AJ389" s="124" t="str">
        <f>IFERROR(VLOOKUP(SPARES_MANUF[[#This Row],[LCT pour mise à la MAD]],[2]MAD!$B$4:$J$500000,9,FALSE),"")</f>
        <v/>
      </c>
      <c r="AK38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89" s="124">
        <f>SPARES_MANUF[[#This Row],[Promised ODD]]</f>
        <v>43494</v>
      </c>
      <c r="AM389" s="122" t="s">
        <v>10</v>
      </c>
      <c r="AN389" s="200">
        <f>IFERROR(VLOOKUP(SPARES_MANUF[[#This Row],[P/N]],'Table V'!A$1:O$7777,13,FALSE),"0,00")</f>
        <v>1313.9</v>
      </c>
      <c r="AO389" s="201">
        <f>IFERROR(VLOOKUP(SPARES_MANUF[[#This Row],[P/N]],'Table V'!A$1:O$7777,14,FALSE),"0,00")</f>
        <v>0</v>
      </c>
      <c r="AP389" s="202" t="str">
        <f>IFERROR(VLOOKUP(SPARES_MANUF[[#This Row],[P/N]],'Table V'!A$1:O$7777,15,FALSE),"TBD")</f>
        <v>USD</v>
      </c>
      <c r="AQ389" s="201" t="str">
        <f>IFERROR(VLOOKUP(SPARES_MANUF[[#This Row],[CONCAT]],[3]PO_AS!$A$2:$R$2520,16,FALSE),"TBD")</f>
        <v>TBD</v>
      </c>
      <c r="AR389" s="202" t="str">
        <f>IFERROR(VLOOKUP(SPARES_MANUF[[#This Row],[CONCAT]],[3]PO_AS!$A$2:$S$2520,18,FALSE),"TBD")</f>
        <v>TBD</v>
      </c>
      <c r="AS389" s="204" t="str">
        <f t="shared" si="28"/>
        <v>Non valide</v>
      </c>
      <c r="AT389" s="204" t="str">
        <f t="shared" si="29"/>
        <v>Non valide</v>
      </c>
      <c r="AU38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8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89" s="259" t="str">
        <f>LEFT(SPARES_MANUF[[#This Row],[LCT]],9)</f>
        <v>LCT075983</v>
      </c>
      <c r="AX389" s="205">
        <f>SPARES_MANUF[[#This Row],[Collaborated date]]</f>
        <v>43494</v>
      </c>
      <c r="AY389" s="206">
        <f>IF(AND(SPARES_MANUF[[#This Row],[Dashboard date]]&gt;40179,SPARES_MANUF[[#This Row],[Dashboard date]]&lt;45658),SPARES_MANUF[[#This Row],[Dashboard date]],0)</f>
        <v>43494</v>
      </c>
      <c r="AZ389" s="207">
        <f>IF(OR(SPARES_MANUF[[#This Row],[Client]]="STELIA",SPARES_MANUF[[#This Row],[Priority]]="RTN",SPARES_MANUF[[#This Row],[Priority]]="EXP",SPARES_MANUF[[#This Row],[Priority]]="CRIT"),2,1)</f>
        <v>2</v>
      </c>
      <c r="BA389" s="208">
        <f>IFERROR(VLOOKUP(SPARES_MANUF[[#This Row],[P/N]],Tableau2[[#All],[PN]:[Temps alloués (h)]],16,FALSE),"TBD")</f>
        <v>3.74</v>
      </c>
      <c r="BB389" s="208">
        <f>IFERROR(SUM(SPARES_MANUF[[#This Row],[Temps alloués Unitaire]]*SPARES_MANUF[[#This Row],[Requested Qty]]),"TBD")</f>
        <v>3.74</v>
      </c>
    </row>
    <row r="390" spans="1:54" ht="25.5" hidden="1" customHeight="1" x14ac:dyDescent="0.2">
      <c r="A390" s="335" t="str">
        <f t="shared" si="26"/>
        <v>2797275410</v>
      </c>
      <c r="B390" s="81" t="str">
        <f>IFERROR(VLOOKUP(F390,'Table V'!A:K,11,FALSE),"TBD")</f>
        <v>AIRBUS</v>
      </c>
      <c r="C390" s="81">
        <v>27972754</v>
      </c>
      <c r="D390" s="82" t="s">
        <v>139</v>
      </c>
      <c r="E390" s="83" t="s">
        <v>3</v>
      </c>
      <c r="F390" s="81" t="s">
        <v>1162</v>
      </c>
      <c r="G390" s="81">
        <v>8</v>
      </c>
      <c r="H390" s="81">
        <v>0</v>
      </c>
      <c r="I390" s="81" t="str">
        <f>IFERROR(VLOOKUP(F390,'Stock PHS'!A:F,6,FALSE),"")</f>
        <v/>
      </c>
      <c r="J390" s="84" t="str">
        <f>IFERROR(VLOOKUP(F390,'Table V'!A:I,9,FALSE),"P/N INCONNU")</f>
        <v>P/N CONNU</v>
      </c>
      <c r="K390" s="81" t="str">
        <f>IFERROR(VLOOKUP(F390,'Table V'!A:J,10,FALSE),"TBD")</f>
        <v>N/A</v>
      </c>
      <c r="L390" s="81" t="str">
        <f>IFERROR(VLOOKUP(F390,'Table V'!A:C,3,FALSE),"LdF non existante")</f>
        <v>LdF approuvée</v>
      </c>
      <c r="M390" s="85" t="s">
        <v>46</v>
      </c>
      <c r="N390" s="81" t="str">
        <f>IFERROR(VLOOKUP(F390,'Table V'!A:H,8,FALSE),"À définir")</f>
        <v>NON</v>
      </c>
      <c r="O390" s="81" t="str">
        <f>IFERROR(VLOOKUP(F390,'Table V'!A:E,2,FALSE),"TBD")</f>
        <v>PLATE ASSY</v>
      </c>
      <c r="P390" s="81" t="str">
        <f>IFERROR(CONCATENATE(VLOOKUP(F390,'Table V'!$A$1:$Q$259969,17,FALSE),"-",(RIGHT(C390,4)),"0",D390),"")</f>
        <v>1251019-2754010</v>
      </c>
      <c r="Q390" s="86" t="str">
        <f>IFERROR(VLOOKUP(F390,'Table V'!A:L,12,FALSE),"")</f>
        <v>COL</v>
      </c>
      <c r="R390" s="82" t="s">
        <v>1166</v>
      </c>
      <c r="S390" s="81" t="s">
        <v>1167</v>
      </c>
      <c r="T390" s="90">
        <v>43488</v>
      </c>
      <c r="U390" s="88" t="s">
        <v>18</v>
      </c>
      <c r="V390" s="86" t="str">
        <f>IFERROR(VLOOKUP(F390,'Table V'!A:F,6,FALSE),"TBD")</f>
        <v>N/A</v>
      </c>
      <c r="W390" s="81" t="str">
        <f>IFERROR(VLOOKUP(F390,'Table V'!A:G,7,FALSE),"TBD")</f>
        <v>N/A</v>
      </c>
      <c r="X390" s="81" t="str">
        <f>IFERROR(VLOOKUP(A390,[1]Feuil1!$A:$AJ,32,FALSE),"N/A")</f>
        <v>N/A</v>
      </c>
      <c r="Y390" s="86" t="s">
        <v>1893</v>
      </c>
      <c r="Z390" s="89" t="s">
        <v>1300</v>
      </c>
      <c r="AA390" s="81" t="s">
        <v>840</v>
      </c>
      <c r="AB390" s="85">
        <v>19120</v>
      </c>
      <c r="AC390" s="85"/>
      <c r="AD390" s="85">
        <v>4818</v>
      </c>
      <c r="AE390" s="90">
        <v>43488</v>
      </c>
      <c r="AF390" s="90">
        <v>43490</v>
      </c>
      <c r="AG390" s="90">
        <f t="shared" si="27"/>
        <v>43488</v>
      </c>
      <c r="AH390" s="81"/>
      <c r="AI390" s="133" t="str">
        <f>IFERROR(VLOOKUP(SPARES_MANUF[[#This Row],[LCT pour mise à la MAD]],[2]MAD!$B$4:$J$500000,2,FALSE),"MAD TBD")</f>
        <v>MAD TBD</v>
      </c>
      <c r="AJ390" s="124" t="str">
        <f>IFERROR(VLOOKUP(SPARES_MANUF[[#This Row],[LCT pour mise à la MAD]],[2]MAD!$B$4:$J$500000,9,FALSE),"")</f>
        <v/>
      </c>
      <c r="AK39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90" s="124">
        <f>SPARES_MANUF[[#This Row],[Promised ODD]]</f>
        <v>43490</v>
      </c>
      <c r="AM390" s="122" t="s">
        <v>10</v>
      </c>
      <c r="AN390" s="200">
        <f>IFERROR(VLOOKUP(SPARES_MANUF[[#This Row],[P/N]],'Table V'!A$1:O$7777,13,FALSE),"0,00")</f>
        <v>1125</v>
      </c>
      <c r="AO390" s="201">
        <f>IFERROR(VLOOKUP(SPARES_MANUF[[#This Row],[P/N]],'Table V'!A$1:O$7777,14,FALSE),"0,00")</f>
        <v>0</v>
      </c>
      <c r="AP390" s="202" t="str">
        <f>IFERROR(VLOOKUP(SPARES_MANUF[[#This Row],[P/N]],'Table V'!A$1:O$7777,15,FALSE),"TBD")</f>
        <v>USD</v>
      </c>
      <c r="AQ390" s="201" t="str">
        <f>IFERROR(VLOOKUP(SPARES_MANUF[[#This Row],[CONCAT]],[3]PO_AS!$A$2:$R$2520,16,FALSE),"TBD")</f>
        <v>TBD</v>
      </c>
      <c r="AR390" s="202" t="str">
        <f>IFERROR(VLOOKUP(SPARES_MANUF[[#This Row],[CONCAT]],[3]PO_AS!$A$2:$S$2520,18,FALSE),"TBD")</f>
        <v>TBD</v>
      </c>
      <c r="AS390" s="204" t="str">
        <f t="shared" si="28"/>
        <v>Non valide</v>
      </c>
      <c r="AT390" s="204" t="str">
        <f t="shared" si="29"/>
        <v>Non valide</v>
      </c>
      <c r="AU3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390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390" s="259" t="str">
        <f>LEFT(SPARES_MANUF[[#This Row],[LCT]],9)</f>
        <v>LCT196920</v>
      </c>
      <c r="AX390" s="205">
        <f>SPARES_MANUF[[#This Row],[Collaborated date]]</f>
        <v>43490</v>
      </c>
      <c r="AY390" s="206">
        <f>IF(AND(SPARES_MANUF[[#This Row],[Dashboard date]]&gt;40179,SPARES_MANUF[[#This Row],[Dashboard date]]&lt;45658),SPARES_MANUF[[#This Row],[Dashboard date]],0)</f>
        <v>43490</v>
      </c>
      <c r="AZ390" s="207">
        <f>IF(OR(SPARES_MANUF[[#This Row],[Client]]="STELIA",SPARES_MANUF[[#This Row],[Priority]]="RTN",SPARES_MANUF[[#This Row],[Priority]]="EXP",SPARES_MANUF[[#This Row],[Priority]]="CRIT"),2,1)</f>
        <v>1</v>
      </c>
      <c r="BA390" s="208">
        <f>IFERROR(VLOOKUP(SPARES_MANUF[[#This Row],[P/N]],Tableau2[[#All],[PN]:[Temps alloués (h)]],16,FALSE),"TBD")</f>
        <v>0</v>
      </c>
      <c r="BB390" s="208">
        <f>IFERROR(SUM(SPARES_MANUF[[#This Row],[Temps alloués Unitaire]]*SPARES_MANUF[[#This Row],[Requested Qty]]),"TBD")</f>
        <v>0</v>
      </c>
    </row>
    <row r="391" spans="1:54" ht="38.25" hidden="1" customHeight="1" x14ac:dyDescent="0.2">
      <c r="A391" s="335" t="str">
        <f t="shared" si="26"/>
        <v>2784402210</v>
      </c>
      <c r="B391" s="81" t="str">
        <f>IFERROR(VLOOKUP(F391,'Table V'!A:K,11,FALSE),"TBD")</f>
        <v>AIRBUS</v>
      </c>
      <c r="C391" s="81">
        <v>27844022</v>
      </c>
      <c r="D391" s="82">
        <v>10</v>
      </c>
      <c r="E391" s="83" t="s">
        <v>86</v>
      </c>
      <c r="F391" s="81" t="s">
        <v>633</v>
      </c>
      <c r="G391" s="81">
        <v>3</v>
      </c>
      <c r="H391" s="81">
        <v>0</v>
      </c>
      <c r="I391" s="81" t="str">
        <f>IFERROR(VLOOKUP(F391,'Stock PHS'!A:F,6,FALSE),"")</f>
        <v/>
      </c>
      <c r="J391" s="84" t="str">
        <f>IFERROR(VLOOKUP(F391,'Table V'!A:I,9,FALSE),"P/N INCONNU")</f>
        <v>P/N CONNU</v>
      </c>
      <c r="K391" s="81" t="str">
        <f>IFERROR(VLOOKUP(F391,'Table V'!A:J,10,FALSE),"TBD")</f>
        <v>NB06767P</v>
      </c>
      <c r="L391" s="81" t="str">
        <f>IFERROR(VLOOKUP(F391,'Table V'!A:C,3,FALSE),"LdF non existante")</f>
        <v>LdF Non approuvée</v>
      </c>
      <c r="M391" s="85" t="s">
        <v>46</v>
      </c>
      <c r="N391" s="81" t="str">
        <f>IFERROR(VLOOKUP(F391,'Table V'!A:H,8,FALSE),"À définir")</f>
        <v>NON</v>
      </c>
      <c r="O391" s="81">
        <f>IFERROR(VLOOKUP(F391,'Table V'!A:E,2,FALSE),"TBD")</f>
        <v>40</v>
      </c>
      <c r="P391" s="81" t="str">
        <f>IFERROR(CONCATENATE(VLOOKUP(F391,'Table V'!$A$1:$Q$259969,17,FALSE),"-",(RIGHT(C391,4)),"0",D391),"")</f>
        <v>1251019-4022010</v>
      </c>
      <c r="Q391" s="86" t="str">
        <f>IFERROR(VLOOKUP(F391,'Table V'!A:L,12,FALSE),"")</f>
        <v>LAB</v>
      </c>
      <c r="R391" s="82" t="s">
        <v>1836</v>
      </c>
      <c r="S391" s="81" t="s">
        <v>1349</v>
      </c>
      <c r="T391" s="90">
        <v>43489</v>
      </c>
      <c r="U391" s="88" t="s">
        <v>18</v>
      </c>
      <c r="V391" s="86" t="str">
        <f>IFERROR(VLOOKUP(F391,'Table V'!A:F,6,FALSE),"TBD")</f>
        <v>N/A</v>
      </c>
      <c r="W391" s="81" t="str">
        <f>IFERROR(VLOOKUP(F391,'Table V'!A:G,7,FALSE),"TBD")</f>
        <v>N/A</v>
      </c>
      <c r="X391" s="81" t="str">
        <f>IFERROR(VLOOKUP(A391,[1]Feuil1!$A:$AJ,32,FALSE),"N/A")</f>
        <v>N/A</v>
      </c>
      <c r="Y391" s="86" t="s">
        <v>1893</v>
      </c>
      <c r="Z391" s="89" t="s">
        <v>1296</v>
      </c>
      <c r="AA391" s="81" t="s">
        <v>141</v>
      </c>
      <c r="AB391" s="85">
        <v>15132</v>
      </c>
      <c r="AC391" s="81" t="s">
        <v>1024</v>
      </c>
      <c r="AD391" s="85">
        <v>4047</v>
      </c>
      <c r="AE391" s="90">
        <v>43474</v>
      </c>
      <c r="AF391" s="90">
        <v>43495</v>
      </c>
      <c r="AG391" s="90">
        <f t="shared" si="27"/>
        <v>43489</v>
      </c>
      <c r="AH391" s="81"/>
      <c r="AI391" s="133">
        <f>IFERROR(VLOOKUP(SPARES_MANUF[[#This Row],[LCT pour mise à la MAD]],[2]MAD!$B$4:$J$500000,2,FALSE),"MAD TBD")</f>
        <v>43490</v>
      </c>
      <c r="AJ391" s="124">
        <f>IFERROR(VLOOKUP(SPARES_MANUF[[#This Row],[LCT pour mise à la MAD]],[2]MAD!$B$4:$J$500000,9,FALSE),"")</f>
        <v>43493</v>
      </c>
      <c r="AK39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91" s="124">
        <f>SPARES_MANUF[[#This Row],[Promised ODD]]</f>
        <v>43495</v>
      </c>
      <c r="AM391" s="122" t="s">
        <v>10</v>
      </c>
      <c r="AN391" s="200">
        <f>IFERROR(VLOOKUP(SPARES_MANUF[[#This Row],[P/N]],'Table V'!A$1:O$7777,13,FALSE),"0,00")</f>
        <v>3801</v>
      </c>
      <c r="AO391" s="201">
        <f>IFERROR(VLOOKUP(SPARES_MANUF[[#This Row],[P/N]],'Table V'!A$1:O$7777,14,FALSE),"0,00")</f>
        <v>0</v>
      </c>
      <c r="AP391" s="202" t="str">
        <f>IFERROR(VLOOKUP(SPARES_MANUF[[#This Row],[P/N]],'Table V'!A$1:O$7777,15,FALSE),"TBD")</f>
        <v>USD</v>
      </c>
      <c r="AQ391" s="201" t="str">
        <f>IFERROR(VLOOKUP(SPARES_MANUF[[#This Row],[CONCAT]],[3]PO_AS!$A$2:$R$2520,16,FALSE),"TBD")</f>
        <v>TBD</v>
      </c>
      <c r="AR391" s="202" t="str">
        <f>IFERROR(VLOOKUP(SPARES_MANUF[[#This Row],[CONCAT]],[3]PO_AS!$A$2:$S$2520,18,FALSE),"TBD")</f>
        <v>TBD</v>
      </c>
      <c r="AS391" s="204" t="str">
        <f t="shared" si="28"/>
        <v>Non valide</v>
      </c>
      <c r="AT391" s="204" t="str">
        <f t="shared" si="29"/>
        <v>Non valide</v>
      </c>
      <c r="AU3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11403</v>
      </c>
      <c r="AV391" s="280">
        <f>IFERROR(SPARES_MANUF[[#This Row],[CA]]*INDEX('Paramètres listes'!$A$32:$C$34,MATCH(SPARES_MANUF[[#This Row],[Devise vendue]],'Paramètres listes'!$A$32:$A$34,0),MATCH(DASHBOARD!$J$5,'Paramètres listes'!$A$32:$C$32,0)),"0,00")</f>
        <v>10148.67</v>
      </c>
      <c r="AW391" s="259" t="str">
        <f>LEFT(SPARES_MANUF[[#This Row],[LCT]],9)</f>
        <v>LCT077060</v>
      </c>
      <c r="AX391" s="205">
        <f>SPARES_MANUF[[#This Row],[Collaborated date]]</f>
        <v>43495</v>
      </c>
      <c r="AY391" s="206">
        <f>IF(AND(SPARES_MANUF[[#This Row],[Dashboard date]]&gt;40179,SPARES_MANUF[[#This Row],[Dashboard date]]&lt;45658),SPARES_MANUF[[#This Row],[Dashboard date]],0)</f>
        <v>43495</v>
      </c>
      <c r="AZ391" s="207">
        <f>IF(OR(SPARES_MANUF[[#This Row],[Client]]="STELIA",SPARES_MANUF[[#This Row],[Priority]]="RTN",SPARES_MANUF[[#This Row],[Priority]]="EXP",SPARES_MANUF[[#This Row],[Priority]]="CRIT"),2,1)</f>
        <v>2</v>
      </c>
      <c r="BA391" s="208">
        <f>IFERROR(VLOOKUP(SPARES_MANUF[[#This Row],[P/N]],Tableau2[[#All],[PN]:[Temps alloués (h)]],16,FALSE),"TBD")</f>
        <v>0</v>
      </c>
      <c r="BB391" s="208">
        <f>IFERROR(SUM(SPARES_MANUF[[#This Row],[Temps alloués Unitaire]]*SPARES_MANUF[[#This Row],[Requested Qty]]),"TBD")</f>
        <v>0</v>
      </c>
    </row>
    <row r="392" spans="1:54" ht="38.25" hidden="1" customHeight="1" x14ac:dyDescent="0.2">
      <c r="A392" s="335" t="str">
        <f t="shared" si="26"/>
        <v>490003703510</v>
      </c>
      <c r="B392" s="81" t="str">
        <f>IFERROR(VLOOKUP(F392,'Table V'!A:K,11,FALSE),"TBD")</f>
        <v>STELIA</v>
      </c>
      <c r="C392" s="81">
        <v>4900037035</v>
      </c>
      <c r="D392" s="82" t="s">
        <v>139</v>
      </c>
      <c r="E392" s="83" t="s">
        <v>86</v>
      </c>
      <c r="F392" s="81" t="s">
        <v>663</v>
      </c>
      <c r="G392" s="81">
        <v>5</v>
      </c>
      <c r="H392" s="81">
        <v>0</v>
      </c>
      <c r="I392" s="81" t="str">
        <f>IFERROR(VLOOKUP(F392,'Stock PHS'!A:F,6,FALSE),"")</f>
        <v/>
      </c>
      <c r="J392" s="84" t="str">
        <f>IFERROR(VLOOKUP(F392,'Table V'!A:I,9,FALSE),"P/N INCONNU")</f>
        <v>P/N CONNU</v>
      </c>
      <c r="K392" s="81" t="str">
        <f>IFERROR(VLOOKUP(F392,'Table V'!A:J,10,FALSE),"TBD")</f>
        <v>TBD</v>
      </c>
      <c r="L392" s="81" t="str">
        <f>IFERROR(VLOOKUP(F392,'Table V'!A:C,3,FALSE),"LdF non existante")</f>
        <v>LdF approuvée</v>
      </c>
      <c r="M392" s="85"/>
      <c r="N392" s="85" t="str">
        <f>IFERROR(VLOOKUP(F392,'Table V'!A:H,8,FALSE),"À définir")</f>
        <v>OUI</v>
      </c>
      <c r="O392" s="81" t="str">
        <f>IFERROR(VLOOKUP(F392,'Table V'!A:E,2,FALSE),"TBD")</f>
        <v>CABLE COAXIAL</v>
      </c>
      <c r="P392" s="81" t="str">
        <f>IFERROR(CONCATENATE(VLOOKUP(F392,'Table V'!$A$1:$Q$259969,17,FALSE),"-",(RIGHT(C392,4)),"0",D392),"")</f>
        <v>1251019-7035010</v>
      </c>
      <c r="Q392" s="92" t="str">
        <f>IFERROR(VLOOKUP(F392,'Table V'!A:L,12,FALSE),"")</f>
        <v>COL</v>
      </c>
      <c r="R392" s="82" t="s">
        <v>1239</v>
      </c>
      <c r="S392" s="81" t="s">
        <v>1240</v>
      </c>
      <c r="T392" s="90">
        <v>43490</v>
      </c>
      <c r="U392" s="88" t="s">
        <v>18</v>
      </c>
      <c r="V392" s="93" t="str">
        <f>IFERROR(VLOOKUP(F392,'Table V'!A:F,6,FALSE),"TBD")</f>
        <v>N/A</v>
      </c>
      <c r="W392" s="94" t="str">
        <f>IFERROR(VLOOKUP(F392,'Table V'!A:G,7,FALSE),"TBD")</f>
        <v>N/A</v>
      </c>
      <c r="X392" s="94" t="str">
        <f>IFERROR(VLOOKUP(A392,[1]Feuil1!$A:$AJ,32,FALSE),"N/A")</f>
        <v>N/A</v>
      </c>
      <c r="Y392" s="86" t="s">
        <v>1893</v>
      </c>
      <c r="Z392" s="89" t="s">
        <v>1268</v>
      </c>
      <c r="AA392" s="81" t="s">
        <v>840</v>
      </c>
      <c r="AB392" s="85">
        <v>20194</v>
      </c>
      <c r="AC392" s="85"/>
      <c r="AD392" s="85" t="s">
        <v>1148</v>
      </c>
      <c r="AE392" s="90">
        <v>43496</v>
      </c>
      <c r="AF392" s="90">
        <v>43496</v>
      </c>
      <c r="AG392" s="90">
        <f t="shared" si="27"/>
        <v>43490</v>
      </c>
      <c r="AH392" s="81"/>
      <c r="AI392" s="133" t="str">
        <f>IFERROR(VLOOKUP(SPARES_MANUF[[#This Row],[LCT pour mise à la MAD]],[2]MAD!$B$4:$J$500000,2,FALSE),"MAD TBD")</f>
        <v>MAD TBD</v>
      </c>
      <c r="AJ392" s="124" t="str">
        <f>IFERROR(VLOOKUP(SPARES_MANUF[[#This Row],[LCT pour mise à la MAD]],[2]MAD!$B$4:$J$500000,9,FALSE),"")</f>
        <v/>
      </c>
      <c r="AK39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92" s="124">
        <f>SPARES_MANUF[[#This Row],[Promised ODD]]</f>
        <v>43496</v>
      </c>
      <c r="AM392" s="122" t="s">
        <v>10</v>
      </c>
      <c r="AN392" s="200">
        <f>IFERROR(VLOOKUP(SPARES_MANUF[[#This Row],[P/N]],'Table V'!A$1:O$7777,13,FALSE),"0,00")</f>
        <v>234.12</v>
      </c>
      <c r="AO392" s="201">
        <f>IFERROR(VLOOKUP(SPARES_MANUF[[#This Row],[P/N]],'Table V'!A$1:O$7777,14,FALSE),"0,00")</f>
        <v>234.12</v>
      </c>
      <c r="AP392" s="202" t="str">
        <f>IFERROR(VLOOKUP(SPARES_MANUF[[#This Row],[P/N]],'Table V'!A$1:O$7777,15,FALSE),"TBD")</f>
        <v>EUR</v>
      </c>
      <c r="AQ392" s="201" t="str">
        <f>IFERROR(VLOOKUP(SPARES_MANUF[[#This Row],[CONCAT]],[3]PO_AS!$A$2:$R$2520,16,FALSE),"TBD")</f>
        <v>TBD</v>
      </c>
      <c r="AR392" s="202" t="str">
        <f>IFERROR(VLOOKUP(SPARES_MANUF[[#This Row],[CONCAT]],[3]PO_AS!$A$2:$S$2520,18,FALSE),"TBD")</f>
        <v>TBD</v>
      </c>
      <c r="AS392" s="202" t="str">
        <f t="shared" si="28"/>
        <v>Non valide</v>
      </c>
      <c r="AT392" s="202" t="str">
        <f t="shared" si="29"/>
        <v>Non valide</v>
      </c>
      <c r="AU39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1170.5999999999999</v>
      </c>
      <c r="AV392" s="280">
        <f>IFERROR(SPARES_MANUF[[#This Row],[CA]]*INDEX('Paramètres listes'!$A$32:$C$34,MATCH(SPARES_MANUF[[#This Row],[Devise vendue]],'Paramètres listes'!$A$32:$A$34,0),MATCH(DASHBOARD!$J$5,'Paramètres listes'!$A$32:$C$32,0)),"0,00")</f>
        <v>1170.5999999999999</v>
      </c>
      <c r="AW392" s="259" t="str">
        <f>LEFT(SPARES_MANUF[[#This Row],[LCT]],9)</f>
        <v>LCT222700</v>
      </c>
      <c r="AX392" s="205">
        <f>SPARES_MANUF[[#This Row],[Collaborated date]]</f>
        <v>43496</v>
      </c>
      <c r="AY392" s="206">
        <f>IF(AND(SPARES_MANUF[[#This Row],[Dashboard date]]&gt;40179,SPARES_MANUF[[#This Row],[Dashboard date]]&lt;45658),SPARES_MANUF[[#This Row],[Dashboard date]],0)</f>
        <v>43496</v>
      </c>
      <c r="AZ392" s="207">
        <f>IF(OR(SPARES_MANUF[[#This Row],[Client]]="STELIA",SPARES_MANUF[[#This Row],[Priority]]="RTN",SPARES_MANUF[[#This Row],[Priority]]="EXP",SPARES_MANUF[[#This Row],[Priority]]="CRIT"),2,1)</f>
        <v>2</v>
      </c>
      <c r="BA392" s="208">
        <f>IFERROR(VLOOKUP(SPARES_MANUF[[#This Row],[P/N]],Tableau2[[#All],[PN]:[Temps alloués (h)]],16,FALSE),"TBD")</f>
        <v>1.53</v>
      </c>
      <c r="BB392" s="208">
        <f>IFERROR(SUM(SPARES_MANUF[[#This Row],[Temps alloués Unitaire]]*SPARES_MANUF[[#This Row],[Requested Qty]]),"TBD")</f>
        <v>7.65</v>
      </c>
    </row>
    <row r="393" spans="1:54" ht="38.25" hidden="1" customHeight="1" x14ac:dyDescent="0.2">
      <c r="A393" s="335" t="str">
        <f t="shared" si="26"/>
        <v>2724565600</v>
      </c>
      <c r="B393" s="81" t="str">
        <f>IFERROR(VLOOKUP(F393,'Table V'!A:K,11,FALSE),"TBD")</f>
        <v>AIRBUS</v>
      </c>
      <c r="C393" s="81">
        <v>27245656</v>
      </c>
      <c r="D393" s="82">
        <v>600</v>
      </c>
      <c r="E393" s="83" t="s">
        <v>86</v>
      </c>
      <c r="F393" s="81" t="s">
        <v>689</v>
      </c>
      <c r="G393" s="81">
        <v>1</v>
      </c>
      <c r="H393" s="81">
        <v>0</v>
      </c>
      <c r="I393" s="81" t="str">
        <f>IFERROR(VLOOKUP(F393,'Stock PHS'!A:F,6,FALSE),"")</f>
        <v/>
      </c>
      <c r="J393" s="84" t="str">
        <f>IFERROR(VLOOKUP(F393,'Table V'!A:I,9,FALSE),"P/N INCONNU")</f>
        <v>P/N CONNU</v>
      </c>
      <c r="K393" s="81" t="str">
        <f>IFERROR(VLOOKUP(F393,'Table V'!A:J,10,FALSE),"TBD")</f>
        <v>TBD</v>
      </c>
      <c r="L393" s="81" t="str">
        <f>IFERROR(VLOOKUP(F393,'Table V'!A:C,3,FALSE),"LdF non existante")</f>
        <v>LdF Non approuvée</v>
      </c>
      <c r="M393" s="85" t="s">
        <v>46</v>
      </c>
      <c r="N393" s="81" t="str">
        <f>IFERROR(VLOOKUP(F393,'Table V'!A:H,8,FALSE),"À définir")</f>
        <v>NON</v>
      </c>
      <c r="O393" s="81" t="str">
        <f>IFERROR(VLOOKUP(F393,'Table V'!A:E,2,FALSE),"TBD")</f>
        <v>PLATE</v>
      </c>
      <c r="P393" s="81" t="str">
        <f>IFERROR(CONCATENATE(VLOOKUP(F393,'Table V'!$A$1:$Q$259969,17,FALSE),"-",(RIGHT(C393,4)),"0",D393),"")</f>
        <v>1251019-56560600</v>
      </c>
      <c r="Q393" s="86" t="s">
        <v>709</v>
      </c>
      <c r="R393" s="82" t="s">
        <v>996</v>
      </c>
      <c r="S393" s="81" t="s">
        <v>997</v>
      </c>
      <c r="T393" s="90">
        <v>43490</v>
      </c>
      <c r="U393" s="88" t="s">
        <v>18</v>
      </c>
      <c r="V393" s="86" t="str">
        <f>IFERROR(VLOOKUP(F393,'Table V'!A:F,6,FALSE),"TBD")</f>
        <v>6925002700</v>
      </c>
      <c r="W393" s="81" t="str">
        <f>IFERROR(VLOOKUP(F393,'Table V'!A:G,7,FALSE),"TBD")</f>
        <v>Qté 2</v>
      </c>
      <c r="X393" s="81" t="str">
        <f>IFERROR(VLOOKUP(A393,[1]Feuil1!$A:$AJ,32,FALSE),"N/A")</f>
        <v>N/A</v>
      </c>
      <c r="Y393" s="86" t="s">
        <v>1893</v>
      </c>
      <c r="Z393" s="89" t="s">
        <v>703</v>
      </c>
      <c r="AA393" s="81" t="s">
        <v>1016</v>
      </c>
      <c r="AB393" s="85">
        <v>12653</v>
      </c>
      <c r="AC393" s="85" t="s">
        <v>696</v>
      </c>
      <c r="AD393" s="85" t="s">
        <v>1001</v>
      </c>
      <c r="AE393" s="90">
        <v>43281</v>
      </c>
      <c r="AF393" s="90">
        <v>43496</v>
      </c>
      <c r="AG393" s="90">
        <f t="shared" si="27"/>
        <v>43490</v>
      </c>
      <c r="AH393" s="81"/>
      <c r="AI393" s="133" t="str">
        <f>IFERROR(VLOOKUP(SPARES_MANUF[[#This Row],[LCT pour mise à la MAD]],[2]MAD!$B$4:$J$500000,2,FALSE),"MAD TBD")</f>
        <v>MAD TBD</v>
      </c>
      <c r="AJ393" s="124" t="str">
        <f>IFERROR(VLOOKUP(SPARES_MANUF[[#This Row],[LCT pour mise à la MAD]],[2]MAD!$B$4:$J$500000,9,FALSE),"")</f>
        <v/>
      </c>
      <c r="AK39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93" s="124">
        <f>SPARES_MANUF[[#This Row],[Promised ODD]]</f>
        <v>43496</v>
      </c>
      <c r="AM393" s="122" t="s">
        <v>10</v>
      </c>
      <c r="AN393" s="200">
        <f>IFERROR(VLOOKUP(SPARES_MANUF[[#This Row],[P/N]],'Table V'!A$1:O$7777,13,FALSE),"0,00")</f>
        <v>2380</v>
      </c>
      <c r="AO393" s="201">
        <f>IFERROR(VLOOKUP(SPARES_MANUF[[#This Row],[P/N]],'Table V'!A$1:O$7777,14,FALSE),"0,00")</f>
        <v>0</v>
      </c>
      <c r="AP393" s="202" t="str">
        <f>IFERROR(VLOOKUP(SPARES_MANUF[[#This Row],[P/N]],'Table V'!A$1:O$7777,15,FALSE),"TBD")</f>
        <v>USD</v>
      </c>
      <c r="AQ393" s="201" t="str">
        <f>IFERROR(VLOOKUP(SPARES_MANUF[[#This Row],[CONCAT]],[3]PO_AS!$A$2:$R$2520,16,FALSE),"TBD")</f>
        <v>TBD</v>
      </c>
      <c r="AR393" s="202" t="str">
        <f>IFERROR(VLOOKUP(SPARES_MANUF[[#This Row],[CONCAT]],[3]PO_AS!$A$2:$S$2520,18,FALSE),"TBD")</f>
        <v>TBD</v>
      </c>
      <c r="AS393" s="204" t="str">
        <f t="shared" si="28"/>
        <v>Non valide</v>
      </c>
      <c r="AT393" s="204" t="str">
        <f t="shared" si="29"/>
        <v>Non valide</v>
      </c>
      <c r="AU3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393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393" s="259" t="str">
        <f>LEFT(SPARES_MANUF[[#This Row],[LCT]],9)</f>
        <v>LCT055760</v>
      </c>
      <c r="AX393" s="205">
        <f>SPARES_MANUF[[#This Row],[Collaborated date]]</f>
        <v>43496</v>
      </c>
      <c r="AY393" s="206">
        <f>IF(AND(SPARES_MANUF[[#This Row],[Dashboard date]]&gt;40179,SPARES_MANUF[[#This Row],[Dashboard date]]&lt;45658),SPARES_MANUF[[#This Row],[Dashboard date]],0)</f>
        <v>43496</v>
      </c>
      <c r="AZ393" s="207">
        <f>IF(OR(SPARES_MANUF[[#This Row],[Client]]="STELIA",SPARES_MANUF[[#This Row],[Priority]]="RTN",SPARES_MANUF[[#This Row],[Priority]]="EXP",SPARES_MANUF[[#This Row],[Priority]]="CRIT"),2,1)</f>
        <v>2</v>
      </c>
      <c r="BA393" s="208">
        <f>IFERROR(VLOOKUP(SPARES_MANUF[[#This Row],[P/N]],Tableau2[[#All],[PN]:[Temps alloués (h)]],16,FALSE),"TBD")</f>
        <v>5</v>
      </c>
      <c r="BB393" s="208">
        <f>IFERROR(SUM(SPARES_MANUF[[#This Row],[Temps alloués Unitaire]]*SPARES_MANUF[[#This Row],[Requested Qty]]),"TBD")</f>
        <v>5</v>
      </c>
    </row>
    <row r="394" spans="1:54" ht="38.25" hidden="1" customHeight="1" x14ac:dyDescent="0.2">
      <c r="A394" s="335" t="str">
        <f t="shared" si="26"/>
        <v>2753000010</v>
      </c>
      <c r="B394" s="81" t="str">
        <f>IFERROR(VLOOKUP(F394,'Table V'!A:K,11,FALSE),"TBD")</f>
        <v>AIRBUS</v>
      </c>
      <c r="C394" s="81">
        <v>27530000</v>
      </c>
      <c r="D394" s="82" t="s">
        <v>139</v>
      </c>
      <c r="E394" s="83" t="s">
        <v>86</v>
      </c>
      <c r="F394" s="81" t="s">
        <v>689</v>
      </c>
      <c r="G394" s="81">
        <v>1</v>
      </c>
      <c r="H394" s="81">
        <v>0</v>
      </c>
      <c r="I394" s="81" t="str">
        <f>IFERROR(VLOOKUP(F394,'Stock PHS'!A:F,6,FALSE),"")</f>
        <v/>
      </c>
      <c r="J394" s="84" t="str">
        <f>IFERROR(VLOOKUP(F394,'Table V'!A:I,9,FALSE),"P/N INCONNU")</f>
        <v>P/N CONNU</v>
      </c>
      <c r="K394" s="81" t="str">
        <f>IFERROR(VLOOKUP(F394,'Table V'!A:J,10,FALSE),"TBD")</f>
        <v>TBD</v>
      </c>
      <c r="L394" s="81" t="str">
        <f>IFERROR(VLOOKUP(F394,'Table V'!A:C,3,FALSE),"LdF non existante")</f>
        <v>LdF Non approuvée</v>
      </c>
      <c r="M394" s="85" t="s">
        <v>46</v>
      </c>
      <c r="N394" s="81" t="str">
        <f>IFERROR(VLOOKUP(F394,'Table V'!A:H,8,FALSE),"À définir")</f>
        <v>NON</v>
      </c>
      <c r="O394" s="81" t="str">
        <f>IFERROR(VLOOKUP(F394,'Table V'!A:E,2,FALSE),"TBD")</f>
        <v>PLATE</v>
      </c>
      <c r="P394" s="81" t="str">
        <f>IFERROR(CONCATENATE(VLOOKUP(F394,'Table V'!$A$1:$Q$259969,17,FALSE),"-",(RIGHT(C394,4)),"0",D394),"")</f>
        <v>1251019-0000010</v>
      </c>
      <c r="Q394" s="86" t="s">
        <v>709</v>
      </c>
      <c r="R394" s="82" t="s">
        <v>1002</v>
      </c>
      <c r="S394" s="81" t="s">
        <v>998</v>
      </c>
      <c r="T394" s="90">
        <v>43490</v>
      </c>
      <c r="U394" s="88" t="s">
        <v>18</v>
      </c>
      <c r="V394" s="86" t="str">
        <f>IFERROR(VLOOKUP(F394,'Table V'!A:F,6,FALSE),"TBD")</f>
        <v>6925002700</v>
      </c>
      <c r="W394" s="81" t="str">
        <f>IFERROR(VLOOKUP(F394,'Table V'!A:G,7,FALSE),"TBD")</f>
        <v>Qté 2</v>
      </c>
      <c r="X394" s="81" t="str">
        <f>IFERROR(VLOOKUP(A394,[1]Feuil1!$A:$AJ,32,FALSE),"N/A")</f>
        <v>Received</v>
      </c>
      <c r="Y394" s="86" t="s">
        <v>1893</v>
      </c>
      <c r="Z394" s="89" t="s">
        <v>703</v>
      </c>
      <c r="AA394" s="81" t="s">
        <v>1016</v>
      </c>
      <c r="AB394" s="85">
        <v>12653</v>
      </c>
      <c r="AC394" s="85" t="s">
        <v>696</v>
      </c>
      <c r="AD394" s="85" t="s">
        <v>1001</v>
      </c>
      <c r="AE394" s="90">
        <v>43281</v>
      </c>
      <c r="AF394" s="90">
        <v>43496</v>
      </c>
      <c r="AG394" s="90">
        <f t="shared" si="27"/>
        <v>43490</v>
      </c>
      <c r="AH394" s="81"/>
      <c r="AI394" s="133" t="str">
        <f>IFERROR(VLOOKUP(SPARES_MANUF[[#This Row],[LCT pour mise à la MAD]],[2]MAD!$B$4:$J$500000,2,FALSE),"MAD TBD")</f>
        <v>MAD TBD</v>
      </c>
      <c r="AJ394" s="124" t="str">
        <f>IFERROR(VLOOKUP(SPARES_MANUF[[#This Row],[LCT pour mise à la MAD]],[2]MAD!$B$4:$J$500000,9,FALSE),"")</f>
        <v/>
      </c>
      <c r="AK39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394" s="124">
        <f>SPARES_MANUF[[#This Row],[Promised ODD]]</f>
        <v>43496</v>
      </c>
      <c r="AM394" s="122" t="s">
        <v>10</v>
      </c>
      <c r="AN394" s="200">
        <f>IFERROR(VLOOKUP(SPARES_MANUF[[#This Row],[P/N]],'Table V'!A$1:O$7777,13,FALSE),"0,00")</f>
        <v>2380</v>
      </c>
      <c r="AO394" s="201">
        <f>IFERROR(VLOOKUP(SPARES_MANUF[[#This Row],[P/N]],'Table V'!A$1:O$7777,14,FALSE),"0,00")</f>
        <v>0</v>
      </c>
      <c r="AP394" s="202" t="str">
        <f>IFERROR(VLOOKUP(SPARES_MANUF[[#This Row],[P/N]],'Table V'!A$1:O$7777,15,FALSE),"TBD")</f>
        <v>USD</v>
      </c>
      <c r="AQ394" s="201" t="str">
        <f>IFERROR(VLOOKUP(SPARES_MANUF[[#This Row],[CONCAT]],[3]PO_AS!$A$2:$R$2520,16,FALSE),"TBD")</f>
        <v>TBD</v>
      </c>
      <c r="AR394" s="202" t="str">
        <f>IFERROR(VLOOKUP(SPARES_MANUF[[#This Row],[CONCAT]],[3]PO_AS!$A$2:$S$2520,18,FALSE),"TBD")</f>
        <v>TBD</v>
      </c>
      <c r="AS394" s="204" t="str">
        <f t="shared" si="28"/>
        <v>Non valide</v>
      </c>
      <c r="AT394" s="204" t="str">
        <f t="shared" si="29"/>
        <v>Non valide</v>
      </c>
      <c r="AU3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394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394" s="259" t="str">
        <f>LEFT(SPARES_MANUF[[#This Row],[LCT]],9)</f>
        <v>LCT055767</v>
      </c>
      <c r="AX394" s="205">
        <f>SPARES_MANUF[[#This Row],[Collaborated date]]</f>
        <v>43496</v>
      </c>
      <c r="AY394" s="206">
        <f>IF(AND(SPARES_MANUF[[#This Row],[Dashboard date]]&gt;40179,SPARES_MANUF[[#This Row],[Dashboard date]]&lt;45658),SPARES_MANUF[[#This Row],[Dashboard date]],0)</f>
        <v>43496</v>
      </c>
      <c r="AZ394" s="207">
        <f>IF(OR(SPARES_MANUF[[#This Row],[Client]]="STELIA",SPARES_MANUF[[#This Row],[Priority]]="RTN",SPARES_MANUF[[#This Row],[Priority]]="EXP",SPARES_MANUF[[#This Row],[Priority]]="CRIT"),2,1)</f>
        <v>2</v>
      </c>
      <c r="BA394" s="208">
        <f>IFERROR(VLOOKUP(SPARES_MANUF[[#This Row],[P/N]],Tableau2[[#All],[PN]:[Temps alloués (h)]],16,FALSE),"TBD")</f>
        <v>5</v>
      </c>
      <c r="BB394" s="208">
        <f>IFERROR(SUM(SPARES_MANUF[[#This Row],[Temps alloués Unitaire]]*SPARES_MANUF[[#This Row],[Requested Qty]]),"TBD")</f>
        <v>5</v>
      </c>
    </row>
    <row r="395" spans="1:54" ht="38.25" hidden="1" customHeight="1" x14ac:dyDescent="0.2">
      <c r="A395" s="335" t="str">
        <f t="shared" si="26"/>
        <v>490003686440</v>
      </c>
      <c r="B395" s="81" t="str">
        <f>IFERROR(VLOOKUP(F395,'Table V'!A:K,11,FALSE),"TBD")</f>
        <v>STELIA</v>
      </c>
      <c r="C395" s="81">
        <v>4900036864</v>
      </c>
      <c r="D395" s="82" t="s">
        <v>1204</v>
      </c>
      <c r="E395" s="83" t="s">
        <v>78</v>
      </c>
      <c r="F395" s="81" t="s">
        <v>627</v>
      </c>
      <c r="G395" s="81">
        <v>4</v>
      </c>
      <c r="H395" s="81">
        <v>0</v>
      </c>
      <c r="I395" s="81" t="str">
        <f>IFERROR(VLOOKUP(F395,'Stock PHS'!A:F,6,FALSE),"")</f>
        <v/>
      </c>
      <c r="J395" s="84" t="str">
        <f>IFERROR(VLOOKUP(F395,'Table V'!A:I,9,FALSE),"P/N INCONNU")</f>
        <v>P/N CONNU</v>
      </c>
      <c r="K395" s="81" t="str">
        <f>IFERROR(VLOOKUP(F395,'Table V'!A:J,10,FALSE),"TBD")</f>
        <v>N/A</v>
      </c>
      <c r="L395" s="81" t="str">
        <f>IFERROR(VLOOKUP(F395,'Table V'!A:C,3,FALSE),"LdF non existante")</f>
        <v>LdF approuvée</v>
      </c>
      <c r="M395" s="85"/>
      <c r="N395" s="81" t="str">
        <f>IFERROR(VLOOKUP(F395,'Table V'!A:H,8,FALSE),"À définir")</f>
        <v>OUI</v>
      </c>
      <c r="O395" s="81" t="str">
        <f>IFERROR(VLOOKUP(F395,'Table V'!A:E,2,FALSE),"TBD")</f>
        <v>FAISCEAU</v>
      </c>
      <c r="P395" s="81" t="str">
        <f>IFERROR(CONCATENATE(VLOOKUP(F395,'Table V'!$A$1:$Q$259969,17,FALSE),"-",(RIGHT(C395,4)),"0",D395),"")</f>
        <v>1251019-68640040</v>
      </c>
      <c r="Q395" s="86" t="str">
        <f>IFERROR(VLOOKUP(F395,'Table V'!A:L,12,FALSE),"")</f>
        <v>LAB</v>
      </c>
      <c r="R395" s="82" t="s">
        <v>1207</v>
      </c>
      <c r="S395" s="81" t="s">
        <v>1209</v>
      </c>
      <c r="T395" s="90">
        <v>43493</v>
      </c>
      <c r="U395" s="88" t="s">
        <v>18</v>
      </c>
      <c r="V395" s="86" t="str">
        <f>IFERROR(VLOOKUP(F395,'Table V'!A:F,6,FALSE),"TBD")</f>
        <v>N/A</v>
      </c>
      <c r="W395" s="81" t="str">
        <f>IFERROR(VLOOKUP(F395,'Table V'!A:G,7,FALSE),"TBD")</f>
        <v>N/A</v>
      </c>
      <c r="X395" s="81" t="str">
        <f>IFERROR(VLOOKUP(A395,[1]Feuil1!$A:$AJ,32,FALSE),"N/A")</f>
        <v>N/A</v>
      </c>
      <c r="Y395" s="86" t="s">
        <v>1893</v>
      </c>
      <c r="Z395" s="89" t="s">
        <v>1210</v>
      </c>
      <c r="AA395" s="81" t="s">
        <v>840</v>
      </c>
      <c r="AB395" s="85" t="s">
        <v>920</v>
      </c>
      <c r="AC395" s="85"/>
      <c r="AD395" s="85"/>
      <c r="AE395" s="90">
        <v>43497</v>
      </c>
      <c r="AF395" s="90">
        <v>43497</v>
      </c>
      <c r="AG395" s="90">
        <f t="shared" si="27"/>
        <v>43493</v>
      </c>
      <c r="AH395" s="81"/>
      <c r="AI395" s="133">
        <f>IFERROR(VLOOKUP(SPARES_MANUF[[#This Row],[LCT pour mise à la MAD]],[2]MAD!$B$4:$J$500000,2,FALSE),"MAD TBD")</f>
        <v>43497</v>
      </c>
      <c r="AJ395" s="124">
        <f>IFERROR(VLOOKUP(SPARES_MANUF[[#This Row],[LCT pour mise à la MAD]],[2]MAD!$B$4:$J$500000,9,FALSE),"")</f>
        <v>43501</v>
      </c>
      <c r="AK39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395" s="124">
        <f>SPARES_MANUF[[#This Row],[Promised ODD]]</f>
        <v>43497</v>
      </c>
      <c r="AM395" s="122" t="s">
        <v>10</v>
      </c>
      <c r="AN395" s="200">
        <f>IFERROR(VLOOKUP(SPARES_MANUF[[#This Row],[P/N]],'Table V'!A$1:O$7777,13,FALSE),"0,00")</f>
        <v>142.56</v>
      </c>
      <c r="AO395" s="201">
        <f>IFERROR(VLOOKUP(SPARES_MANUF[[#This Row],[P/N]],'Table V'!A$1:O$7777,14,FALSE),"0,00")</f>
        <v>0</v>
      </c>
      <c r="AP395" s="202" t="str">
        <f>IFERROR(VLOOKUP(SPARES_MANUF[[#This Row],[P/N]],'Table V'!A$1:O$7777,15,FALSE),"TBD")</f>
        <v>EUR</v>
      </c>
      <c r="AQ395" s="201" t="str">
        <f>IFERROR(VLOOKUP(SPARES_MANUF[[#This Row],[CONCAT]],[3]PO_AS!$A$2:$R$2520,16,FALSE),"TBD")</f>
        <v>TBD</v>
      </c>
      <c r="AR395" s="202" t="str">
        <f>IFERROR(VLOOKUP(SPARES_MANUF[[#This Row],[CONCAT]],[3]PO_AS!$A$2:$S$2520,18,FALSE),"TBD")</f>
        <v>TBD</v>
      </c>
      <c r="AS395" s="204" t="str">
        <f t="shared" si="28"/>
        <v>Non valide</v>
      </c>
      <c r="AT395" s="204" t="str">
        <f t="shared" si="29"/>
        <v>Non valide</v>
      </c>
      <c r="AU3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570.24</v>
      </c>
      <c r="AV395" s="280">
        <f>IFERROR(SPARES_MANUF[[#This Row],[CA]]*INDEX('Paramètres listes'!$A$32:$C$34,MATCH(SPARES_MANUF[[#This Row],[Devise vendue]],'Paramètres listes'!$A$32:$A$34,0),MATCH(DASHBOARD!$J$5,'Paramètres listes'!$A$32:$C$32,0)),"0,00")</f>
        <v>570.24</v>
      </c>
      <c r="AW395" s="259" t="str">
        <f>LEFT(SPARES_MANUF[[#This Row],[LCT]],9)</f>
        <v>LCT203598</v>
      </c>
      <c r="AX395" s="205">
        <f>SPARES_MANUF[[#This Row],[Collaborated date]]</f>
        <v>43497</v>
      </c>
      <c r="AY395" s="206">
        <f>IF(AND(SPARES_MANUF[[#This Row],[Dashboard date]]&gt;40179,SPARES_MANUF[[#This Row],[Dashboard date]]&lt;45658),SPARES_MANUF[[#This Row],[Dashboard date]],0)</f>
        <v>43497</v>
      </c>
      <c r="AZ395" s="207">
        <f>IF(OR(SPARES_MANUF[[#This Row],[Client]]="STELIA",SPARES_MANUF[[#This Row],[Priority]]="RTN",SPARES_MANUF[[#This Row],[Priority]]="EXP",SPARES_MANUF[[#This Row],[Priority]]="CRIT"),2,1)</f>
        <v>2</v>
      </c>
      <c r="BA395" s="208">
        <f>IFERROR(VLOOKUP(SPARES_MANUF[[#This Row],[P/N]],Tableau2[[#All],[PN]:[Temps alloués (h)]],16,FALSE),"TBD")</f>
        <v>1.07</v>
      </c>
      <c r="BB395" s="208">
        <f>IFERROR(SUM(SPARES_MANUF[[#This Row],[Temps alloués Unitaire]]*SPARES_MANUF[[#This Row],[Requested Qty]]),"TBD")</f>
        <v>4.28</v>
      </c>
    </row>
    <row r="396" spans="1:54" ht="38.25" hidden="1" customHeight="1" x14ac:dyDescent="0.2">
      <c r="A396" s="335" t="str">
        <f t="shared" si="26"/>
        <v>2764899710</v>
      </c>
      <c r="B396" s="81" t="str">
        <f>IFERROR(VLOOKUP(F396,'Table V'!A:K,11,FALSE),"TBD")</f>
        <v>AIRBUS</v>
      </c>
      <c r="C396" s="81">
        <v>27648997</v>
      </c>
      <c r="D396" s="82" t="s">
        <v>139</v>
      </c>
      <c r="E396" s="83" t="s">
        <v>78</v>
      </c>
      <c r="F396" s="81" t="s">
        <v>576</v>
      </c>
      <c r="G396" s="81">
        <v>1</v>
      </c>
      <c r="H396" s="81">
        <v>0</v>
      </c>
      <c r="I396" s="81" t="str">
        <f>IFERROR(VLOOKUP(F396,'Stock PHS'!A:F,6,FALSE),"")</f>
        <v/>
      </c>
      <c r="J396" s="84" t="str">
        <f>IFERROR(VLOOKUP(F396,'Table V'!A:I,9,FALSE),"P/N INCONNU")</f>
        <v>P/N CONNU</v>
      </c>
      <c r="K396" s="81" t="str">
        <f>IFERROR(VLOOKUP(F396,'Table V'!A:J,10,FALSE),"TBD")</f>
        <v>NB5457P</v>
      </c>
      <c r="L396" s="81" t="str">
        <f>IFERROR(VLOOKUP(F396,'Table V'!A:C,3,FALSE),"LdF non existante")</f>
        <v>LdF approuvée</v>
      </c>
      <c r="M396" s="85" t="s">
        <v>46</v>
      </c>
      <c r="N396" s="81" t="str">
        <f>IFERROR(VLOOKUP(F396,'Table V'!A:H,8,FALSE),"À définir")</f>
        <v>NON</v>
      </c>
      <c r="O396" s="81">
        <f>IFERROR(VLOOKUP(F396,'Table V'!A:E,2,FALSE),"TBD")</f>
        <v>117</v>
      </c>
      <c r="P396" s="81" t="str">
        <f>IFERROR(CONCATENATE(VLOOKUP(F396,'Table V'!$A$1:$Q$259969,17,FALSE),"-",(RIGHT(C396,4)),"0",D396),"")</f>
        <v>1251019-8997010</v>
      </c>
      <c r="Q396" s="86" t="str">
        <f>IFERROR(VLOOKUP(F396,'Table V'!A:L,12,FALSE),"")</f>
        <v>LAB</v>
      </c>
      <c r="R396" s="82" t="s">
        <v>939</v>
      </c>
      <c r="S396" s="81" t="s">
        <v>930</v>
      </c>
      <c r="T396" s="90">
        <v>43495</v>
      </c>
      <c r="U396" s="88" t="s">
        <v>18</v>
      </c>
      <c r="V396" s="86" t="str">
        <f>IFERROR(VLOOKUP(F396,'Table V'!A:F,6,FALSE),"TBD")</f>
        <v>N/A</v>
      </c>
      <c r="W396" s="81" t="str">
        <f>IFERROR(VLOOKUP(F396,'Table V'!A:G,7,FALSE),"TBD")</f>
        <v>N/A</v>
      </c>
      <c r="X396" s="81" t="str">
        <f>IFERROR(VLOOKUP(A396,[1]Feuil1!$A:$AJ,32,FALSE),"N/A")</f>
        <v>Received</v>
      </c>
      <c r="Y396" s="86" t="s">
        <v>1893</v>
      </c>
      <c r="Z396" s="89" t="s">
        <v>205</v>
      </c>
      <c r="AA396" s="81" t="s">
        <v>840</v>
      </c>
      <c r="AB396" s="85">
        <v>10623</v>
      </c>
      <c r="AC396" s="85"/>
      <c r="AD396" s="85">
        <v>2937</v>
      </c>
      <c r="AE396" s="90">
        <v>43160</v>
      </c>
      <c r="AF396" s="90">
        <v>43501</v>
      </c>
      <c r="AG396" s="90">
        <f t="shared" si="27"/>
        <v>43495</v>
      </c>
      <c r="AH396" s="81" t="s">
        <v>44</v>
      </c>
      <c r="AI396" s="133">
        <f>IFERROR(VLOOKUP(SPARES_MANUF[[#This Row],[LCT pour mise à la MAD]],[2]MAD!$B$4:$J$500000,2,FALSE),"MAD TBD")</f>
        <v>43486</v>
      </c>
      <c r="AJ396" s="124">
        <f>IFERROR(VLOOKUP(SPARES_MANUF[[#This Row],[LCT pour mise à la MAD]],[2]MAD!$B$4:$J$500000,9,FALSE),"")</f>
        <v>43488</v>
      </c>
      <c r="AK39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96" s="124">
        <f>SPARES_MANUF[[#This Row],[Promised ODD]]</f>
        <v>43501</v>
      </c>
      <c r="AM396" s="122" t="s">
        <v>10</v>
      </c>
      <c r="AN396" s="200">
        <f>IFERROR(VLOOKUP(SPARES_MANUF[[#This Row],[P/N]],'Table V'!A$1:O$7777,13,FALSE),"0,00")</f>
        <v>1313.9</v>
      </c>
      <c r="AO396" s="201">
        <f>IFERROR(VLOOKUP(SPARES_MANUF[[#This Row],[P/N]],'Table V'!A$1:O$7777,14,FALSE),"0,00")</f>
        <v>0</v>
      </c>
      <c r="AP396" s="202" t="str">
        <f>IFERROR(VLOOKUP(SPARES_MANUF[[#This Row],[P/N]],'Table V'!A$1:O$7777,15,FALSE),"TBD")</f>
        <v>USD</v>
      </c>
      <c r="AQ396" s="201" t="str">
        <f>IFERROR(VLOOKUP(SPARES_MANUF[[#This Row],[CONCAT]],[3]PO_AS!$A$2:$R$2520,16,FALSE),"TBD")</f>
        <v>TBD</v>
      </c>
      <c r="AR396" s="202" t="str">
        <f>IFERROR(VLOOKUP(SPARES_MANUF[[#This Row],[CONCAT]],[3]PO_AS!$A$2:$S$2520,18,FALSE),"TBD")</f>
        <v>TBD</v>
      </c>
      <c r="AS396" s="204" t="str">
        <f t="shared" si="28"/>
        <v>Non valide</v>
      </c>
      <c r="AT396" s="204" t="str">
        <f t="shared" si="29"/>
        <v>Non valide</v>
      </c>
      <c r="AU39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96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96" s="259" t="str">
        <f>LEFT(SPARES_MANUF[[#This Row],[LCT]],9)</f>
        <v>LCT144987</v>
      </c>
      <c r="AX396" s="205">
        <f>SPARES_MANUF[[#This Row],[Collaborated date]]</f>
        <v>43501</v>
      </c>
      <c r="AY396" s="206">
        <f>IF(AND(SPARES_MANUF[[#This Row],[Dashboard date]]&gt;40179,SPARES_MANUF[[#This Row],[Dashboard date]]&lt;45658),SPARES_MANUF[[#This Row],[Dashboard date]],0)</f>
        <v>43501</v>
      </c>
      <c r="AZ396" s="207">
        <f>IF(OR(SPARES_MANUF[[#This Row],[Client]]="STELIA",SPARES_MANUF[[#This Row],[Priority]]="RTN",SPARES_MANUF[[#This Row],[Priority]]="EXP",SPARES_MANUF[[#This Row],[Priority]]="CRIT"),2,1)</f>
        <v>2</v>
      </c>
      <c r="BA396" s="208">
        <f>IFERROR(VLOOKUP(SPARES_MANUF[[#This Row],[P/N]],Tableau2[[#All],[PN]:[Temps alloués (h)]],16,FALSE),"TBD")</f>
        <v>3.74</v>
      </c>
      <c r="BB396" s="208">
        <f>IFERROR(SUM(SPARES_MANUF[[#This Row],[Temps alloués Unitaire]]*SPARES_MANUF[[#This Row],[Requested Qty]]),"TBD")</f>
        <v>3.74</v>
      </c>
    </row>
    <row r="397" spans="1:54" ht="38.25" hidden="1" customHeight="1" x14ac:dyDescent="0.2">
      <c r="A397" s="335" t="str">
        <f t="shared" si="26"/>
        <v>2764899810</v>
      </c>
      <c r="B397" s="81" t="str">
        <f>IFERROR(VLOOKUP(F397,'Table V'!A:K,11,FALSE),"TBD")</f>
        <v>AIRBUS</v>
      </c>
      <c r="C397" s="81">
        <v>27648998</v>
      </c>
      <c r="D397" s="82" t="s">
        <v>139</v>
      </c>
      <c r="E397" s="83" t="s">
        <v>78</v>
      </c>
      <c r="F397" s="81" t="s">
        <v>576</v>
      </c>
      <c r="G397" s="81">
        <v>1</v>
      </c>
      <c r="H397" s="81">
        <v>0</v>
      </c>
      <c r="I397" s="81" t="str">
        <f>IFERROR(VLOOKUP(F397,'Stock PHS'!A:F,6,FALSE),"")</f>
        <v/>
      </c>
      <c r="J397" s="84" t="str">
        <f>IFERROR(VLOOKUP(F397,'Table V'!A:I,9,FALSE),"P/N INCONNU")</f>
        <v>P/N CONNU</v>
      </c>
      <c r="K397" s="81" t="str">
        <f>IFERROR(VLOOKUP(F397,'Table V'!A:J,10,FALSE),"TBD")</f>
        <v>NB5457P</v>
      </c>
      <c r="L397" s="81" t="str">
        <f>IFERROR(VLOOKUP(F397,'Table V'!A:C,3,FALSE),"LdF non existante")</f>
        <v>LdF approuvée</v>
      </c>
      <c r="M397" s="85" t="s">
        <v>46</v>
      </c>
      <c r="N397" s="81" t="str">
        <f>IFERROR(VLOOKUP(F397,'Table V'!A:H,8,FALSE),"À définir")</f>
        <v>NON</v>
      </c>
      <c r="O397" s="81">
        <f>IFERROR(VLOOKUP(F397,'Table V'!A:E,2,FALSE),"TBD")</f>
        <v>117</v>
      </c>
      <c r="P397" s="81" t="str">
        <f>IFERROR(CONCATENATE(VLOOKUP(F397,'Table V'!$A$1:$Q$259969,17,FALSE),"-",(RIGHT(C397,4)),"0",D397),"")</f>
        <v>1251019-8998010</v>
      </c>
      <c r="Q397" s="86" t="str">
        <f>IFERROR(VLOOKUP(F397,'Table V'!A:L,12,FALSE),"")</f>
        <v>LAB</v>
      </c>
      <c r="R397" s="82" t="s">
        <v>940</v>
      </c>
      <c r="S397" s="81" t="s">
        <v>931</v>
      </c>
      <c r="T397" s="90">
        <v>43495</v>
      </c>
      <c r="U397" s="88" t="s">
        <v>18</v>
      </c>
      <c r="V397" s="86" t="str">
        <f>IFERROR(VLOOKUP(F397,'Table V'!A:F,6,FALSE),"TBD")</f>
        <v>N/A</v>
      </c>
      <c r="W397" s="81" t="str">
        <f>IFERROR(VLOOKUP(F397,'Table V'!A:G,7,FALSE),"TBD")</f>
        <v>N/A</v>
      </c>
      <c r="X397" s="81" t="str">
        <f>IFERROR(VLOOKUP(A397,[1]Feuil1!$A:$AJ,32,FALSE),"N/A")</f>
        <v>Received</v>
      </c>
      <c r="Y397" s="86" t="s">
        <v>1893</v>
      </c>
      <c r="Z397" s="89" t="s">
        <v>205</v>
      </c>
      <c r="AA397" s="81" t="s">
        <v>840</v>
      </c>
      <c r="AB397" s="85">
        <v>10623</v>
      </c>
      <c r="AC397" s="85"/>
      <c r="AD397" s="85">
        <v>2937</v>
      </c>
      <c r="AE397" s="90">
        <v>43160</v>
      </c>
      <c r="AF397" s="90">
        <v>43501</v>
      </c>
      <c r="AG397" s="90">
        <f t="shared" si="27"/>
        <v>43495</v>
      </c>
      <c r="AH397" s="81" t="s">
        <v>44</v>
      </c>
      <c r="AI397" s="133">
        <f>IFERROR(VLOOKUP(SPARES_MANUF[[#This Row],[LCT pour mise à la MAD]],[2]MAD!$B$4:$J$500000,2,FALSE),"MAD TBD")</f>
        <v>43486</v>
      </c>
      <c r="AJ397" s="124">
        <f>IFERROR(VLOOKUP(SPARES_MANUF[[#This Row],[LCT pour mise à la MAD]],[2]MAD!$B$4:$J$500000,9,FALSE),"")</f>
        <v>43488</v>
      </c>
      <c r="AK39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97" s="124">
        <f>SPARES_MANUF[[#This Row],[Promised ODD]]</f>
        <v>43501</v>
      </c>
      <c r="AM397" s="122" t="s">
        <v>10</v>
      </c>
      <c r="AN397" s="200">
        <f>IFERROR(VLOOKUP(SPARES_MANUF[[#This Row],[P/N]],'Table V'!A$1:O$7777,13,FALSE),"0,00")</f>
        <v>1313.9</v>
      </c>
      <c r="AO397" s="201">
        <f>IFERROR(VLOOKUP(SPARES_MANUF[[#This Row],[P/N]],'Table V'!A$1:O$7777,14,FALSE),"0,00")</f>
        <v>0</v>
      </c>
      <c r="AP397" s="202" t="str">
        <f>IFERROR(VLOOKUP(SPARES_MANUF[[#This Row],[P/N]],'Table V'!A$1:O$7777,15,FALSE),"TBD")</f>
        <v>USD</v>
      </c>
      <c r="AQ397" s="201" t="str">
        <f>IFERROR(VLOOKUP(SPARES_MANUF[[#This Row],[CONCAT]],[3]PO_AS!$A$2:$R$2520,16,FALSE),"TBD")</f>
        <v>TBD</v>
      </c>
      <c r="AR397" s="202" t="str">
        <f>IFERROR(VLOOKUP(SPARES_MANUF[[#This Row],[CONCAT]],[3]PO_AS!$A$2:$S$2520,18,FALSE),"TBD")</f>
        <v>TBD</v>
      </c>
      <c r="AS397" s="204" t="str">
        <f t="shared" si="28"/>
        <v>Non valide</v>
      </c>
      <c r="AT397" s="204" t="str">
        <f t="shared" si="29"/>
        <v>Non valide</v>
      </c>
      <c r="AU39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9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97" s="259" t="str">
        <f>LEFT(SPARES_MANUF[[#This Row],[LCT]],9)</f>
        <v>LCT144990</v>
      </c>
      <c r="AX397" s="205">
        <f>SPARES_MANUF[[#This Row],[Collaborated date]]</f>
        <v>43501</v>
      </c>
      <c r="AY397" s="206">
        <f>IF(AND(SPARES_MANUF[[#This Row],[Dashboard date]]&gt;40179,SPARES_MANUF[[#This Row],[Dashboard date]]&lt;45658),SPARES_MANUF[[#This Row],[Dashboard date]],0)</f>
        <v>43501</v>
      </c>
      <c r="AZ397" s="207">
        <f>IF(OR(SPARES_MANUF[[#This Row],[Client]]="STELIA",SPARES_MANUF[[#This Row],[Priority]]="RTN",SPARES_MANUF[[#This Row],[Priority]]="EXP",SPARES_MANUF[[#This Row],[Priority]]="CRIT"),2,1)</f>
        <v>2</v>
      </c>
      <c r="BA397" s="208">
        <f>IFERROR(VLOOKUP(SPARES_MANUF[[#This Row],[P/N]],Tableau2[[#All],[PN]:[Temps alloués (h)]],16,FALSE),"TBD")</f>
        <v>3.74</v>
      </c>
      <c r="BB397" s="208">
        <f>IFERROR(SUM(SPARES_MANUF[[#This Row],[Temps alloués Unitaire]]*SPARES_MANUF[[#This Row],[Requested Qty]]),"TBD")</f>
        <v>3.74</v>
      </c>
    </row>
    <row r="398" spans="1:54" ht="38.25" hidden="1" customHeight="1" x14ac:dyDescent="0.2">
      <c r="A398" s="335" t="str">
        <f t="shared" si="26"/>
        <v>2782333010</v>
      </c>
      <c r="B398" s="81" t="str">
        <f>IFERROR(VLOOKUP(F398,'Table V'!A:K,11,FALSE),"TBD")</f>
        <v>AIRBUS</v>
      </c>
      <c r="C398" s="81">
        <v>27823330</v>
      </c>
      <c r="D398" s="82">
        <v>10</v>
      </c>
      <c r="E398" s="83" t="s">
        <v>86</v>
      </c>
      <c r="F398" s="81" t="s">
        <v>576</v>
      </c>
      <c r="G398" s="81">
        <v>1</v>
      </c>
      <c r="H398" s="81">
        <v>0</v>
      </c>
      <c r="I398" s="81" t="str">
        <f>IFERROR(VLOOKUP(F398,'Stock PHS'!A:F,6,FALSE),"")</f>
        <v/>
      </c>
      <c r="J398" s="84" t="str">
        <f>IFERROR(VLOOKUP(F398,'Table V'!A:I,9,FALSE),"P/N INCONNU")</f>
        <v>P/N CONNU</v>
      </c>
      <c r="K398" s="81" t="str">
        <f>IFERROR(VLOOKUP(F398,'Table V'!A:J,10,FALSE),"TBD")</f>
        <v>NB5457P</v>
      </c>
      <c r="L398" s="81" t="str">
        <f>IFERROR(VLOOKUP(F398,'Table V'!A:C,3,FALSE),"LdF non existante")</f>
        <v>LdF approuvée</v>
      </c>
      <c r="M398" s="85" t="s">
        <v>46</v>
      </c>
      <c r="N398" s="81" t="str">
        <f>IFERROR(VLOOKUP(F398,'Table V'!A:H,8,FALSE),"À définir")</f>
        <v>NON</v>
      </c>
      <c r="O398" s="81">
        <f>IFERROR(VLOOKUP(F398,'Table V'!A:E,2,FALSE),"TBD")</f>
        <v>117</v>
      </c>
      <c r="P398" s="81" t="str">
        <f>IFERROR(CONCATENATE(VLOOKUP(F398,'Table V'!$A$1:$Q$259969,17,FALSE),"-",(RIGHT(C398,4)),"0",D398),"")</f>
        <v>1251019-3330010</v>
      </c>
      <c r="Q398" s="86" t="str">
        <f>IFERROR(VLOOKUP(F398,'Table V'!A:L,12,FALSE),"")</f>
        <v>LAB</v>
      </c>
      <c r="R398" s="82" t="s">
        <v>943</v>
      </c>
      <c r="S398" s="81" t="s">
        <v>352</v>
      </c>
      <c r="T398" s="90">
        <v>43495</v>
      </c>
      <c r="U398" s="88" t="s">
        <v>18</v>
      </c>
      <c r="V398" s="86" t="str">
        <f>IFERROR(VLOOKUP(F398,'Table V'!A:F,6,FALSE),"TBD")</f>
        <v>N/A</v>
      </c>
      <c r="W398" s="81" t="str">
        <f>IFERROR(VLOOKUP(F398,'Table V'!A:G,7,FALSE),"TBD")</f>
        <v>N/A</v>
      </c>
      <c r="X398" s="81" t="str">
        <f>IFERROR(VLOOKUP(A398,[1]Feuil1!$A:$AJ,32,FALSE),"N/A")</f>
        <v>Received</v>
      </c>
      <c r="Y398" s="86" t="s">
        <v>1893</v>
      </c>
      <c r="Z398" s="89" t="s">
        <v>348</v>
      </c>
      <c r="AA398" s="81" t="s">
        <v>840</v>
      </c>
      <c r="AB398" s="85">
        <v>14180</v>
      </c>
      <c r="AC398" s="85"/>
      <c r="AD398" s="85">
        <v>2937</v>
      </c>
      <c r="AE398" s="90">
        <v>43384</v>
      </c>
      <c r="AF398" s="90">
        <v>43501</v>
      </c>
      <c r="AG398" s="90">
        <f t="shared" si="27"/>
        <v>43495</v>
      </c>
      <c r="AH398" s="81"/>
      <c r="AI398" s="133">
        <f>IFERROR(VLOOKUP(SPARES_MANUF[[#This Row],[LCT pour mise à la MAD]],[2]MAD!$B$4:$J$500000,2,FALSE),"MAD TBD")</f>
        <v>43486</v>
      </c>
      <c r="AJ398" s="124">
        <f>IFERROR(VLOOKUP(SPARES_MANUF[[#This Row],[LCT pour mise à la MAD]],[2]MAD!$B$4:$J$500000,9,FALSE),"")</f>
        <v>43488</v>
      </c>
      <c r="AK39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98" s="124">
        <f>SPARES_MANUF[[#This Row],[Promised ODD]]</f>
        <v>43501</v>
      </c>
      <c r="AM398" s="122" t="s">
        <v>10</v>
      </c>
      <c r="AN398" s="200">
        <f>IFERROR(VLOOKUP(SPARES_MANUF[[#This Row],[P/N]],'Table V'!A$1:O$7777,13,FALSE),"0,00")</f>
        <v>1313.9</v>
      </c>
      <c r="AO398" s="201">
        <f>IFERROR(VLOOKUP(SPARES_MANUF[[#This Row],[P/N]],'Table V'!A$1:O$7777,14,FALSE),"0,00")</f>
        <v>0</v>
      </c>
      <c r="AP398" s="202" t="str">
        <f>IFERROR(VLOOKUP(SPARES_MANUF[[#This Row],[P/N]],'Table V'!A$1:O$7777,15,FALSE),"TBD")</f>
        <v>USD</v>
      </c>
      <c r="AQ398" s="201" t="str">
        <f>IFERROR(VLOOKUP(SPARES_MANUF[[#This Row],[CONCAT]],[3]PO_AS!$A$2:$R$2520,16,FALSE),"TBD")</f>
        <v>TBD</v>
      </c>
      <c r="AR398" s="202" t="str">
        <f>IFERROR(VLOOKUP(SPARES_MANUF[[#This Row],[CONCAT]],[3]PO_AS!$A$2:$S$2520,18,FALSE),"TBD")</f>
        <v>TBD</v>
      </c>
      <c r="AS398" s="204" t="str">
        <f t="shared" si="28"/>
        <v>Non valide</v>
      </c>
      <c r="AT398" s="204" t="str">
        <f t="shared" si="29"/>
        <v>Non valide</v>
      </c>
      <c r="AU3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9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98" s="259" t="str">
        <f>LEFT(SPARES_MANUF[[#This Row],[LCT]],9)</f>
        <v>LCT144999</v>
      </c>
      <c r="AX398" s="205">
        <f>SPARES_MANUF[[#This Row],[Collaborated date]]</f>
        <v>43501</v>
      </c>
      <c r="AY398" s="206">
        <f>IF(AND(SPARES_MANUF[[#This Row],[Dashboard date]]&gt;40179,SPARES_MANUF[[#This Row],[Dashboard date]]&lt;45658),SPARES_MANUF[[#This Row],[Dashboard date]],0)</f>
        <v>43501</v>
      </c>
      <c r="AZ398" s="207">
        <f>IF(OR(SPARES_MANUF[[#This Row],[Client]]="STELIA",SPARES_MANUF[[#This Row],[Priority]]="RTN",SPARES_MANUF[[#This Row],[Priority]]="EXP",SPARES_MANUF[[#This Row],[Priority]]="CRIT"),2,1)</f>
        <v>2</v>
      </c>
      <c r="BA398" s="208">
        <f>IFERROR(VLOOKUP(SPARES_MANUF[[#This Row],[P/N]],Tableau2[[#All],[PN]:[Temps alloués (h)]],16,FALSE),"TBD")</f>
        <v>3.74</v>
      </c>
      <c r="BB398" s="208">
        <f>IFERROR(SUM(SPARES_MANUF[[#This Row],[Temps alloués Unitaire]]*SPARES_MANUF[[#This Row],[Requested Qty]]),"TBD")</f>
        <v>3.74</v>
      </c>
    </row>
    <row r="399" spans="1:54" ht="38.25" hidden="1" customHeight="1" x14ac:dyDescent="0.2">
      <c r="A399" s="335" t="str">
        <f t="shared" si="26"/>
        <v>2742365810</v>
      </c>
      <c r="B399" s="81" t="str">
        <f>IFERROR(VLOOKUP(F399,'Table V'!A:K,11,FALSE),"TBD")</f>
        <v>AIRBUS</v>
      </c>
      <c r="C399" s="81">
        <v>27423658</v>
      </c>
      <c r="D399" s="82">
        <v>10</v>
      </c>
      <c r="E399" s="83" t="s">
        <v>86</v>
      </c>
      <c r="F399" s="81" t="s">
        <v>576</v>
      </c>
      <c r="G399" s="81">
        <v>1</v>
      </c>
      <c r="H399" s="81">
        <v>0</v>
      </c>
      <c r="I399" s="81" t="str">
        <f>IFERROR(VLOOKUP(F399,'Stock PHS'!A:F,6,FALSE),"")</f>
        <v/>
      </c>
      <c r="J399" s="84" t="str">
        <f>IFERROR(VLOOKUP(F399,'Table V'!A:I,9,FALSE),"P/N INCONNU")</f>
        <v>P/N CONNU</v>
      </c>
      <c r="K399" s="81" t="str">
        <f>IFERROR(VLOOKUP(F399,'Table V'!A:J,10,FALSE),"TBD")</f>
        <v>NB5457P</v>
      </c>
      <c r="L399" s="81" t="str">
        <f>IFERROR(VLOOKUP(F399,'Table V'!A:C,3,FALSE),"LdF non existante")</f>
        <v>LdF approuvée</v>
      </c>
      <c r="M399" s="85" t="s">
        <v>46</v>
      </c>
      <c r="N399" s="81" t="str">
        <f>IFERROR(VLOOKUP(F399,'Table V'!A:H,8,FALSE),"À définir")</f>
        <v>NON</v>
      </c>
      <c r="O399" s="81">
        <f>IFERROR(VLOOKUP(F399,'Table V'!A:E,2,FALSE),"TBD")</f>
        <v>117</v>
      </c>
      <c r="P399" s="81" t="str">
        <f>IFERROR(CONCATENATE(VLOOKUP(F399,'Table V'!$A$1:$Q$259969,17,FALSE),"-",(RIGHT(C399,4)),"0",D399),"")</f>
        <v>1251019-3658010</v>
      </c>
      <c r="Q399" s="86" t="str">
        <f>IFERROR(VLOOKUP(F399,'Table V'!A:L,12,FALSE),"")</f>
        <v>LAB</v>
      </c>
      <c r="R399" s="82" t="s">
        <v>1837</v>
      </c>
      <c r="S399" s="81" t="s">
        <v>276</v>
      </c>
      <c r="T399" s="90">
        <v>43495</v>
      </c>
      <c r="U399" s="88" t="s">
        <v>18</v>
      </c>
      <c r="V399" s="86" t="str">
        <f>IFERROR(VLOOKUP(F399,'Table V'!A:F,6,FALSE),"TBD")</f>
        <v>N/A</v>
      </c>
      <c r="W399" s="81" t="str">
        <f>IFERROR(VLOOKUP(F399,'Table V'!A:G,7,FALSE),"TBD")</f>
        <v>N/A</v>
      </c>
      <c r="X399" s="81" t="str">
        <f>IFERROR(VLOOKUP(A399,[1]Feuil1!$A:$AJ,32,FALSE),"N/A")</f>
        <v>Received</v>
      </c>
      <c r="Y399" s="86" t="s">
        <v>1893</v>
      </c>
      <c r="Z399" s="89" t="s">
        <v>297</v>
      </c>
      <c r="AA399" s="81" t="s">
        <v>836</v>
      </c>
      <c r="AB399" s="85">
        <v>10623</v>
      </c>
      <c r="AC399" s="85" t="s">
        <v>920</v>
      </c>
      <c r="AD399" s="85" t="s">
        <v>920</v>
      </c>
      <c r="AE399" s="90">
        <v>43141</v>
      </c>
      <c r="AF399" s="90">
        <v>43501</v>
      </c>
      <c r="AG399" s="90">
        <f t="shared" si="27"/>
        <v>43495</v>
      </c>
      <c r="AH399" s="81" t="s">
        <v>10</v>
      </c>
      <c r="AI399" s="133">
        <f>IFERROR(VLOOKUP(SPARES_MANUF[[#This Row],[LCT pour mise à la MAD]],[2]MAD!$B$4:$J$500000,2,FALSE),"MAD TBD")</f>
        <v>43486</v>
      </c>
      <c r="AJ399" s="124">
        <f>IFERROR(VLOOKUP(SPARES_MANUF[[#This Row],[LCT pour mise à la MAD]],[2]MAD!$B$4:$J$500000,9,FALSE),"")</f>
        <v>43488</v>
      </c>
      <c r="AK39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399" s="124">
        <f>SPARES_MANUF[[#This Row],[Promised ODD]]</f>
        <v>43501</v>
      </c>
      <c r="AM399" s="122" t="s">
        <v>10</v>
      </c>
      <c r="AN399" s="200">
        <f>IFERROR(VLOOKUP(SPARES_MANUF[[#This Row],[P/N]],'Table V'!A$1:O$7777,13,FALSE),"0,00")</f>
        <v>1313.9</v>
      </c>
      <c r="AO399" s="201">
        <f>IFERROR(VLOOKUP(SPARES_MANUF[[#This Row],[P/N]],'Table V'!A$1:O$7777,14,FALSE),"0,00")</f>
        <v>0</v>
      </c>
      <c r="AP399" s="202" t="str">
        <f>IFERROR(VLOOKUP(SPARES_MANUF[[#This Row],[P/N]],'Table V'!A$1:O$7777,15,FALSE),"TBD")</f>
        <v>USD</v>
      </c>
      <c r="AQ399" s="201" t="str">
        <f>IFERROR(VLOOKUP(SPARES_MANUF[[#This Row],[CONCAT]],[3]PO_AS!$A$2:$R$2520,16,FALSE),"TBD")</f>
        <v>TBD</v>
      </c>
      <c r="AR399" s="202" t="str">
        <f>IFERROR(VLOOKUP(SPARES_MANUF[[#This Row],[CONCAT]],[3]PO_AS!$A$2:$S$2520,18,FALSE),"TBD")</f>
        <v>TBD</v>
      </c>
      <c r="AS399" s="204" t="str">
        <f t="shared" si="28"/>
        <v>Non valide</v>
      </c>
      <c r="AT399" s="204" t="str">
        <f t="shared" si="29"/>
        <v>Non valide</v>
      </c>
      <c r="AU39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39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399" s="259" t="str">
        <f>LEFT(SPARES_MANUF[[#This Row],[LCT]],9)</f>
        <v>LCT021803</v>
      </c>
      <c r="AX399" s="205">
        <f>SPARES_MANUF[[#This Row],[Collaborated date]]</f>
        <v>43501</v>
      </c>
      <c r="AY399" s="206">
        <f>IF(AND(SPARES_MANUF[[#This Row],[Dashboard date]]&gt;40179,SPARES_MANUF[[#This Row],[Dashboard date]]&lt;45658),SPARES_MANUF[[#This Row],[Dashboard date]],0)</f>
        <v>43501</v>
      </c>
      <c r="AZ399" s="207">
        <f>IF(OR(SPARES_MANUF[[#This Row],[Client]]="STELIA",SPARES_MANUF[[#This Row],[Priority]]="RTN",SPARES_MANUF[[#This Row],[Priority]]="EXP",SPARES_MANUF[[#This Row],[Priority]]="CRIT"),2,1)</f>
        <v>2</v>
      </c>
      <c r="BA399" s="208">
        <f>IFERROR(VLOOKUP(SPARES_MANUF[[#This Row],[P/N]],Tableau2[[#All],[PN]:[Temps alloués (h)]],16,FALSE),"TBD")</f>
        <v>3.74</v>
      </c>
      <c r="BB399" s="208">
        <f>IFERROR(SUM(SPARES_MANUF[[#This Row],[Temps alloués Unitaire]]*SPARES_MANUF[[#This Row],[Requested Qty]]),"TBD")</f>
        <v>3.74</v>
      </c>
    </row>
    <row r="400" spans="1:54" ht="38.25" hidden="1" customHeight="1" x14ac:dyDescent="0.2">
      <c r="A400" s="335" t="str">
        <f t="shared" si="26"/>
        <v>2761048810</v>
      </c>
      <c r="B400" s="81" t="str">
        <f>IFERROR(VLOOKUP(F400,'Table V'!A:K,11,FALSE),"TBD")</f>
        <v>AIRBUS</v>
      </c>
      <c r="C400" s="81">
        <v>27610488</v>
      </c>
      <c r="D400" s="82">
        <v>10</v>
      </c>
      <c r="E400" s="83" t="s">
        <v>86</v>
      </c>
      <c r="F400" s="81" t="s">
        <v>576</v>
      </c>
      <c r="G400" s="81">
        <v>1</v>
      </c>
      <c r="H400" s="81">
        <v>0</v>
      </c>
      <c r="I400" s="81" t="str">
        <f>IFERROR(VLOOKUP(F400,'Stock PHS'!A:F,6,FALSE),"")</f>
        <v/>
      </c>
      <c r="J400" s="84" t="str">
        <f>IFERROR(VLOOKUP(F400,'Table V'!A:I,9,FALSE),"P/N INCONNU")</f>
        <v>P/N CONNU</v>
      </c>
      <c r="K400" s="81" t="str">
        <f>IFERROR(VLOOKUP(F400,'Table V'!A:J,10,FALSE),"TBD")</f>
        <v>NB5457P</v>
      </c>
      <c r="L400" s="81" t="str">
        <f>IFERROR(VLOOKUP(F400,'Table V'!A:C,3,FALSE),"LdF non existante")</f>
        <v>LdF approuvée</v>
      </c>
      <c r="M400" s="85" t="s">
        <v>46</v>
      </c>
      <c r="N400" s="81" t="str">
        <f>IFERROR(VLOOKUP(F400,'Table V'!A:H,8,FALSE),"À définir")</f>
        <v>NON</v>
      </c>
      <c r="O400" s="81">
        <f>IFERROR(VLOOKUP(F400,'Table V'!A:E,2,FALSE),"TBD")</f>
        <v>117</v>
      </c>
      <c r="P400" s="81" t="str">
        <f>IFERROR(CONCATENATE(VLOOKUP(F400,'Table V'!$A$1:$Q$259969,17,FALSE),"-",(RIGHT(C400,4)),"0",D400),"")</f>
        <v>1251019-0488010</v>
      </c>
      <c r="Q400" s="86" t="str">
        <f>IFERROR(VLOOKUP(F400,'Table V'!A:L,12,FALSE),"")</f>
        <v>LAB</v>
      </c>
      <c r="R400" s="82" t="s">
        <v>1838</v>
      </c>
      <c r="S400" s="81" t="s">
        <v>332</v>
      </c>
      <c r="T400" s="90">
        <v>43495</v>
      </c>
      <c r="U400" s="88" t="s">
        <v>18</v>
      </c>
      <c r="V400" s="86" t="str">
        <f>IFERROR(VLOOKUP(F400,'Table V'!A:F,6,FALSE),"TBD")</f>
        <v>N/A</v>
      </c>
      <c r="W400" s="81" t="str">
        <f>IFERROR(VLOOKUP(F400,'Table V'!A:G,7,FALSE),"TBD")</f>
        <v>N/A</v>
      </c>
      <c r="X400" s="81" t="str">
        <f>IFERROR(VLOOKUP(A400,[1]Feuil1!$A:$AJ,32,FALSE),"N/A")</f>
        <v>Received</v>
      </c>
      <c r="Y400" s="86" t="s">
        <v>1893</v>
      </c>
      <c r="Z400" s="89" t="s">
        <v>297</v>
      </c>
      <c r="AA400" s="81" t="s">
        <v>836</v>
      </c>
      <c r="AB400" s="85">
        <v>10623</v>
      </c>
      <c r="AC400" s="85" t="s">
        <v>920</v>
      </c>
      <c r="AD400" s="85" t="s">
        <v>920</v>
      </c>
      <c r="AE400" s="90">
        <v>43141</v>
      </c>
      <c r="AF400" s="90">
        <v>43501</v>
      </c>
      <c r="AG400" s="90">
        <f t="shared" si="27"/>
        <v>43495</v>
      </c>
      <c r="AH400" s="81" t="s">
        <v>10</v>
      </c>
      <c r="AI400" s="133">
        <f>IFERROR(VLOOKUP(SPARES_MANUF[[#This Row],[LCT pour mise à la MAD]],[2]MAD!$B$4:$J$500000,2,FALSE),"MAD TBD")</f>
        <v>43486</v>
      </c>
      <c r="AJ400" s="124">
        <f>IFERROR(VLOOKUP(SPARES_MANUF[[#This Row],[LCT pour mise à la MAD]],[2]MAD!$B$4:$J$500000,9,FALSE),"")</f>
        <v>43488</v>
      </c>
      <c r="AK40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00" s="124">
        <f>SPARES_MANUF[[#This Row],[Promised ODD]]</f>
        <v>43501</v>
      </c>
      <c r="AM400" s="122" t="s">
        <v>10</v>
      </c>
      <c r="AN400" s="200">
        <f>IFERROR(VLOOKUP(SPARES_MANUF[[#This Row],[P/N]],'Table V'!A$1:O$7777,13,FALSE),"0,00")</f>
        <v>1313.9</v>
      </c>
      <c r="AO400" s="201">
        <f>IFERROR(VLOOKUP(SPARES_MANUF[[#This Row],[P/N]],'Table V'!A$1:O$7777,14,FALSE),"0,00")</f>
        <v>0</v>
      </c>
      <c r="AP400" s="202" t="str">
        <f>IFERROR(VLOOKUP(SPARES_MANUF[[#This Row],[P/N]],'Table V'!A$1:O$7777,15,FALSE),"TBD")</f>
        <v>USD</v>
      </c>
      <c r="AQ400" s="201" t="str">
        <f>IFERROR(VLOOKUP(SPARES_MANUF[[#This Row],[CONCAT]],[3]PO_AS!$A$2:$R$2520,16,FALSE),"TBD")</f>
        <v>TBD</v>
      </c>
      <c r="AR400" s="202" t="str">
        <f>IFERROR(VLOOKUP(SPARES_MANUF[[#This Row],[CONCAT]],[3]PO_AS!$A$2:$S$2520,18,FALSE),"TBD")</f>
        <v>TBD</v>
      </c>
      <c r="AS400" s="204" t="str">
        <f t="shared" si="28"/>
        <v>Non valide</v>
      </c>
      <c r="AT400" s="204" t="str">
        <f t="shared" si="29"/>
        <v>Non valide</v>
      </c>
      <c r="AU4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0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00" s="259" t="str">
        <f>LEFT(SPARES_MANUF[[#This Row],[LCT]],9)</f>
        <v>LCT021816</v>
      </c>
      <c r="AX400" s="205">
        <f>SPARES_MANUF[[#This Row],[Collaborated date]]</f>
        <v>43501</v>
      </c>
      <c r="AY400" s="206">
        <f>IF(AND(SPARES_MANUF[[#This Row],[Dashboard date]]&gt;40179,SPARES_MANUF[[#This Row],[Dashboard date]]&lt;45658),SPARES_MANUF[[#This Row],[Dashboard date]],0)</f>
        <v>43501</v>
      </c>
      <c r="AZ400" s="207">
        <f>IF(OR(SPARES_MANUF[[#This Row],[Client]]="STELIA",SPARES_MANUF[[#This Row],[Priority]]="RTN",SPARES_MANUF[[#This Row],[Priority]]="EXP",SPARES_MANUF[[#This Row],[Priority]]="CRIT"),2,1)</f>
        <v>2</v>
      </c>
      <c r="BA400" s="208">
        <f>IFERROR(VLOOKUP(SPARES_MANUF[[#This Row],[P/N]],Tableau2[[#All],[PN]:[Temps alloués (h)]],16,FALSE),"TBD")</f>
        <v>3.74</v>
      </c>
      <c r="BB400" s="208">
        <f>IFERROR(SUM(SPARES_MANUF[[#This Row],[Temps alloués Unitaire]]*SPARES_MANUF[[#This Row],[Requested Qty]]),"TBD")</f>
        <v>3.74</v>
      </c>
    </row>
    <row r="401" spans="1:54" ht="38.25" hidden="1" customHeight="1" x14ac:dyDescent="0.2">
      <c r="A401" s="335" t="str">
        <f t="shared" si="26"/>
        <v>2742365010</v>
      </c>
      <c r="B401" s="81" t="str">
        <f>IFERROR(VLOOKUP(F401,'Table V'!A:K,11,FALSE),"TBD")</f>
        <v>AIRBUS</v>
      </c>
      <c r="C401" s="81">
        <v>27423650</v>
      </c>
      <c r="D401" s="82">
        <v>10</v>
      </c>
      <c r="E401" s="83" t="s">
        <v>86</v>
      </c>
      <c r="F401" s="81" t="s">
        <v>576</v>
      </c>
      <c r="G401" s="81">
        <v>1</v>
      </c>
      <c r="H401" s="81">
        <v>0</v>
      </c>
      <c r="I401" s="81" t="str">
        <f>IFERROR(VLOOKUP(F401,'Stock PHS'!A:F,6,FALSE),"")</f>
        <v/>
      </c>
      <c r="J401" s="84" t="str">
        <f>IFERROR(VLOOKUP(F401,'Table V'!A:I,9,FALSE),"P/N INCONNU")</f>
        <v>P/N CONNU</v>
      </c>
      <c r="K401" s="81" t="str">
        <f>IFERROR(VLOOKUP(F401,'Table V'!A:J,10,FALSE),"TBD")</f>
        <v>NB5457P</v>
      </c>
      <c r="L401" s="81" t="str">
        <f>IFERROR(VLOOKUP(F401,'Table V'!A:C,3,FALSE),"LdF non existante")</f>
        <v>LdF approuvée</v>
      </c>
      <c r="M401" s="85" t="s">
        <v>46</v>
      </c>
      <c r="N401" s="81" t="str">
        <f>IFERROR(VLOOKUP(F401,'Table V'!A:H,8,FALSE),"À définir")</f>
        <v>NON</v>
      </c>
      <c r="O401" s="81">
        <f>IFERROR(VLOOKUP(F401,'Table V'!A:E,2,FALSE),"TBD")</f>
        <v>117</v>
      </c>
      <c r="P401" s="81" t="str">
        <f>IFERROR(CONCATENATE(VLOOKUP(F401,'Table V'!$A$1:$Q$259969,17,FALSE),"-",(RIGHT(C401,4)),"0",D401),"")</f>
        <v>1251019-3650010</v>
      </c>
      <c r="Q401" s="86" t="str">
        <f>IFERROR(VLOOKUP(F401,'Table V'!A:L,12,FALSE),"")</f>
        <v>LAB</v>
      </c>
      <c r="R401" s="82" t="s">
        <v>1839</v>
      </c>
      <c r="S401" s="81" t="s">
        <v>270</v>
      </c>
      <c r="T401" s="90">
        <v>43495</v>
      </c>
      <c r="U401" s="88" t="s">
        <v>18</v>
      </c>
      <c r="V401" s="86" t="str">
        <f>IFERROR(VLOOKUP(F401,'Table V'!A:F,6,FALSE),"TBD")</f>
        <v>N/A</v>
      </c>
      <c r="W401" s="81" t="str">
        <f>IFERROR(VLOOKUP(F401,'Table V'!A:G,7,FALSE),"TBD")</f>
        <v>N/A</v>
      </c>
      <c r="X401" s="81" t="str">
        <f>IFERROR(VLOOKUP(A401,[1]Feuil1!$A:$AJ,32,FALSE),"N/A")</f>
        <v>Received</v>
      </c>
      <c r="Y401" s="86" t="s">
        <v>1893</v>
      </c>
      <c r="Z401" s="89" t="s">
        <v>297</v>
      </c>
      <c r="AA401" s="81" t="s">
        <v>836</v>
      </c>
      <c r="AB401" s="85">
        <v>10623</v>
      </c>
      <c r="AC401" s="85" t="s">
        <v>920</v>
      </c>
      <c r="AD401" s="85" t="s">
        <v>920</v>
      </c>
      <c r="AE401" s="90">
        <v>43175</v>
      </c>
      <c r="AF401" s="90">
        <v>43501</v>
      </c>
      <c r="AG401" s="90">
        <f t="shared" si="27"/>
        <v>43495</v>
      </c>
      <c r="AH401" s="81" t="s">
        <v>10</v>
      </c>
      <c r="AI401" s="133">
        <f>IFERROR(VLOOKUP(SPARES_MANUF[[#This Row],[LCT pour mise à la MAD]],[2]MAD!$B$4:$J$500000,2,FALSE),"MAD TBD")</f>
        <v>43486</v>
      </c>
      <c r="AJ401" s="124">
        <f>IFERROR(VLOOKUP(SPARES_MANUF[[#This Row],[LCT pour mise à la MAD]],[2]MAD!$B$4:$J$500000,9,FALSE),"")</f>
        <v>43488</v>
      </c>
      <c r="AK40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01" s="124">
        <f>SPARES_MANUF[[#This Row],[Promised ODD]]</f>
        <v>43501</v>
      </c>
      <c r="AM401" s="122" t="s">
        <v>10</v>
      </c>
      <c r="AN401" s="200">
        <f>IFERROR(VLOOKUP(SPARES_MANUF[[#This Row],[P/N]],'Table V'!A$1:O$7777,13,FALSE),"0,00")</f>
        <v>1313.9</v>
      </c>
      <c r="AO401" s="201">
        <f>IFERROR(VLOOKUP(SPARES_MANUF[[#This Row],[P/N]],'Table V'!A$1:O$7777,14,FALSE),"0,00")</f>
        <v>0</v>
      </c>
      <c r="AP401" s="202" t="str">
        <f>IFERROR(VLOOKUP(SPARES_MANUF[[#This Row],[P/N]],'Table V'!A$1:O$7777,15,FALSE),"TBD")</f>
        <v>USD</v>
      </c>
      <c r="AQ401" s="201" t="str">
        <f>IFERROR(VLOOKUP(SPARES_MANUF[[#This Row],[CONCAT]],[3]PO_AS!$A$2:$R$2520,16,FALSE),"TBD")</f>
        <v>TBD</v>
      </c>
      <c r="AR401" s="202" t="str">
        <f>IFERROR(VLOOKUP(SPARES_MANUF[[#This Row],[CONCAT]],[3]PO_AS!$A$2:$S$2520,18,FALSE),"TBD")</f>
        <v>TBD</v>
      </c>
      <c r="AS401" s="204" t="str">
        <f t="shared" si="28"/>
        <v>Non valide</v>
      </c>
      <c r="AT401" s="204" t="str">
        <f t="shared" si="29"/>
        <v>Non valide</v>
      </c>
      <c r="AU4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0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01" s="259" t="str">
        <f>LEFT(SPARES_MANUF[[#This Row],[LCT]],9)</f>
        <v>LCT021819</v>
      </c>
      <c r="AX401" s="205">
        <f>SPARES_MANUF[[#This Row],[Collaborated date]]</f>
        <v>43501</v>
      </c>
      <c r="AY401" s="206">
        <f>IF(AND(SPARES_MANUF[[#This Row],[Dashboard date]]&gt;40179,SPARES_MANUF[[#This Row],[Dashboard date]]&lt;45658),SPARES_MANUF[[#This Row],[Dashboard date]],0)</f>
        <v>43501</v>
      </c>
      <c r="AZ401" s="207">
        <f>IF(OR(SPARES_MANUF[[#This Row],[Client]]="STELIA",SPARES_MANUF[[#This Row],[Priority]]="RTN",SPARES_MANUF[[#This Row],[Priority]]="EXP",SPARES_MANUF[[#This Row],[Priority]]="CRIT"),2,1)</f>
        <v>2</v>
      </c>
      <c r="BA401" s="208">
        <f>IFERROR(VLOOKUP(SPARES_MANUF[[#This Row],[P/N]],Tableau2[[#All],[PN]:[Temps alloués (h)]],16,FALSE),"TBD")</f>
        <v>3.74</v>
      </c>
      <c r="BB401" s="208">
        <f>IFERROR(SUM(SPARES_MANUF[[#This Row],[Temps alloués Unitaire]]*SPARES_MANUF[[#This Row],[Requested Qty]]),"TBD")</f>
        <v>3.74</v>
      </c>
    </row>
    <row r="402" spans="1:54" ht="38.25" hidden="1" customHeight="1" x14ac:dyDescent="0.2">
      <c r="A402" s="335" t="str">
        <f t="shared" si="26"/>
        <v>2791558710</v>
      </c>
      <c r="B402" s="81" t="str">
        <f>IFERROR(VLOOKUP(F402,'Table V'!A:K,11,FALSE),"TBD")</f>
        <v>AIRBUS</v>
      </c>
      <c r="C402" s="81">
        <v>27915587</v>
      </c>
      <c r="D402" s="82">
        <v>10</v>
      </c>
      <c r="E402" s="83" t="s">
        <v>86</v>
      </c>
      <c r="F402" s="81" t="s">
        <v>680</v>
      </c>
      <c r="G402" s="81">
        <v>1</v>
      </c>
      <c r="H402" s="81">
        <v>0</v>
      </c>
      <c r="I402" s="81" t="s">
        <v>909</v>
      </c>
      <c r="J402" s="84" t="str">
        <f>IFERROR(VLOOKUP(F402,'Table V'!A:I,9,FALSE),"P/N INCONNU")</f>
        <v>P/N CONNU</v>
      </c>
      <c r="K402" s="81" t="str">
        <f>IFERROR(VLOOKUP(F402,'Table V'!A:J,10,FALSE),"TBD")</f>
        <v>TBD</v>
      </c>
      <c r="L402" s="81" t="str">
        <f>IFERROR(VLOOKUP(F402,'Table V'!A:C,3,FALSE),"LdF non existante")</f>
        <v>LdF Non approuvée</v>
      </c>
      <c r="M402" s="85" t="s">
        <v>46</v>
      </c>
      <c r="N402" s="81" t="str">
        <f>IFERROR(VLOOKUP(F402,'Table V'!A:H,8,FALSE),"À définir")</f>
        <v>NON</v>
      </c>
      <c r="O402" s="81">
        <f>IFERROR(VLOOKUP(F402,'Table V'!A:E,2,FALSE),"TBD")</f>
        <v>62</v>
      </c>
      <c r="P402" s="81" t="str">
        <f>IFERROR(CONCATENATE(VLOOKUP(F402,'Table V'!$A$1:$Q$259969,17,FALSE),"-",(RIGHT(C402,4)),"0",D402),"")</f>
        <v>1251019-5587010</v>
      </c>
      <c r="Q402" s="86" t="str">
        <f>IFERROR(VLOOKUP(F402,'Table V'!A:L,12,FALSE),"")</f>
        <v>LAB</v>
      </c>
      <c r="R402" s="82" t="s">
        <v>883</v>
      </c>
      <c r="S402" s="81" t="s">
        <v>861</v>
      </c>
      <c r="T402" s="90">
        <v>43496</v>
      </c>
      <c r="U402" s="88" t="s">
        <v>18</v>
      </c>
      <c r="V402" s="86" t="str">
        <f>IFERROR(VLOOKUP(F402,'Table V'!A:F,6,FALSE),"TBD")</f>
        <v>6963455500
6963455400
6963403400</v>
      </c>
      <c r="W402" s="81" t="str">
        <f>IFERROR(VLOOKUP(F402,'Table V'!A:G,7,FALSE),"TBD")</f>
        <v>Qté 1
Qté 1
Qté 1</v>
      </c>
      <c r="X402" s="81" t="str">
        <f>IFERROR(VLOOKUP(A402,[1]Feuil1!$A:$AJ,32,FALSE),"N/A")</f>
        <v>Received</v>
      </c>
      <c r="Y402" s="86" t="s">
        <v>1893</v>
      </c>
      <c r="Z402" s="89" t="s">
        <v>1221</v>
      </c>
      <c r="AA402" s="81" t="s">
        <v>840</v>
      </c>
      <c r="AB402" s="85">
        <v>16961</v>
      </c>
      <c r="AC402" s="85" t="s">
        <v>905</v>
      </c>
      <c r="AD402" s="85">
        <v>3964</v>
      </c>
      <c r="AE402" s="90">
        <v>43419</v>
      </c>
      <c r="AF402" s="90">
        <v>43502</v>
      </c>
      <c r="AG402" s="90">
        <f t="shared" si="27"/>
        <v>43496</v>
      </c>
      <c r="AH402" s="81"/>
      <c r="AI402" s="133">
        <f>IFERROR(VLOOKUP(SPARES_MANUF[[#This Row],[LCT pour mise à la MAD]],[2]MAD!$B$4:$J$500000,2,FALSE),"MAD TBD")</f>
        <v>43490</v>
      </c>
      <c r="AJ402" s="124">
        <f>IFERROR(VLOOKUP(SPARES_MANUF[[#This Row],[LCT pour mise à la MAD]],[2]MAD!$B$4:$J$500000,9,FALSE),"")</f>
        <v>43494</v>
      </c>
      <c r="AK40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02" s="124">
        <f>SPARES_MANUF[[#This Row],[Promised ODD]]</f>
        <v>43502</v>
      </c>
      <c r="AM402" s="122" t="s">
        <v>10</v>
      </c>
      <c r="AN402" s="200">
        <f>IFERROR(VLOOKUP(SPARES_MANUF[[#This Row],[P/N]],'Table V'!A$1:O$7777,13,FALSE),"0,00")</f>
        <v>1155</v>
      </c>
      <c r="AO402" s="201">
        <f>IFERROR(VLOOKUP(SPARES_MANUF[[#This Row],[P/N]],'Table V'!A$1:O$7777,14,FALSE),"0,00")</f>
        <v>2033</v>
      </c>
      <c r="AP402" s="202" t="str">
        <f>IFERROR(VLOOKUP(SPARES_MANUF[[#This Row],[P/N]],'Table V'!A$1:O$7777,15,FALSE),"TBD")</f>
        <v>USD</v>
      </c>
      <c r="AQ402" s="201" t="str">
        <f>IFERROR(VLOOKUP(SPARES_MANUF[[#This Row],[CONCAT]],[3]PO_AS!$A$2:$R$2520,16,FALSE),"TBD")</f>
        <v>TBD</v>
      </c>
      <c r="AR402" s="202" t="str">
        <f>IFERROR(VLOOKUP(SPARES_MANUF[[#This Row],[CONCAT]],[3]PO_AS!$A$2:$S$2520,18,FALSE),"TBD")</f>
        <v>TBD</v>
      </c>
      <c r="AS402" s="204" t="str">
        <f t="shared" si="28"/>
        <v>Non valide</v>
      </c>
      <c r="AT402" s="204" t="str">
        <f t="shared" si="29"/>
        <v>Non valide</v>
      </c>
      <c r="AU4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02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02" s="259" t="str">
        <f>LEFT(SPARES_MANUF[[#This Row],[LCT]],9)</f>
        <v>LCT138986</v>
      </c>
      <c r="AX402" s="205">
        <f>SPARES_MANUF[[#This Row],[Collaborated date]]</f>
        <v>43502</v>
      </c>
      <c r="AY402" s="206">
        <f>IF(AND(SPARES_MANUF[[#This Row],[Dashboard date]]&gt;40179,SPARES_MANUF[[#This Row],[Dashboard date]]&lt;45658),SPARES_MANUF[[#This Row],[Dashboard date]],0)</f>
        <v>43502</v>
      </c>
      <c r="AZ402" s="207">
        <f>IF(OR(SPARES_MANUF[[#This Row],[Client]]="STELIA",SPARES_MANUF[[#This Row],[Priority]]="RTN",SPARES_MANUF[[#This Row],[Priority]]="EXP",SPARES_MANUF[[#This Row],[Priority]]="CRIT"),2,1)</f>
        <v>2</v>
      </c>
      <c r="BA402" s="208">
        <f>IFERROR(VLOOKUP(SPARES_MANUF[[#This Row],[P/N]],Tableau2[[#All],[PN]:[Temps alloués (h)]],16,FALSE),"TBD")</f>
        <v>0</v>
      </c>
      <c r="BB402" s="208">
        <f>IFERROR(SUM(SPARES_MANUF[[#This Row],[Temps alloués Unitaire]]*SPARES_MANUF[[#This Row],[Requested Qty]]),"TBD")</f>
        <v>0</v>
      </c>
    </row>
    <row r="403" spans="1:54" ht="38.25" hidden="1" customHeight="1" x14ac:dyDescent="0.2">
      <c r="A403" s="335" t="str">
        <f t="shared" si="26"/>
        <v>2792612810</v>
      </c>
      <c r="B403" s="81" t="str">
        <f>IFERROR(VLOOKUP(F403,'Table V'!A:K,11,FALSE),"TBD")</f>
        <v>AIRBUS</v>
      </c>
      <c r="C403" s="81">
        <v>27926128</v>
      </c>
      <c r="D403" s="82">
        <v>10</v>
      </c>
      <c r="E403" s="83" t="s">
        <v>86</v>
      </c>
      <c r="F403" s="81" t="s">
        <v>679</v>
      </c>
      <c r="G403" s="81">
        <v>1</v>
      </c>
      <c r="H403" s="81">
        <v>0</v>
      </c>
      <c r="I403" s="81" t="str">
        <f>IFERROR(VLOOKUP(F403,'Stock PHS'!A:F,6,FALSE),"")</f>
        <v/>
      </c>
      <c r="J403" s="84" t="str">
        <f>IFERROR(VLOOKUP(F403,'Table V'!A:I,9,FALSE),"P/N INCONNU")</f>
        <v>P/N CONNU</v>
      </c>
      <c r="K403" s="81" t="str">
        <f>IFERROR(VLOOKUP(F403,'Table V'!A:J,10,FALSE),"TBD")</f>
        <v>TBD</v>
      </c>
      <c r="L403" s="81" t="str">
        <f>IFERROR(VLOOKUP(F403,'Table V'!A:C,3,FALSE),"LdF non existante")</f>
        <v>LdF Non approuvée</v>
      </c>
      <c r="M403" s="85" t="s">
        <v>46</v>
      </c>
      <c r="N403" s="81" t="str">
        <f>IFERROR(VLOOKUP(F403,'Table V'!A:H,8,FALSE),"À définir")</f>
        <v>NON</v>
      </c>
      <c r="O403" s="81">
        <f>IFERROR(VLOOKUP(F403,'Table V'!A:E,2,FALSE),"TBD")</f>
        <v>61</v>
      </c>
      <c r="P403" s="81" t="str">
        <f>IFERROR(CONCATENATE(VLOOKUP(F403,'Table V'!$A$1:$Q$259969,17,FALSE),"-",(RIGHT(C403,4)),"0",D403),"")</f>
        <v>1251019-6128010</v>
      </c>
      <c r="Q403" s="86" t="str">
        <f>IFERROR(VLOOKUP(F403,'Table V'!A:L,12,FALSE),"")</f>
        <v>LAB</v>
      </c>
      <c r="R403" s="82" t="s">
        <v>967</v>
      </c>
      <c r="S403" s="81" t="s">
        <v>258</v>
      </c>
      <c r="T403" s="90">
        <v>43496</v>
      </c>
      <c r="U403" s="88" t="s">
        <v>18</v>
      </c>
      <c r="V403" s="86" t="str">
        <f>IFERROR(VLOOKUP(F403,'Table V'!A:F,6,FALSE),"TBD")</f>
        <v>6963455500
6963455400</v>
      </c>
      <c r="W403" s="81" t="str">
        <f>IFERROR(VLOOKUP(F403,'Table V'!A:G,7,FALSE),"TBD")</f>
        <v>Qté 1
Qté 1</v>
      </c>
      <c r="X403" s="81" t="str">
        <f>IFERROR(VLOOKUP(A403,[1]Feuil1!$A:$AJ,32,FALSE),"N/A")</f>
        <v>Received</v>
      </c>
      <c r="Y403" s="86" t="s">
        <v>1893</v>
      </c>
      <c r="Z403" s="89" t="s">
        <v>1221</v>
      </c>
      <c r="AA403" s="81" t="s">
        <v>840</v>
      </c>
      <c r="AB403" s="85">
        <v>16961</v>
      </c>
      <c r="AC403" s="85" t="s">
        <v>905</v>
      </c>
      <c r="AD403" s="85">
        <v>3964</v>
      </c>
      <c r="AE403" s="90">
        <v>43419</v>
      </c>
      <c r="AF403" s="90">
        <v>43502</v>
      </c>
      <c r="AG403" s="90">
        <f t="shared" si="27"/>
        <v>43496</v>
      </c>
      <c r="AH403" s="81"/>
      <c r="AI403" s="133">
        <f>IFERROR(VLOOKUP(SPARES_MANUF[[#This Row],[LCT pour mise à la MAD]],[2]MAD!$B$4:$J$500000,2,FALSE),"MAD TBD")</f>
        <v>43490</v>
      </c>
      <c r="AJ403" s="124">
        <f>IFERROR(VLOOKUP(SPARES_MANUF[[#This Row],[LCT pour mise à la MAD]],[2]MAD!$B$4:$J$500000,9,FALSE),"")</f>
        <v>43494</v>
      </c>
      <c r="AK40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03" s="124">
        <f>SPARES_MANUF[[#This Row],[Promised ODD]]</f>
        <v>43502</v>
      </c>
      <c r="AM403" s="122" t="s">
        <v>10</v>
      </c>
      <c r="AN403" s="200">
        <f>IFERROR(VLOOKUP(SPARES_MANUF[[#This Row],[P/N]],'Table V'!A$1:O$7777,13,FALSE),"0,00")</f>
        <v>1389</v>
      </c>
      <c r="AO403" s="201">
        <f>IFERROR(VLOOKUP(SPARES_MANUF[[#This Row],[P/N]],'Table V'!A$1:O$7777,14,FALSE),"0,00")</f>
        <v>2219</v>
      </c>
      <c r="AP403" s="202" t="str">
        <f>IFERROR(VLOOKUP(SPARES_MANUF[[#This Row],[P/N]],'Table V'!A$1:O$7777,15,FALSE),"TBD")</f>
        <v>USD</v>
      </c>
      <c r="AQ403" s="201" t="str">
        <f>IFERROR(VLOOKUP(SPARES_MANUF[[#This Row],[CONCAT]],[3]PO_AS!$A$2:$R$2520,16,FALSE),"TBD")</f>
        <v>TBD</v>
      </c>
      <c r="AR403" s="202" t="str">
        <f>IFERROR(VLOOKUP(SPARES_MANUF[[#This Row],[CONCAT]],[3]PO_AS!$A$2:$S$2520,18,FALSE),"TBD")</f>
        <v>TBD</v>
      </c>
      <c r="AS403" s="204" t="str">
        <f t="shared" si="28"/>
        <v>Non valide</v>
      </c>
      <c r="AT403" s="204" t="str">
        <f t="shared" si="29"/>
        <v>Non valide</v>
      </c>
      <c r="AU4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03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03" s="259" t="str">
        <f>LEFT(SPARES_MANUF[[#This Row],[LCT]],9)</f>
        <v>LCT146134</v>
      </c>
      <c r="AX403" s="205">
        <f>SPARES_MANUF[[#This Row],[Collaborated date]]</f>
        <v>43502</v>
      </c>
      <c r="AY403" s="206">
        <f>IF(AND(SPARES_MANUF[[#This Row],[Dashboard date]]&gt;40179,SPARES_MANUF[[#This Row],[Dashboard date]]&lt;45658),SPARES_MANUF[[#This Row],[Dashboard date]],0)</f>
        <v>43502</v>
      </c>
      <c r="AZ403" s="207">
        <f>IF(OR(SPARES_MANUF[[#This Row],[Client]]="STELIA",SPARES_MANUF[[#This Row],[Priority]]="RTN",SPARES_MANUF[[#This Row],[Priority]]="EXP",SPARES_MANUF[[#This Row],[Priority]]="CRIT"),2,1)</f>
        <v>2</v>
      </c>
      <c r="BA403" s="208">
        <f>IFERROR(VLOOKUP(SPARES_MANUF[[#This Row],[P/N]],Tableau2[[#All],[PN]:[Temps alloués (h)]],16,FALSE),"TBD")</f>
        <v>0</v>
      </c>
      <c r="BB403" s="208">
        <f>IFERROR(SUM(SPARES_MANUF[[#This Row],[Temps alloués Unitaire]]*SPARES_MANUF[[#This Row],[Requested Qty]]),"TBD")</f>
        <v>0</v>
      </c>
    </row>
    <row r="404" spans="1:54" ht="38.25" hidden="1" customHeight="1" x14ac:dyDescent="0.2">
      <c r="A404" s="335" t="str">
        <f t="shared" si="26"/>
        <v>2791556210</v>
      </c>
      <c r="B404" s="81" t="str">
        <f>IFERROR(VLOOKUP(F404,'Table V'!A:K,11,FALSE),"TBD")</f>
        <v>AIRBUS</v>
      </c>
      <c r="C404" s="81">
        <v>27915562</v>
      </c>
      <c r="D404" s="82">
        <v>10</v>
      </c>
      <c r="E404" s="83" t="s">
        <v>86</v>
      </c>
      <c r="F404" s="81" t="s">
        <v>678</v>
      </c>
      <c r="G404" s="81">
        <v>1</v>
      </c>
      <c r="H404" s="81">
        <v>0</v>
      </c>
      <c r="I404" s="81" t="str">
        <f>IFERROR(VLOOKUP(F404,'Stock PHS'!A:F,6,FALSE),"")</f>
        <v/>
      </c>
      <c r="J404" s="84" t="str">
        <f>IFERROR(VLOOKUP(F404,'Table V'!A:I,9,FALSE),"P/N INCONNU")</f>
        <v>P/N CONNU</v>
      </c>
      <c r="K404" s="81" t="str">
        <f>IFERROR(VLOOKUP(F404,'Table V'!A:J,10,FALSE),"TBD")</f>
        <v>NB6251P</v>
      </c>
      <c r="L404" s="81" t="str">
        <f>IFERROR(VLOOKUP(F404,'Table V'!A:C,3,FALSE),"LdF non existante")</f>
        <v>LdF Non approuvée</v>
      </c>
      <c r="M404" s="85" t="s">
        <v>46</v>
      </c>
      <c r="N404" s="81" t="str">
        <f>IFERROR(VLOOKUP(F404,'Table V'!A:H,8,FALSE),"À définir")</f>
        <v>NON</v>
      </c>
      <c r="O404" s="81">
        <f>IFERROR(VLOOKUP(F404,'Table V'!A:E,2,FALSE),"TBD")</f>
        <v>60</v>
      </c>
      <c r="P404" s="81" t="str">
        <f>IFERROR(CONCATENATE(VLOOKUP(F404,'Table V'!$A$1:$Q$259969,17,FALSE),"-",(RIGHT(C404,4)),"0",D404),"")</f>
        <v>1251019-5562010</v>
      </c>
      <c r="Q404" s="86" t="str">
        <f>IFERROR(VLOOKUP(F404,'Table V'!A:L,12,FALSE),"")</f>
        <v>LAB</v>
      </c>
      <c r="R404" s="82" t="s">
        <v>891</v>
      </c>
      <c r="S404" s="81" t="s">
        <v>258</v>
      </c>
      <c r="T404" s="90">
        <v>43496</v>
      </c>
      <c r="U404" s="88" t="s">
        <v>18</v>
      </c>
      <c r="V404" s="86" t="str">
        <f>IFERROR(VLOOKUP(F404,'Table V'!A:F,6,FALSE),"TBD")</f>
        <v>6963455500
6963455400</v>
      </c>
      <c r="W404" s="81" t="str">
        <f>IFERROR(VLOOKUP(F404,'Table V'!A:G,7,FALSE),"TBD")</f>
        <v>Qté 1
Qté 1</v>
      </c>
      <c r="X404" s="81" t="str">
        <f>IFERROR(VLOOKUP(A404,[1]Feuil1!$A:$AJ,32,FALSE),"N/A")</f>
        <v>Received</v>
      </c>
      <c r="Y404" s="86" t="s">
        <v>1893</v>
      </c>
      <c r="Z404" s="89" t="s">
        <v>1221</v>
      </c>
      <c r="AA404" s="81" t="s">
        <v>840</v>
      </c>
      <c r="AB404" s="85">
        <v>16961</v>
      </c>
      <c r="AC404" s="85" t="s">
        <v>905</v>
      </c>
      <c r="AD404" s="85">
        <v>3964</v>
      </c>
      <c r="AE404" s="90">
        <v>43465</v>
      </c>
      <c r="AF404" s="90">
        <v>43502</v>
      </c>
      <c r="AG404" s="90">
        <f t="shared" si="27"/>
        <v>43496</v>
      </c>
      <c r="AH404" s="81"/>
      <c r="AI404" s="133">
        <f>IFERROR(VLOOKUP(SPARES_MANUF[[#This Row],[LCT pour mise à la MAD]],[2]MAD!$B$4:$J$500000,2,FALSE),"MAD TBD")</f>
        <v>43490</v>
      </c>
      <c r="AJ404" s="124">
        <f>IFERROR(VLOOKUP(SPARES_MANUF[[#This Row],[LCT pour mise à la MAD]],[2]MAD!$B$4:$J$500000,9,FALSE),"")</f>
        <v>43494</v>
      </c>
      <c r="AK40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04" s="124">
        <f>SPARES_MANUF[[#This Row],[Promised ODD]]</f>
        <v>43502</v>
      </c>
      <c r="AM404" s="122" t="s">
        <v>10</v>
      </c>
      <c r="AN404" s="200">
        <f>IFERROR(VLOOKUP(SPARES_MANUF[[#This Row],[P/N]],'Table V'!A$1:O$7777,13,FALSE),"0,00")</f>
        <v>1036</v>
      </c>
      <c r="AO404" s="201">
        <f>IFERROR(VLOOKUP(SPARES_MANUF[[#This Row],[P/N]],'Table V'!A$1:O$7777,14,FALSE),"0,00")</f>
        <v>1937</v>
      </c>
      <c r="AP404" s="202" t="str">
        <f>IFERROR(VLOOKUP(SPARES_MANUF[[#This Row],[P/N]],'Table V'!A$1:O$7777,15,FALSE),"TBD")</f>
        <v>USD</v>
      </c>
      <c r="AQ404" s="201" t="str">
        <f>IFERROR(VLOOKUP(SPARES_MANUF[[#This Row],[CONCAT]],[3]PO_AS!$A$2:$R$2520,16,FALSE),"TBD")</f>
        <v>TBD</v>
      </c>
      <c r="AR404" s="202" t="str">
        <f>IFERROR(VLOOKUP(SPARES_MANUF[[#This Row],[CONCAT]],[3]PO_AS!$A$2:$S$2520,18,FALSE),"TBD")</f>
        <v>TBD</v>
      </c>
      <c r="AS404" s="204" t="str">
        <f t="shared" si="28"/>
        <v>Non valide</v>
      </c>
      <c r="AT404" s="204" t="str">
        <f t="shared" si="29"/>
        <v>Non valide</v>
      </c>
      <c r="AU40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04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04" s="259" t="str">
        <f>LEFT(SPARES_MANUF[[#This Row],[LCT]],9)</f>
        <v>LCT139006</v>
      </c>
      <c r="AX404" s="205">
        <f>SPARES_MANUF[[#This Row],[Collaborated date]]</f>
        <v>43502</v>
      </c>
      <c r="AY404" s="206">
        <f>IF(AND(SPARES_MANUF[[#This Row],[Dashboard date]]&gt;40179,SPARES_MANUF[[#This Row],[Dashboard date]]&lt;45658),SPARES_MANUF[[#This Row],[Dashboard date]],0)</f>
        <v>43502</v>
      </c>
      <c r="AZ404" s="207">
        <f>IF(OR(SPARES_MANUF[[#This Row],[Client]]="STELIA",SPARES_MANUF[[#This Row],[Priority]]="RTN",SPARES_MANUF[[#This Row],[Priority]]="EXP",SPARES_MANUF[[#This Row],[Priority]]="CRIT"),2,1)</f>
        <v>2</v>
      </c>
      <c r="BA404" s="208">
        <f>IFERROR(VLOOKUP(SPARES_MANUF[[#This Row],[P/N]],Tableau2[[#All],[PN]:[Temps alloués (h)]],16,FALSE),"TBD")</f>
        <v>0</v>
      </c>
      <c r="BB404" s="208">
        <f>IFERROR(SUM(SPARES_MANUF[[#This Row],[Temps alloués Unitaire]]*SPARES_MANUF[[#This Row],[Requested Qty]]),"TBD")</f>
        <v>0</v>
      </c>
    </row>
    <row r="405" spans="1:54" ht="38.25" hidden="1" customHeight="1" x14ac:dyDescent="0.2">
      <c r="A405" s="335" t="str">
        <f t="shared" si="26"/>
        <v>2802333010</v>
      </c>
      <c r="B405" s="81" t="str">
        <f>IFERROR(VLOOKUP(F405,'Table V'!A:K,11,FALSE),"TBD")</f>
        <v>AIRBUS</v>
      </c>
      <c r="C405" s="81">
        <v>28023330</v>
      </c>
      <c r="D405" s="82" t="s">
        <v>139</v>
      </c>
      <c r="E405" s="83" t="s">
        <v>78</v>
      </c>
      <c r="F405" s="81" t="s">
        <v>506</v>
      </c>
      <c r="G405" s="81">
        <v>2</v>
      </c>
      <c r="H405" s="81">
        <v>0</v>
      </c>
      <c r="I405" s="81" t="str">
        <f>IFERROR(VLOOKUP(F405,'Stock PHS'!A:F,6,FALSE),"")</f>
        <v/>
      </c>
      <c r="J405" s="84" t="str">
        <f>IFERROR(VLOOKUP(F405,'Table V'!A:I,9,FALSE),"P/N INCONNU")</f>
        <v>P/N CONNU</v>
      </c>
      <c r="K405" s="81" t="str">
        <f>IFERROR(VLOOKUP(F405,'Table V'!A:J,10,FALSE),"TBD")</f>
        <v>N/A</v>
      </c>
      <c r="L405" s="81" t="str">
        <f>IFERROR(VLOOKUP(F405,'Table V'!A:C,3,FALSE),"LdF non existante")</f>
        <v>LdF approuvée</v>
      </c>
      <c r="M405" s="85"/>
      <c r="N405" s="85" t="str">
        <f>IFERROR(VLOOKUP(F405,'Table V'!A:H,8,FALSE),"À définir")</f>
        <v>NON</v>
      </c>
      <c r="O405" s="81">
        <f>IFERROR(VLOOKUP(F405,'Table V'!A:E,2,FALSE),"TBD")</f>
        <v>27</v>
      </c>
      <c r="P405" s="81" t="str">
        <f>IFERROR(CONCATENATE(VLOOKUP(F405,'Table V'!$A$1:$Q$259969,17,FALSE),"-",(RIGHT(C405,4)),"0",D405),"")</f>
        <v>1251019-3330010</v>
      </c>
      <c r="Q405" s="92" t="str">
        <f>IFERROR(VLOOKUP(F405,'Table V'!A:L,12,FALSE),"")</f>
        <v>LAB</v>
      </c>
      <c r="R405" s="82" t="s">
        <v>1313</v>
      </c>
      <c r="S405" s="81" t="s">
        <v>1383</v>
      </c>
      <c r="T405" s="90">
        <v>43496</v>
      </c>
      <c r="U405" s="88" t="s">
        <v>18</v>
      </c>
      <c r="V405" s="93" t="str">
        <f>IFERROR(VLOOKUP(F405,'Table V'!A:F,6,FALSE),"TBD")</f>
        <v>N/A</v>
      </c>
      <c r="W405" s="94" t="str">
        <f>IFERROR(VLOOKUP(F405,'Table V'!A:G,7,FALSE),"TBD")</f>
        <v>N/A</v>
      </c>
      <c r="X405" s="94" t="str">
        <f>IFERROR(VLOOKUP(A405,[1]Feuil1!$A:$AJ,32,FALSE),"N/A")</f>
        <v>N/A</v>
      </c>
      <c r="Y405" s="86" t="s">
        <v>1893</v>
      </c>
      <c r="Z405" s="89" t="s">
        <v>1314</v>
      </c>
      <c r="AA405" s="81" t="s">
        <v>840</v>
      </c>
      <c r="AB405" s="85">
        <v>20597</v>
      </c>
      <c r="AC405" s="85"/>
      <c r="AD405" s="85">
        <v>4921</v>
      </c>
      <c r="AE405" s="90">
        <v>43502</v>
      </c>
      <c r="AF405" s="90">
        <v>43502</v>
      </c>
      <c r="AG405" s="90">
        <f t="shared" si="27"/>
        <v>43496</v>
      </c>
      <c r="AH405" s="81"/>
      <c r="AI405" s="133">
        <f>IFERROR(VLOOKUP(SPARES_MANUF[[#This Row],[LCT pour mise à la MAD]],[2]MAD!$B$4:$J$500000,2,FALSE),"MAD TBD")</f>
        <v>43497</v>
      </c>
      <c r="AJ405" s="124">
        <f>IFERROR(VLOOKUP(SPARES_MANUF[[#This Row],[LCT pour mise à la MAD]],[2]MAD!$B$4:$J$500000,9,FALSE),"")</f>
        <v>43500</v>
      </c>
      <c r="AK40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05" s="124">
        <f>SPARES_MANUF[[#This Row],[Promised ODD]]</f>
        <v>43502</v>
      </c>
      <c r="AM405" s="122" t="s">
        <v>10</v>
      </c>
      <c r="AN405" s="200">
        <f>IFERROR(VLOOKUP(SPARES_MANUF[[#This Row],[P/N]],'Table V'!A$1:O$7777,13,FALSE),"0,00")</f>
        <v>1074</v>
      </c>
      <c r="AO405" s="201">
        <f>IFERROR(VLOOKUP(SPARES_MANUF[[#This Row],[P/N]],'Table V'!A$1:O$7777,14,FALSE),"0,00")</f>
        <v>1850</v>
      </c>
      <c r="AP405" s="202" t="str">
        <f>IFERROR(VLOOKUP(SPARES_MANUF[[#This Row],[P/N]],'Table V'!A$1:O$7777,15,FALSE),"TBD")</f>
        <v>USD</v>
      </c>
      <c r="AQ405" s="201" t="str">
        <f>IFERROR(VLOOKUP(SPARES_MANUF[[#This Row],[CONCAT]],[3]PO_AS!$A$2:$R$2520,16,FALSE),"TBD")</f>
        <v>TBD</v>
      </c>
      <c r="AR405" s="202" t="str">
        <f>IFERROR(VLOOKUP(SPARES_MANUF[[#This Row],[CONCAT]],[3]PO_AS!$A$2:$S$2520,18,FALSE),"TBD")</f>
        <v>TBD</v>
      </c>
      <c r="AS405" s="202" t="str">
        <f t="shared" si="28"/>
        <v>Non valide</v>
      </c>
      <c r="AT405" s="202" t="str">
        <f t="shared" si="29"/>
        <v>Non valide</v>
      </c>
      <c r="AU40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2148</v>
      </c>
      <c r="AV405" s="280">
        <f>IFERROR(SPARES_MANUF[[#This Row],[CA]]*INDEX('Paramètres listes'!$A$32:$C$34,MATCH(SPARES_MANUF[[#This Row],[Devise vendue]],'Paramètres listes'!$A$32:$A$34,0),MATCH(DASHBOARD!$J$5,'Paramètres listes'!$A$32:$C$32,0)),"0,00")</f>
        <v>1911.72</v>
      </c>
      <c r="AW405" s="259" t="str">
        <f>LEFT(SPARES_MANUF[[#This Row],[LCT]],9)</f>
        <v>LCT238947</v>
      </c>
      <c r="AX405" s="205">
        <f>SPARES_MANUF[[#This Row],[Collaborated date]]</f>
        <v>43502</v>
      </c>
      <c r="AY405" s="206">
        <f>IF(AND(SPARES_MANUF[[#This Row],[Dashboard date]]&gt;40179,SPARES_MANUF[[#This Row],[Dashboard date]]&lt;45658),SPARES_MANUF[[#This Row],[Dashboard date]],0)</f>
        <v>43502</v>
      </c>
      <c r="AZ405" s="207">
        <f>IF(OR(SPARES_MANUF[[#This Row],[Client]]="STELIA",SPARES_MANUF[[#This Row],[Priority]]="RTN",SPARES_MANUF[[#This Row],[Priority]]="EXP",SPARES_MANUF[[#This Row],[Priority]]="CRIT"),2,1)</f>
        <v>2</v>
      </c>
      <c r="BA405" s="208">
        <f>IFERROR(VLOOKUP(SPARES_MANUF[[#This Row],[P/N]],Tableau2[[#All],[PN]:[Temps alloués (h)]],16,FALSE),"TBD")</f>
        <v>3.06</v>
      </c>
      <c r="BB405" s="208">
        <f>IFERROR(SUM(SPARES_MANUF[[#This Row],[Temps alloués Unitaire]]*SPARES_MANUF[[#This Row],[Requested Qty]]),"TBD")</f>
        <v>6.12</v>
      </c>
    </row>
    <row r="406" spans="1:54" ht="38.25" hidden="1" customHeight="1" x14ac:dyDescent="0.2">
      <c r="A406" s="335" t="str">
        <f t="shared" si="26"/>
        <v>450036954930</v>
      </c>
      <c r="B406" s="81" t="str">
        <f>IFERROR(VLOOKUP(F406,'Table V'!A:K,11,FALSE),"TBD")</f>
        <v>LATECOERE</v>
      </c>
      <c r="C406" s="81">
        <v>4500369549</v>
      </c>
      <c r="D406" s="82" t="s">
        <v>724</v>
      </c>
      <c r="E406" s="83" t="s">
        <v>86</v>
      </c>
      <c r="F406" s="81" t="s">
        <v>33</v>
      </c>
      <c r="G406" s="81">
        <v>2</v>
      </c>
      <c r="H406" s="81">
        <v>0</v>
      </c>
      <c r="I406" s="81" t="str">
        <f>IFERROR(VLOOKUP(F406,'Stock PHS'!A:F,6,FALSE),"")</f>
        <v/>
      </c>
      <c r="J406" s="84" t="str">
        <f>IFERROR(VLOOKUP(F406,'Table V'!A:I,9,FALSE),"P/N INCONNU")</f>
        <v>P/N CONNU</v>
      </c>
      <c r="K406" s="81" t="str">
        <f>IFERROR(VLOOKUP(F406,'Table V'!A:J,10,FALSE),"TBD")</f>
        <v>N/A</v>
      </c>
      <c r="L406" s="81" t="str">
        <f>IFERROR(VLOOKUP(F406,'Table V'!A:C,3,FALSE),"LdF non existante")</f>
        <v>LdF approuvée</v>
      </c>
      <c r="M406" s="85"/>
      <c r="N406" s="85" t="str">
        <f>IFERROR(VLOOKUP(F406,'Table V'!A:H,8,FALSE),"À définir")</f>
        <v>OUI</v>
      </c>
      <c r="O406" s="81">
        <f>IFERROR(VLOOKUP(F406,'Table V'!A:E,2,FALSE),"TBD")</f>
        <v>9000</v>
      </c>
      <c r="P406" s="81" t="str">
        <f>IFERROR(CONCATENATE(VLOOKUP(F406,'Table V'!$A$1:$Q$259969,17,FALSE),"-",(RIGHT(C406,4)),"0",D406),"")</f>
        <v>1251619-9549030</v>
      </c>
      <c r="Q406" s="92" t="str">
        <f>IFERROR(VLOOKUP(F406,'Table V'!A:L,12,FALSE),"")</f>
        <v>COL</v>
      </c>
      <c r="R406" s="82" t="s">
        <v>1315</v>
      </c>
      <c r="S406" s="81" t="s">
        <v>1317</v>
      </c>
      <c r="T406" s="90">
        <v>43496</v>
      </c>
      <c r="U406" s="88" t="s">
        <v>18</v>
      </c>
      <c r="V406" s="93" t="str">
        <f>IFERROR(VLOOKUP(F406,'Table V'!A:F,6,FALSE),"TBD")</f>
        <v>N/A</v>
      </c>
      <c r="W406" s="94" t="str">
        <f>IFERROR(VLOOKUP(F406,'Table V'!A:G,7,FALSE),"TBD")</f>
        <v>N/A</v>
      </c>
      <c r="X406" s="94" t="str">
        <f>IFERROR(VLOOKUP(A406,[1]Feuil1!$A:$AJ,32,FALSE),"N/A")</f>
        <v>N/A</v>
      </c>
      <c r="Y406" s="86" t="s">
        <v>1893</v>
      </c>
      <c r="Z406" s="89" t="s">
        <v>1329</v>
      </c>
      <c r="AA406" s="81" t="s">
        <v>840</v>
      </c>
      <c r="AB406" s="85">
        <v>20602</v>
      </c>
      <c r="AC406" s="85"/>
      <c r="AD406" s="85">
        <v>4811</v>
      </c>
      <c r="AE406" s="90">
        <v>43502</v>
      </c>
      <c r="AF406" s="90"/>
      <c r="AG406" s="90">
        <f t="shared" si="27"/>
        <v>43496</v>
      </c>
      <c r="AH406" s="81"/>
      <c r="AI406" s="133" t="str">
        <f>IFERROR(VLOOKUP(SPARES_MANUF[[#This Row],[LCT pour mise à la MAD]],[2]MAD!$B$4:$J$500000,2,FALSE),"MAD TBD")</f>
        <v>MAD TBD</v>
      </c>
      <c r="AJ406" s="124" t="str">
        <f>IFERROR(VLOOKUP(SPARES_MANUF[[#This Row],[LCT pour mise à la MAD]],[2]MAD!$B$4:$J$500000,9,FALSE),"")</f>
        <v/>
      </c>
      <c r="AK40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06" s="124">
        <v>43496</v>
      </c>
      <c r="AM406" s="122" t="s">
        <v>10</v>
      </c>
      <c r="AN406" s="200">
        <f>IFERROR(VLOOKUP(SPARES_MANUF[[#This Row],[P/N]],'Table V'!A$1:O$7777,13,FALSE),"0,00")</f>
        <v>1550</v>
      </c>
      <c r="AO406" s="201">
        <f>IFERROR(VLOOKUP(SPARES_MANUF[[#This Row],[P/N]],'Table V'!A$1:O$7777,14,FALSE),"0,00")</f>
        <v>0</v>
      </c>
      <c r="AP406" s="202" t="str">
        <f>IFERROR(VLOOKUP(SPARES_MANUF[[#This Row],[P/N]],'Table V'!A$1:O$7777,15,FALSE),"TBD")</f>
        <v>EUR</v>
      </c>
      <c r="AQ406" s="201" t="str">
        <f>IFERROR(VLOOKUP(SPARES_MANUF[[#This Row],[CONCAT]],[3]PO_AS!$A$2:$R$2520,16,FALSE),"TBD")</f>
        <v>TBD</v>
      </c>
      <c r="AR406" s="202" t="str">
        <f>IFERROR(VLOOKUP(SPARES_MANUF[[#This Row],[CONCAT]],[3]PO_AS!$A$2:$S$2520,18,FALSE),"TBD")</f>
        <v>TBD</v>
      </c>
      <c r="AS406" s="202" t="str">
        <f t="shared" si="28"/>
        <v>Non valide</v>
      </c>
      <c r="AT406" s="202" t="str">
        <f t="shared" si="29"/>
        <v>Non valide</v>
      </c>
      <c r="AU4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3100</v>
      </c>
      <c r="AV406" s="280">
        <f>IFERROR(SPARES_MANUF[[#This Row],[CA]]*INDEX('Paramètres listes'!$A$32:$C$34,MATCH(SPARES_MANUF[[#This Row],[Devise vendue]],'Paramètres listes'!$A$32:$A$34,0),MATCH(DASHBOARD!$J$5,'Paramètres listes'!$A$32:$C$32,0)),"0,00")</f>
        <v>3100</v>
      </c>
      <c r="AW406" s="259" t="str">
        <f>LEFT(SPARES_MANUF[[#This Row],[LCT]],9)</f>
        <v>LCT239050</v>
      </c>
      <c r="AX406" s="205">
        <f>SPARES_MANUF[[#This Row],[Collaborated date]]</f>
        <v>43496</v>
      </c>
      <c r="AY406" s="206">
        <f>IF(AND(SPARES_MANUF[[#This Row],[Dashboard date]]&gt;40179,SPARES_MANUF[[#This Row],[Dashboard date]]&lt;45658),SPARES_MANUF[[#This Row],[Dashboard date]],0)</f>
        <v>43496</v>
      </c>
      <c r="AZ406" s="207">
        <f>IF(OR(SPARES_MANUF[[#This Row],[Client]]="STELIA",SPARES_MANUF[[#This Row],[Priority]]="RTN",SPARES_MANUF[[#This Row],[Priority]]="EXP",SPARES_MANUF[[#This Row],[Priority]]="CRIT"),2,1)</f>
        <v>2</v>
      </c>
      <c r="BA406" s="208">
        <f>IFERROR(VLOOKUP(SPARES_MANUF[[#This Row],[P/N]],Tableau2[[#All],[PN]:[Temps alloués (h)]],16,FALSE),"TBD")</f>
        <v>4.3499999999999996</v>
      </c>
      <c r="BB406" s="208">
        <f>IFERROR(SUM(SPARES_MANUF[[#This Row],[Temps alloués Unitaire]]*SPARES_MANUF[[#This Row],[Requested Qty]]),"TBD")</f>
        <v>8.6999999999999993</v>
      </c>
    </row>
    <row r="407" spans="1:54" ht="38.25" hidden="1" customHeight="1" x14ac:dyDescent="0.2">
      <c r="A407" s="335" t="str">
        <f t="shared" si="26"/>
        <v>2804349110</v>
      </c>
      <c r="B407" s="81" t="str">
        <f>IFERROR(VLOOKUP(F407,'Table V'!A:K,11,FALSE),"TBD")</f>
        <v>AIRBUS</v>
      </c>
      <c r="C407" s="81">
        <v>28043491</v>
      </c>
      <c r="D407" s="82" t="s">
        <v>139</v>
      </c>
      <c r="E407" s="83" t="s">
        <v>3</v>
      </c>
      <c r="F407" s="81" t="s">
        <v>651</v>
      </c>
      <c r="G407" s="81">
        <v>2</v>
      </c>
      <c r="H407" s="81">
        <v>0</v>
      </c>
      <c r="I407" s="81" t="str">
        <f>IFERROR(VLOOKUP(F407,'Stock PHS'!A:F,6,FALSE),"")</f>
        <v/>
      </c>
      <c r="J407" s="84" t="str">
        <f>IFERROR(VLOOKUP(F407,'Table V'!A:I,9,FALSE),"P/N INCONNU")</f>
        <v>P/N CONNU</v>
      </c>
      <c r="K407" s="81" t="str">
        <f>IFERROR(VLOOKUP(F407,'Table V'!A:J,10,FALSE),"TBD")</f>
        <v>TBD</v>
      </c>
      <c r="L407" s="81" t="str">
        <f>IFERROR(VLOOKUP(F407,'Table V'!A:C,3,FALSE),"LdF non existante")</f>
        <v>LdF approuvée</v>
      </c>
      <c r="M407" s="85"/>
      <c r="N407" s="85" t="str">
        <f>IFERROR(VLOOKUP(F407,'Table V'!A:H,8,FALSE),"À définir")</f>
        <v>NON</v>
      </c>
      <c r="O407" s="81" t="str">
        <f>IFERROR(VLOOKUP(F407,'Table V'!A:E,2,FALSE),"TBD")</f>
        <v>WIRE-BONDING</v>
      </c>
      <c r="P407" s="81" t="str">
        <f>IFERROR(CONCATENATE(VLOOKUP(F407,'Table V'!$A$1:$Q$259969,17,FALSE),"-",(RIGHT(C407,4)),"0",D407),"")</f>
        <v>1251019-3491010</v>
      </c>
      <c r="Q407" s="92" t="str">
        <f>IFERROR(VLOOKUP(F407,'Table V'!A:L,12,FALSE),"")</f>
        <v>COL</v>
      </c>
      <c r="R407" s="82" t="s">
        <v>1372</v>
      </c>
      <c r="S407" s="81" t="s">
        <v>1375</v>
      </c>
      <c r="T407" s="90">
        <v>43496</v>
      </c>
      <c r="U407" s="88" t="s">
        <v>18</v>
      </c>
      <c r="V407" s="93" t="str">
        <f>IFERROR(VLOOKUP(F407,'Table V'!A:F,6,FALSE),"TBD")</f>
        <v>N/A</v>
      </c>
      <c r="W407" s="94" t="str">
        <f>IFERROR(VLOOKUP(F407,'Table V'!A:G,7,FALSE),"TBD")</f>
        <v>N/A</v>
      </c>
      <c r="X407" s="81" t="str">
        <f>IFERROR(VLOOKUP(A407,[1]Feuil1!$A:$AJ,32,FALSE),"N/A")</f>
        <v>N/A</v>
      </c>
      <c r="Y407" s="86" t="s">
        <v>1893</v>
      </c>
      <c r="Z407" s="89"/>
      <c r="AA407" s="81" t="s">
        <v>840</v>
      </c>
      <c r="AB407" s="85" t="s">
        <v>920</v>
      </c>
      <c r="AC407" s="85" t="s">
        <v>920</v>
      </c>
      <c r="AD407" s="85" t="s">
        <v>920</v>
      </c>
      <c r="AE407" s="90">
        <v>43492</v>
      </c>
      <c r="AF407" s="90">
        <v>43500</v>
      </c>
      <c r="AG407" s="90">
        <f t="shared" si="27"/>
        <v>43496</v>
      </c>
      <c r="AH407" s="81"/>
      <c r="AI407" s="133" t="str">
        <f>IFERROR(VLOOKUP(SPARES_MANUF[[#This Row],[LCT pour mise à la MAD]],[2]MAD!$B$4:$J$500000,2,FALSE),"MAD TBD")</f>
        <v>MAD TBD</v>
      </c>
      <c r="AJ407" s="124" t="str">
        <f>IFERROR(VLOOKUP(SPARES_MANUF[[#This Row],[LCT pour mise à la MAD]],[2]MAD!$B$4:$J$500000,9,FALSE),"")</f>
        <v/>
      </c>
      <c r="AK40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07" s="124">
        <f>SPARES_MANUF[[#This Row],[Promised ODD]]</f>
        <v>43500</v>
      </c>
      <c r="AM407" s="122" t="s">
        <v>10</v>
      </c>
      <c r="AN407" s="200">
        <f>IFERROR(VLOOKUP(SPARES_MANUF[[#This Row],[P/N]],'Table V'!A$1:O$7777,13,FALSE),"0,00")</f>
        <v>163</v>
      </c>
      <c r="AO407" s="201">
        <f>IFERROR(VLOOKUP(SPARES_MANUF[[#This Row],[P/N]],'Table V'!A$1:O$7777,14,FALSE),"0,00")</f>
        <v>465</v>
      </c>
      <c r="AP407" s="202" t="str">
        <f>IFERROR(VLOOKUP(SPARES_MANUF[[#This Row],[P/N]],'Table V'!A$1:O$7777,15,FALSE),"TBD")</f>
        <v>USD</v>
      </c>
      <c r="AQ407" s="203" t="str">
        <f>IFERROR(VLOOKUP(SPARES_MANUF[[#This Row],[CONCAT]],[3]PO_AS!$A$2:$R$2520,16,FALSE),"TBD")</f>
        <v>TBD</v>
      </c>
      <c r="AR407" s="202" t="str">
        <f>IFERROR(VLOOKUP(SPARES_MANUF[[#This Row],[CONCAT]],[3]PO_AS!$A$2:$S$2520,18,FALSE),"TBD")</f>
        <v>TBD</v>
      </c>
      <c r="AS407" s="202" t="str">
        <f t="shared" si="28"/>
        <v>Non valide</v>
      </c>
      <c r="AT407" s="202" t="str">
        <f t="shared" si="29"/>
        <v>Non valide</v>
      </c>
      <c r="AU4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930</v>
      </c>
      <c r="AV407" s="280">
        <f>IFERROR(SPARES_MANUF[[#This Row],[CA]]*INDEX('Paramètres listes'!$A$32:$C$34,MATCH(SPARES_MANUF[[#This Row],[Devise vendue]],'Paramètres listes'!$A$32:$A$34,0),MATCH(DASHBOARD!$J$5,'Paramètres listes'!$A$32:$C$32,0)),"0,00")</f>
        <v>827.7</v>
      </c>
      <c r="AW407" s="259" t="str">
        <f>LEFT(SPARES_MANUF[[#This Row],[LCT]],9)</f>
        <v>LCT252282</v>
      </c>
      <c r="AX407" s="205">
        <f>SPARES_MANUF[[#This Row],[Collaborated date]]</f>
        <v>43500</v>
      </c>
      <c r="AY407" s="206">
        <f>IF(AND(SPARES_MANUF[[#This Row],[Dashboard date]]&gt;40179,SPARES_MANUF[[#This Row],[Dashboard date]]&lt;45658),SPARES_MANUF[[#This Row],[Dashboard date]],0)</f>
        <v>43500</v>
      </c>
      <c r="AZ407" s="207">
        <f>IF(OR(SPARES_MANUF[[#This Row],[Client]]="STELIA",SPARES_MANUF[[#This Row],[Priority]]="RTN",SPARES_MANUF[[#This Row],[Priority]]="EXP",SPARES_MANUF[[#This Row],[Priority]]="CRIT"),2,1)</f>
        <v>1</v>
      </c>
      <c r="BA407" s="208">
        <f>IFERROR(VLOOKUP(SPARES_MANUF[[#This Row],[P/N]],Tableau2[[#All],[PN]:[Temps alloués (h)]],16,FALSE),"TBD")</f>
        <v>0</v>
      </c>
      <c r="BB407" s="208">
        <f>IFERROR(SUM(SPARES_MANUF[[#This Row],[Temps alloués Unitaire]]*SPARES_MANUF[[#This Row],[Requested Qty]]),"TBD")</f>
        <v>0</v>
      </c>
    </row>
    <row r="408" spans="1:54" ht="38.25" hidden="1" customHeight="1" x14ac:dyDescent="0.2">
      <c r="A408" s="335" t="str">
        <f t="shared" si="26"/>
        <v>2804349810</v>
      </c>
      <c r="B408" s="81" t="str">
        <f>IFERROR(VLOOKUP(F408,'Table V'!A:K,11,FALSE),"TBD")</f>
        <v>AIRBUS</v>
      </c>
      <c r="C408" s="81">
        <v>28043498</v>
      </c>
      <c r="D408" s="82" t="s">
        <v>139</v>
      </c>
      <c r="E408" s="83" t="s">
        <v>3</v>
      </c>
      <c r="F408" s="81" t="s">
        <v>1369</v>
      </c>
      <c r="G408" s="81">
        <v>1</v>
      </c>
      <c r="H408" s="81">
        <v>0</v>
      </c>
      <c r="I408" s="81" t="str">
        <f>IFERROR(VLOOKUP(F408,'Stock PHS'!A:F,6,FALSE),"")</f>
        <v/>
      </c>
      <c r="J408" s="84" t="str">
        <f>IFERROR(VLOOKUP(F408,'Table V'!A:I,9,FALSE),"P/N INCONNU")</f>
        <v>P/N CONNU</v>
      </c>
      <c r="K408" s="81" t="str">
        <f>IFERROR(VLOOKUP(F408,'Table V'!A:J,10,FALSE),"TBD")</f>
        <v>TBD</v>
      </c>
      <c r="L408" s="81" t="str">
        <f>IFERROR(VLOOKUP(F408,'Table V'!A:C,3,FALSE),"LdF non existante")</f>
        <v>LdF approuvée</v>
      </c>
      <c r="M408" s="85"/>
      <c r="N408" s="85" t="str">
        <f>IFERROR(VLOOKUP(F408,'Table V'!A:H,8,FALSE),"À définir")</f>
        <v>NON</v>
      </c>
      <c r="O408" s="81" t="str">
        <f>IFERROR(VLOOKUP(F408,'Table V'!A:E,2,FALSE),"TBD")</f>
        <v>WIRE-BONDING</v>
      </c>
      <c r="P408" s="81" t="str">
        <f>IFERROR(CONCATENATE(VLOOKUP(F408,'Table V'!$A$1:$Q$259969,17,FALSE),"-",(RIGHT(C408,4)),"0",D408),"")</f>
        <v>1251019-3498010</v>
      </c>
      <c r="Q408" s="92" t="str">
        <f>IFERROR(VLOOKUP(F408,'Table V'!A:L,12,FALSE),"")</f>
        <v>COL</v>
      </c>
      <c r="R408" s="82" t="s">
        <v>1373</v>
      </c>
      <c r="S408" s="81" t="s">
        <v>1376</v>
      </c>
      <c r="T408" s="90">
        <v>43496</v>
      </c>
      <c r="U408" s="88" t="s">
        <v>18</v>
      </c>
      <c r="V408" s="93" t="str">
        <f>IFERROR(VLOOKUP(F408,'Table V'!A:F,6,FALSE),"TBD")</f>
        <v>N/A</v>
      </c>
      <c r="W408" s="94" t="str">
        <f>IFERROR(VLOOKUP(F408,'Table V'!A:G,7,FALSE),"TBD")</f>
        <v>N/A</v>
      </c>
      <c r="X408" s="81" t="str">
        <f>IFERROR(VLOOKUP(A408,[1]Feuil1!$A:$AJ,32,FALSE),"N/A")</f>
        <v>N/A</v>
      </c>
      <c r="Y408" s="86" t="s">
        <v>1893</v>
      </c>
      <c r="Z408" s="89"/>
      <c r="AA408" s="81" t="s">
        <v>840</v>
      </c>
      <c r="AB408" s="85" t="s">
        <v>920</v>
      </c>
      <c r="AC408" s="85" t="s">
        <v>920</v>
      </c>
      <c r="AD408" s="85" t="s">
        <v>920</v>
      </c>
      <c r="AE408" s="90">
        <v>43492</v>
      </c>
      <c r="AF408" s="90">
        <v>43500</v>
      </c>
      <c r="AG408" s="90">
        <f t="shared" si="27"/>
        <v>43496</v>
      </c>
      <c r="AH408" s="81"/>
      <c r="AI408" s="133" t="str">
        <f>IFERROR(VLOOKUP(SPARES_MANUF[[#This Row],[LCT pour mise à la MAD]],[2]MAD!$B$4:$J$500000,2,FALSE),"MAD TBD")</f>
        <v>MAD TBD</v>
      </c>
      <c r="AJ408" s="124" t="str">
        <f>IFERROR(VLOOKUP(SPARES_MANUF[[#This Row],[LCT pour mise à la MAD]],[2]MAD!$B$4:$J$500000,9,FALSE),"")</f>
        <v/>
      </c>
      <c r="AK40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08" s="124">
        <f>SPARES_MANUF[[#This Row],[Promised ODD]]</f>
        <v>43500</v>
      </c>
      <c r="AM408" s="122" t="s">
        <v>10</v>
      </c>
      <c r="AN408" s="200">
        <f>IFERROR(VLOOKUP(SPARES_MANUF[[#This Row],[P/N]],'Table V'!A$1:O$7777,13,FALSE),"0,00")</f>
        <v>169</v>
      </c>
      <c r="AO408" s="201">
        <f>IFERROR(VLOOKUP(SPARES_MANUF[[#This Row],[P/N]],'Table V'!A$1:O$7777,14,FALSE),"0,00")</f>
        <v>471</v>
      </c>
      <c r="AP408" s="202" t="str">
        <f>IFERROR(VLOOKUP(SPARES_MANUF[[#This Row],[P/N]],'Table V'!A$1:O$7777,15,FALSE),"TBD")</f>
        <v>USD</v>
      </c>
      <c r="AQ408" s="203" t="str">
        <f>IFERROR(VLOOKUP(SPARES_MANUF[[#This Row],[CONCAT]],[3]PO_AS!$A$2:$R$2520,16,FALSE),"TBD")</f>
        <v>TBD</v>
      </c>
      <c r="AR408" s="202" t="str">
        <f>IFERROR(VLOOKUP(SPARES_MANUF[[#This Row],[CONCAT]],[3]PO_AS!$A$2:$S$2520,18,FALSE),"TBD")</f>
        <v>TBD</v>
      </c>
      <c r="AS408" s="202" t="str">
        <f t="shared" si="28"/>
        <v>Non valide</v>
      </c>
      <c r="AT408" s="202" t="str">
        <f t="shared" si="29"/>
        <v>Non valide</v>
      </c>
      <c r="AU4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471</v>
      </c>
      <c r="AV408" s="280">
        <f>IFERROR(SPARES_MANUF[[#This Row],[CA]]*INDEX('Paramètres listes'!$A$32:$C$34,MATCH(SPARES_MANUF[[#This Row],[Devise vendue]],'Paramètres listes'!$A$32:$A$34,0),MATCH(DASHBOARD!$J$5,'Paramètres listes'!$A$32:$C$32,0)),"0,00")</f>
        <v>419.19</v>
      </c>
      <c r="AW408" s="259" t="str">
        <f>LEFT(SPARES_MANUF[[#This Row],[LCT]],9)</f>
        <v>LCT252284</v>
      </c>
      <c r="AX408" s="205">
        <f>SPARES_MANUF[[#This Row],[Collaborated date]]</f>
        <v>43500</v>
      </c>
      <c r="AY408" s="206">
        <f>IF(AND(SPARES_MANUF[[#This Row],[Dashboard date]]&gt;40179,SPARES_MANUF[[#This Row],[Dashboard date]]&lt;45658),SPARES_MANUF[[#This Row],[Dashboard date]],0)</f>
        <v>43500</v>
      </c>
      <c r="AZ408" s="207">
        <f>IF(OR(SPARES_MANUF[[#This Row],[Client]]="STELIA",SPARES_MANUF[[#This Row],[Priority]]="RTN",SPARES_MANUF[[#This Row],[Priority]]="EXP",SPARES_MANUF[[#This Row],[Priority]]="CRIT"),2,1)</f>
        <v>1</v>
      </c>
      <c r="BA408" s="208">
        <f>IFERROR(VLOOKUP(SPARES_MANUF[[#This Row],[P/N]],Tableau2[[#All],[PN]:[Temps alloués (h)]],16,FALSE),"TBD")</f>
        <v>0</v>
      </c>
      <c r="BB408" s="208">
        <f>IFERROR(SUM(SPARES_MANUF[[#This Row],[Temps alloués Unitaire]]*SPARES_MANUF[[#This Row],[Requested Qty]]),"TBD")</f>
        <v>0</v>
      </c>
    </row>
    <row r="409" spans="1:54" ht="38.25" hidden="1" customHeight="1" x14ac:dyDescent="0.2">
      <c r="A409" s="335" t="str">
        <f t="shared" si="26"/>
        <v>2804349910</v>
      </c>
      <c r="B409" s="81" t="str">
        <f>IFERROR(VLOOKUP(F409,'Table V'!A:K,11,FALSE),"TBD")</f>
        <v>AIRBUS</v>
      </c>
      <c r="C409" s="81">
        <v>28043499</v>
      </c>
      <c r="D409" s="82" t="s">
        <v>139</v>
      </c>
      <c r="E409" s="83" t="s">
        <v>3</v>
      </c>
      <c r="F409" s="81" t="s">
        <v>1370</v>
      </c>
      <c r="G409" s="81">
        <v>1</v>
      </c>
      <c r="H409" s="81">
        <v>0</v>
      </c>
      <c r="I409" s="81" t="str">
        <f>IFERROR(VLOOKUP(F409,'Stock PHS'!A:F,6,FALSE),"")</f>
        <v/>
      </c>
      <c r="J409" s="84" t="str">
        <f>IFERROR(VLOOKUP(F409,'Table V'!A:I,9,FALSE),"P/N INCONNU")</f>
        <v>P/N CONNU</v>
      </c>
      <c r="K409" s="81" t="str">
        <f>IFERROR(VLOOKUP(F409,'Table V'!A:J,10,FALSE),"TBD")</f>
        <v>TBD</v>
      </c>
      <c r="L409" s="81" t="str">
        <f>IFERROR(VLOOKUP(F409,'Table V'!A:C,3,FALSE),"LdF non existante")</f>
        <v>LdF approuvée</v>
      </c>
      <c r="M409" s="85"/>
      <c r="N409" s="85" t="str">
        <f>IFERROR(VLOOKUP(F409,'Table V'!A:H,8,FALSE),"À définir")</f>
        <v>NON</v>
      </c>
      <c r="O409" s="81" t="str">
        <f>IFERROR(VLOOKUP(F409,'Table V'!A:E,2,FALSE),"TBD")</f>
        <v>LEAD-BONDING</v>
      </c>
      <c r="P409" s="81" t="str">
        <f>IFERROR(CONCATENATE(VLOOKUP(F409,'Table V'!$A$1:$Q$259969,17,FALSE),"-",(RIGHT(C409,4)),"0",D409),"")</f>
        <v>1251019-3499010</v>
      </c>
      <c r="Q409" s="92" t="str">
        <f>IFERROR(VLOOKUP(F409,'Table V'!A:L,12,FALSE),"")</f>
        <v>COL</v>
      </c>
      <c r="R409" s="82" t="s">
        <v>1374</v>
      </c>
      <c r="S409" s="81" t="s">
        <v>1377</v>
      </c>
      <c r="T409" s="90">
        <v>43496</v>
      </c>
      <c r="U409" s="88" t="s">
        <v>18</v>
      </c>
      <c r="V409" s="93" t="str">
        <f>IFERROR(VLOOKUP(F409,'Table V'!A:F,6,FALSE),"TBD")</f>
        <v>N/A</v>
      </c>
      <c r="W409" s="94" t="str">
        <f>IFERROR(VLOOKUP(F409,'Table V'!A:G,7,FALSE),"TBD")</f>
        <v>N/A</v>
      </c>
      <c r="X409" s="81" t="str">
        <f>IFERROR(VLOOKUP(A409,[1]Feuil1!$A:$AJ,32,FALSE),"N/A")</f>
        <v>N/A</v>
      </c>
      <c r="Y409" s="86" t="s">
        <v>1893</v>
      </c>
      <c r="Z409" s="89"/>
      <c r="AA409" s="81" t="s">
        <v>840</v>
      </c>
      <c r="AB409" s="85" t="s">
        <v>920</v>
      </c>
      <c r="AC409" s="85" t="s">
        <v>920</v>
      </c>
      <c r="AD409" s="85" t="s">
        <v>920</v>
      </c>
      <c r="AE409" s="90">
        <v>43492</v>
      </c>
      <c r="AF409" s="90">
        <v>43500</v>
      </c>
      <c r="AG409" s="90">
        <f t="shared" si="27"/>
        <v>43496</v>
      </c>
      <c r="AH409" s="81"/>
      <c r="AI409" s="133" t="str">
        <f>IFERROR(VLOOKUP(SPARES_MANUF[[#This Row],[LCT pour mise à la MAD]],[2]MAD!$B$4:$J$500000,2,FALSE),"MAD TBD")</f>
        <v>MAD TBD</v>
      </c>
      <c r="AJ409" s="124" t="str">
        <f>IFERROR(VLOOKUP(SPARES_MANUF[[#This Row],[LCT pour mise à la MAD]],[2]MAD!$B$4:$J$500000,9,FALSE),"")</f>
        <v/>
      </c>
      <c r="AK40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09" s="124">
        <f>SPARES_MANUF[[#This Row],[Promised ODD]]</f>
        <v>43500</v>
      </c>
      <c r="AM409" s="122" t="s">
        <v>10</v>
      </c>
      <c r="AN409" s="200">
        <f>IFERROR(VLOOKUP(SPARES_MANUF[[#This Row],[P/N]],'Table V'!A$1:O$7777,13,FALSE),"0,00")</f>
        <v>167</v>
      </c>
      <c r="AO409" s="201">
        <f>IFERROR(VLOOKUP(SPARES_MANUF[[#This Row],[P/N]],'Table V'!A$1:O$7777,14,FALSE),"0,00")</f>
        <v>469</v>
      </c>
      <c r="AP409" s="202" t="str">
        <f>IFERROR(VLOOKUP(SPARES_MANUF[[#This Row],[P/N]],'Table V'!A$1:O$7777,15,FALSE),"TBD")</f>
        <v>USD</v>
      </c>
      <c r="AQ409" s="203" t="str">
        <f>IFERROR(VLOOKUP(SPARES_MANUF[[#This Row],[CONCAT]],[3]PO_AS!$A$2:$R$2520,16,FALSE),"TBD")</f>
        <v>TBD</v>
      </c>
      <c r="AR409" s="202" t="str">
        <f>IFERROR(VLOOKUP(SPARES_MANUF[[#This Row],[CONCAT]],[3]PO_AS!$A$2:$S$2520,18,FALSE),"TBD")</f>
        <v>TBD</v>
      </c>
      <c r="AS409" s="202" t="str">
        <f t="shared" si="28"/>
        <v>Non valide</v>
      </c>
      <c r="AT409" s="202" t="str">
        <f t="shared" si="29"/>
        <v>Non valide</v>
      </c>
      <c r="AU4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469</v>
      </c>
      <c r="AV409" s="280">
        <f>IFERROR(SPARES_MANUF[[#This Row],[CA]]*INDEX('Paramètres listes'!$A$32:$C$34,MATCH(SPARES_MANUF[[#This Row],[Devise vendue]],'Paramètres listes'!$A$32:$A$34,0),MATCH(DASHBOARD!$J$5,'Paramètres listes'!$A$32:$C$32,0)),"0,00")</f>
        <v>417.41</v>
      </c>
      <c r="AW409" s="259" t="str">
        <f>LEFT(SPARES_MANUF[[#This Row],[LCT]],9)</f>
        <v>LCT252286</v>
      </c>
      <c r="AX409" s="205">
        <f>SPARES_MANUF[[#This Row],[Collaborated date]]</f>
        <v>43500</v>
      </c>
      <c r="AY409" s="206">
        <f>IF(AND(SPARES_MANUF[[#This Row],[Dashboard date]]&gt;40179,SPARES_MANUF[[#This Row],[Dashboard date]]&lt;45658),SPARES_MANUF[[#This Row],[Dashboard date]],0)</f>
        <v>43500</v>
      </c>
      <c r="AZ409" s="207">
        <f>IF(OR(SPARES_MANUF[[#This Row],[Client]]="STELIA",SPARES_MANUF[[#This Row],[Priority]]="RTN",SPARES_MANUF[[#This Row],[Priority]]="EXP",SPARES_MANUF[[#This Row],[Priority]]="CRIT"),2,1)</f>
        <v>1</v>
      </c>
      <c r="BA409" s="208">
        <f>IFERROR(VLOOKUP(SPARES_MANUF[[#This Row],[P/N]],Tableau2[[#All],[PN]:[Temps alloués (h)]],16,FALSE),"TBD")</f>
        <v>0</v>
      </c>
      <c r="BB409" s="208">
        <f>IFERROR(SUM(SPARES_MANUF[[#This Row],[Temps alloués Unitaire]]*SPARES_MANUF[[#This Row],[Requested Qty]]),"TBD")</f>
        <v>0</v>
      </c>
    </row>
    <row r="410" spans="1:54" ht="38.25" hidden="1" customHeight="1" x14ac:dyDescent="0.2">
      <c r="A410" s="335" t="str">
        <f t="shared" si="26"/>
        <v>2803368010</v>
      </c>
      <c r="B410" s="81" t="str">
        <f>IFERROR(VLOOKUP(F410,'Table V'!A:K,11,FALSE),"TBD")</f>
        <v>AIRBUS</v>
      </c>
      <c r="C410" s="81">
        <v>28033680</v>
      </c>
      <c r="D410" s="82" t="s">
        <v>139</v>
      </c>
      <c r="E410" s="83" t="s">
        <v>3</v>
      </c>
      <c r="F410" s="81" t="s">
        <v>77</v>
      </c>
      <c r="G410" s="81">
        <v>1</v>
      </c>
      <c r="H410" s="81">
        <v>0</v>
      </c>
      <c r="I410" s="81" t="str">
        <f>IFERROR(VLOOKUP(F410,'Stock PHS'!A:F,6,FALSE),"")</f>
        <v/>
      </c>
      <c r="J410" s="84" t="str">
        <f>IFERROR(VLOOKUP(F410,'Table V'!A:I,9,FALSE),"P/N INCONNU")</f>
        <v>P/N CONNU</v>
      </c>
      <c r="K410" s="81" t="str">
        <f>IFERROR(VLOOKUP(F410,'Table V'!A:J,10,FALSE),"TBD")</f>
        <v>VB0044D</v>
      </c>
      <c r="L410" s="81" t="str">
        <f>IFERROR(VLOOKUP(F410,'Table V'!A:C,3,FALSE),"LdF non existante")</f>
        <v>LdF approuvée</v>
      </c>
      <c r="M410" s="85" t="s">
        <v>46</v>
      </c>
      <c r="N410" s="85" t="str">
        <f>IFERROR(VLOOKUP(F410,'Table V'!A:H,8,FALSE),"À définir")</f>
        <v>NON</v>
      </c>
      <c r="O410" s="81">
        <f>IFERROR(VLOOKUP(F410,'Table V'!A:E,2,FALSE),"TBD")</f>
        <v>517</v>
      </c>
      <c r="P410" s="81" t="str">
        <f>IFERROR(CONCATENATE(VLOOKUP(F410,'Table V'!$A$1:$Q$259969,17,FALSE),"-",(RIGHT(C410,4)),"0",D410),"")</f>
        <v>1251019-3680010</v>
      </c>
      <c r="Q410" s="92" t="str">
        <f>IFERROR(VLOOKUP(F410,'Table V'!A:L,12,FALSE),"")</f>
        <v>LAB</v>
      </c>
      <c r="R410" s="82" t="s">
        <v>1339</v>
      </c>
      <c r="S410" s="81" t="s">
        <v>841</v>
      </c>
      <c r="T410" s="90">
        <v>43500</v>
      </c>
      <c r="U410" s="88" t="s">
        <v>18</v>
      </c>
      <c r="V410" s="93" t="str">
        <f>IFERROR(VLOOKUP(F410,'Table V'!A:F,6,FALSE),"TBD")</f>
        <v>6V01965900</v>
      </c>
      <c r="W410" s="94" t="str">
        <f>IFERROR(VLOOKUP(F410,'Table V'!A:G,7,FALSE),"TBD")</f>
        <v>Qté 1</v>
      </c>
      <c r="X410" s="94" t="str">
        <f>IFERROR(VLOOKUP(A410,[1]Feuil1!$A:$AJ,32,FALSE),"N/A")</f>
        <v>Waiting</v>
      </c>
      <c r="Y410" s="86" t="s">
        <v>1893</v>
      </c>
      <c r="Z410" s="89" t="s">
        <v>1348</v>
      </c>
      <c r="AA410" s="81" t="s">
        <v>840</v>
      </c>
      <c r="AB410" s="85">
        <v>20792</v>
      </c>
      <c r="AC410" s="85"/>
      <c r="AD410" s="85">
        <v>5172</v>
      </c>
      <c r="AE410" s="90">
        <v>43480</v>
      </c>
      <c r="AF410" s="90">
        <v>43502</v>
      </c>
      <c r="AG410" s="90">
        <f t="shared" si="27"/>
        <v>43500</v>
      </c>
      <c r="AH410" s="81"/>
      <c r="AI410" s="133">
        <f>IFERROR(VLOOKUP(SPARES_MANUF[[#This Row],[LCT pour mise à la MAD]],[2]MAD!$B$4:$J$500000,2,FALSE),"MAD TBD")</f>
        <v>43497</v>
      </c>
      <c r="AJ410" s="124">
        <f>IFERROR(VLOOKUP(SPARES_MANUF[[#This Row],[LCT pour mise à la MAD]],[2]MAD!$B$4:$J$500000,9,FALSE),"")</f>
        <v>43501</v>
      </c>
      <c r="AK41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10" s="124">
        <f>SPARES_MANUF[[#This Row],[Promised ODD]]</f>
        <v>43502</v>
      </c>
      <c r="AM410" s="122" t="s">
        <v>10</v>
      </c>
      <c r="AN410" s="200">
        <f>IFERROR(VLOOKUP(SPARES_MANUF[[#This Row],[P/N]],'Table V'!A$1:O$7777,13,FALSE),"0,00")</f>
        <v>1951</v>
      </c>
      <c r="AO410" s="201">
        <f>IFERROR(VLOOKUP(SPARES_MANUF[[#This Row],[P/N]],'Table V'!A$1:O$7777,14,FALSE),"0,00")</f>
        <v>2697</v>
      </c>
      <c r="AP410" s="202" t="str">
        <f>IFERROR(VLOOKUP(SPARES_MANUF[[#This Row],[P/N]],'Table V'!A$1:O$7777,15,FALSE),"TBD")</f>
        <v>EUR</v>
      </c>
      <c r="AQ410" s="201" t="str">
        <f>IFERROR(VLOOKUP(SPARES_MANUF[[#This Row],[CONCAT]],[3]PO_AS!$A$2:$R$2520,16,FALSE),"TBD")</f>
        <v>TBD</v>
      </c>
      <c r="AR410" s="202" t="str">
        <f>IFERROR(VLOOKUP(SPARES_MANUF[[#This Row],[CONCAT]],[3]PO_AS!$A$2:$S$2520,18,FALSE),"TBD")</f>
        <v>TBD</v>
      </c>
      <c r="AS410" s="202" t="str">
        <f t="shared" si="28"/>
        <v>Non valide</v>
      </c>
      <c r="AT410" s="202" t="str">
        <f t="shared" si="29"/>
        <v>Non valide</v>
      </c>
      <c r="AU4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2697</v>
      </c>
      <c r="AV410" s="280">
        <f>IFERROR(SPARES_MANUF[[#This Row],[CA]]*INDEX('Paramètres listes'!$A$32:$C$34,MATCH(SPARES_MANUF[[#This Row],[Devise vendue]],'Paramètres listes'!$A$32:$A$34,0),MATCH(DASHBOARD!$J$5,'Paramètres listes'!$A$32:$C$32,0)),"0,00")</f>
        <v>2697</v>
      </c>
      <c r="AW410" s="259" t="str">
        <f>LEFT(SPARES_MANUF[[#This Row],[LCT]],9)</f>
        <v>LCT242985</v>
      </c>
      <c r="AX410" s="205">
        <f>SPARES_MANUF[[#This Row],[Collaborated date]]</f>
        <v>43502</v>
      </c>
      <c r="AY410" s="206">
        <f>IF(AND(SPARES_MANUF[[#This Row],[Dashboard date]]&gt;40179,SPARES_MANUF[[#This Row],[Dashboard date]]&lt;45658),SPARES_MANUF[[#This Row],[Dashboard date]],0)</f>
        <v>43502</v>
      </c>
      <c r="AZ410" s="207">
        <f>IF(OR(SPARES_MANUF[[#This Row],[Client]]="STELIA",SPARES_MANUF[[#This Row],[Priority]]="RTN",SPARES_MANUF[[#This Row],[Priority]]="EXP",SPARES_MANUF[[#This Row],[Priority]]="CRIT"),2,1)</f>
        <v>1</v>
      </c>
      <c r="BA410" s="208">
        <f>IFERROR(VLOOKUP(SPARES_MANUF[[#This Row],[P/N]],Tableau2[[#All],[PN]:[Temps alloués (h)]],16,FALSE),"TBD")</f>
        <v>2.4300000000000002</v>
      </c>
      <c r="BB410" s="208">
        <f>IFERROR(SUM(SPARES_MANUF[[#This Row],[Temps alloués Unitaire]]*SPARES_MANUF[[#This Row],[Requested Qty]]),"TBD")</f>
        <v>2.4300000000000002</v>
      </c>
    </row>
    <row r="411" spans="1:54" ht="38.25" hidden="1" customHeight="1" x14ac:dyDescent="0.2">
      <c r="A411" s="335" t="str">
        <f t="shared" si="26"/>
        <v>2753000110</v>
      </c>
      <c r="B411" s="81" t="str">
        <f>IFERROR(VLOOKUP(F411,'Table V'!A:K,11,FALSE),"TBD")</f>
        <v>AIRBUS</v>
      </c>
      <c r="C411" s="81">
        <v>27530001</v>
      </c>
      <c r="D411" s="82">
        <v>10</v>
      </c>
      <c r="E411" s="83" t="s">
        <v>86</v>
      </c>
      <c r="F411" s="81" t="s">
        <v>689</v>
      </c>
      <c r="G411" s="81">
        <v>1</v>
      </c>
      <c r="H411" s="81">
        <v>0</v>
      </c>
      <c r="I411" s="81" t="str">
        <f>IFERROR(VLOOKUP(F411,'Stock PHS'!A:F,6,FALSE),"")</f>
        <v/>
      </c>
      <c r="J411" s="84" t="str">
        <f>IFERROR(VLOOKUP(F411,'Table V'!A:I,9,FALSE),"P/N INCONNU")</f>
        <v>P/N CONNU</v>
      </c>
      <c r="K411" s="81" t="str">
        <f>IFERROR(VLOOKUP(F411,'Table V'!A:J,10,FALSE),"TBD")</f>
        <v>TBD</v>
      </c>
      <c r="L411" s="81" t="str">
        <f>IFERROR(VLOOKUP(F411,'Table V'!A:C,3,FALSE),"LdF non existante")</f>
        <v>LdF Non approuvée</v>
      </c>
      <c r="M411" s="85" t="s">
        <v>46</v>
      </c>
      <c r="N411" s="81" t="str">
        <f>IFERROR(VLOOKUP(F411,'Table V'!A:H,8,FALSE),"À définir")</f>
        <v>NON</v>
      </c>
      <c r="O411" s="81" t="str">
        <f>IFERROR(VLOOKUP(F411,'Table V'!A:E,2,FALSE),"TBD")</f>
        <v>PLATE</v>
      </c>
      <c r="P411" s="81" t="str">
        <f>IFERROR(CONCATENATE(VLOOKUP(F411,'Table V'!$A$1:$Q$259969,17,FALSE),"-",(RIGHT(C411,4)),"0",D411),"")</f>
        <v>1251019-0001010</v>
      </c>
      <c r="Q411" s="86" t="s">
        <v>709</v>
      </c>
      <c r="R411" s="82" t="s">
        <v>1002</v>
      </c>
      <c r="S411" s="81" t="s">
        <v>999</v>
      </c>
      <c r="T411" s="90">
        <v>43501</v>
      </c>
      <c r="U411" s="88" t="s">
        <v>18</v>
      </c>
      <c r="V411" s="86" t="str">
        <f>IFERROR(VLOOKUP(F411,'Table V'!A:F,6,FALSE),"TBD")</f>
        <v>6925002700</v>
      </c>
      <c r="W411" s="81" t="str">
        <f>IFERROR(VLOOKUP(F411,'Table V'!A:G,7,FALSE),"TBD")</f>
        <v>Qté 2</v>
      </c>
      <c r="X411" s="81" t="str">
        <f>IFERROR(VLOOKUP(A411,[1]Feuil1!$A:$AJ,32,FALSE),"N/A")</f>
        <v>Received</v>
      </c>
      <c r="Y411" s="86" t="s">
        <v>1893</v>
      </c>
      <c r="Z411" s="89" t="s">
        <v>703</v>
      </c>
      <c r="AA411" s="81" t="s">
        <v>1016</v>
      </c>
      <c r="AB411" s="85">
        <v>12653</v>
      </c>
      <c r="AC411" s="85" t="s">
        <v>696</v>
      </c>
      <c r="AD411" s="85" t="s">
        <v>1001</v>
      </c>
      <c r="AE411" s="90">
        <v>43281</v>
      </c>
      <c r="AF411" s="90">
        <v>43505</v>
      </c>
      <c r="AG411" s="90">
        <f t="shared" si="27"/>
        <v>43501</v>
      </c>
      <c r="AH411" s="81"/>
      <c r="AI411" s="133" t="str">
        <f>IFERROR(VLOOKUP(SPARES_MANUF[[#This Row],[LCT pour mise à la MAD]],[2]MAD!$B$4:$J$500000,2,FALSE),"MAD TBD")</f>
        <v>MAD TBD</v>
      </c>
      <c r="AJ411" s="124" t="str">
        <f>IFERROR(VLOOKUP(SPARES_MANUF[[#This Row],[LCT pour mise à la MAD]],[2]MAD!$B$4:$J$500000,9,FALSE),"")</f>
        <v/>
      </c>
      <c r="AK4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1" s="124">
        <f>SPARES_MANUF[[#This Row],[Promised ODD]]</f>
        <v>43505</v>
      </c>
      <c r="AM411" s="122" t="s">
        <v>10</v>
      </c>
      <c r="AN411" s="200">
        <f>IFERROR(VLOOKUP(SPARES_MANUF[[#This Row],[P/N]],'Table V'!A$1:O$7777,13,FALSE),"0,00")</f>
        <v>2380</v>
      </c>
      <c r="AO411" s="201">
        <f>IFERROR(VLOOKUP(SPARES_MANUF[[#This Row],[P/N]],'Table V'!A$1:O$7777,14,FALSE),"0,00")</f>
        <v>0</v>
      </c>
      <c r="AP411" s="202" t="str">
        <f>IFERROR(VLOOKUP(SPARES_MANUF[[#This Row],[P/N]],'Table V'!A$1:O$7777,15,FALSE),"TBD")</f>
        <v>USD</v>
      </c>
      <c r="AQ411" s="201" t="str">
        <f>IFERROR(VLOOKUP(SPARES_MANUF[[#This Row],[CONCAT]],[3]PO_AS!$A$2:$R$2520,16,FALSE),"TBD")</f>
        <v>TBD</v>
      </c>
      <c r="AR411" s="202" t="str">
        <f>IFERROR(VLOOKUP(SPARES_MANUF[[#This Row],[CONCAT]],[3]PO_AS!$A$2:$S$2520,18,FALSE),"TBD")</f>
        <v>TBD</v>
      </c>
      <c r="AS411" s="204" t="str">
        <f t="shared" si="28"/>
        <v>Non valide</v>
      </c>
      <c r="AT411" s="204" t="str">
        <f t="shared" si="29"/>
        <v>Non valide</v>
      </c>
      <c r="AU4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11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11" s="259" t="str">
        <f>LEFT(SPARES_MANUF[[#This Row],[LCT]],9)</f>
        <v>LCT055767</v>
      </c>
      <c r="AX411" s="205">
        <f>SPARES_MANUF[[#This Row],[Collaborated date]]</f>
        <v>43505</v>
      </c>
      <c r="AY411" s="206">
        <f>IF(AND(SPARES_MANUF[[#This Row],[Dashboard date]]&gt;40179,SPARES_MANUF[[#This Row],[Dashboard date]]&lt;45658),SPARES_MANUF[[#This Row],[Dashboard date]],0)</f>
        <v>43505</v>
      </c>
      <c r="AZ411" s="207">
        <f>IF(OR(SPARES_MANUF[[#This Row],[Client]]="STELIA",SPARES_MANUF[[#This Row],[Priority]]="RTN",SPARES_MANUF[[#This Row],[Priority]]="EXP",SPARES_MANUF[[#This Row],[Priority]]="CRIT"),2,1)</f>
        <v>2</v>
      </c>
      <c r="BA411" s="208">
        <f>IFERROR(VLOOKUP(SPARES_MANUF[[#This Row],[P/N]],Tableau2[[#All],[PN]:[Temps alloués (h)]],16,FALSE),"TBD")</f>
        <v>5</v>
      </c>
      <c r="BB411" s="208">
        <f>IFERROR(SUM(SPARES_MANUF[[#This Row],[Temps alloués Unitaire]]*SPARES_MANUF[[#This Row],[Requested Qty]]),"TBD")</f>
        <v>5</v>
      </c>
    </row>
    <row r="412" spans="1:54" ht="38.25" hidden="1" customHeight="1" x14ac:dyDescent="0.2">
      <c r="A412" s="335" t="str">
        <f t="shared" si="26"/>
        <v>2753000210</v>
      </c>
      <c r="B412" s="81" t="str">
        <f>IFERROR(VLOOKUP(F412,'Table V'!A:K,11,FALSE),"TBD")</f>
        <v>AIRBUS</v>
      </c>
      <c r="C412" s="81">
        <v>27530002</v>
      </c>
      <c r="D412" s="82">
        <v>10</v>
      </c>
      <c r="E412" s="83" t="s">
        <v>86</v>
      </c>
      <c r="F412" s="81" t="s">
        <v>689</v>
      </c>
      <c r="G412" s="81">
        <v>1</v>
      </c>
      <c r="H412" s="81">
        <v>0</v>
      </c>
      <c r="I412" s="81" t="str">
        <f>IFERROR(VLOOKUP(F412,'Stock PHS'!A:F,6,FALSE),"")</f>
        <v/>
      </c>
      <c r="J412" s="84" t="str">
        <f>IFERROR(VLOOKUP(F412,'Table V'!A:I,9,FALSE),"P/N INCONNU")</f>
        <v>P/N CONNU</v>
      </c>
      <c r="K412" s="81" t="str">
        <f>IFERROR(VLOOKUP(F412,'Table V'!A:J,10,FALSE),"TBD")</f>
        <v>TBD</v>
      </c>
      <c r="L412" s="81" t="str">
        <f>IFERROR(VLOOKUP(F412,'Table V'!A:C,3,FALSE),"LdF non existante")</f>
        <v>LdF Non approuvée</v>
      </c>
      <c r="M412" s="85" t="s">
        <v>46</v>
      </c>
      <c r="N412" s="81" t="str">
        <f>IFERROR(VLOOKUP(F412,'Table V'!A:H,8,FALSE),"À définir")</f>
        <v>NON</v>
      </c>
      <c r="O412" s="81" t="str">
        <f>IFERROR(VLOOKUP(F412,'Table V'!A:E,2,FALSE),"TBD")</f>
        <v>PLATE</v>
      </c>
      <c r="P412" s="81" t="str">
        <f>IFERROR(CONCATENATE(VLOOKUP(F412,'Table V'!$A$1:$Q$259969,17,FALSE),"-",(RIGHT(C412,4)),"0",D412),"")</f>
        <v>1251019-0002010</v>
      </c>
      <c r="Q412" s="86" t="s">
        <v>709</v>
      </c>
      <c r="R412" s="82" t="s">
        <v>1002</v>
      </c>
      <c r="S412" s="81" t="s">
        <v>1006</v>
      </c>
      <c r="T412" s="90">
        <v>43501</v>
      </c>
      <c r="U412" s="88" t="s">
        <v>18</v>
      </c>
      <c r="V412" s="86" t="str">
        <f>IFERROR(VLOOKUP(F412,'Table V'!A:F,6,FALSE),"TBD")</f>
        <v>6925002700</v>
      </c>
      <c r="W412" s="81" t="str">
        <f>IFERROR(VLOOKUP(F412,'Table V'!A:G,7,FALSE),"TBD")</f>
        <v>Qté 2</v>
      </c>
      <c r="X412" s="81" t="str">
        <f>IFERROR(VLOOKUP(A412,[1]Feuil1!$A:$AJ,32,FALSE),"N/A")</f>
        <v>Received</v>
      </c>
      <c r="Y412" s="86" t="s">
        <v>1893</v>
      </c>
      <c r="Z412" s="89" t="s">
        <v>703</v>
      </c>
      <c r="AA412" s="81" t="s">
        <v>1016</v>
      </c>
      <c r="AB412" s="85">
        <v>12653</v>
      </c>
      <c r="AC412" s="85" t="s">
        <v>696</v>
      </c>
      <c r="AD412" s="85" t="s">
        <v>1001</v>
      </c>
      <c r="AE412" s="90">
        <v>43281</v>
      </c>
      <c r="AF412" s="90">
        <v>43505</v>
      </c>
      <c r="AG412" s="90">
        <f t="shared" si="27"/>
        <v>43501</v>
      </c>
      <c r="AH412" s="81"/>
      <c r="AI412" s="133" t="str">
        <f>IFERROR(VLOOKUP(SPARES_MANUF[[#This Row],[LCT pour mise à la MAD]],[2]MAD!$B$4:$J$500000,2,FALSE),"MAD TBD")</f>
        <v>MAD TBD</v>
      </c>
      <c r="AJ412" s="124" t="str">
        <f>IFERROR(VLOOKUP(SPARES_MANUF[[#This Row],[LCT pour mise à la MAD]],[2]MAD!$B$4:$J$500000,9,FALSE),"")</f>
        <v/>
      </c>
      <c r="AK4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2" s="124">
        <f>SPARES_MANUF[[#This Row],[Promised ODD]]</f>
        <v>43505</v>
      </c>
      <c r="AM412" s="122" t="s">
        <v>10</v>
      </c>
      <c r="AN412" s="200">
        <f>IFERROR(VLOOKUP(SPARES_MANUF[[#This Row],[P/N]],'Table V'!A$1:O$7777,13,FALSE),"0,00")</f>
        <v>2380</v>
      </c>
      <c r="AO412" s="201">
        <f>IFERROR(VLOOKUP(SPARES_MANUF[[#This Row],[P/N]],'Table V'!A$1:O$7777,14,FALSE),"0,00")</f>
        <v>0</v>
      </c>
      <c r="AP412" s="202" t="str">
        <f>IFERROR(VLOOKUP(SPARES_MANUF[[#This Row],[P/N]],'Table V'!A$1:O$7777,15,FALSE),"TBD")</f>
        <v>USD</v>
      </c>
      <c r="AQ412" s="201" t="str">
        <f>IFERROR(VLOOKUP(SPARES_MANUF[[#This Row],[CONCAT]],[3]PO_AS!$A$2:$R$2520,16,FALSE),"TBD")</f>
        <v>TBD</v>
      </c>
      <c r="AR412" s="202" t="str">
        <f>IFERROR(VLOOKUP(SPARES_MANUF[[#This Row],[CONCAT]],[3]PO_AS!$A$2:$S$2520,18,FALSE),"TBD")</f>
        <v>TBD</v>
      </c>
      <c r="AS412" s="204" t="str">
        <f t="shared" si="28"/>
        <v>Non valide</v>
      </c>
      <c r="AT412" s="204" t="str">
        <f t="shared" si="29"/>
        <v>Non valide</v>
      </c>
      <c r="AU4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12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12" s="259" t="str">
        <f>LEFT(SPARES_MANUF[[#This Row],[LCT]],9)</f>
        <v>LCT055767</v>
      </c>
      <c r="AX412" s="205">
        <f>SPARES_MANUF[[#This Row],[Collaborated date]]</f>
        <v>43505</v>
      </c>
      <c r="AY412" s="206">
        <f>IF(AND(SPARES_MANUF[[#This Row],[Dashboard date]]&gt;40179,SPARES_MANUF[[#This Row],[Dashboard date]]&lt;45658),SPARES_MANUF[[#This Row],[Dashboard date]],0)</f>
        <v>43505</v>
      </c>
      <c r="AZ412" s="207">
        <f>IF(OR(SPARES_MANUF[[#This Row],[Client]]="STELIA",SPARES_MANUF[[#This Row],[Priority]]="RTN",SPARES_MANUF[[#This Row],[Priority]]="EXP",SPARES_MANUF[[#This Row],[Priority]]="CRIT"),2,1)</f>
        <v>2</v>
      </c>
      <c r="BA412" s="208">
        <f>IFERROR(VLOOKUP(SPARES_MANUF[[#This Row],[P/N]],Tableau2[[#All],[PN]:[Temps alloués (h)]],16,FALSE),"TBD")</f>
        <v>5</v>
      </c>
      <c r="BB412" s="208">
        <f>IFERROR(SUM(SPARES_MANUF[[#This Row],[Temps alloués Unitaire]]*SPARES_MANUF[[#This Row],[Requested Qty]]),"TBD")</f>
        <v>5</v>
      </c>
    </row>
    <row r="413" spans="1:54" ht="38.25" hidden="1" customHeight="1" x14ac:dyDescent="0.2">
      <c r="A413" s="335" t="str">
        <f t="shared" si="26"/>
        <v>2753000310</v>
      </c>
      <c r="B413" s="81" t="str">
        <f>IFERROR(VLOOKUP(F413,'Table V'!A:K,11,FALSE),"TBD")</f>
        <v>AIRBUS</v>
      </c>
      <c r="C413" s="81">
        <v>27530003</v>
      </c>
      <c r="D413" s="82">
        <v>10</v>
      </c>
      <c r="E413" s="83" t="s">
        <v>86</v>
      </c>
      <c r="F413" s="81" t="s">
        <v>689</v>
      </c>
      <c r="G413" s="81">
        <v>1</v>
      </c>
      <c r="H413" s="81">
        <v>0</v>
      </c>
      <c r="I413" s="81" t="str">
        <f>IFERROR(VLOOKUP(F413,'Stock PHS'!A:F,6,FALSE),"")</f>
        <v/>
      </c>
      <c r="J413" s="84" t="str">
        <f>IFERROR(VLOOKUP(F413,'Table V'!A:I,9,FALSE),"P/N INCONNU")</f>
        <v>P/N CONNU</v>
      </c>
      <c r="K413" s="81" t="str">
        <f>IFERROR(VLOOKUP(F413,'Table V'!A:J,10,FALSE),"TBD")</f>
        <v>TBD</v>
      </c>
      <c r="L413" s="81" t="str">
        <f>IFERROR(VLOOKUP(F413,'Table V'!A:C,3,FALSE),"LdF non existante")</f>
        <v>LdF Non approuvée</v>
      </c>
      <c r="M413" s="85" t="s">
        <v>46</v>
      </c>
      <c r="N413" s="81" t="str">
        <f>IFERROR(VLOOKUP(F413,'Table V'!A:H,8,FALSE),"À définir")</f>
        <v>NON</v>
      </c>
      <c r="O413" s="81" t="str">
        <f>IFERROR(VLOOKUP(F413,'Table V'!A:E,2,FALSE),"TBD")</f>
        <v>PLATE</v>
      </c>
      <c r="P413" s="81" t="str">
        <f>IFERROR(CONCATENATE(VLOOKUP(F413,'Table V'!$A$1:$Q$259969,17,FALSE),"-",(RIGHT(C413,4)),"0",D413),"")</f>
        <v>1251019-0003010</v>
      </c>
      <c r="Q413" s="86" t="s">
        <v>709</v>
      </c>
      <c r="R413" s="82" t="s">
        <v>1002</v>
      </c>
      <c r="S413" s="81" t="s">
        <v>1007</v>
      </c>
      <c r="T413" s="90">
        <v>43501</v>
      </c>
      <c r="U413" s="88" t="s">
        <v>18</v>
      </c>
      <c r="V413" s="86" t="str">
        <f>IFERROR(VLOOKUP(F413,'Table V'!A:F,6,FALSE),"TBD")</f>
        <v>6925002700</v>
      </c>
      <c r="W413" s="81" t="str">
        <f>IFERROR(VLOOKUP(F413,'Table V'!A:G,7,FALSE),"TBD")</f>
        <v>Qté 2</v>
      </c>
      <c r="X413" s="81" t="str">
        <f>IFERROR(VLOOKUP(A413,[1]Feuil1!$A:$AJ,32,FALSE),"N/A")</f>
        <v>Received</v>
      </c>
      <c r="Y413" s="86" t="s">
        <v>1893</v>
      </c>
      <c r="Z413" s="89" t="s">
        <v>703</v>
      </c>
      <c r="AA413" s="81" t="s">
        <v>1016</v>
      </c>
      <c r="AB413" s="85">
        <v>12653</v>
      </c>
      <c r="AC413" s="85" t="s">
        <v>696</v>
      </c>
      <c r="AD413" s="85" t="s">
        <v>1001</v>
      </c>
      <c r="AE413" s="90">
        <v>43281</v>
      </c>
      <c r="AF413" s="90">
        <v>43505</v>
      </c>
      <c r="AG413" s="90">
        <f t="shared" si="27"/>
        <v>43501</v>
      </c>
      <c r="AH413" s="81"/>
      <c r="AI413" s="133" t="str">
        <f>IFERROR(VLOOKUP(SPARES_MANUF[[#This Row],[LCT pour mise à la MAD]],[2]MAD!$B$4:$J$500000,2,FALSE),"MAD TBD")</f>
        <v>MAD TBD</v>
      </c>
      <c r="AJ413" s="124" t="str">
        <f>IFERROR(VLOOKUP(SPARES_MANUF[[#This Row],[LCT pour mise à la MAD]],[2]MAD!$B$4:$J$500000,9,FALSE),"")</f>
        <v/>
      </c>
      <c r="AK4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3" s="124">
        <f>SPARES_MANUF[[#This Row],[Promised ODD]]</f>
        <v>43505</v>
      </c>
      <c r="AM413" s="122" t="s">
        <v>10</v>
      </c>
      <c r="AN413" s="200">
        <f>IFERROR(VLOOKUP(SPARES_MANUF[[#This Row],[P/N]],'Table V'!A$1:O$7777,13,FALSE),"0,00")</f>
        <v>2380</v>
      </c>
      <c r="AO413" s="201">
        <f>IFERROR(VLOOKUP(SPARES_MANUF[[#This Row],[P/N]],'Table V'!A$1:O$7777,14,FALSE),"0,00")</f>
        <v>0</v>
      </c>
      <c r="AP413" s="202" t="str">
        <f>IFERROR(VLOOKUP(SPARES_MANUF[[#This Row],[P/N]],'Table V'!A$1:O$7777,15,FALSE),"TBD")</f>
        <v>USD</v>
      </c>
      <c r="AQ413" s="201" t="str">
        <f>IFERROR(VLOOKUP(SPARES_MANUF[[#This Row],[CONCAT]],[3]PO_AS!$A$2:$R$2520,16,FALSE),"TBD")</f>
        <v>TBD</v>
      </c>
      <c r="AR413" s="202" t="str">
        <f>IFERROR(VLOOKUP(SPARES_MANUF[[#This Row],[CONCAT]],[3]PO_AS!$A$2:$S$2520,18,FALSE),"TBD")</f>
        <v>TBD</v>
      </c>
      <c r="AS413" s="204" t="str">
        <f t="shared" si="28"/>
        <v>Non valide</v>
      </c>
      <c r="AT413" s="204" t="str">
        <f t="shared" si="29"/>
        <v>Non valide</v>
      </c>
      <c r="AU4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13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13" s="259" t="str">
        <f>LEFT(SPARES_MANUF[[#This Row],[LCT]],9)</f>
        <v>LCT055767</v>
      </c>
      <c r="AX413" s="205">
        <f>SPARES_MANUF[[#This Row],[Collaborated date]]</f>
        <v>43505</v>
      </c>
      <c r="AY413" s="206">
        <f>IF(AND(SPARES_MANUF[[#This Row],[Dashboard date]]&gt;40179,SPARES_MANUF[[#This Row],[Dashboard date]]&lt;45658),SPARES_MANUF[[#This Row],[Dashboard date]],0)</f>
        <v>43505</v>
      </c>
      <c r="AZ413" s="207">
        <f>IF(OR(SPARES_MANUF[[#This Row],[Client]]="STELIA",SPARES_MANUF[[#This Row],[Priority]]="RTN",SPARES_MANUF[[#This Row],[Priority]]="EXP",SPARES_MANUF[[#This Row],[Priority]]="CRIT"),2,1)</f>
        <v>2</v>
      </c>
      <c r="BA413" s="208">
        <f>IFERROR(VLOOKUP(SPARES_MANUF[[#This Row],[P/N]],Tableau2[[#All],[PN]:[Temps alloués (h)]],16,FALSE),"TBD")</f>
        <v>5</v>
      </c>
      <c r="BB413" s="208">
        <f>IFERROR(SUM(SPARES_MANUF[[#This Row],[Temps alloués Unitaire]]*SPARES_MANUF[[#This Row],[Requested Qty]]),"TBD")</f>
        <v>5</v>
      </c>
    </row>
    <row r="414" spans="1:54" ht="38.25" hidden="1" customHeight="1" x14ac:dyDescent="0.2">
      <c r="A414" s="335" t="str">
        <f t="shared" si="26"/>
        <v>2753000410</v>
      </c>
      <c r="B414" s="81" t="str">
        <f>IFERROR(VLOOKUP(F414,'Table V'!A:K,11,FALSE),"TBD")</f>
        <v>AIRBUS</v>
      </c>
      <c r="C414" s="81">
        <v>27530004</v>
      </c>
      <c r="D414" s="82">
        <v>10</v>
      </c>
      <c r="E414" s="83" t="s">
        <v>78</v>
      </c>
      <c r="F414" s="81" t="s">
        <v>689</v>
      </c>
      <c r="G414" s="81">
        <v>1</v>
      </c>
      <c r="H414" s="81">
        <v>0</v>
      </c>
      <c r="I414" s="81" t="str">
        <f>IFERROR(VLOOKUP(F414,'Stock PHS'!A:F,6,FALSE),"")</f>
        <v/>
      </c>
      <c r="J414" s="84" t="str">
        <f>IFERROR(VLOOKUP(F414,'Table V'!A:I,9,FALSE),"P/N INCONNU")</f>
        <v>P/N CONNU</v>
      </c>
      <c r="K414" s="81" t="str">
        <f>IFERROR(VLOOKUP(F414,'Table V'!A:J,10,FALSE),"TBD")</f>
        <v>TBD</v>
      </c>
      <c r="L414" s="81" t="str">
        <f>IFERROR(VLOOKUP(F414,'Table V'!A:C,3,FALSE),"LdF non existante")</f>
        <v>LdF Non approuvée</v>
      </c>
      <c r="M414" s="85" t="s">
        <v>46</v>
      </c>
      <c r="N414" s="81" t="str">
        <f>IFERROR(VLOOKUP(F414,'Table V'!A:H,8,FALSE),"À définir")</f>
        <v>NON</v>
      </c>
      <c r="O414" s="81" t="str">
        <f>IFERROR(VLOOKUP(F414,'Table V'!A:E,2,FALSE),"TBD")</f>
        <v>PLATE</v>
      </c>
      <c r="P414" s="81" t="str">
        <f>IFERROR(CONCATENATE(VLOOKUP(F414,'Table V'!$A$1:$Q$259969,17,FALSE),"-",(RIGHT(C414,4)),"0",D414),"")</f>
        <v>1251019-0004010</v>
      </c>
      <c r="Q414" s="86" t="s">
        <v>709</v>
      </c>
      <c r="R414" s="82" t="s">
        <v>1002</v>
      </c>
      <c r="S414" s="81" t="s">
        <v>1008</v>
      </c>
      <c r="T414" s="90">
        <v>43501</v>
      </c>
      <c r="U414" s="88" t="s">
        <v>18</v>
      </c>
      <c r="V414" s="86" t="str">
        <f>IFERROR(VLOOKUP(F414,'Table V'!A:F,6,FALSE),"TBD")</f>
        <v>6925002700</v>
      </c>
      <c r="W414" s="81" t="str">
        <f>IFERROR(VLOOKUP(F414,'Table V'!A:G,7,FALSE),"TBD")</f>
        <v>Qté 2</v>
      </c>
      <c r="X414" s="81" t="str">
        <f>IFERROR(VLOOKUP(A414,[1]Feuil1!$A:$AJ,32,FALSE),"N/A")</f>
        <v>Received</v>
      </c>
      <c r="Y414" s="86" t="s">
        <v>1893</v>
      </c>
      <c r="Z414" s="89" t="s">
        <v>703</v>
      </c>
      <c r="AA414" s="81" t="s">
        <v>1016</v>
      </c>
      <c r="AB414" s="85">
        <v>12653</v>
      </c>
      <c r="AC414" s="85" t="s">
        <v>696</v>
      </c>
      <c r="AD414" s="85" t="s">
        <v>1001</v>
      </c>
      <c r="AE414" s="90">
        <v>43281</v>
      </c>
      <c r="AF414" s="90">
        <v>43505</v>
      </c>
      <c r="AG414" s="90">
        <f t="shared" si="27"/>
        <v>43501</v>
      </c>
      <c r="AH414" s="81"/>
      <c r="AI414" s="133" t="str">
        <f>IFERROR(VLOOKUP(SPARES_MANUF[[#This Row],[LCT pour mise à la MAD]],[2]MAD!$B$4:$J$500000,2,FALSE),"MAD TBD")</f>
        <v>MAD TBD</v>
      </c>
      <c r="AJ414" s="124" t="str">
        <f>IFERROR(VLOOKUP(SPARES_MANUF[[#This Row],[LCT pour mise à la MAD]],[2]MAD!$B$4:$J$500000,9,FALSE),"")</f>
        <v/>
      </c>
      <c r="AK4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4" s="124">
        <f>SPARES_MANUF[[#This Row],[Promised ODD]]</f>
        <v>43505</v>
      </c>
      <c r="AM414" s="122" t="s">
        <v>10</v>
      </c>
      <c r="AN414" s="200">
        <f>IFERROR(VLOOKUP(SPARES_MANUF[[#This Row],[P/N]],'Table V'!A$1:O$7777,13,FALSE),"0,00")</f>
        <v>2380</v>
      </c>
      <c r="AO414" s="201">
        <f>IFERROR(VLOOKUP(SPARES_MANUF[[#This Row],[P/N]],'Table V'!A$1:O$7777,14,FALSE),"0,00")</f>
        <v>0</v>
      </c>
      <c r="AP414" s="202" t="str">
        <f>IFERROR(VLOOKUP(SPARES_MANUF[[#This Row],[P/N]],'Table V'!A$1:O$7777,15,FALSE),"TBD")</f>
        <v>USD</v>
      </c>
      <c r="AQ414" s="201" t="str">
        <f>IFERROR(VLOOKUP(SPARES_MANUF[[#This Row],[CONCAT]],[3]PO_AS!$A$2:$R$2520,16,FALSE),"TBD")</f>
        <v>TBD</v>
      </c>
      <c r="AR414" s="202" t="str">
        <f>IFERROR(VLOOKUP(SPARES_MANUF[[#This Row],[CONCAT]],[3]PO_AS!$A$2:$S$2520,18,FALSE),"TBD")</f>
        <v>TBD</v>
      </c>
      <c r="AS414" s="204" t="str">
        <f t="shared" si="28"/>
        <v>Non valide</v>
      </c>
      <c r="AT414" s="204" t="str">
        <f t="shared" si="29"/>
        <v>Non valide</v>
      </c>
      <c r="AU4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14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14" s="259" t="str">
        <f>LEFT(SPARES_MANUF[[#This Row],[LCT]],9)</f>
        <v>LCT055767</v>
      </c>
      <c r="AX414" s="205">
        <f>SPARES_MANUF[[#This Row],[Collaborated date]]</f>
        <v>43505</v>
      </c>
      <c r="AY414" s="206">
        <f>IF(AND(SPARES_MANUF[[#This Row],[Dashboard date]]&gt;40179,SPARES_MANUF[[#This Row],[Dashboard date]]&lt;45658),SPARES_MANUF[[#This Row],[Dashboard date]],0)</f>
        <v>43505</v>
      </c>
      <c r="AZ414" s="207">
        <f>IF(OR(SPARES_MANUF[[#This Row],[Client]]="STELIA",SPARES_MANUF[[#This Row],[Priority]]="RTN",SPARES_MANUF[[#This Row],[Priority]]="EXP",SPARES_MANUF[[#This Row],[Priority]]="CRIT"),2,1)</f>
        <v>2</v>
      </c>
      <c r="BA414" s="208">
        <f>IFERROR(VLOOKUP(SPARES_MANUF[[#This Row],[P/N]],Tableau2[[#All],[PN]:[Temps alloués (h)]],16,FALSE),"TBD")</f>
        <v>5</v>
      </c>
      <c r="BB414" s="208">
        <f>IFERROR(SUM(SPARES_MANUF[[#This Row],[Temps alloués Unitaire]]*SPARES_MANUF[[#This Row],[Requested Qty]]),"TBD")</f>
        <v>5</v>
      </c>
    </row>
    <row r="415" spans="1:54" ht="38.25" hidden="1" customHeight="1" x14ac:dyDescent="0.2">
      <c r="A415" s="335" t="str">
        <f t="shared" ref="A415:A478" si="30">C415&amp;(RIGHT(D415,2))</f>
        <v>2753000510</v>
      </c>
      <c r="B415" s="81" t="str">
        <f>IFERROR(VLOOKUP(F415,'Table V'!A:K,11,FALSE),"TBD")</f>
        <v>AIRBUS</v>
      </c>
      <c r="C415" s="81">
        <v>27530005</v>
      </c>
      <c r="D415" s="82" t="s">
        <v>139</v>
      </c>
      <c r="E415" s="83" t="s">
        <v>86</v>
      </c>
      <c r="F415" s="81" t="s">
        <v>689</v>
      </c>
      <c r="G415" s="81">
        <v>1</v>
      </c>
      <c r="H415" s="81">
        <v>0</v>
      </c>
      <c r="I415" s="81" t="str">
        <f>IFERROR(VLOOKUP(F415,'Stock PHS'!A:F,6,FALSE),"")</f>
        <v/>
      </c>
      <c r="J415" s="84" t="str">
        <f>IFERROR(VLOOKUP(F415,'Table V'!A:I,9,FALSE),"P/N INCONNU")</f>
        <v>P/N CONNU</v>
      </c>
      <c r="K415" s="81" t="str">
        <f>IFERROR(VLOOKUP(F415,'Table V'!A:J,10,FALSE),"TBD")</f>
        <v>TBD</v>
      </c>
      <c r="L415" s="81" t="str">
        <f>IFERROR(VLOOKUP(F415,'Table V'!A:C,3,FALSE),"LdF non existante")</f>
        <v>LdF Non approuvée</v>
      </c>
      <c r="M415" s="85" t="s">
        <v>46</v>
      </c>
      <c r="N415" s="81" t="str">
        <f>IFERROR(VLOOKUP(F415,'Table V'!A:H,8,FALSE),"À définir")</f>
        <v>NON</v>
      </c>
      <c r="O415" s="81" t="str">
        <f>IFERROR(VLOOKUP(F415,'Table V'!A:E,2,FALSE),"TBD")</f>
        <v>PLATE</v>
      </c>
      <c r="P415" s="81" t="str">
        <f>IFERROR(CONCATENATE(VLOOKUP(F415,'Table V'!$A$1:$Q$259969,17,FALSE),"-",(RIGHT(C415,4)),"0",D415),"")</f>
        <v>1251019-0005010</v>
      </c>
      <c r="Q415" s="86" t="s">
        <v>709</v>
      </c>
      <c r="R415" s="82" t="s">
        <v>1002</v>
      </c>
      <c r="S415" s="81" t="s">
        <v>1009</v>
      </c>
      <c r="T415" s="90">
        <v>43501</v>
      </c>
      <c r="U415" s="88" t="s">
        <v>18</v>
      </c>
      <c r="V415" s="86" t="str">
        <f>IFERROR(VLOOKUP(F415,'Table V'!A:F,6,FALSE),"TBD")</f>
        <v>6925002700</v>
      </c>
      <c r="W415" s="81" t="str">
        <f>IFERROR(VLOOKUP(F415,'Table V'!A:G,7,FALSE),"TBD")</f>
        <v>Qté 2</v>
      </c>
      <c r="X415" s="81" t="str">
        <f>IFERROR(VLOOKUP(A415,[1]Feuil1!$A:$AJ,32,FALSE),"N/A")</f>
        <v>Received</v>
      </c>
      <c r="Y415" s="86" t="s">
        <v>1893</v>
      </c>
      <c r="Z415" s="89" t="s">
        <v>703</v>
      </c>
      <c r="AA415" s="81" t="s">
        <v>1016</v>
      </c>
      <c r="AB415" s="85">
        <v>12653</v>
      </c>
      <c r="AC415" s="85" t="s">
        <v>696</v>
      </c>
      <c r="AD415" s="85" t="s">
        <v>1000</v>
      </c>
      <c r="AE415" s="90">
        <v>43281</v>
      </c>
      <c r="AF415" s="90">
        <v>43505</v>
      </c>
      <c r="AG415" s="90">
        <f t="shared" si="27"/>
        <v>43501</v>
      </c>
      <c r="AH415" s="81"/>
      <c r="AI415" s="133" t="str">
        <f>IFERROR(VLOOKUP(SPARES_MANUF[[#This Row],[LCT pour mise à la MAD]],[2]MAD!$B$4:$J$500000,2,FALSE),"MAD TBD")</f>
        <v>MAD TBD</v>
      </c>
      <c r="AJ415" s="124" t="str">
        <f>IFERROR(VLOOKUP(SPARES_MANUF[[#This Row],[LCT pour mise à la MAD]],[2]MAD!$B$4:$J$500000,9,FALSE),"")</f>
        <v/>
      </c>
      <c r="AK41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5" s="124">
        <f>SPARES_MANUF[[#This Row],[Promised ODD]]</f>
        <v>43505</v>
      </c>
      <c r="AM415" s="122" t="s">
        <v>10</v>
      </c>
      <c r="AN415" s="200">
        <f>IFERROR(VLOOKUP(SPARES_MANUF[[#This Row],[P/N]],'Table V'!A$1:O$7777,13,FALSE),"0,00")</f>
        <v>2380</v>
      </c>
      <c r="AO415" s="201">
        <f>IFERROR(VLOOKUP(SPARES_MANUF[[#This Row],[P/N]],'Table V'!A$1:O$7777,14,FALSE),"0,00")</f>
        <v>0</v>
      </c>
      <c r="AP415" s="202" t="str">
        <f>IFERROR(VLOOKUP(SPARES_MANUF[[#This Row],[P/N]],'Table V'!A$1:O$7777,15,FALSE),"TBD")</f>
        <v>USD</v>
      </c>
      <c r="AQ415" s="201" t="str">
        <f>IFERROR(VLOOKUP(SPARES_MANUF[[#This Row],[CONCAT]],[3]PO_AS!$A$2:$R$2520,16,FALSE),"TBD")</f>
        <v>TBD</v>
      </c>
      <c r="AR415" s="202" t="str">
        <f>IFERROR(VLOOKUP(SPARES_MANUF[[#This Row],[CONCAT]],[3]PO_AS!$A$2:$S$2520,18,FALSE),"TBD")</f>
        <v>TBD</v>
      </c>
      <c r="AS415" s="204" t="str">
        <f t="shared" si="28"/>
        <v>Non valide</v>
      </c>
      <c r="AT415" s="204" t="str">
        <f t="shared" si="29"/>
        <v>Non valide</v>
      </c>
      <c r="AU4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15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15" s="259" t="str">
        <f>LEFT(SPARES_MANUF[[#This Row],[LCT]],9)</f>
        <v>LCT055767</v>
      </c>
      <c r="AX415" s="205">
        <f>SPARES_MANUF[[#This Row],[Collaborated date]]</f>
        <v>43505</v>
      </c>
      <c r="AY415" s="206">
        <f>IF(AND(SPARES_MANUF[[#This Row],[Dashboard date]]&gt;40179,SPARES_MANUF[[#This Row],[Dashboard date]]&lt;45658),SPARES_MANUF[[#This Row],[Dashboard date]],0)</f>
        <v>43505</v>
      </c>
      <c r="AZ415" s="207">
        <f>IF(OR(SPARES_MANUF[[#This Row],[Client]]="STELIA",SPARES_MANUF[[#This Row],[Priority]]="RTN",SPARES_MANUF[[#This Row],[Priority]]="EXP",SPARES_MANUF[[#This Row],[Priority]]="CRIT"),2,1)</f>
        <v>2</v>
      </c>
      <c r="BA415" s="208">
        <f>IFERROR(VLOOKUP(SPARES_MANUF[[#This Row],[P/N]],Tableau2[[#All],[PN]:[Temps alloués (h)]],16,FALSE),"TBD")</f>
        <v>5</v>
      </c>
      <c r="BB415" s="208">
        <f>IFERROR(SUM(SPARES_MANUF[[#This Row],[Temps alloués Unitaire]]*SPARES_MANUF[[#This Row],[Requested Qty]]),"TBD")</f>
        <v>5</v>
      </c>
    </row>
    <row r="416" spans="1:54" ht="25.5" hidden="1" customHeight="1" x14ac:dyDescent="0.2">
      <c r="A416" s="335" t="str">
        <f t="shared" si="30"/>
        <v>2761048110</v>
      </c>
      <c r="B416" s="81" t="str">
        <f>IFERROR(VLOOKUP(F416,'Table V'!A:K,11,FALSE),"TBD")</f>
        <v>AIRBUS</v>
      </c>
      <c r="C416" s="81">
        <v>27610481</v>
      </c>
      <c r="D416" s="82">
        <v>10</v>
      </c>
      <c r="E416" s="83" t="s">
        <v>86</v>
      </c>
      <c r="F416" s="81" t="s">
        <v>689</v>
      </c>
      <c r="G416" s="81">
        <v>1</v>
      </c>
      <c r="H416" s="81">
        <v>0</v>
      </c>
      <c r="I416" s="81" t="str">
        <f>IFERROR(VLOOKUP(F416,'Stock PHS'!A:F,6,FALSE),"")</f>
        <v/>
      </c>
      <c r="J416" s="84" t="str">
        <f>IFERROR(VLOOKUP(F416,'Table V'!A:I,9,FALSE),"P/N INCONNU")</f>
        <v>P/N CONNU</v>
      </c>
      <c r="K416" s="81" t="str">
        <f>IFERROR(VLOOKUP(F416,'Table V'!A:J,10,FALSE),"TBD")</f>
        <v>TBD</v>
      </c>
      <c r="L416" s="81" t="str">
        <f>IFERROR(VLOOKUP(F416,'Table V'!A:C,3,FALSE),"LdF non existante")</f>
        <v>LdF Non approuvée</v>
      </c>
      <c r="M416" s="85" t="s">
        <v>46</v>
      </c>
      <c r="N416" s="81" t="str">
        <f>IFERROR(VLOOKUP(F416,'Table V'!A:H,8,FALSE),"À définir")</f>
        <v>NON</v>
      </c>
      <c r="O416" s="81" t="str">
        <f>IFERROR(VLOOKUP(F416,'Table V'!A:E,2,FALSE),"TBD")</f>
        <v>PLATE</v>
      </c>
      <c r="P416" s="81" t="str">
        <f>IFERROR(CONCATENATE(VLOOKUP(F416,'Table V'!$A$1:$Q$259969,17,FALSE),"-",(RIGHT(C416,4)),"0",D416),"")</f>
        <v>1251019-0481010</v>
      </c>
      <c r="Q416" s="86" t="s">
        <v>709</v>
      </c>
      <c r="R416" s="82" t="s">
        <v>1003</v>
      </c>
      <c r="S416" s="81" t="s">
        <v>1010</v>
      </c>
      <c r="T416" s="90">
        <v>43501</v>
      </c>
      <c r="U416" s="88" t="s">
        <v>18</v>
      </c>
      <c r="V416" s="86" t="str">
        <f>IFERROR(VLOOKUP(F416,'Table V'!A:F,6,FALSE),"TBD")</f>
        <v>6925002700</v>
      </c>
      <c r="W416" s="81" t="str">
        <f>IFERROR(VLOOKUP(F416,'Table V'!A:G,7,FALSE),"TBD")</f>
        <v>Qté 2</v>
      </c>
      <c r="X416" s="81" t="str">
        <f>IFERROR(VLOOKUP(A416,[1]Feuil1!$A:$AJ,32,FALSE),"N/A")</f>
        <v>Received</v>
      </c>
      <c r="Y416" s="86" t="s">
        <v>1893</v>
      </c>
      <c r="Z416" s="89" t="s">
        <v>703</v>
      </c>
      <c r="AA416" s="81" t="s">
        <v>1016</v>
      </c>
      <c r="AB416" s="85">
        <v>12653</v>
      </c>
      <c r="AC416" s="85" t="s">
        <v>696</v>
      </c>
      <c r="AD416" s="85" t="s">
        <v>1001</v>
      </c>
      <c r="AE416" s="90">
        <v>43281</v>
      </c>
      <c r="AF416" s="90">
        <v>43505</v>
      </c>
      <c r="AG416" s="90">
        <f t="shared" si="27"/>
        <v>43501</v>
      </c>
      <c r="AH416" s="81"/>
      <c r="AI416" s="133" t="str">
        <f>IFERROR(VLOOKUP(SPARES_MANUF[[#This Row],[LCT pour mise à la MAD]],[2]MAD!$B$4:$J$500000,2,FALSE),"MAD TBD")</f>
        <v>MAD TBD</v>
      </c>
      <c r="AJ416" s="124" t="str">
        <f>IFERROR(VLOOKUP(SPARES_MANUF[[#This Row],[LCT pour mise à la MAD]],[2]MAD!$B$4:$J$500000,9,FALSE),"")</f>
        <v/>
      </c>
      <c r="AK4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16" s="124">
        <f>SPARES_MANUF[[#This Row],[Promised ODD]]</f>
        <v>43505</v>
      </c>
      <c r="AM416" s="122" t="s">
        <v>10</v>
      </c>
      <c r="AN416" s="200">
        <f>IFERROR(VLOOKUP(SPARES_MANUF[[#This Row],[P/N]],'Table V'!A$1:O$7777,13,FALSE),"0,00")</f>
        <v>2380</v>
      </c>
      <c r="AO416" s="201">
        <f>IFERROR(VLOOKUP(SPARES_MANUF[[#This Row],[P/N]],'Table V'!A$1:O$7777,14,FALSE),"0,00")</f>
        <v>0</v>
      </c>
      <c r="AP416" s="202" t="str">
        <f>IFERROR(VLOOKUP(SPARES_MANUF[[#This Row],[P/N]],'Table V'!A$1:O$7777,15,FALSE),"TBD")</f>
        <v>USD</v>
      </c>
      <c r="AQ416" s="201" t="str">
        <f>IFERROR(VLOOKUP(SPARES_MANUF[[#This Row],[CONCAT]],[3]PO_AS!$A$2:$R$2520,16,FALSE),"TBD")</f>
        <v>TBD</v>
      </c>
      <c r="AR416" s="202" t="str">
        <f>IFERROR(VLOOKUP(SPARES_MANUF[[#This Row],[CONCAT]],[3]PO_AS!$A$2:$S$2520,18,FALSE),"TBD")</f>
        <v>TBD</v>
      </c>
      <c r="AS416" s="204" t="str">
        <f t="shared" si="28"/>
        <v>Non valide</v>
      </c>
      <c r="AT416" s="204" t="str">
        <f t="shared" si="29"/>
        <v>Non valide</v>
      </c>
      <c r="AU4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16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16" s="259" t="str">
        <f>LEFT(SPARES_MANUF[[#This Row],[LCT]],9)</f>
        <v>LCT055773</v>
      </c>
      <c r="AX416" s="205">
        <f>SPARES_MANUF[[#This Row],[Collaborated date]]</f>
        <v>43505</v>
      </c>
      <c r="AY416" s="206">
        <f>IF(AND(SPARES_MANUF[[#This Row],[Dashboard date]]&gt;40179,SPARES_MANUF[[#This Row],[Dashboard date]]&lt;45658),SPARES_MANUF[[#This Row],[Dashboard date]],0)</f>
        <v>43505</v>
      </c>
      <c r="AZ416" s="207">
        <f>IF(OR(SPARES_MANUF[[#This Row],[Client]]="STELIA",SPARES_MANUF[[#This Row],[Priority]]="RTN",SPARES_MANUF[[#This Row],[Priority]]="EXP",SPARES_MANUF[[#This Row],[Priority]]="CRIT"),2,1)</f>
        <v>2</v>
      </c>
      <c r="BA416" s="208">
        <f>IFERROR(VLOOKUP(SPARES_MANUF[[#This Row],[P/N]],Tableau2[[#All],[PN]:[Temps alloués (h)]],16,FALSE),"TBD")</f>
        <v>5</v>
      </c>
      <c r="BB416" s="208">
        <f>IFERROR(SUM(SPARES_MANUF[[#This Row],[Temps alloués Unitaire]]*SPARES_MANUF[[#This Row],[Requested Qty]]),"TBD")</f>
        <v>5</v>
      </c>
    </row>
    <row r="417" spans="1:54" ht="38.25" hidden="1" customHeight="1" x14ac:dyDescent="0.2">
      <c r="A417" s="335" t="str">
        <f t="shared" si="30"/>
        <v>2740540910</v>
      </c>
      <c r="B417" s="81" t="str">
        <f>IFERROR(VLOOKUP(F417,'Table V'!A:K,11,FALSE),"TBD")</f>
        <v>AIRBUS</v>
      </c>
      <c r="C417" s="81">
        <v>27405409</v>
      </c>
      <c r="D417" s="82">
        <v>10</v>
      </c>
      <c r="E417" s="83" t="s">
        <v>78</v>
      </c>
      <c r="F417" s="81" t="s">
        <v>576</v>
      </c>
      <c r="G417" s="81">
        <v>1</v>
      </c>
      <c r="H417" s="81">
        <v>0</v>
      </c>
      <c r="I417" s="81" t="str">
        <f>IFERROR(VLOOKUP(F417,'Stock PHS'!A:F,6,FALSE),"")</f>
        <v/>
      </c>
      <c r="J417" s="84" t="str">
        <f>IFERROR(VLOOKUP(F417,'Table V'!A:I,9,FALSE),"P/N INCONNU")</f>
        <v>P/N CONNU</v>
      </c>
      <c r="K417" s="81" t="str">
        <f>IFERROR(VLOOKUP(F417,'Table V'!A:J,10,FALSE),"TBD")</f>
        <v>NB5457P</v>
      </c>
      <c r="L417" s="81" t="str">
        <f>IFERROR(VLOOKUP(F417,'Table V'!A:C,3,FALSE),"LdF non existante")</f>
        <v>LdF approuvée</v>
      </c>
      <c r="M417" s="85" t="s">
        <v>46</v>
      </c>
      <c r="N417" s="81" t="str">
        <f>IFERROR(VLOOKUP(F417,'Table V'!A:H,8,FALSE),"À définir")</f>
        <v>NON</v>
      </c>
      <c r="O417" s="81">
        <f>IFERROR(VLOOKUP(F417,'Table V'!A:E,2,FALSE),"TBD")</f>
        <v>117</v>
      </c>
      <c r="P417" s="81" t="str">
        <f>IFERROR(CONCATENATE(VLOOKUP(F417,'Table V'!$A$1:$Q$259969,17,FALSE),"-",(RIGHT(C417,4)),"0",D417),"")</f>
        <v>1251019-5409010</v>
      </c>
      <c r="Q417" s="86" t="str">
        <f>IFERROR(VLOOKUP(F417,'Table V'!A:L,12,FALSE),"")</f>
        <v>LAB</v>
      </c>
      <c r="R417" s="82" t="s">
        <v>1844</v>
      </c>
      <c r="S417" s="81" t="s">
        <v>259</v>
      </c>
      <c r="T417" s="90">
        <v>43502</v>
      </c>
      <c r="U417" s="88" t="s">
        <v>18</v>
      </c>
      <c r="V417" s="86" t="str">
        <f>IFERROR(VLOOKUP(F417,'Table V'!A:F,6,FALSE),"TBD")</f>
        <v>N/A</v>
      </c>
      <c r="W417" s="81" t="str">
        <f>IFERROR(VLOOKUP(F417,'Table V'!A:G,7,FALSE),"TBD")</f>
        <v>N/A</v>
      </c>
      <c r="X417" s="81" t="str">
        <f>IFERROR(VLOOKUP(A417,[1]Feuil1!$A:$AJ,32,FALSE),"N/A")</f>
        <v>Received</v>
      </c>
      <c r="Y417" s="86" t="s">
        <v>1893</v>
      </c>
      <c r="Z417" s="89" t="s">
        <v>297</v>
      </c>
      <c r="AA417" s="81" t="s">
        <v>836</v>
      </c>
      <c r="AB417" s="85">
        <v>10623</v>
      </c>
      <c r="AC417" s="85" t="s">
        <v>920</v>
      </c>
      <c r="AD417" s="85" t="s">
        <v>920</v>
      </c>
      <c r="AE417" s="90">
        <v>43060</v>
      </c>
      <c r="AF417" s="90">
        <v>43508</v>
      </c>
      <c r="AG417" s="90">
        <f t="shared" si="27"/>
        <v>43502</v>
      </c>
      <c r="AH417" s="81" t="s">
        <v>10</v>
      </c>
      <c r="AI417" s="133">
        <f>IFERROR(VLOOKUP(SPARES_MANUF[[#This Row],[LCT pour mise à la MAD]],[2]MAD!$B$4:$J$500000,2,FALSE),"MAD TBD")</f>
        <v>43451</v>
      </c>
      <c r="AJ417" s="124">
        <f>IFERROR(VLOOKUP(SPARES_MANUF[[#This Row],[LCT pour mise à la MAD]],[2]MAD!$B$4:$J$500000,9,FALSE),"")</f>
        <v>43453</v>
      </c>
      <c r="AK4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17" s="124">
        <f>SPARES_MANUF[[#This Row],[Promised ODD]]</f>
        <v>43508</v>
      </c>
      <c r="AM417" s="122" t="s">
        <v>10</v>
      </c>
      <c r="AN417" s="200">
        <f>IFERROR(VLOOKUP(SPARES_MANUF[[#This Row],[P/N]],'Table V'!A$1:O$7777,13,FALSE),"0,00")</f>
        <v>1313.9</v>
      </c>
      <c r="AO417" s="201">
        <f>IFERROR(VLOOKUP(SPARES_MANUF[[#This Row],[P/N]],'Table V'!A$1:O$7777,14,FALSE),"0,00")</f>
        <v>0</v>
      </c>
      <c r="AP417" s="202" t="str">
        <f>IFERROR(VLOOKUP(SPARES_MANUF[[#This Row],[P/N]],'Table V'!A$1:O$7777,15,FALSE),"TBD")</f>
        <v>USD</v>
      </c>
      <c r="AQ417" s="201" t="str">
        <f>IFERROR(VLOOKUP(SPARES_MANUF[[#This Row],[CONCAT]],[3]PO_AS!$A$2:$R$2520,16,FALSE),"TBD")</f>
        <v>TBD</v>
      </c>
      <c r="AR417" s="202" t="str">
        <f>IFERROR(VLOOKUP(SPARES_MANUF[[#This Row],[CONCAT]],[3]PO_AS!$A$2:$S$2520,18,FALSE),"TBD")</f>
        <v>TBD</v>
      </c>
      <c r="AS417" s="204" t="str">
        <f t="shared" si="28"/>
        <v>Non valide</v>
      </c>
      <c r="AT417" s="204" t="str">
        <f t="shared" si="29"/>
        <v>Non valide</v>
      </c>
      <c r="AU4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17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17" s="259" t="str">
        <f>LEFT(SPARES_MANUF[[#This Row],[LCT]],9)</f>
        <v>LCT021779</v>
      </c>
      <c r="AX417" s="205">
        <f>SPARES_MANUF[[#This Row],[Collaborated date]]</f>
        <v>43508</v>
      </c>
      <c r="AY417" s="206">
        <f>IF(AND(SPARES_MANUF[[#This Row],[Dashboard date]]&gt;40179,SPARES_MANUF[[#This Row],[Dashboard date]]&lt;45658),SPARES_MANUF[[#This Row],[Dashboard date]],0)</f>
        <v>43508</v>
      </c>
      <c r="AZ417" s="207">
        <f>IF(OR(SPARES_MANUF[[#This Row],[Client]]="STELIA",SPARES_MANUF[[#This Row],[Priority]]="RTN",SPARES_MANUF[[#This Row],[Priority]]="EXP",SPARES_MANUF[[#This Row],[Priority]]="CRIT"),2,1)</f>
        <v>2</v>
      </c>
      <c r="BA417" s="208">
        <f>IFERROR(VLOOKUP(SPARES_MANUF[[#This Row],[P/N]],Tableau2[[#All],[PN]:[Temps alloués (h)]],16,FALSE),"TBD")</f>
        <v>3.74</v>
      </c>
      <c r="BB417" s="208">
        <f>IFERROR(SUM(SPARES_MANUF[[#This Row],[Temps alloués Unitaire]]*SPARES_MANUF[[#This Row],[Requested Qty]]),"TBD")</f>
        <v>3.74</v>
      </c>
    </row>
    <row r="418" spans="1:54" ht="38.25" hidden="1" customHeight="1" x14ac:dyDescent="0.2">
      <c r="A418" s="335" t="str">
        <f t="shared" si="30"/>
        <v>2740542010</v>
      </c>
      <c r="B418" s="81" t="str">
        <f>IFERROR(VLOOKUP(F418,'Table V'!A:K,11,FALSE),"TBD")</f>
        <v>AIRBUS</v>
      </c>
      <c r="C418" s="81">
        <v>27405420</v>
      </c>
      <c r="D418" s="82" t="s">
        <v>139</v>
      </c>
      <c r="E418" s="83" t="s">
        <v>78</v>
      </c>
      <c r="F418" s="81" t="s">
        <v>576</v>
      </c>
      <c r="G418" s="81">
        <v>1</v>
      </c>
      <c r="H418" s="81">
        <v>0</v>
      </c>
      <c r="I418" s="81" t="str">
        <f>IFERROR(VLOOKUP(F418,'Stock PHS'!A:F,6,FALSE),"")</f>
        <v/>
      </c>
      <c r="J418" s="84" t="str">
        <f>IFERROR(VLOOKUP(F418,'Table V'!A:I,9,FALSE),"P/N INCONNU")</f>
        <v>P/N CONNU</v>
      </c>
      <c r="K418" s="81" t="str">
        <f>IFERROR(VLOOKUP(F418,'Table V'!A:J,10,FALSE),"TBD")</f>
        <v>NB5457P</v>
      </c>
      <c r="L418" s="81" t="str">
        <f>IFERROR(VLOOKUP(F418,'Table V'!A:C,3,FALSE),"LdF non existante")</f>
        <v>LdF approuvée</v>
      </c>
      <c r="M418" s="85" t="s">
        <v>46</v>
      </c>
      <c r="N418" s="81" t="str">
        <f>IFERROR(VLOOKUP(F418,'Table V'!A:H,8,FALSE),"À définir")</f>
        <v>NON</v>
      </c>
      <c r="O418" s="81">
        <f>IFERROR(VLOOKUP(F418,'Table V'!A:E,2,FALSE),"TBD")</f>
        <v>117</v>
      </c>
      <c r="P418" s="81" t="str">
        <f>IFERROR(CONCATENATE(VLOOKUP(F418,'Table V'!$A$1:$Q$259969,17,FALSE),"-",(RIGHT(C418,4)),"0",D418),"")</f>
        <v>1251019-5420010</v>
      </c>
      <c r="Q418" s="86" t="str">
        <f>IFERROR(VLOOKUP(F418,'Table V'!A:L,12,FALSE),"")</f>
        <v>LAB</v>
      </c>
      <c r="R418" s="82" t="s">
        <v>1840</v>
      </c>
      <c r="S418" s="81" t="s">
        <v>260</v>
      </c>
      <c r="T418" s="90">
        <v>43502</v>
      </c>
      <c r="U418" s="88" t="s">
        <v>18</v>
      </c>
      <c r="V418" s="86" t="str">
        <f>IFERROR(VLOOKUP(F418,'Table V'!A:F,6,FALSE),"TBD")</f>
        <v>N/A</v>
      </c>
      <c r="W418" s="81" t="str">
        <f>IFERROR(VLOOKUP(F418,'Table V'!A:G,7,FALSE),"TBD")</f>
        <v>N/A</v>
      </c>
      <c r="X418" s="81" t="str">
        <f>IFERROR(VLOOKUP(A418,[1]Feuil1!$A:$AJ,32,FALSE),"N/A")</f>
        <v>Received</v>
      </c>
      <c r="Y418" s="86" t="s">
        <v>1893</v>
      </c>
      <c r="Z418" s="89" t="s">
        <v>297</v>
      </c>
      <c r="AA418" s="81" t="s">
        <v>836</v>
      </c>
      <c r="AB418" s="85">
        <v>10623</v>
      </c>
      <c r="AC418" s="85" t="s">
        <v>920</v>
      </c>
      <c r="AD418" s="85" t="s">
        <v>920</v>
      </c>
      <c r="AE418" s="90">
        <v>43060</v>
      </c>
      <c r="AF418" s="90">
        <v>43508</v>
      </c>
      <c r="AG418" s="90">
        <f t="shared" si="27"/>
        <v>43502</v>
      </c>
      <c r="AH418" s="81" t="s">
        <v>10</v>
      </c>
      <c r="AI418" s="133">
        <f>IFERROR(VLOOKUP(SPARES_MANUF[[#This Row],[LCT pour mise à la MAD]],[2]MAD!$B$4:$J$500000,2,FALSE),"MAD TBD")</f>
        <v>43454</v>
      </c>
      <c r="AJ418" s="124">
        <f>IFERROR(VLOOKUP(SPARES_MANUF[[#This Row],[LCT pour mise à la MAD]],[2]MAD!$B$4:$J$500000,9,FALSE),"")</f>
        <v>43455</v>
      </c>
      <c r="AK4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18" s="124">
        <f>SPARES_MANUF[[#This Row],[Promised ODD]]</f>
        <v>43508</v>
      </c>
      <c r="AM418" s="122" t="s">
        <v>10</v>
      </c>
      <c r="AN418" s="200">
        <f>IFERROR(VLOOKUP(SPARES_MANUF[[#This Row],[P/N]],'Table V'!A$1:O$7777,13,FALSE),"0,00")</f>
        <v>1313.9</v>
      </c>
      <c r="AO418" s="201">
        <f>IFERROR(VLOOKUP(SPARES_MANUF[[#This Row],[P/N]],'Table V'!A$1:O$7777,14,FALSE),"0,00")</f>
        <v>0</v>
      </c>
      <c r="AP418" s="202" t="str">
        <f>IFERROR(VLOOKUP(SPARES_MANUF[[#This Row],[P/N]],'Table V'!A$1:O$7777,15,FALSE),"TBD")</f>
        <v>USD</v>
      </c>
      <c r="AQ418" s="201" t="str">
        <f>IFERROR(VLOOKUP(SPARES_MANUF[[#This Row],[CONCAT]],[3]PO_AS!$A$2:$R$2520,16,FALSE),"TBD")</f>
        <v>TBD</v>
      </c>
      <c r="AR418" s="204" t="str">
        <f>IFERROR(VLOOKUP(SPARES_MANUF[[#This Row],[CONCAT]],[3]PO_AS!$A$2:$S$2520,18,FALSE),"TBD")</f>
        <v>TBD</v>
      </c>
      <c r="AS418" s="204" t="str">
        <f t="shared" si="28"/>
        <v>Non valide</v>
      </c>
      <c r="AT418" s="204" t="str">
        <f t="shared" si="29"/>
        <v>Non valide</v>
      </c>
      <c r="AU4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1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18" s="259" t="str">
        <f>LEFT(SPARES_MANUF[[#This Row],[LCT]],9)</f>
        <v>LCT021761</v>
      </c>
      <c r="AX418" s="205">
        <f>SPARES_MANUF[[#This Row],[Collaborated date]]</f>
        <v>43508</v>
      </c>
      <c r="AY418" s="206">
        <f>IF(AND(SPARES_MANUF[[#This Row],[Dashboard date]]&gt;40179,SPARES_MANUF[[#This Row],[Dashboard date]]&lt;45658),SPARES_MANUF[[#This Row],[Dashboard date]],0)</f>
        <v>43508</v>
      </c>
      <c r="AZ418" s="207">
        <f>IF(OR(SPARES_MANUF[[#This Row],[Client]]="STELIA",SPARES_MANUF[[#This Row],[Priority]]="RTN",SPARES_MANUF[[#This Row],[Priority]]="EXP",SPARES_MANUF[[#This Row],[Priority]]="CRIT"),2,1)</f>
        <v>2</v>
      </c>
      <c r="BA418" s="208">
        <f>IFERROR(VLOOKUP(SPARES_MANUF[[#This Row],[P/N]],Tableau2[[#All],[PN]:[Temps alloués (h)]],16,FALSE),"TBD")</f>
        <v>3.74</v>
      </c>
      <c r="BB418" s="208">
        <f>IFERROR(SUM(SPARES_MANUF[[#This Row],[Temps alloués Unitaire]]*SPARES_MANUF[[#This Row],[Requested Qty]]),"TBD")</f>
        <v>3.74</v>
      </c>
    </row>
    <row r="419" spans="1:54" ht="38.25" hidden="1" customHeight="1" x14ac:dyDescent="0.2">
      <c r="A419" s="335" t="str">
        <f t="shared" si="30"/>
        <v>2742365510</v>
      </c>
      <c r="B419" s="81" t="str">
        <f>IFERROR(VLOOKUP(F419,'Table V'!A:K,11,FALSE),"TBD")</f>
        <v>AIRBUS</v>
      </c>
      <c r="C419" s="81">
        <v>27423655</v>
      </c>
      <c r="D419" s="82" t="s">
        <v>139</v>
      </c>
      <c r="E419" s="83" t="s">
        <v>78</v>
      </c>
      <c r="F419" s="81" t="s">
        <v>576</v>
      </c>
      <c r="G419" s="81">
        <v>1</v>
      </c>
      <c r="H419" s="81">
        <v>0</v>
      </c>
      <c r="I419" s="81" t="str">
        <f>IFERROR(VLOOKUP(F419,'Stock PHS'!A:F,6,FALSE),"")</f>
        <v/>
      </c>
      <c r="J419" s="84" t="str">
        <f>IFERROR(VLOOKUP(F419,'Table V'!A:I,9,FALSE),"P/N INCONNU")</f>
        <v>P/N CONNU</v>
      </c>
      <c r="K419" s="81" t="str">
        <f>IFERROR(VLOOKUP(F419,'Table V'!A:J,10,FALSE),"TBD")</f>
        <v>NB5457P</v>
      </c>
      <c r="L419" s="81" t="str">
        <f>IFERROR(VLOOKUP(F419,'Table V'!A:C,3,FALSE),"LdF non existante")</f>
        <v>LdF approuvée</v>
      </c>
      <c r="M419" s="85" t="s">
        <v>46</v>
      </c>
      <c r="N419" s="81" t="str">
        <f>IFERROR(VLOOKUP(F419,'Table V'!A:H,8,FALSE),"À définir")</f>
        <v>NON</v>
      </c>
      <c r="O419" s="81">
        <f>IFERROR(VLOOKUP(F419,'Table V'!A:E,2,FALSE),"TBD")</f>
        <v>117</v>
      </c>
      <c r="P419" s="81" t="str">
        <f>IFERROR(CONCATENATE(VLOOKUP(F419,'Table V'!$A$1:$Q$259969,17,FALSE),"-",(RIGHT(C419,4)),"0",D419),"")</f>
        <v>1251019-3655010</v>
      </c>
      <c r="Q419" s="86" t="str">
        <f>IFERROR(VLOOKUP(F419,'Table V'!A:L,12,FALSE),"")</f>
        <v>LAB</v>
      </c>
      <c r="R419" s="82" t="s">
        <v>1842</v>
      </c>
      <c r="S419" s="81" t="s">
        <v>273</v>
      </c>
      <c r="T419" s="90">
        <v>43502</v>
      </c>
      <c r="U419" s="88" t="s">
        <v>18</v>
      </c>
      <c r="V419" s="86" t="str">
        <f>IFERROR(VLOOKUP(F419,'Table V'!A:F,6,FALSE),"TBD")</f>
        <v>N/A</v>
      </c>
      <c r="W419" s="81" t="str">
        <f>IFERROR(VLOOKUP(F419,'Table V'!A:G,7,FALSE),"TBD")</f>
        <v>N/A</v>
      </c>
      <c r="X419" s="81" t="str">
        <f>IFERROR(VLOOKUP(A419,[1]Feuil1!$A:$AJ,32,FALSE),"N/A")</f>
        <v>Received</v>
      </c>
      <c r="Y419" s="86" t="s">
        <v>1893</v>
      </c>
      <c r="Z419" s="89" t="s">
        <v>297</v>
      </c>
      <c r="AA419" s="81" t="s">
        <v>836</v>
      </c>
      <c r="AB419" s="85">
        <v>10623</v>
      </c>
      <c r="AC419" s="85" t="s">
        <v>920</v>
      </c>
      <c r="AD419" s="85" t="s">
        <v>920</v>
      </c>
      <c r="AE419" s="90">
        <v>43060</v>
      </c>
      <c r="AF419" s="90">
        <v>43508</v>
      </c>
      <c r="AG419" s="90">
        <f t="shared" si="27"/>
        <v>43502</v>
      </c>
      <c r="AH419" s="81" t="s">
        <v>10</v>
      </c>
      <c r="AI419" s="133">
        <f>IFERROR(VLOOKUP(SPARES_MANUF[[#This Row],[LCT pour mise à la MAD]],[2]MAD!$B$4:$J$500000,2,FALSE),"MAD TBD")</f>
        <v>43454</v>
      </c>
      <c r="AJ419" s="124">
        <f>IFERROR(VLOOKUP(SPARES_MANUF[[#This Row],[LCT pour mise à la MAD]],[2]MAD!$B$4:$J$500000,9,FALSE),"")</f>
        <v>43455</v>
      </c>
      <c r="AK41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19" s="124">
        <f>SPARES_MANUF[[#This Row],[Promised ODD]]</f>
        <v>43508</v>
      </c>
      <c r="AM419" s="122" t="s">
        <v>10</v>
      </c>
      <c r="AN419" s="200">
        <f>IFERROR(VLOOKUP(SPARES_MANUF[[#This Row],[P/N]],'Table V'!A$1:O$7777,13,FALSE),"0,00")</f>
        <v>1313.9</v>
      </c>
      <c r="AO419" s="201">
        <f>IFERROR(VLOOKUP(SPARES_MANUF[[#This Row],[P/N]],'Table V'!A$1:O$7777,14,FALSE),"0,00")</f>
        <v>0</v>
      </c>
      <c r="AP419" s="202" t="str">
        <f>IFERROR(VLOOKUP(SPARES_MANUF[[#This Row],[P/N]],'Table V'!A$1:O$7777,15,FALSE),"TBD")</f>
        <v>USD</v>
      </c>
      <c r="AQ419" s="201" t="str">
        <f>IFERROR(VLOOKUP(SPARES_MANUF[[#This Row],[CONCAT]],[3]PO_AS!$A$2:$R$2520,16,FALSE),"TBD")</f>
        <v>TBD</v>
      </c>
      <c r="AR419" s="204" t="str">
        <f>IFERROR(VLOOKUP(SPARES_MANUF[[#This Row],[CONCAT]],[3]PO_AS!$A$2:$S$2520,18,FALSE),"TBD")</f>
        <v>TBD</v>
      </c>
      <c r="AS419" s="204" t="str">
        <f t="shared" si="28"/>
        <v>Non valide</v>
      </c>
      <c r="AT419" s="204" t="str">
        <f t="shared" si="29"/>
        <v>Non valide</v>
      </c>
      <c r="AU41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1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19" s="259" t="str">
        <f>LEFT(SPARES_MANUF[[#This Row],[LCT]],9)</f>
        <v>LCT021764</v>
      </c>
      <c r="AX419" s="205">
        <f>SPARES_MANUF[[#This Row],[Collaborated date]]</f>
        <v>43508</v>
      </c>
      <c r="AY419" s="206">
        <f>IF(AND(SPARES_MANUF[[#This Row],[Dashboard date]]&gt;40179,SPARES_MANUF[[#This Row],[Dashboard date]]&lt;45658),SPARES_MANUF[[#This Row],[Dashboard date]],0)</f>
        <v>43508</v>
      </c>
      <c r="AZ419" s="207">
        <f>IF(OR(SPARES_MANUF[[#This Row],[Client]]="STELIA",SPARES_MANUF[[#This Row],[Priority]]="RTN",SPARES_MANUF[[#This Row],[Priority]]="EXP",SPARES_MANUF[[#This Row],[Priority]]="CRIT"),2,1)</f>
        <v>2</v>
      </c>
      <c r="BA419" s="208">
        <f>IFERROR(VLOOKUP(SPARES_MANUF[[#This Row],[P/N]],Tableau2[[#All],[PN]:[Temps alloués (h)]],16,FALSE),"TBD")</f>
        <v>3.74</v>
      </c>
      <c r="BB419" s="208">
        <f>IFERROR(SUM(SPARES_MANUF[[#This Row],[Temps alloués Unitaire]]*SPARES_MANUF[[#This Row],[Requested Qty]]),"TBD")</f>
        <v>3.74</v>
      </c>
    </row>
    <row r="420" spans="1:54" ht="38.25" hidden="1" customHeight="1" x14ac:dyDescent="0.2">
      <c r="A420" s="335" t="str">
        <f t="shared" si="30"/>
        <v>2742365710</v>
      </c>
      <c r="B420" s="81" t="str">
        <f>IFERROR(VLOOKUP(F420,'Table V'!A:K,11,FALSE),"TBD")</f>
        <v>AIRBUS</v>
      </c>
      <c r="C420" s="81">
        <v>27423657</v>
      </c>
      <c r="D420" s="82">
        <v>10</v>
      </c>
      <c r="E420" s="83" t="s">
        <v>78</v>
      </c>
      <c r="F420" s="81" t="s">
        <v>576</v>
      </c>
      <c r="G420" s="81">
        <v>1</v>
      </c>
      <c r="H420" s="81">
        <v>0</v>
      </c>
      <c r="I420" s="81" t="str">
        <f>IFERROR(VLOOKUP(F420,'Stock PHS'!A:F,6,FALSE),"")</f>
        <v/>
      </c>
      <c r="J420" s="84" t="str">
        <f>IFERROR(VLOOKUP(F420,'Table V'!A:I,9,FALSE),"P/N INCONNU")</f>
        <v>P/N CONNU</v>
      </c>
      <c r="K420" s="81" t="str">
        <f>IFERROR(VLOOKUP(F420,'Table V'!A:J,10,FALSE),"TBD")</f>
        <v>NB5457P</v>
      </c>
      <c r="L420" s="81" t="str">
        <f>IFERROR(VLOOKUP(F420,'Table V'!A:C,3,FALSE),"LdF non existante")</f>
        <v>LdF approuvée</v>
      </c>
      <c r="M420" s="85" t="s">
        <v>46</v>
      </c>
      <c r="N420" s="81" t="str">
        <f>IFERROR(VLOOKUP(F420,'Table V'!A:H,8,FALSE),"À définir")</f>
        <v>NON</v>
      </c>
      <c r="O420" s="81">
        <f>IFERROR(VLOOKUP(F420,'Table V'!A:E,2,FALSE),"TBD")</f>
        <v>117</v>
      </c>
      <c r="P420" s="81" t="str">
        <f>IFERROR(CONCATENATE(VLOOKUP(F420,'Table V'!$A$1:$Q$259969,17,FALSE),"-",(RIGHT(C420,4)),"0",D420),"")</f>
        <v>1251019-3657010</v>
      </c>
      <c r="Q420" s="86" t="str">
        <f>IFERROR(VLOOKUP(F420,'Table V'!A:L,12,FALSE),"")</f>
        <v>LAB</v>
      </c>
      <c r="R420" s="82" t="s">
        <v>1843</v>
      </c>
      <c r="S420" s="81" t="s">
        <v>275</v>
      </c>
      <c r="T420" s="90">
        <v>43502</v>
      </c>
      <c r="U420" s="88" t="s">
        <v>18</v>
      </c>
      <c r="V420" s="86" t="str">
        <f>IFERROR(VLOOKUP(F420,'Table V'!A:F,6,FALSE),"TBD")</f>
        <v>N/A</v>
      </c>
      <c r="W420" s="81" t="str">
        <f>IFERROR(VLOOKUP(F420,'Table V'!A:G,7,FALSE),"TBD")</f>
        <v>N/A</v>
      </c>
      <c r="X420" s="81" t="str">
        <f>IFERROR(VLOOKUP(A420,[1]Feuil1!$A:$AJ,32,FALSE),"N/A")</f>
        <v>Received</v>
      </c>
      <c r="Y420" s="86" t="s">
        <v>1893</v>
      </c>
      <c r="Z420" s="89" t="s">
        <v>297</v>
      </c>
      <c r="AA420" s="81" t="s">
        <v>836</v>
      </c>
      <c r="AB420" s="85">
        <v>10623</v>
      </c>
      <c r="AC420" s="85" t="s">
        <v>920</v>
      </c>
      <c r="AD420" s="85" t="s">
        <v>920</v>
      </c>
      <c r="AE420" s="90">
        <v>43060</v>
      </c>
      <c r="AF420" s="90">
        <v>43508</v>
      </c>
      <c r="AG420" s="90">
        <f t="shared" si="27"/>
        <v>43502</v>
      </c>
      <c r="AH420" s="81" t="s">
        <v>10</v>
      </c>
      <c r="AI420" s="133">
        <f>IFERROR(VLOOKUP(SPARES_MANUF[[#This Row],[LCT pour mise à la MAD]],[2]MAD!$B$4:$J$500000,2,FALSE),"MAD TBD")</f>
        <v>43454</v>
      </c>
      <c r="AJ420" s="124">
        <f>IFERROR(VLOOKUP(SPARES_MANUF[[#This Row],[LCT pour mise à la MAD]],[2]MAD!$B$4:$J$500000,9,FALSE),"")</f>
        <v>43455</v>
      </c>
      <c r="AK4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0" s="124">
        <f>SPARES_MANUF[[#This Row],[Promised ODD]]</f>
        <v>43508</v>
      </c>
      <c r="AM420" s="122" t="s">
        <v>10</v>
      </c>
      <c r="AN420" s="200">
        <f>IFERROR(VLOOKUP(SPARES_MANUF[[#This Row],[P/N]],'Table V'!A$1:O$7777,13,FALSE),"0,00")</f>
        <v>1313.9</v>
      </c>
      <c r="AO420" s="201">
        <f>IFERROR(VLOOKUP(SPARES_MANUF[[#This Row],[P/N]],'Table V'!A$1:O$7777,14,FALSE),"0,00")</f>
        <v>0</v>
      </c>
      <c r="AP420" s="202" t="str">
        <f>IFERROR(VLOOKUP(SPARES_MANUF[[#This Row],[P/N]],'Table V'!A$1:O$7777,15,FALSE),"TBD")</f>
        <v>USD</v>
      </c>
      <c r="AQ420" s="201" t="str">
        <f>IFERROR(VLOOKUP(SPARES_MANUF[[#This Row],[CONCAT]],[3]PO_AS!$A$2:$R$2520,16,FALSE),"TBD")</f>
        <v>TBD</v>
      </c>
      <c r="AR420" s="204" t="str">
        <f>IFERROR(VLOOKUP(SPARES_MANUF[[#This Row],[CONCAT]],[3]PO_AS!$A$2:$S$2520,18,FALSE),"TBD")</f>
        <v>TBD</v>
      </c>
      <c r="AS420" s="204" t="str">
        <f t="shared" si="28"/>
        <v>Non valide</v>
      </c>
      <c r="AT420" s="204" t="str">
        <f t="shared" si="29"/>
        <v>Non valide</v>
      </c>
      <c r="AU4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2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20" s="259" t="str">
        <f>LEFT(SPARES_MANUF[[#This Row],[LCT]],9)</f>
        <v>LCT021773</v>
      </c>
      <c r="AX420" s="205">
        <f>SPARES_MANUF[[#This Row],[Collaborated date]]</f>
        <v>43508</v>
      </c>
      <c r="AY420" s="206">
        <f>IF(AND(SPARES_MANUF[[#This Row],[Dashboard date]]&gt;40179,SPARES_MANUF[[#This Row],[Dashboard date]]&lt;45658),SPARES_MANUF[[#This Row],[Dashboard date]],0)</f>
        <v>43508</v>
      </c>
      <c r="AZ420" s="207">
        <f>IF(OR(SPARES_MANUF[[#This Row],[Client]]="STELIA",SPARES_MANUF[[#This Row],[Priority]]="RTN",SPARES_MANUF[[#This Row],[Priority]]="EXP",SPARES_MANUF[[#This Row],[Priority]]="CRIT"),2,1)</f>
        <v>2</v>
      </c>
      <c r="BA420" s="208">
        <f>IFERROR(VLOOKUP(SPARES_MANUF[[#This Row],[P/N]],Tableau2[[#All],[PN]:[Temps alloués (h)]],16,FALSE),"TBD")</f>
        <v>3.74</v>
      </c>
      <c r="BB420" s="208">
        <f>IFERROR(SUM(SPARES_MANUF[[#This Row],[Temps alloués Unitaire]]*SPARES_MANUF[[#This Row],[Requested Qty]]),"TBD")</f>
        <v>3.74</v>
      </c>
    </row>
    <row r="421" spans="1:54" ht="63.75" hidden="1" customHeight="1" x14ac:dyDescent="0.2">
      <c r="A421" s="335" t="str">
        <f t="shared" si="30"/>
        <v>2742364910</v>
      </c>
      <c r="B421" s="81" t="str">
        <f>IFERROR(VLOOKUP(F421,'Table V'!A:K,11,FALSE),"TBD")</f>
        <v>AIRBUS</v>
      </c>
      <c r="C421" s="81">
        <v>27423649</v>
      </c>
      <c r="D421" s="82">
        <v>10</v>
      </c>
      <c r="E421" s="83" t="s">
        <v>78</v>
      </c>
      <c r="F421" s="81" t="s">
        <v>576</v>
      </c>
      <c r="G421" s="81">
        <v>1</v>
      </c>
      <c r="H421" s="81">
        <v>0</v>
      </c>
      <c r="I421" s="81" t="str">
        <f>IFERROR(VLOOKUP(F421,'Stock PHS'!A:F,6,FALSE),"")</f>
        <v/>
      </c>
      <c r="J421" s="84" t="str">
        <f>IFERROR(VLOOKUP(F421,'Table V'!A:I,9,FALSE),"P/N INCONNU")</f>
        <v>P/N CONNU</v>
      </c>
      <c r="K421" s="81" t="str">
        <f>IFERROR(VLOOKUP(F421,'Table V'!A:J,10,FALSE),"TBD")</f>
        <v>NB5457P</v>
      </c>
      <c r="L421" s="81" t="str">
        <f>IFERROR(VLOOKUP(F421,'Table V'!A:C,3,FALSE),"LdF non existante")</f>
        <v>LdF approuvée</v>
      </c>
      <c r="M421" s="85" t="s">
        <v>46</v>
      </c>
      <c r="N421" s="81" t="str">
        <f>IFERROR(VLOOKUP(F421,'Table V'!A:H,8,FALSE),"À définir")</f>
        <v>NON</v>
      </c>
      <c r="O421" s="81">
        <f>IFERROR(VLOOKUP(F421,'Table V'!A:E,2,FALSE),"TBD")</f>
        <v>117</v>
      </c>
      <c r="P421" s="81" t="str">
        <f>IFERROR(CONCATENATE(VLOOKUP(F421,'Table V'!$A$1:$Q$259969,17,FALSE),"-",(RIGHT(C421,4)),"0",D421),"")</f>
        <v>1251019-3649010</v>
      </c>
      <c r="Q421" s="86" t="str">
        <f>IFERROR(VLOOKUP(F421,'Table V'!A:L,12,FALSE),"")</f>
        <v>LAB</v>
      </c>
      <c r="R421" s="82" t="s">
        <v>1841</v>
      </c>
      <c r="S421" s="81" t="s">
        <v>269</v>
      </c>
      <c r="T421" s="90">
        <v>43502</v>
      </c>
      <c r="U421" s="88" t="s">
        <v>18</v>
      </c>
      <c r="V421" s="86" t="str">
        <f>IFERROR(VLOOKUP(F421,'Table V'!A:F,6,FALSE),"TBD")</f>
        <v>N/A</v>
      </c>
      <c r="W421" s="81" t="str">
        <f>IFERROR(VLOOKUP(F421,'Table V'!A:G,7,FALSE),"TBD")</f>
        <v>N/A</v>
      </c>
      <c r="X421" s="81" t="str">
        <f>IFERROR(VLOOKUP(A421,[1]Feuil1!$A:$AJ,32,FALSE),"N/A")</f>
        <v>Received</v>
      </c>
      <c r="Y421" s="86" t="s">
        <v>1893</v>
      </c>
      <c r="Z421" s="89" t="s">
        <v>297</v>
      </c>
      <c r="AA421" s="81" t="s">
        <v>836</v>
      </c>
      <c r="AB421" s="85">
        <v>10623</v>
      </c>
      <c r="AC421" s="85" t="s">
        <v>920</v>
      </c>
      <c r="AD421" s="85" t="s">
        <v>920</v>
      </c>
      <c r="AE421" s="90">
        <v>43060</v>
      </c>
      <c r="AF421" s="90">
        <v>43508</v>
      </c>
      <c r="AG421" s="90">
        <f t="shared" si="27"/>
        <v>43502</v>
      </c>
      <c r="AH421" s="81" t="s">
        <v>10</v>
      </c>
      <c r="AI421" s="133">
        <f>IFERROR(VLOOKUP(SPARES_MANUF[[#This Row],[LCT pour mise à la MAD]],[2]MAD!$B$4:$J$500000,2,FALSE),"MAD TBD")</f>
        <v>43479</v>
      </c>
      <c r="AJ421" s="124">
        <f>IFERROR(VLOOKUP(SPARES_MANUF[[#This Row],[LCT pour mise à la MAD]],[2]MAD!$B$4:$J$500000,9,FALSE),"")</f>
        <v>43480</v>
      </c>
      <c r="AK4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1" s="124">
        <f>SPARES_MANUF[[#This Row],[Promised ODD]]</f>
        <v>43508</v>
      </c>
      <c r="AM421" s="122" t="s">
        <v>10</v>
      </c>
      <c r="AN421" s="200">
        <f>IFERROR(VLOOKUP(SPARES_MANUF[[#This Row],[P/N]],'Table V'!A$1:O$7777,13,FALSE),"0,00")</f>
        <v>1313.9</v>
      </c>
      <c r="AO421" s="201">
        <f>IFERROR(VLOOKUP(SPARES_MANUF[[#This Row],[P/N]],'Table V'!A$1:O$7777,14,FALSE),"0,00")</f>
        <v>0</v>
      </c>
      <c r="AP421" s="202" t="str">
        <f>IFERROR(VLOOKUP(SPARES_MANUF[[#This Row],[P/N]],'Table V'!A$1:O$7777,15,FALSE),"TBD")</f>
        <v>USD</v>
      </c>
      <c r="AQ421" s="201" t="str">
        <f>IFERROR(VLOOKUP(SPARES_MANUF[[#This Row],[CONCAT]],[3]PO_AS!$A$2:$R$2520,16,FALSE),"TBD")</f>
        <v>TBD</v>
      </c>
      <c r="AR421" s="204" t="str">
        <f>IFERROR(VLOOKUP(SPARES_MANUF[[#This Row],[CONCAT]],[3]PO_AS!$A$2:$S$2520,18,FALSE),"TBD")</f>
        <v>TBD</v>
      </c>
      <c r="AS421" s="204" t="str">
        <f t="shared" si="28"/>
        <v>Non valide</v>
      </c>
      <c r="AT421" s="204" t="str">
        <f t="shared" si="29"/>
        <v>Non valide</v>
      </c>
      <c r="AU4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2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21" s="259" t="str">
        <f>LEFT(SPARES_MANUF[[#This Row],[LCT]],9)</f>
        <v>LCT021782</v>
      </c>
      <c r="AX421" s="205">
        <f>SPARES_MANUF[[#This Row],[Collaborated date]]</f>
        <v>43508</v>
      </c>
      <c r="AY421" s="206">
        <f>IF(AND(SPARES_MANUF[[#This Row],[Dashboard date]]&gt;40179,SPARES_MANUF[[#This Row],[Dashboard date]]&lt;45658),SPARES_MANUF[[#This Row],[Dashboard date]],0)</f>
        <v>43508</v>
      </c>
      <c r="AZ421" s="207">
        <f>IF(OR(SPARES_MANUF[[#This Row],[Client]]="STELIA",SPARES_MANUF[[#This Row],[Priority]]="RTN",SPARES_MANUF[[#This Row],[Priority]]="EXP",SPARES_MANUF[[#This Row],[Priority]]="CRIT"),2,1)</f>
        <v>2</v>
      </c>
      <c r="BA421" s="208">
        <f>IFERROR(VLOOKUP(SPARES_MANUF[[#This Row],[P/N]],Tableau2[[#All],[PN]:[Temps alloués (h)]],16,FALSE),"TBD")</f>
        <v>3.74</v>
      </c>
      <c r="BB421" s="208">
        <f>IFERROR(SUM(SPARES_MANUF[[#This Row],[Temps alloués Unitaire]]*SPARES_MANUF[[#This Row],[Requested Qty]]),"TBD")</f>
        <v>3.74</v>
      </c>
    </row>
    <row r="422" spans="1:54" ht="38.25" hidden="1" customHeight="1" x14ac:dyDescent="0.2">
      <c r="A422" s="335" t="str">
        <f t="shared" si="30"/>
        <v>2782332710</v>
      </c>
      <c r="B422" s="81" t="str">
        <f>IFERROR(VLOOKUP(F422,'Table V'!A:K,11,FALSE),"TBD")</f>
        <v>AIRBUS</v>
      </c>
      <c r="C422" s="81">
        <v>27823327</v>
      </c>
      <c r="D422" s="82">
        <v>10</v>
      </c>
      <c r="E422" s="83" t="s">
        <v>86</v>
      </c>
      <c r="F422" s="81" t="s">
        <v>576</v>
      </c>
      <c r="G422" s="81">
        <v>1</v>
      </c>
      <c r="H422" s="81">
        <v>0</v>
      </c>
      <c r="I422" s="81" t="str">
        <f>IFERROR(VLOOKUP(F422,'Stock PHS'!A:F,6,FALSE),"")</f>
        <v/>
      </c>
      <c r="J422" s="84" t="str">
        <f>IFERROR(VLOOKUP(F422,'Table V'!A:I,9,FALSE),"P/N INCONNU")</f>
        <v>P/N CONNU</v>
      </c>
      <c r="K422" s="81" t="str">
        <f>IFERROR(VLOOKUP(F422,'Table V'!A:J,10,FALSE),"TBD")</f>
        <v>NB5457P</v>
      </c>
      <c r="L422" s="81" t="str">
        <f>IFERROR(VLOOKUP(F422,'Table V'!A:C,3,FALSE),"LdF non existante")</f>
        <v>LdF approuvée</v>
      </c>
      <c r="M422" s="85" t="s">
        <v>46</v>
      </c>
      <c r="N422" s="81" t="str">
        <f>IFERROR(VLOOKUP(F422,'Table V'!A:H,8,FALSE),"À définir")</f>
        <v>NON</v>
      </c>
      <c r="O422" s="81">
        <f>IFERROR(VLOOKUP(F422,'Table V'!A:E,2,FALSE),"TBD")</f>
        <v>117</v>
      </c>
      <c r="P422" s="81" t="str">
        <f>IFERROR(CONCATENATE(VLOOKUP(F422,'Table V'!$A$1:$Q$259969,17,FALSE),"-",(RIGHT(C422,4)),"0",D422),"")</f>
        <v>1251019-3327010</v>
      </c>
      <c r="Q422" s="86" t="str">
        <f>IFERROR(VLOOKUP(F422,'Table V'!A:L,12,FALSE),"")</f>
        <v>LAB</v>
      </c>
      <c r="R422" s="82" t="s">
        <v>941</v>
      </c>
      <c r="S422" s="81" t="s">
        <v>349</v>
      </c>
      <c r="T422" s="90">
        <v>43502</v>
      </c>
      <c r="U422" s="88" t="s">
        <v>18</v>
      </c>
      <c r="V422" s="86" t="str">
        <f>IFERROR(VLOOKUP(F422,'Table V'!A:F,6,FALSE),"TBD")</f>
        <v>N/A</v>
      </c>
      <c r="W422" s="81" t="str">
        <f>IFERROR(VLOOKUP(F422,'Table V'!A:G,7,FALSE),"TBD")</f>
        <v>N/A</v>
      </c>
      <c r="X422" s="81" t="str">
        <f>IFERROR(VLOOKUP(A422,[1]Feuil1!$A:$AJ,32,FALSE),"N/A")</f>
        <v>Received</v>
      </c>
      <c r="Y422" s="86" t="s">
        <v>1893</v>
      </c>
      <c r="Z422" s="89" t="s">
        <v>348</v>
      </c>
      <c r="AA422" s="81" t="s">
        <v>840</v>
      </c>
      <c r="AB422" s="85">
        <v>14180</v>
      </c>
      <c r="AC422" s="85"/>
      <c r="AD422" s="85">
        <v>2937</v>
      </c>
      <c r="AE422" s="90">
        <v>43354</v>
      </c>
      <c r="AF422" s="90">
        <v>43508</v>
      </c>
      <c r="AG422" s="90">
        <f t="shared" si="27"/>
        <v>43502</v>
      </c>
      <c r="AH422" s="81"/>
      <c r="AI422" s="133">
        <f>IFERROR(VLOOKUP(SPARES_MANUF[[#This Row],[LCT pour mise à la MAD]],[2]MAD!$B$4:$J$500000,2,FALSE),"MAD TBD")</f>
        <v>43490</v>
      </c>
      <c r="AJ422" s="124">
        <f>IFERROR(VLOOKUP(SPARES_MANUF[[#This Row],[LCT pour mise à la MAD]],[2]MAD!$B$4:$J$500000,9,FALSE),"")</f>
        <v>43493</v>
      </c>
      <c r="AK4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2" s="124">
        <f>SPARES_MANUF[[#This Row],[Promised ODD]]</f>
        <v>43508</v>
      </c>
      <c r="AM422" s="122" t="s">
        <v>10</v>
      </c>
      <c r="AN422" s="200">
        <f>IFERROR(VLOOKUP(SPARES_MANUF[[#This Row],[P/N]],'Table V'!A$1:O$7777,13,FALSE),"0,00")</f>
        <v>1313.9</v>
      </c>
      <c r="AO422" s="201">
        <f>IFERROR(VLOOKUP(SPARES_MANUF[[#This Row],[P/N]],'Table V'!A$1:O$7777,14,FALSE),"0,00")</f>
        <v>0</v>
      </c>
      <c r="AP422" s="202" t="str">
        <f>IFERROR(VLOOKUP(SPARES_MANUF[[#This Row],[P/N]],'Table V'!A$1:O$7777,15,FALSE),"TBD")</f>
        <v>USD</v>
      </c>
      <c r="AQ422" s="201" t="str">
        <f>IFERROR(VLOOKUP(SPARES_MANUF[[#This Row],[CONCAT]],[3]PO_AS!$A$2:$R$2520,16,FALSE),"TBD")</f>
        <v>TBD</v>
      </c>
      <c r="AR422" s="202" t="str">
        <f>IFERROR(VLOOKUP(SPARES_MANUF[[#This Row],[CONCAT]],[3]PO_AS!$A$2:$S$2520,18,FALSE),"TBD")</f>
        <v>TBD</v>
      </c>
      <c r="AS422" s="204" t="str">
        <f t="shared" si="28"/>
        <v>Non valide</v>
      </c>
      <c r="AT422" s="204" t="str">
        <f t="shared" si="29"/>
        <v>Non valide</v>
      </c>
      <c r="AU4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2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22" s="259" t="str">
        <f>LEFT(SPARES_MANUF[[#This Row],[LCT]],9)</f>
        <v>LCT144993</v>
      </c>
      <c r="AX422" s="205">
        <f>SPARES_MANUF[[#This Row],[Collaborated date]]</f>
        <v>43508</v>
      </c>
      <c r="AY422" s="206">
        <f>IF(AND(SPARES_MANUF[[#This Row],[Dashboard date]]&gt;40179,SPARES_MANUF[[#This Row],[Dashboard date]]&lt;45658),SPARES_MANUF[[#This Row],[Dashboard date]],0)</f>
        <v>43508</v>
      </c>
      <c r="AZ422" s="207">
        <f>IF(OR(SPARES_MANUF[[#This Row],[Client]]="STELIA",SPARES_MANUF[[#This Row],[Priority]]="RTN",SPARES_MANUF[[#This Row],[Priority]]="EXP",SPARES_MANUF[[#This Row],[Priority]]="CRIT"),2,1)</f>
        <v>2</v>
      </c>
      <c r="BA422" s="208">
        <f>IFERROR(VLOOKUP(SPARES_MANUF[[#This Row],[P/N]],Tableau2[[#All],[PN]:[Temps alloués (h)]],16,FALSE),"TBD")</f>
        <v>3.74</v>
      </c>
      <c r="BB422" s="208">
        <f>IFERROR(SUM(SPARES_MANUF[[#This Row],[Temps alloués Unitaire]]*SPARES_MANUF[[#This Row],[Requested Qty]]),"TBD")</f>
        <v>3.74</v>
      </c>
    </row>
    <row r="423" spans="1:54" ht="38.25" hidden="1" customHeight="1" x14ac:dyDescent="0.2">
      <c r="A423" s="335" t="str">
        <f t="shared" si="30"/>
        <v>2780860210</v>
      </c>
      <c r="B423" s="81" t="str">
        <f>IFERROR(VLOOKUP(F423,'Table V'!A:K,11,FALSE),"TBD")</f>
        <v>AIRBUS</v>
      </c>
      <c r="C423" s="81">
        <v>27808602</v>
      </c>
      <c r="D423" s="82">
        <v>10</v>
      </c>
      <c r="E423" s="83" t="s">
        <v>86</v>
      </c>
      <c r="F423" s="81" t="s">
        <v>576</v>
      </c>
      <c r="G423" s="81">
        <v>2</v>
      </c>
      <c r="H423" s="81">
        <v>0</v>
      </c>
      <c r="I423" s="81" t="str">
        <f>IFERROR(VLOOKUP(F423,'Stock PHS'!A:F,6,FALSE),"")</f>
        <v/>
      </c>
      <c r="J423" s="84" t="str">
        <f>IFERROR(VLOOKUP(F423,'Table V'!A:I,9,FALSE),"P/N INCONNU")</f>
        <v>P/N CONNU</v>
      </c>
      <c r="K423" s="81" t="str">
        <f>IFERROR(VLOOKUP(F423,'Table V'!A:J,10,FALSE),"TBD")</f>
        <v>NB5457P</v>
      </c>
      <c r="L423" s="81" t="str">
        <f>IFERROR(VLOOKUP(F423,'Table V'!A:C,3,FALSE),"LdF non existante")</f>
        <v>LdF approuvée</v>
      </c>
      <c r="M423" s="85" t="s">
        <v>46</v>
      </c>
      <c r="N423" s="81" t="str">
        <f>IFERROR(VLOOKUP(F423,'Table V'!A:H,8,FALSE),"À définir")</f>
        <v>NON</v>
      </c>
      <c r="O423" s="81">
        <f>IFERROR(VLOOKUP(F423,'Table V'!A:E,2,FALSE),"TBD")</f>
        <v>117</v>
      </c>
      <c r="P423" s="81" t="str">
        <f>IFERROR(CONCATENATE(VLOOKUP(F423,'Table V'!$A$1:$Q$259969,17,FALSE),"-",(RIGHT(C423,4)),"0",D423),"")</f>
        <v>1251019-8602010</v>
      </c>
      <c r="Q423" s="86" t="str">
        <f>IFERROR(VLOOKUP(F423,'Table V'!A:L,12,FALSE),"")</f>
        <v>LAB</v>
      </c>
      <c r="R423" s="82" t="s">
        <v>942</v>
      </c>
      <c r="S423" s="81" t="s">
        <v>337</v>
      </c>
      <c r="T423" s="90">
        <v>43502</v>
      </c>
      <c r="U423" s="88" t="s">
        <v>18</v>
      </c>
      <c r="V423" s="86" t="str">
        <f>IFERROR(VLOOKUP(F423,'Table V'!A:F,6,FALSE),"TBD")</f>
        <v>N/A</v>
      </c>
      <c r="W423" s="81" t="str">
        <f>IFERROR(VLOOKUP(F423,'Table V'!A:G,7,FALSE),"TBD")</f>
        <v>N/A</v>
      </c>
      <c r="X423" s="81" t="str">
        <f>IFERROR(VLOOKUP(A423,[1]Feuil1!$A:$AJ,32,FALSE),"N/A")</f>
        <v>Received</v>
      </c>
      <c r="Y423" s="86" t="s">
        <v>1893</v>
      </c>
      <c r="Z423" s="89" t="s">
        <v>253</v>
      </c>
      <c r="AA423" s="81" t="s">
        <v>840</v>
      </c>
      <c r="AB423" s="85">
        <v>14180</v>
      </c>
      <c r="AC423" s="85"/>
      <c r="AD423" s="85">
        <v>2937</v>
      </c>
      <c r="AE423" s="90">
        <v>43357</v>
      </c>
      <c r="AF423" s="90">
        <v>43508</v>
      </c>
      <c r="AG423" s="90">
        <f t="shared" si="27"/>
        <v>43502</v>
      </c>
      <c r="AH423" s="81" t="s">
        <v>10</v>
      </c>
      <c r="AI423" s="133">
        <f>IFERROR(VLOOKUP(SPARES_MANUF[[#This Row],[LCT pour mise à la MAD]],[2]MAD!$B$4:$J$500000,2,FALSE),"MAD TBD")</f>
        <v>43490</v>
      </c>
      <c r="AJ423" s="124">
        <f>IFERROR(VLOOKUP(SPARES_MANUF[[#This Row],[LCT pour mise à la MAD]],[2]MAD!$B$4:$J$500000,9,FALSE),"")</f>
        <v>43493</v>
      </c>
      <c r="AK4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3" s="124">
        <f>SPARES_MANUF[[#This Row],[Promised ODD]]</f>
        <v>43508</v>
      </c>
      <c r="AM423" s="122" t="s">
        <v>10</v>
      </c>
      <c r="AN423" s="200">
        <f>IFERROR(VLOOKUP(SPARES_MANUF[[#This Row],[P/N]],'Table V'!A$1:O$7777,13,FALSE),"0,00")</f>
        <v>1313.9</v>
      </c>
      <c r="AO423" s="201">
        <f>IFERROR(VLOOKUP(SPARES_MANUF[[#This Row],[P/N]],'Table V'!A$1:O$7777,14,FALSE),"0,00")</f>
        <v>0</v>
      </c>
      <c r="AP423" s="202" t="str">
        <f>IFERROR(VLOOKUP(SPARES_MANUF[[#This Row],[P/N]],'Table V'!A$1:O$7777,15,FALSE),"TBD")</f>
        <v>USD</v>
      </c>
      <c r="AQ423" s="201" t="str">
        <f>IFERROR(VLOOKUP(SPARES_MANUF[[#This Row],[CONCAT]],[3]PO_AS!$A$2:$R$2520,16,FALSE),"TBD")</f>
        <v>TBD</v>
      </c>
      <c r="AR423" s="202" t="str">
        <f>IFERROR(VLOOKUP(SPARES_MANUF[[#This Row],[CONCAT]],[3]PO_AS!$A$2:$S$2520,18,FALSE),"TBD")</f>
        <v>TBD</v>
      </c>
      <c r="AS423" s="204" t="str">
        <f t="shared" si="28"/>
        <v>Non valide</v>
      </c>
      <c r="AT423" s="204" t="str">
        <f t="shared" si="29"/>
        <v>Non valide</v>
      </c>
      <c r="AU4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2627.8</v>
      </c>
      <c r="AV423" s="280">
        <f>IFERROR(SPARES_MANUF[[#This Row],[CA]]*INDEX('Paramètres listes'!$A$32:$C$34,MATCH(SPARES_MANUF[[#This Row],[Devise vendue]],'Paramètres listes'!$A$32:$A$34,0),MATCH(DASHBOARD!$J$5,'Paramètres listes'!$A$32:$C$32,0)),"0,00")</f>
        <v>2338.7420000000002</v>
      </c>
      <c r="AW423" s="259" t="str">
        <f>LEFT(SPARES_MANUF[[#This Row],[LCT]],9)</f>
        <v>LCT144996</v>
      </c>
      <c r="AX423" s="205">
        <f>SPARES_MANUF[[#This Row],[Collaborated date]]</f>
        <v>43508</v>
      </c>
      <c r="AY423" s="206">
        <f>IF(AND(SPARES_MANUF[[#This Row],[Dashboard date]]&gt;40179,SPARES_MANUF[[#This Row],[Dashboard date]]&lt;45658),SPARES_MANUF[[#This Row],[Dashboard date]],0)</f>
        <v>43508</v>
      </c>
      <c r="AZ423" s="207">
        <f>IF(OR(SPARES_MANUF[[#This Row],[Client]]="STELIA",SPARES_MANUF[[#This Row],[Priority]]="RTN",SPARES_MANUF[[#This Row],[Priority]]="EXP",SPARES_MANUF[[#This Row],[Priority]]="CRIT"),2,1)</f>
        <v>2</v>
      </c>
      <c r="BA423" s="208">
        <f>IFERROR(VLOOKUP(SPARES_MANUF[[#This Row],[P/N]],Tableau2[[#All],[PN]:[Temps alloués (h)]],16,FALSE),"TBD")</f>
        <v>3.74</v>
      </c>
      <c r="BB423" s="208">
        <f>IFERROR(SUM(SPARES_MANUF[[#This Row],[Temps alloués Unitaire]]*SPARES_MANUF[[#This Row],[Requested Qty]]),"TBD")</f>
        <v>7.48</v>
      </c>
    </row>
    <row r="424" spans="1:54" ht="25.5" hidden="1" customHeight="1" x14ac:dyDescent="0.2">
      <c r="A424" s="335" t="str">
        <f t="shared" si="30"/>
        <v>2761048410</v>
      </c>
      <c r="B424" s="81" t="str">
        <f>IFERROR(VLOOKUP(F424,'Table V'!A:K,11,FALSE),"TBD")</f>
        <v>AIRBUS</v>
      </c>
      <c r="C424" s="81">
        <v>27610484</v>
      </c>
      <c r="D424" s="82">
        <v>10</v>
      </c>
      <c r="E424" s="83" t="s">
        <v>86</v>
      </c>
      <c r="F424" s="81" t="s">
        <v>576</v>
      </c>
      <c r="G424" s="81">
        <v>1</v>
      </c>
      <c r="H424" s="81">
        <v>0</v>
      </c>
      <c r="I424" s="81" t="str">
        <f>IFERROR(VLOOKUP(F424,'Stock PHS'!A:F,6,FALSE),"")</f>
        <v/>
      </c>
      <c r="J424" s="84" t="str">
        <f>IFERROR(VLOOKUP(F424,'Table V'!A:I,9,FALSE),"P/N INCONNU")</f>
        <v>P/N CONNU</v>
      </c>
      <c r="K424" s="81" t="str">
        <f>IFERROR(VLOOKUP(F424,'Table V'!A:J,10,FALSE),"TBD")</f>
        <v>NB5457P</v>
      </c>
      <c r="L424" s="81" t="str">
        <f>IFERROR(VLOOKUP(F424,'Table V'!A:C,3,FALSE),"LdF non existante")</f>
        <v>LdF approuvée</v>
      </c>
      <c r="M424" s="85" t="s">
        <v>46</v>
      </c>
      <c r="N424" s="81" t="str">
        <f>IFERROR(VLOOKUP(F424,'Table V'!A:H,8,FALSE),"À définir")</f>
        <v>NON</v>
      </c>
      <c r="O424" s="81">
        <f>IFERROR(VLOOKUP(F424,'Table V'!A:E,2,FALSE),"TBD")</f>
        <v>117</v>
      </c>
      <c r="P424" s="81" t="str">
        <f>IFERROR(CONCATENATE(VLOOKUP(F424,'Table V'!$A$1:$Q$259969,17,FALSE),"-",(RIGHT(C424,4)),"0",D424),"")</f>
        <v>1251019-0484010</v>
      </c>
      <c r="Q424" s="86" t="str">
        <f>IFERROR(VLOOKUP(F424,'Table V'!A:L,12,FALSE),"")</f>
        <v>LAB</v>
      </c>
      <c r="R424" s="82" t="s">
        <v>1845</v>
      </c>
      <c r="S424" s="81" t="s">
        <v>334</v>
      </c>
      <c r="T424" s="90">
        <v>43502</v>
      </c>
      <c r="U424" s="88" t="s">
        <v>18</v>
      </c>
      <c r="V424" s="86" t="str">
        <f>IFERROR(VLOOKUP(F424,'Table V'!A:F,6,FALSE),"TBD")</f>
        <v>N/A</v>
      </c>
      <c r="W424" s="81" t="str">
        <f>IFERROR(VLOOKUP(F424,'Table V'!A:G,7,FALSE),"TBD")</f>
        <v>N/A</v>
      </c>
      <c r="X424" s="81" t="str">
        <f>IFERROR(VLOOKUP(A424,[1]Feuil1!$A:$AJ,32,FALSE),"N/A")</f>
        <v>Received</v>
      </c>
      <c r="Y424" s="86" t="s">
        <v>1893</v>
      </c>
      <c r="Z424" s="89" t="s">
        <v>297</v>
      </c>
      <c r="AA424" s="81" t="s">
        <v>836</v>
      </c>
      <c r="AB424" s="85">
        <v>10623</v>
      </c>
      <c r="AC424" s="85" t="s">
        <v>920</v>
      </c>
      <c r="AD424" s="85" t="s">
        <v>920</v>
      </c>
      <c r="AE424" s="90">
        <v>43175</v>
      </c>
      <c r="AF424" s="90">
        <v>43508</v>
      </c>
      <c r="AG424" s="90">
        <f t="shared" si="27"/>
        <v>43502</v>
      </c>
      <c r="AH424" s="81" t="s">
        <v>10</v>
      </c>
      <c r="AI424" s="133" t="str">
        <f>IFERROR(VLOOKUP(SPARES_MANUF[[#This Row],[LCT pour mise à la MAD]],[2]MAD!$B$4:$J$500000,2,FALSE),"MAD TBD")</f>
        <v>MAD TBD</v>
      </c>
      <c r="AJ424" s="124" t="str">
        <f>IFERROR(VLOOKUP(SPARES_MANUF[[#This Row],[LCT pour mise à la MAD]],[2]MAD!$B$4:$J$500000,9,FALSE),"")</f>
        <v/>
      </c>
      <c r="AK4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24" s="124">
        <f>SPARES_MANUF[[#This Row],[Promised ODD]]</f>
        <v>43508</v>
      </c>
      <c r="AM424" s="122" t="s">
        <v>10</v>
      </c>
      <c r="AN424" s="200">
        <f>IFERROR(VLOOKUP(SPARES_MANUF[[#This Row],[P/N]],'Table V'!A$1:O$7777,13,FALSE),"0,00")</f>
        <v>1313.9</v>
      </c>
      <c r="AO424" s="201">
        <f>IFERROR(VLOOKUP(SPARES_MANUF[[#This Row],[P/N]],'Table V'!A$1:O$7777,14,FALSE),"0,00")</f>
        <v>0</v>
      </c>
      <c r="AP424" s="202" t="str">
        <f>IFERROR(VLOOKUP(SPARES_MANUF[[#This Row],[P/N]],'Table V'!A$1:O$7777,15,FALSE),"TBD")</f>
        <v>USD</v>
      </c>
      <c r="AQ424" s="201" t="str">
        <f>IFERROR(VLOOKUP(SPARES_MANUF[[#This Row],[CONCAT]],[3]PO_AS!$A$2:$R$2520,16,FALSE),"TBD")</f>
        <v>TBD</v>
      </c>
      <c r="AR424" s="202" t="str">
        <f>IFERROR(VLOOKUP(SPARES_MANUF[[#This Row],[CONCAT]],[3]PO_AS!$A$2:$S$2520,18,FALSE),"TBD")</f>
        <v>TBD</v>
      </c>
      <c r="AS424" s="204" t="str">
        <f t="shared" si="28"/>
        <v>Non valide</v>
      </c>
      <c r="AT424" s="204" t="str">
        <f t="shared" si="29"/>
        <v>Non valide</v>
      </c>
      <c r="AU4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24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24" s="259" t="str">
        <f>LEFT(SPARES_MANUF[[#This Row],[LCT]],9)</f>
        <v>LCT021822</v>
      </c>
      <c r="AX424" s="205">
        <f>SPARES_MANUF[[#This Row],[Collaborated date]]</f>
        <v>43508</v>
      </c>
      <c r="AY424" s="206">
        <f>IF(AND(SPARES_MANUF[[#This Row],[Dashboard date]]&gt;40179,SPARES_MANUF[[#This Row],[Dashboard date]]&lt;45658),SPARES_MANUF[[#This Row],[Dashboard date]],0)</f>
        <v>43508</v>
      </c>
      <c r="AZ424" s="207">
        <f>IF(OR(SPARES_MANUF[[#This Row],[Client]]="STELIA",SPARES_MANUF[[#This Row],[Priority]]="RTN",SPARES_MANUF[[#This Row],[Priority]]="EXP",SPARES_MANUF[[#This Row],[Priority]]="CRIT"),2,1)</f>
        <v>2</v>
      </c>
      <c r="BA424" s="208">
        <f>IFERROR(VLOOKUP(SPARES_MANUF[[#This Row],[P/N]],Tableau2[[#All],[PN]:[Temps alloués (h)]],16,FALSE),"TBD")</f>
        <v>3.74</v>
      </c>
      <c r="BB424" s="208">
        <f>IFERROR(SUM(SPARES_MANUF[[#This Row],[Temps alloués Unitaire]]*SPARES_MANUF[[#This Row],[Requested Qty]]),"TBD")</f>
        <v>3.74</v>
      </c>
    </row>
    <row r="425" spans="1:54" ht="38.25" hidden="1" customHeight="1" x14ac:dyDescent="0.2">
      <c r="A425" s="335" t="str">
        <f t="shared" si="30"/>
        <v>2792613710</v>
      </c>
      <c r="B425" s="81" t="str">
        <f>IFERROR(VLOOKUP(F425,'Table V'!A:K,11,FALSE),"TBD")</f>
        <v>AIRBUS</v>
      </c>
      <c r="C425" s="81">
        <v>27926137</v>
      </c>
      <c r="D425" s="82">
        <v>10</v>
      </c>
      <c r="E425" s="83" t="s">
        <v>86</v>
      </c>
      <c r="F425" s="81" t="s">
        <v>679</v>
      </c>
      <c r="G425" s="81">
        <v>1</v>
      </c>
      <c r="H425" s="81">
        <v>0</v>
      </c>
      <c r="I425" s="81" t="str">
        <f>IFERROR(VLOOKUP(F425,'Stock PHS'!A:F,6,FALSE),"")</f>
        <v/>
      </c>
      <c r="J425" s="84" t="str">
        <f>IFERROR(VLOOKUP(F425,'Table V'!A:I,9,FALSE),"P/N INCONNU")</f>
        <v>P/N CONNU</v>
      </c>
      <c r="K425" s="81" t="str">
        <f>IFERROR(VLOOKUP(F425,'Table V'!A:J,10,FALSE),"TBD")</f>
        <v>TBD</v>
      </c>
      <c r="L425" s="81" t="str">
        <f>IFERROR(VLOOKUP(F425,'Table V'!A:C,3,FALSE),"LdF non existante")</f>
        <v>LdF Non approuvée</v>
      </c>
      <c r="M425" s="85" t="s">
        <v>46</v>
      </c>
      <c r="N425" s="81" t="str">
        <f>IFERROR(VLOOKUP(F425,'Table V'!A:H,8,FALSE),"À définir")</f>
        <v>NON</v>
      </c>
      <c r="O425" s="81">
        <f>IFERROR(VLOOKUP(F425,'Table V'!A:E,2,FALSE),"TBD")</f>
        <v>61</v>
      </c>
      <c r="P425" s="81" t="str">
        <f>IFERROR(CONCATENATE(VLOOKUP(F425,'Table V'!$A$1:$Q$259969,17,FALSE),"-",(RIGHT(C425,4)),"0",D425),"")</f>
        <v>1251019-6137010</v>
      </c>
      <c r="Q425" s="86" t="str">
        <f>IFERROR(VLOOKUP(F425,'Table V'!A:L,12,FALSE),"")</f>
        <v>LAB</v>
      </c>
      <c r="R425" s="81" t="s">
        <v>969</v>
      </c>
      <c r="S425" s="81" t="s">
        <v>162</v>
      </c>
      <c r="T425" s="90">
        <v>43503</v>
      </c>
      <c r="U425" s="88" t="s">
        <v>18</v>
      </c>
      <c r="V425" s="86" t="str">
        <f>IFERROR(VLOOKUP(F425,'Table V'!A:F,6,FALSE),"TBD")</f>
        <v>6963455500
6963455400</v>
      </c>
      <c r="W425" s="81" t="str">
        <f>IFERROR(VLOOKUP(F425,'Table V'!A:G,7,FALSE),"TBD")</f>
        <v>Qté 1
Qté 1</v>
      </c>
      <c r="X425" s="81" t="str">
        <f>IFERROR(VLOOKUP(A425,[1]Feuil1!$A:$AJ,32,FALSE),"N/A")</f>
        <v>Received</v>
      </c>
      <c r="Y425" s="86" t="s">
        <v>1893</v>
      </c>
      <c r="Z425" s="89" t="s">
        <v>1196</v>
      </c>
      <c r="AA425" s="81" t="s">
        <v>840</v>
      </c>
      <c r="AB425" s="85">
        <v>16961</v>
      </c>
      <c r="AC425" s="85" t="s">
        <v>905</v>
      </c>
      <c r="AD425" s="85">
        <v>4476</v>
      </c>
      <c r="AE425" s="90">
        <v>43465</v>
      </c>
      <c r="AF425" s="90">
        <v>43509</v>
      </c>
      <c r="AG425" s="90">
        <f t="shared" si="27"/>
        <v>43503</v>
      </c>
      <c r="AH425" s="81"/>
      <c r="AI425" s="133">
        <f>IFERROR(VLOOKUP(SPARES_MANUF[[#This Row],[LCT pour mise à la MAD]],[2]MAD!$B$4:$J$500000,2,FALSE),"MAD TBD")</f>
        <v>43503</v>
      </c>
      <c r="AJ425" s="124">
        <f>IFERROR(VLOOKUP(SPARES_MANUF[[#This Row],[LCT pour mise à la MAD]],[2]MAD!$B$4:$J$500000,9,FALSE),"")</f>
        <v>43504</v>
      </c>
      <c r="AK4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5" s="124">
        <f>SPARES_MANUF[[#This Row],[Promised ODD]]</f>
        <v>43509</v>
      </c>
      <c r="AM425" s="122" t="s">
        <v>10</v>
      </c>
      <c r="AN425" s="200">
        <f>IFERROR(VLOOKUP(SPARES_MANUF[[#This Row],[P/N]],'Table V'!A$1:O$7777,13,FALSE),"0,00")</f>
        <v>1389</v>
      </c>
      <c r="AO425" s="201">
        <f>IFERROR(VLOOKUP(SPARES_MANUF[[#This Row],[P/N]],'Table V'!A$1:O$7777,14,FALSE),"0,00")</f>
        <v>2219</v>
      </c>
      <c r="AP425" s="202" t="str">
        <f>IFERROR(VLOOKUP(SPARES_MANUF[[#This Row],[P/N]],'Table V'!A$1:O$7777,15,FALSE),"TBD")</f>
        <v>USD</v>
      </c>
      <c r="AQ425" s="201" t="str">
        <f>IFERROR(VLOOKUP(SPARES_MANUF[[#This Row],[CONCAT]],[3]PO_AS!$A$2:$R$2520,16,FALSE),"TBD")</f>
        <v>TBD</v>
      </c>
      <c r="AR425" s="202" t="str">
        <f>IFERROR(VLOOKUP(SPARES_MANUF[[#This Row],[CONCAT]],[3]PO_AS!$A$2:$S$2520,18,FALSE),"TBD")</f>
        <v>TBD</v>
      </c>
      <c r="AS425" s="204" t="str">
        <f t="shared" si="28"/>
        <v>Non valide</v>
      </c>
      <c r="AT425" s="204" t="str">
        <f t="shared" si="29"/>
        <v>Non valide</v>
      </c>
      <c r="AU4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25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25" s="259" t="str">
        <f>LEFT(SPARES_MANUF[[#This Row],[LCT]],9)</f>
        <v>LCT146254</v>
      </c>
      <c r="AX425" s="205">
        <f>SPARES_MANUF[[#This Row],[Collaborated date]]</f>
        <v>43509</v>
      </c>
      <c r="AY425" s="206">
        <f>IF(AND(SPARES_MANUF[[#This Row],[Dashboard date]]&gt;40179,SPARES_MANUF[[#This Row],[Dashboard date]]&lt;45658),SPARES_MANUF[[#This Row],[Dashboard date]],0)</f>
        <v>43509</v>
      </c>
      <c r="AZ425" s="207">
        <f>IF(OR(SPARES_MANUF[[#This Row],[Client]]="STELIA",SPARES_MANUF[[#This Row],[Priority]]="RTN",SPARES_MANUF[[#This Row],[Priority]]="EXP",SPARES_MANUF[[#This Row],[Priority]]="CRIT"),2,1)</f>
        <v>2</v>
      </c>
      <c r="BA425" s="208">
        <f>IFERROR(VLOOKUP(SPARES_MANUF[[#This Row],[P/N]],Tableau2[[#All],[PN]:[Temps alloués (h)]],16,FALSE),"TBD")</f>
        <v>0</v>
      </c>
      <c r="BB425" s="208">
        <f>IFERROR(SUM(SPARES_MANUF[[#This Row],[Temps alloués Unitaire]]*SPARES_MANUF[[#This Row],[Requested Qty]]),"TBD")</f>
        <v>0</v>
      </c>
    </row>
    <row r="426" spans="1:54" ht="38.25" hidden="1" customHeight="1" x14ac:dyDescent="0.2">
      <c r="A426" s="335" t="str">
        <f t="shared" si="30"/>
        <v>2792616310</v>
      </c>
      <c r="B426" s="81" t="str">
        <f>IFERROR(VLOOKUP(F426,'Table V'!A:K,11,FALSE),"TBD")</f>
        <v>AIRBUS</v>
      </c>
      <c r="C426" s="81">
        <v>27926163</v>
      </c>
      <c r="D426" s="82">
        <v>10</v>
      </c>
      <c r="E426" s="83" t="s">
        <v>86</v>
      </c>
      <c r="F426" s="81" t="s">
        <v>678</v>
      </c>
      <c r="G426" s="81">
        <v>1</v>
      </c>
      <c r="H426" s="81">
        <v>0</v>
      </c>
      <c r="I426" s="81" t="str">
        <f>IFERROR(VLOOKUP(F426,'Stock PHS'!A:F,6,FALSE),"")</f>
        <v/>
      </c>
      <c r="J426" s="84" t="str">
        <f>IFERROR(VLOOKUP(F426,'Table V'!A:I,9,FALSE),"P/N INCONNU")</f>
        <v>P/N CONNU</v>
      </c>
      <c r="K426" s="81" t="str">
        <f>IFERROR(VLOOKUP(F426,'Table V'!A:J,10,FALSE),"TBD")</f>
        <v>NB6251P</v>
      </c>
      <c r="L426" s="81" t="str">
        <f>IFERROR(VLOOKUP(F426,'Table V'!A:C,3,FALSE),"LdF non existante")</f>
        <v>LdF Non approuvée</v>
      </c>
      <c r="M426" s="85" t="s">
        <v>46</v>
      </c>
      <c r="N426" s="81" t="str">
        <f>IFERROR(VLOOKUP(F426,'Table V'!A:H,8,FALSE),"À définir")</f>
        <v>NON</v>
      </c>
      <c r="O426" s="81">
        <f>IFERROR(VLOOKUP(F426,'Table V'!A:E,2,FALSE),"TBD")</f>
        <v>60</v>
      </c>
      <c r="P426" s="81" t="str">
        <f>IFERROR(CONCATENATE(VLOOKUP(F426,'Table V'!$A$1:$Q$259969,17,FALSE),"-",(RIGHT(C426,4)),"0",D426),"")</f>
        <v>1251019-6163010</v>
      </c>
      <c r="Q426" s="86" t="str">
        <f>IFERROR(VLOOKUP(F426,'Table V'!A:L,12,FALSE),"")</f>
        <v>LAB</v>
      </c>
      <c r="R426" s="81" t="s">
        <v>957</v>
      </c>
      <c r="S426" s="81" t="s">
        <v>161</v>
      </c>
      <c r="T426" s="90">
        <v>43503</v>
      </c>
      <c r="U426" s="88" t="s">
        <v>18</v>
      </c>
      <c r="V426" s="86" t="str">
        <f>IFERROR(VLOOKUP(F426,'Table V'!A:F,6,FALSE),"TBD")</f>
        <v>6963455500
6963455400</v>
      </c>
      <c r="W426" s="81" t="str">
        <f>IFERROR(VLOOKUP(F426,'Table V'!A:G,7,FALSE),"TBD")</f>
        <v>Qté 1
Qté 1</v>
      </c>
      <c r="X426" s="81" t="str">
        <f>IFERROR(VLOOKUP(A426,[1]Feuil1!$A:$AJ,32,FALSE),"N/A")</f>
        <v>Received</v>
      </c>
      <c r="Y426" s="86" t="s">
        <v>1893</v>
      </c>
      <c r="Z426" s="89" t="s">
        <v>1196</v>
      </c>
      <c r="AA426" s="81" t="s">
        <v>840</v>
      </c>
      <c r="AB426" s="85">
        <v>16961</v>
      </c>
      <c r="AC426" s="85" t="s">
        <v>905</v>
      </c>
      <c r="AD426" s="85">
        <v>4476</v>
      </c>
      <c r="AE426" s="90">
        <v>43465</v>
      </c>
      <c r="AF426" s="90">
        <v>43509</v>
      </c>
      <c r="AG426" s="90">
        <f t="shared" si="27"/>
        <v>43503</v>
      </c>
      <c r="AH426" s="81"/>
      <c r="AI426" s="133">
        <f>IFERROR(VLOOKUP(SPARES_MANUF[[#This Row],[LCT pour mise à la MAD]],[2]MAD!$B$4:$J$500000,2,FALSE),"MAD TBD")</f>
        <v>43503</v>
      </c>
      <c r="AJ426" s="124">
        <f>IFERROR(VLOOKUP(SPARES_MANUF[[#This Row],[LCT pour mise à la MAD]],[2]MAD!$B$4:$J$500000,9,FALSE),"")</f>
        <v>43504</v>
      </c>
      <c r="AK4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6" s="124">
        <f>SPARES_MANUF[[#This Row],[Promised ODD]]</f>
        <v>43509</v>
      </c>
      <c r="AM426" s="122" t="s">
        <v>10</v>
      </c>
      <c r="AN426" s="200">
        <f>IFERROR(VLOOKUP(SPARES_MANUF[[#This Row],[P/N]],'Table V'!A$1:O$7777,13,FALSE),"0,00")</f>
        <v>1036</v>
      </c>
      <c r="AO426" s="201">
        <f>IFERROR(VLOOKUP(SPARES_MANUF[[#This Row],[P/N]],'Table V'!A$1:O$7777,14,FALSE),"0,00")</f>
        <v>1937</v>
      </c>
      <c r="AP426" s="202" t="str">
        <f>IFERROR(VLOOKUP(SPARES_MANUF[[#This Row],[P/N]],'Table V'!A$1:O$7777,15,FALSE),"TBD")</f>
        <v>USD</v>
      </c>
      <c r="AQ426" s="201" t="str">
        <f>IFERROR(VLOOKUP(SPARES_MANUF[[#This Row],[CONCAT]],[3]PO_AS!$A$2:$R$2520,16,FALSE),"TBD")</f>
        <v>TBD</v>
      </c>
      <c r="AR426" s="202" t="str">
        <f>IFERROR(VLOOKUP(SPARES_MANUF[[#This Row],[CONCAT]],[3]PO_AS!$A$2:$S$2520,18,FALSE),"TBD")</f>
        <v>TBD</v>
      </c>
      <c r="AS426" s="204" t="str">
        <f t="shared" si="28"/>
        <v>Non valide</v>
      </c>
      <c r="AT426" s="204" t="str">
        <f t="shared" si="29"/>
        <v>Non valide</v>
      </c>
      <c r="AU4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26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26" s="259" t="str">
        <f>LEFT(SPARES_MANUF[[#This Row],[LCT]],9)</f>
        <v>LCT145729</v>
      </c>
      <c r="AX426" s="205">
        <f>SPARES_MANUF[[#This Row],[Collaborated date]]</f>
        <v>43509</v>
      </c>
      <c r="AY426" s="206">
        <f>IF(AND(SPARES_MANUF[[#This Row],[Dashboard date]]&gt;40179,SPARES_MANUF[[#This Row],[Dashboard date]]&lt;45658),SPARES_MANUF[[#This Row],[Dashboard date]],0)</f>
        <v>43509</v>
      </c>
      <c r="AZ426" s="207">
        <f>IF(OR(SPARES_MANUF[[#This Row],[Client]]="STELIA",SPARES_MANUF[[#This Row],[Priority]]="RTN",SPARES_MANUF[[#This Row],[Priority]]="EXP",SPARES_MANUF[[#This Row],[Priority]]="CRIT"),2,1)</f>
        <v>2</v>
      </c>
      <c r="BA426" s="208">
        <f>IFERROR(VLOOKUP(SPARES_MANUF[[#This Row],[P/N]],Tableau2[[#All],[PN]:[Temps alloués (h)]],16,FALSE),"TBD")</f>
        <v>0</v>
      </c>
      <c r="BB426" s="208">
        <f>IFERROR(SUM(SPARES_MANUF[[#This Row],[Temps alloués Unitaire]]*SPARES_MANUF[[#This Row],[Requested Qty]]),"TBD")</f>
        <v>0</v>
      </c>
    </row>
    <row r="427" spans="1:54" ht="38.25" hidden="1" customHeight="1" x14ac:dyDescent="0.2">
      <c r="A427" s="335" t="str">
        <f t="shared" si="30"/>
        <v>2792618110</v>
      </c>
      <c r="B427" s="81" t="str">
        <f>IFERROR(VLOOKUP(F427,'Table V'!A:K,11,FALSE),"TBD")</f>
        <v>AIRBUS</v>
      </c>
      <c r="C427" s="81">
        <v>27926181</v>
      </c>
      <c r="D427" s="82">
        <v>10</v>
      </c>
      <c r="E427" s="83" t="s">
        <v>86</v>
      </c>
      <c r="F427" s="81" t="s">
        <v>680</v>
      </c>
      <c r="G427" s="81">
        <v>1</v>
      </c>
      <c r="H427" s="81">
        <v>0</v>
      </c>
      <c r="I427" s="81" t="s">
        <v>909</v>
      </c>
      <c r="J427" s="84" t="str">
        <f>IFERROR(VLOOKUP(F427,'Table V'!A:I,9,FALSE),"P/N INCONNU")</f>
        <v>P/N CONNU</v>
      </c>
      <c r="K427" s="81" t="str">
        <f>IFERROR(VLOOKUP(F427,'Table V'!A:J,10,FALSE),"TBD")</f>
        <v>TBD</v>
      </c>
      <c r="L427" s="81" t="str">
        <f>IFERROR(VLOOKUP(F427,'Table V'!A:C,3,FALSE),"LdF non existante")</f>
        <v>LdF Non approuvée</v>
      </c>
      <c r="M427" s="85" t="s">
        <v>46</v>
      </c>
      <c r="N427" s="81" t="str">
        <f>IFERROR(VLOOKUP(F427,'Table V'!A:H,8,FALSE),"À définir")</f>
        <v>NON</v>
      </c>
      <c r="O427" s="81">
        <f>IFERROR(VLOOKUP(F427,'Table V'!A:E,2,FALSE),"TBD")</f>
        <v>62</v>
      </c>
      <c r="P427" s="81" t="str">
        <f>IFERROR(CONCATENATE(VLOOKUP(F427,'Table V'!$A$1:$Q$259969,17,FALSE),"-",(RIGHT(C427,4)),"0",D427),"")</f>
        <v>1251019-6181010</v>
      </c>
      <c r="Q427" s="86" t="str">
        <f>IFERROR(VLOOKUP(F427,'Table V'!A:L,12,FALSE),"")</f>
        <v>LAB</v>
      </c>
      <c r="R427" s="81" t="s">
        <v>980</v>
      </c>
      <c r="S427" s="81" t="s">
        <v>161</v>
      </c>
      <c r="T427" s="90">
        <v>43503</v>
      </c>
      <c r="U427" s="88" t="s">
        <v>18</v>
      </c>
      <c r="V427" s="86" t="str">
        <f>IFERROR(VLOOKUP(F427,'Table V'!A:F,6,FALSE),"TBD")</f>
        <v>6963455500
6963455400
6963403400</v>
      </c>
      <c r="W427" s="81" t="str">
        <f>IFERROR(VLOOKUP(F427,'Table V'!A:G,7,FALSE),"TBD")</f>
        <v>Qté 1
Qté 1
Qté 1</v>
      </c>
      <c r="X427" s="81" t="str">
        <f>IFERROR(VLOOKUP(A427,[1]Feuil1!$A:$AJ,32,FALSE),"N/A")</f>
        <v>Received</v>
      </c>
      <c r="Y427" s="86" t="s">
        <v>1893</v>
      </c>
      <c r="Z427" s="89" t="s">
        <v>1196</v>
      </c>
      <c r="AA427" s="81" t="s">
        <v>840</v>
      </c>
      <c r="AB427" s="85">
        <v>16961</v>
      </c>
      <c r="AC427" s="85" t="s">
        <v>905</v>
      </c>
      <c r="AD427" s="85">
        <v>4476</v>
      </c>
      <c r="AE427" s="90">
        <v>43465</v>
      </c>
      <c r="AF427" s="90">
        <v>43509</v>
      </c>
      <c r="AG427" s="90">
        <f t="shared" si="27"/>
        <v>43503</v>
      </c>
      <c r="AH427" s="81"/>
      <c r="AI427" s="133">
        <f>IFERROR(VLOOKUP(SPARES_MANUF[[#This Row],[LCT pour mise à la MAD]],[2]MAD!$B$4:$J$500000,2,FALSE),"MAD TBD")</f>
        <v>43503</v>
      </c>
      <c r="AJ427" s="124">
        <f>IFERROR(VLOOKUP(SPARES_MANUF[[#This Row],[LCT pour mise à la MAD]],[2]MAD!$B$4:$J$500000,9,FALSE),"")</f>
        <v>43504</v>
      </c>
      <c r="AK42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7" s="124">
        <f>SPARES_MANUF[[#This Row],[Promised ODD]]</f>
        <v>43509</v>
      </c>
      <c r="AM427" s="122" t="s">
        <v>10</v>
      </c>
      <c r="AN427" s="200">
        <f>IFERROR(VLOOKUP(SPARES_MANUF[[#This Row],[P/N]],'Table V'!A$1:O$7777,13,FALSE),"0,00")</f>
        <v>1155</v>
      </c>
      <c r="AO427" s="201">
        <f>IFERROR(VLOOKUP(SPARES_MANUF[[#This Row],[P/N]],'Table V'!A$1:O$7777,14,FALSE),"0,00")</f>
        <v>2033</v>
      </c>
      <c r="AP427" s="202" t="str">
        <f>IFERROR(VLOOKUP(SPARES_MANUF[[#This Row],[P/N]],'Table V'!A$1:O$7777,15,FALSE),"TBD")</f>
        <v>USD</v>
      </c>
      <c r="AQ427" s="201" t="str">
        <f>IFERROR(VLOOKUP(SPARES_MANUF[[#This Row],[CONCAT]],[3]PO_AS!$A$2:$R$2520,16,FALSE),"TBD")</f>
        <v>TBD</v>
      </c>
      <c r="AR427" s="202" t="str">
        <f>IFERROR(VLOOKUP(SPARES_MANUF[[#This Row],[CONCAT]],[3]PO_AS!$A$2:$S$2520,18,FALSE),"TBD")</f>
        <v>TBD</v>
      </c>
      <c r="AS427" s="204" t="str">
        <f t="shared" si="28"/>
        <v>Non valide</v>
      </c>
      <c r="AT427" s="204" t="str">
        <f t="shared" si="29"/>
        <v>Non valide</v>
      </c>
      <c r="AU42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27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27" s="259" t="str">
        <f>LEFT(SPARES_MANUF[[#This Row],[LCT]],9)</f>
        <v>LCT157617</v>
      </c>
      <c r="AX427" s="205">
        <f>SPARES_MANUF[[#This Row],[Collaborated date]]</f>
        <v>43509</v>
      </c>
      <c r="AY427" s="206">
        <f>IF(AND(SPARES_MANUF[[#This Row],[Dashboard date]]&gt;40179,SPARES_MANUF[[#This Row],[Dashboard date]]&lt;45658),SPARES_MANUF[[#This Row],[Dashboard date]],0)</f>
        <v>43509</v>
      </c>
      <c r="AZ427" s="207">
        <f>IF(OR(SPARES_MANUF[[#This Row],[Client]]="STELIA",SPARES_MANUF[[#This Row],[Priority]]="RTN",SPARES_MANUF[[#This Row],[Priority]]="EXP",SPARES_MANUF[[#This Row],[Priority]]="CRIT"),2,1)</f>
        <v>2</v>
      </c>
      <c r="BA427" s="208">
        <f>IFERROR(VLOOKUP(SPARES_MANUF[[#This Row],[P/N]],Tableau2[[#All],[PN]:[Temps alloués (h)]],16,FALSE),"TBD")</f>
        <v>0</v>
      </c>
      <c r="BB427" s="208">
        <f>IFERROR(SUM(SPARES_MANUF[[#This Row],[Temps alloués Unitaire]]*SPARES_MANUF[[#This Row],[Requested Qty]]),"TBD")</f>
        <v>0</v>
      </c>
    </row>
    <row r="428" spans="1:54" ht="38.25" hidden="1" customHeight="1" x14ac:dyDescent="0.2">
      <c r="A428" s="335" t="str">
        <f t="shared" si="30"/>
        <v>2792844210</v>
      </c>
      <c r="B428" s="81" t="str">
        <f>IFERROR(VLOOKUP(F428,'Table V'!A:K,11,FALSE),"TBD")</f>
        <v>AIRBUS</v>
      </c>
      <c r="C428" s="81">
        <v>27928442</v>
      </c>
      <c r="D428" s="82">
        <v>10</v>
      </c>
      <c r="E428" s="83" t="s">
        <v>86</v>
      </c>
      <c r="F428" s="81" t="s">
        <v>921</v>
      </c>
      <c r="G428" s="81">
        <v>1</v>
      </c>
      <c r="H428" s="81">
        <v>0</v>
      </c>
      <c r="I428" s="81" t="str">
        <f>IFERROR(VLOOKUP(F428,'Stock PHS'!A:F,6,FALSE),"")</f>
        <v/>
      </c>
      <c r="J428" s="84" t="str">
        <f>IFERROR(VLOOKUP(F428,'Table V'!A:I,9,FALSE),"P/N INCONNU")</f>
        <v>P/N CONNU</v>
      </c>
      <c r="K428" s="81" t="str">
        <f>IFERROR(VLOOKUP(F428,'Table V'!A:J,10,FALSE),"TBD")</f>
        <v>NB4112</v>
      </c>
      <c r="L428" s="81" t="str">
        <f>IFERROR(VLOOKUP(F428,'Table V'!A:C,3,FALSE),"LdF non existante")</f>
        <v>LdF Non approuvée</v>
      </c>
      <c r="M428" s="85" t="s">
        <v>46</v>
      </c>
      <c r="N428" s="81" t="str">
        <f>IFERROR(VLOOKUP(F428,'Table V'!A:H,8,FALSE),"À définir")</f>
        <v>NON</v>
      </c>
      <c r="O428" s="81">
        <f>IFERROR(VLOOKUP(F428,'Table V'!A:E,2,FALSE),"TBD")</f>
        <v>40</v>
      </c>
      <c r="P428" s="81" t="str">
        <f>IFERROR(CONCATENATE(VLOOKUP(F428,'Table V'!$A$1:$Q$259969,17,FALSE),"-",(RIGHT(C428,4)),"0",D428),"")</f>
        <v>1251019-8442010</v>
      </c>
      <c r="Q428" s="86" t="str">
        <f>IFERROR(VLOOKUP(F428,'Table V'!A:L,12,FALSE),"")</f>
        <v>LAB</v>
      </c>
      <c r="R428" s="82" t="s">
        <v>979</v>
      </c>
      <c r="S428" s="81" t="s">
        <v>164</v>
      </c>
      <c r="T428" s="90">
        <v>43503</v>
      </c>
      <c r="U428" s="88" t="s">
        <v>18</v>
      </c>
      <c r="V428" s="86" t="str">
        <f>IFERROR(VLOOKUP(F428,'Table V'!A:F,6,FALSE),"TBD")</f>
        <v>N/A</v>
      </c>
      <c r="W428" s="81" t="str">
        <f>IFERROR(VLOOKUP(F428,'Table V'!A:G,7,FALSE),"TBD")</f>
        <v>N/A</v>
      </c>
      <c r="X428" s="81" t="str">
        <f>IFERROR(VLOOKUP(A428,[1]Feuil1!$A:$AJ,32,FALSE),"N/A")</f>
        <v>N/A</v>
      </c>
      <c r="Y428" s="86" t="s">
        <v>1893</v>
      </c>
      <c r="Z428" s="89" t="s">
        <v>1197</v>
      </c>
      <c r="AA428" s="81" t="s">
        <v>840</v>
      </c>
      <c r="AB428" s="85">
        <v>17823</v>
      </c>
      <c r="AC428" s="81" t="s">
        <v>1177</v>
      </c>
      <c r="AD428" s="85">
        <v>4507</v>
      </c>
      <c r="AE428" s="90">
        <v>43493</v>
      </c>
      <c r="AF428" s="90">
        <v>43509</v>
      </c>
      <c r="AG428" s="90">
        <f t="shared" si="27"/>
        <v>43503</v>
      </c>
      <c r="AH428" s="81"/>
      <c r="AI428" s="133">
        <f>IFERROR(VLOOKUP(SPARES_MANUF[[#This Row],[LCT pour mise à la MAD]],[2]MAD!$B$4:$J$500000,2,FALSE),"MAD TBD")</f>
        <v>43503</v>
      </c>
      <c r="AJ428" s="124">
        <f>IFERROR(VLOOKUP(SPARES_MANUF[[#This Row],[LCT pour mise à la MAD]],[2]MAD!$B$4:$J$500000,9,FALSE),"")</f>
        <v>43504</v>
      </c>
      <c r="AK4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8" s="124">
        <f>SPARES_MANUF[[#This Row],[Promised ODD]]</f>
        <v>43509</v>
      </c>
      <c r="AM428" s="122" t="s">
        <v>10</v>
      </c>
      <c r="AN428" s="200">
        <f>IFERROR(VLOOKUP(SPARES_MANUF[[#This Row],[P/N]],'Table V'!A$1:O$7777,13,FALSE),"0,00")</f>
        <v>4365</v>
      </c>
      <c r="AO428" s="201">
        <f>IFERROR(VLOOKUP(SPARES_MANUF[[#This Row],[P/N]],'Table V'!A$1:O$7777,14,FALSE),"0,00")</f>
        <v>0</v>
      </c>
      <c r="AP428" s="202" t="str">
        <f>IFERROR(VLOOKUP(SPARES_MANUF[[#This Row],[P/N]],'Table V'!A$1:O$7777,15,FALSE),"TBD")</f>
        <v>USD</v>
      </c>
      <c r="AQ428" s="201" t="str">
        <f>IFERROR(VLOOKUP(SPARES_MANUF[[#This Row],[CONCAT]],[3]PO_AS!$A$2:$R$2520,16,FALSE),"TBD")</f>
        <v>TBD</v>
      </c>
      <c r="AR428" s="202" t="str">
        <f>IFERROR(VLOOKUP(SPARES_MANUF[[#This Row],[CONCAT]],[3]PO_AS!$A$2:$S$2520,18,FALSE),"TBD")</f>
        <v>TBD</v>
      </c>
      <c r="AS428" s="204" t="str">
        <f t="shared" si="28"/>
        <v>Non valide</v>
      </c>
      <c r="AT428" s="204" t="str">
        <f t="shared" si="29"/>
        <v>Non valide</v>
      </c>
      <c r="AU4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4365</v>
      </c>
      <c r="AV428" s="280">
        <f>IFERROR(SPARES_MANUF[[#This Row],[CA]]*INDEX('Paramètres listes'!$A$32:$C$34,MATCH(SPARES_MANUF[[#This Row],[Devise vendue]],'Paramètres listes'!$A$32:$A$34,0),MATCH(DASHBOARD!$J$5,'Paramètres listes'!$A$32:$C$32,0)),"0,00")</f>
        <v>3884.85</v>
      </c>
      <c r="AW428" s="259" t="str">
        <f>LEFT(SPARES_MANUF[[#This Row],[LCT]],9)</f>
        <v>LCT157614</v>
      </c>
      <c r="AX428" s="205">
        <f>SPARES_MANUF[[#This Row],[Collaborated date]]</f>
        <v>43509</v>
      </c>
      <c r="AY428" s="206">
        <f>IF(AND(SPARES_MANUF[[#This Row],[Dashboard date]]&gt;40179,SPARES_MANUF[[#This Row],[Dashboard date]]&lt;45658),SPARES_MANUF[[#This Row],[Dashboard date]],0)</f>
        <v>43509</v>
      </c>
      <c r="AZ428" s="207">
        <f>IF(OR(SPARES_MANUF[[#This Row],[Client]]="STELIA",SPARES_MANUF[[#This Row],[Priority]]="RTN",SPARES_MANUF[[#This Row],[Priority]]="EXP",SPARES_MANUF[[#This Row],[Priority]]="CRIT"),2,1)</f>
        <v>2</v>
      </c>
      <c r="BA428" s="208">
        <f>IFERROR(VLOOKUP(SPARES_MANUF[[#This Row],[P/N]],Tableau2[[#All],[PN]:[Temps alloués (h)]],16,FALSE),"TBD")</f>
        <v>8.1</v>
      </c>
      <c r="BB428" s="208">
        <f>IFERROR(SUM(SPARES_MANUF[[#This Row],[Temps alloués Unitaire]]*SPARES_MANUF[[#This Row],[Requested Qty]]),"TBD")</f>
        <v>8.1</v>
      </c>
    </row>
    <row r="429" spans="1:54" ht="38.25" hidden="1" customHeight="1" x14ac:dyDescent="0.2">
      <c r="A429" s="335" t="str">
        <f t="shared" si="30"/>
        <v>2792844110</v>
      </c>
      <c r="B429" s="81" t="str">
        <f>IFERROR(VLOOKUP(F429,'Table V'!A:K,11,FALSE),"TBD")</f>
        <v>AIRBUS</v>
      </c>
      <c r="C429" s="81">
        <v>27928441</v>
      </c>
      <c r="D429" s="82">
        <v>10</v>
      </c>
      <c r="E429" s="83" t="s">
        <v>86</v>
      </c>
      <c r="F429" s="81" t="s">
        <v>921</v>
      </c>
      <c r="G429" s="81">
        <v>1</v>
      </c>
      <c r="H429" s="81">
        <v>0</v>
      </c>
      <c r="I429" s="81" t="str">
        <f>IFERROR(VLOOKUP(F429,'Stock PHS'!A:F,6,FALSE),"")</f>
        <v/>
      </c>
      <c r="J429" s="84" t="str">
        <f>IFERROR(VLOOKUP(F429,'Table V'!A:I,9,FALSE),"P/N INCONNU")</f>
        <v>P/N CONNU</v>
      </c>
      <c r="K429" s="81" t="str">
        <f>IFERROR(VLOOKUP(F429,'Table V'!A:J,10,FALSE),"TBD")</f>
        <v>NB4112</v>
      </c>
      <c r="L429" s="81" t="str">
        <f>IFERROR(VLOOKUP(F429,'Table V'!A:C,3,FALSE),"LdF non existante")</f>
        <v>LdF Non approuvée</v>
      </c>
      <c r="M429" s="85" t="s">
        <v>46</v>
      </c>
      <c r="N429" s="81" t="str">
        <f>IFERROR(VLOOKUP(F429,'Table V'!A:H,8,FALSE),"À définir")</f>
        <v>NON</v>
      </c>
      <c r="O429" s="81">
        <f>IFERROR(VLOOKUP(F429,'Table V'!A:E,2,FALSE),"TBD")</f>
        <v>40</v>
      </c>
      <c r="P429" s="81" t="str">
        <f>IFERROR(CONCATENATE(VLOOKUP(F429,'Table V'!$A$1:$Q$259969,17,FALSE),"-",(RIGHT(C429,4)),"0",D429),"")</f>
        <v>1251019-8441010</v>
      </c>
      <c r="Q429" s="86" t="str">
        <f>IFERROR(VLOOKUP(F429,'Table V'!A:L,12,FALSE),"")</f>
        <v>LAB</v>
      </c>
      <c r="R429" s="82" t="s">
        <v>978</v>
      </c>
      <c r="S429" s="81" t="s">
        <v>153</v>
      </c>
      <c r="T429" s="90">
        <v>43504</v>
      </c>
      <c r="U429" s="88" t="s">
        <v>18</v>
      </c>
      <c r="V429" s="86" t="str">
        <f>IFERROR(VLOOKUP(F429,'Table V'!A:F,6,FALSE),"TBD")</f>
        <v>N/A</v>
      </c>
      <c r="W429" s="81" t="str">
        <f>IFERROR(VLOOKUP(F429,'Table V'!A:G,7,FALSE),"TBD")</f>
        <v>N/A</v>
      </c>
      <c r="X429" s="81" t="str">
        <f>IFERROR(VLOOKUP(A429,[1]Feuil1!$A:$AJ,32,FALSE),"N/A")</f>
        <v>N/A</v>
      </c>
      <c r="Y429" s="86" t="s">
        <v>1893</v>
      </c>
      <c r="Z429" s="89" t="s">
        <v>1418</v>
      </c>
      <c r="AA429" s="81" t="s">
        <v>840</v>
      </c>
      <c r="AB429" s="85">
        <v>17823</v>
      </c>
      <c r="AC429" s="81" t="s">
        <v>1177</v>
      </c>
      <c r="AD429" s="85">
        <v>4507</v>
      </c>
      <c r="AE429" s="90">
        <v>43486</v>
      </c>
      <c r="AF429" s="90">
        <v>43510</v>
      </c>
      <c r="AG429" s="90">
        <f t="shared" si="27"/>
        <v>43504</v>
      </c>
      <c r="AH429" s="81"/>
      <c r="AI429" s="133">
        <f>IFERROR(VLOOKUP(SPARES_MANUF[[#This Row],[LCT pour mise à la MAD]],[2]MAD!$B$4:$J$500000,2,FALSE),"MAD TBD")</f>
        <v>43504</v>
      </c>
      <c r="AJ429" s="124">
        <f>IFERROR(VLOOKUP(SPARES_MANUF[[#This Row],[LCT pour mise à la MAD]],[2]MAD!$B$4:$J$500000,9,FALSE),"")</f>
        <v>43493</v>
      </c>
      <c r="AK4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29" s="124">
        <f>SPARES_MANUF[[#This Row],[Promised ODD]]</f>
        <v>43510</v>
      </c>
      <c r="AM429" s="122" t="s">
        <v>10</v>
      </c>
      <c r="AN429" s="200">
        <f>IFERROR(VLOOKUP(SPARES_MANUF[[#This Row],[P/N]],'Table V'!A$1:O$7777,13,FALSE),"0,00")</f>
        <v>4365</v>
      </c>
      <c r="AO429" s="201">
        <f>IFERROR(VLOOKUP(SPARES_MANUF[[#This Row],[P/N]],'Table V'!A$1:O$7777,14,FALSE),"0,00")</f>
        <v>0</v>
      </c>
      <c r="AP429" s="202" t="str">
        <f>IFERROR(VLOOKUP(SPARES_MANUF[[#This Row],[P/N]],'Table V'!A$1:O$7777,15,FALSE),"TBD")</f>
        <v>USD</v>
      </c>
      <c r="AQ429" s="201" t="str">
        <f>IFERROR(VLOOKUP(SPARES_MANUF[[#This Row],[CONCAT]],[3]PO_AS!$A$2:$R$2520,16,FALSE),"TBD")</f>
        <v>TBD</v>
      </c>
      <c r="AR429" s="202" t="str">
        <f>IFERROR(VLOOKUP(SPARES_MANUF[[#This Row],[CONCAT]],[3]PO_AS!$A$2:$S$2520,18,FALSE),"TBD")</f>
        <v>TBD</v>
      </c>
      <c r="AS429" s="204" t="str">
        <f t="shared" si="28"/>
        <v>Non valide</v>
      </c>
      <c r="AT429" s="204" t="str">
        <f t="shared" si="29"/>
        <v>Non valide</v>
      </c>
      <c r="AU4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4365</v>
      </c>
      <c r="AV429" s="280">
        <f>IFERROR(SPARES_MANUF[[#This Row],[CA]]*INDEX('Paramètres listes'!$A$32:$C$34,MATCH(SPARES_MANUF[[#This Row],[Devise vendue]],'Paramètres listes'!$A$32:$A$34,0),MATCH(DASHBOARD!$J$5,'Paramètres listes'!$A$32:$C$32,0)),"0,00")</f>
        <v>3884.85</v>
      </c>
      <c r="AW429" s="259" t="str">
        <f>LEFT(SPARES_MANUF[[#This Row],[LCT]],9)</f>
        <v>LCT157611</v>
      </c>
      <c r="AX429" s="205">
        <f>SPARES_MANUF[[#This Row],[Collaborated date]]</f>
        <v>43510</v>
      </c>
      <c r="AY429" s="206">
        <f>IF(AND(SPARES_MANUF[[#This Row],[Dashboard date]]&gt;40179,SPARES_MANUF[[#This Row],[Dashboard date]]&lt;45658),SPARES_MANUF[[#This Row],[Dashboard date]],0)</f>
        <v>43510</v>
      </c>
      <c r="AZ429" s="207">
        <f>IF(OR(SPARES_MANUF[[#This Row],[Client]]="STELIA",SPARES_MANUF[[#This Row],[Priority]]="RTN",SPARES_MANUF[[#This Row],[Priority]]="EXP",SPARES_MANUF[[#This Row],[Priority]]="CRIT"),2,1)</f>
        <v>2</v>
      </c>
      <c r="BA429" s="208">
        <f>IFERROR(VLOOKUP(SPARES_MANUF[[#This Row],[P/N]],Tableau2[[#All],[PN]:[Temps alloués (h)]],16,FALSE),"TBD")</f>
        <v>8.1</v>
      </c>
      <c r="BB429" s="208">
        <f>IFERROR(SUM(SPARES_MANUF[[#This Row],[Temps alloués Unitaire]]*SPARES_MANUF[[#This Row],[Requested Qty]]),"TBD")</f>
        <v>8.1</v>
      </c>
    </row>
    <row r="430" spans="1:54" ht="25.5" hidden="1" customHeight="1" x14ac:dyDescent="0.2">
      <c r="A430" s="335" t="str">
        <f t="shared" si="30"/>
        <v>2804521910</v>
      </c>
      <c r="B430" s="81" t="str">
        <f>IFERROR(VLOOKUP(F430,'Table V'!A:K,11,FALSE),"TBD")</f>
        <v>AIRBUS</v>
      </c>
      <c r="C430" s="81">
        <v>28045219</v>
      </c>
      <c r="D430" s="82" t="s">
        <v>139</v>
      </c>
      <c r="E430" s="83" t="s">
        <v>3</v>
      </c>
      <c r="F430" s="81" t="s">
        <v>1385</v>
      </c>
      <c r="G430" s="81">
        <v>1</v>
      </c>
      <c r="H430" s="81">
        <v>0</v>
      </c>
      <c r="I430" s="81" t="str">
        <f>IFERROR(VLOOKUP(F430,'Stock PHS'!A:F,6,FALSE),"")</f>
        <v/>
      </c>
      <c r="J430" s="84" t="str">
        <f>IFERROR(VLOOKUP(F430,'Table V'!A:I,9,FALSE),"P/N INCONNU")</f>
        <v>P/N CONNU</v>
      </c>
      <c r="K430" s="81" t="str">
        <f>IFERROR(VLOOKUP(F430,'Table V'!A:J,10,FALSE),"TBD")</f>
        <v>NA</v>
      </c>
      <c r="L430" s="81" t="str">
        <f>IFERROR(VLOOKUP(F430,'Table V'!A:C,3,FALSE),"LdF non existante")</f>
        <v>LdF Non approuvée</v>
      </c>
      <c r="M430" s="85"/>
      <c r="N430" s="85" t="str">
        <f>IFERROR(VLOOKUP(F430,'Table V'!A:H,8,FALSE),"À définir")</f>
        <v>NON</v>
      </c>
      <c r="O430" s="81" t="str">
        <f>IFERROR(VLOOKUP(F430,'Table V'!A:E,2,FALSE),"TBD")</f>
        <v>BUNDLE</v>
      </c>
      <c r="P430" s="81" t="str">
        <f>IFERROR(CONCATENATE(VLOOKUP(F430,'Table V'!$A$1:$Q$259969,17,FALSE),"-",(RIGHT(C430,4)),"0",D430),"")</f>
        <v>1251019-5219010</v>
      </c>
      <c r="Q430" s="92" t="str">
        <f>IFERROR(VLOOKUP(F430,'Table V'!A:L,12,FALSE),"")</f>
        <v>LAB</v>
      </c>
      <c r="R430" s="82" t="s">
        <v>1400</v>
      </c>
      <c r="S430" s="81" t="s">
        <v>1401</v>
      </c>
      <c r="T430" s="90">
        <v>43507</v>
      </c>
      <c r="U430" s="88" t="s">
        <v>18</v>
      </c>
      <c r="V430" s="93" t="str">
        <f>IFERROR(VLOOKUP(F430,'Table V'!A:F,6,FALSE),"TBD")</f>
        <v>N/A</v>
      </c>
      <c r="W430" s="94" t="str">
        <f>IFERROR(VLOOKUP(F430,'Table V'!A:G,7,FALSE),"TBD")</f>
        <v>N/A</v>
      </c>
      <c r="X430" s="81" t="str">
        <f>IFERROR(VLOOKUP(A430,[1]Feuil1!$A:$AJ,32,FALSE),"N/A")</f>
        <v>N/A</v>
      </c>
      <c r="Y430" s="86" t="s">
        <v>1893</v>
      </c>
      <c r="Z430" s="89" t="s">
        <v>1425</v>
      </c>
      <c r="AA430" s="81" t="s">
        <v>840</v>
      </c>
      <c r="AB430" s="85" t="s">
        <v>920</v>
      </c>
      <c r="AC430" s="85" t="s">
        <v>920</v>
      </c>
      <c r="AD430" s="85" t="s">
        <v>1402</v>
      </c>
      <c r="AE430" s="90">
        <v>43494</v>
      </c>
      <c r="AF430" s="90">
        <v>43509</v>
      </c>
      <c r="AG430" s="90">
        <f t="shared" si="27"/>
        <v>43507</v>
      </c>
      <c r="AH430" s="81"/>
      <c r="AI430" s="133" t="str">
        <f>IFERROR(VLOOKUP(SPARES_MANUF[[#This Row],[LCT pour mise à la MAD]],[2]MAD!$B$4:$J$500000,2,FALSE),"MAD TBD")</f>
        <v>MAD TBD</v>
      </c>
      <c r="AJ430" s="124" t="str">
        <f>IFERROR(VLOOKUP(SPARES_MANUF[[#This Row],[LCT pour mise à la MAD]],[2]MAD!$B$4:$J$500000,9,FALSE),"")</f>
        <v/>
      </c>
      <c r="AK4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30" s="124">
        <f>SPARES_MANUF[[#This Row],[Promised ODD]]</f>
        <v>43509</v>
      </c>
      <c r="AM430" s="122" t="s">
        <v>10</v>
      </c>
      <c r="AN430" s="200">
        <f>IFERROR(VLOOKUP(SPARES_MANUF[[#This Row],[P/N]],'Table V'!A$1:O$7777,13,FALSE),"0,00")</f>
        <v>534</v>
      </c>
      <c r="AO430" s="201">
        <f>IFERROR(VLOOKUP(SPARES_MANUF[[#This Row],[P/N]],'Table V'!A$1:O$7777,14,FALSE),"0,00")</f>
        <v>853</v>
      </c>
      <c r="AP430" s="202" t="str">
        <f>IFERROR(VLOOKUP(SPARES_MANUF[[#This Row],[P/N]],'Table V'!A$1:O$7777,15,FALSE),"TBD")</f>
        <v>USD</v>
      </c>
      <c r="AQ430" s="203" t="str">
        <f>IFERROR(VLOOKUP(SPARES_MANUF[[#This Row],[CONCAT]],[3]PO_AS!$A$2:$R$2520,16,FALSE),"TBD")</f>
        <v>TBD</v>
      </c>
      <c r="AR430" s="202" t="str">
        <f>IFERROR(VLOOKUP(SPARES_MANUF[[#This Row],[CONCAT]],[3]PO_AS!$A$2:$S$2520,18,FALSE),"TBD")</f>
        <v>TBD</v>
      </c>
      <c r="AS430" s="202" t="str">
        <f t="shared" si="28"/>
        <v>Non valide</v>
      </c>
      <c r="AT430" s="202" t="str">
        <f t="shared" si="29"/>
        <v>Non valide</v>
      </c>
      <c r="AU4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853</v>
      </c>
      <c r="AV430" s="280">
        <f>IFERROR(SPARES_MANUF[[#This Row],[CA]]*INDEX('Paramètres listes'!$A$32:$C$34,MATCH(SPARES_MANUF[[#This Row],[Devise vendue]],'Paramètres listes'!$A$32:$A$34,0),MATCH(DASHBOARD!$J$5,'Paramètres listes'!$A$32:$C$32,0)),"0,00")</f>
        <v>759.17</v>
      </c>
      <c r="AW430" s="259" t="str">
        <f>LEFT(SPARES_MANUF[[#This Row],[LCT]],9)</f>
        <v>LCT263854</v>
      </c>
      <c r="AX430" s="205">
        <f>SPARES_MANUF[[#This Row],[Collaborated date]]</f>
        <v>43509</v>
      </c>
      <c r="AY430" s="206">
        <f>IF(AND(SPARES_MANUF[[#This Row],[Dashboard date]]&gt;40179,SPARES_MANUF[[#This Row],[Dashboard date]]&lt;45658),SPARES_MANUF[[#This Row],[Dashboard date]],0)</f>
        <v>43509</v>
      </c>
      <c r="AZ430" s="207">
        <f>IF(OR(SPARES_MANUF[[#This Row],[Client]]="STELIA",SPARES_MANUF[[#This Row],[Priority]]="RTN",SPARES_MANUF[[#This Row],[Priority]]="EXP",SPARES_MANUF[[#This Row],[Priority]]="CRIT"),2,1)</f>
        <v>1</v>
      </c>
      <c r="BA430" s="208">
        <f>IFERROR(VLOOKUP(SPARES_MANUF[[#This Row],[P/N]],Tableau2[[#All],[PN]:[Temps alloués (h)]],16,FALSE),"TBD")</f>
        <v>0</v>
      </c>
      <c r="BB430" s="208">
        <f>IFERROR(SUM(SPARES_MANUF[[#This Row],[Temps alloués Unitaire]]*SPARES_MANUF[[#This Row],[Requested Qty]]),"TBD")</f>
        <v>0</v>
      </c>
    </row>
    <row r="431" spans="1:54" ht="25.5" hidden="1" customHeight="1" x14ac:dyDescent="0.2">
      <c r="A431" s="335" t="str">
        <f t="shared" si="30"/>
        <v>2740543410</v>
      </c>
      <c r="B431" s="81" t="str">
        <f>IFERROR(VLOOKUP(F431,'Table V'!A:K,11,FALSE),"TBD")</f>
        <v>AIRBUS</v>
      </c>
      <c r="C431" s="81">
        <v>27405434</v>
      </c>
      <c r="D431" s="82">
        <v>10</v>
      </c>
      <c r="E431" s="83" t="s">
        <v>78</v>
      </c>
      <c r="F431" s="81" t="s">
        <v>576</v>
      </c>
      <c r="G431" s="81">
        <v>1</v>
      </c>
      <c r="H431" s="81">
        <v>0</v>
      </c>
      <c r="I431" s="81" t="str">
        <f>IFERROR(VLOOKUP(F431,'Stock PHS'!A:F,6,FALSE),"")</f>
        <v/>
      </c>
      <c r="J431" s="84" t="str">
        <f>IFERROR(VLOOKUP(F431,'Table V'!A:I,9,FALSE),"P/N INCONNU")</f>
        <v>P/N CONNU</v>
      </c>
      <c r="K431" s="81" t="str">
        <f>IFERROR(VLOOKUP(F431,'Table V'!A:J,10,FALSE),"TBD")</f>
        <v>NB5457P</v>
      </c>
      <c r="L431" s="81" t="str">
        <f>IFERROR(VLOOKUP(F431,'Table V'!A:C,3,FALSE),"LdF non existante")</f>
        <v>LdF approuvée</v>
      </c>
      <c r="M431" s="85" t="s">
        <v>46</v>
      </c>
      <c r="N431" s="81" t="str">
        <f>IFERROR(VLOOKUP(F431,'Table V'!A:H,8,FALSE),"À définir")</f>
        <v>NON</v>
      </c>
      <c r="O431" s="81">
        <f>IFERROR(VLOOKUP(F431,'Table V'!A:E,2,FALSE),"TBD")</f>
        <v>117</v>
      </c>
      <c r="P431" s="81" t="str">
        <f>IFERROR(CONCATENATE(VLOOKUP(F431,'Table V'!$A$1:$Q$259969,17,FALSE),"-",(RIGHT(C431,4)),"0",D431),"")</f>
        <v>1251019-5434010</v>
      </c>
      <c r="Q431" s="86" t="str">
        <f>IFERROR(VLOOKUP(F431,'Table V'!A:L,12,FALSE),"")</f>
        <v>LAB</v>
      </c>
      <c r="R431" s="82" t="s">
        <v>1846</v>
      </c>
      <c r="S431" s="81" t="s">
        <v>262</v>
      </c>
      <c r="T431" s="90">
        <v>43508</v>
      </c>
      <c r="U431" s="88" t="s">
        <v>18</v>
      </c>
      <c r="V431" s="86" t="str">
        <f>IFERROR(VLOOKUP(F431,'Table V'!A:F,6,FALSE),"TBD")</f>
        <v>N/A</v>
      </c>
      <c r="W431" s="81" t="str">
        <f>IFERROR(VLOOKUP(F431,'Table V'!A:G,7,FALSE),"TBD")</f>
        <v>N/A</v>
      </c>
      <c r="X431" s="81" t="str">
        <f>IFERROR(VLOOKUP(A431,[1]Feuil1!$A:$AJ,32,FALSE),"N/A")</f>
        <v>Received</v>
      </c>
      <c r="Y431" s="86" t="s">
        <v>1893</v>
      </c>
      <c r="Z431" s="89" t="s">
        <v>1417</v>
      </c>
      <c r="AA431" s="81" t="s">
        <v>836</v>
      </c>
      <c r="AB431" s="85">
        <v>10623</v>
      </c>
      <c r="AC431" s="85" t="s">
        <v>920</v>
      </c>
      <c r="AD431" s="85" t="s">
        <v>920</v>
      </c>
      <c r="AE431" s="90">
        <v>43060</v>
      </c>
      <c r="AF431" s="90">
        <v>43514</v>
      </c>
      <c r="AG431" s="90">
        <f t="shared" si="27"/>
        <v>43508</v>
      </c>
      <c r="AH431" s="81" t="s">
        <v>10</v>
      </c>
      <c r="AI431" s="133">
        <f>IFERROR(VLOOKUP(SPARES_MANUF[[#This Row],[LCT pour mise à la MAD]],[2]MAD!$B$4:$J$500000,2,FALSE),"MAD TBD")</f>
        <v>43479</v>
      </c>
      <c r="AJ431" s="124">
        <f>IFERROR(VLOOKUP(SPARES_MANUF[[#This Row],[LCT pour mise à la MAD]],[2]MAD!$B$4:$J$500000,9,FALSE),"")</f>
        <v>43480</v>
      </c>
      <c r="AK4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1" s="124">
        <f>SPARES_MANUF[[#This Row],[Promised ODD]]</f>
        <v>43514</v>
      </c>
      <c r="AM431" s="122" t="s">
        <v>10</v>
      </c>
      <c r="AN431" s="200">
        <f>IFERROR(VLOOKUP(SPARES_MANUF[[#This Row],[P/N]],'Table V'!A$1:O$7777,13,FALSE),"0,00")</f>
        <v>1313.9</v>
      </c>
      <c r="AO431" s="201">
        <f>IFERROR(VLOOKUP(SPARES_MANUF[[#This Row],[P/N]],'Table V'!A$1:O$7777,14,FALSE),"0,00")</f>
        <v>0</v>
      </c>
      <c r="AP431" s="202" t="str">
        <f>IFERROR(VLOOKUP(SPARES_MANUF[[#This Row],[P/N]],'Table V'!A$1:O$7777,15,FALSE),"TBD")</f>
        <v>USD</v>
      </c>
      <c r="AQ431" s="201" t="str">
        <f>IFERROR(VLOOKUP(SPARES_MANUF[[#This Row],[CONCAT]],[3]PO_AS!$A$2:$R$2520,16,FALSE),"TBD")</f>
        <v>TBD</v>
      </c>
      <c r="AR431" s="202" t="str">
        <f>IFERROR(VLOOKUP(SPARES_MANUF[[#This Row],[CONCAT]],[3]PO_AS!$A$2:$S$2520,18,FALSE),"TBD")</f>
        <v>TBD</v>
      </c>
      <c r="AS431" s="204" t="str">
        <f t="shared" si="28"/>
        <v>Non valide</v>
      </c>
      <c r="AT431" s="204" t="str">
        <f t="shared" si="29"/>
        <v>Non valide</v>
      </c>
      <c r="AU4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43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431" s="259" t="str">
        <f>LEFT(SPARES_MANUF[[#This Row],[LCT]],9)</f>
        <v>LCT021794</v>
      </c>
      <c r="AX431" s="205">
        <f>SPARES_MANUF[[#This Row],[Collaborated date]]</f>
        <v>43514</v>
      </c>
      <c r="AY431" s="206">
        <f>IF(AND(SPARES_MANUF[[#This Row],[Dashboard date]]&gt;40179,SPARES_MANUF[[#This Row],[Dashboard date]]&lt;45658),SPARES_MANUF[[#This Row],[Dashboard date]],0)</f>
        <v>43514</v>
      </c>
      <c r="AZ431" s="207">
        <f>IF(OR(SPARES_MANUF[[#This Row],[Client]]="STELIA",SPARES_MANUF[[#This Row],[Priority]]="RTN",SPARES_MANUF[[#This Row],[Priority]]="EXP",SPARES_MANUF[[#This Row],[Priority]]="CRIT"),2,1)</f>
        <v>2</v>
      </c>
      <c r="BA431" s="208">
        <f>IFERROR(VLOOKUP(SPARES_MANUF[[#This Row],[P/N]],Tableau2[[#All],[PN]:[Temps alloués (h)]],16,FALSE),"TBD")</f>
        <v>3.74</v>
      </c>
      <c r="BB431" s="208">
        <f>IFERROR(SUM(SPARES_MANUF[[#This Row],[Temps alloués Unitaire]]*SPARES_MANUF[[#This Row],[Requested Qty]]),"TBD")</f>
        <v>3.74</v>
      </c>
    </row>
    <row r="432" spans="1:54" ht="25.5" hidden="1" customHeight="1" x14ac:dyDescent="0.2">
      <c r="A432" s="335" t="str">
        <f t="shared" si="30"/>
        <v>2792617810</v>
      </c>
      <c r="B432" s="81" t="str">
        <f>IFERROR(VLOOKUP(F432,'Table V'!A:K,11,FALSE),"TBD")</f>
        <v>AIRBUS</v>
      </c>
      <c r="C432" s="81">
        <v>27926178</v>
      </c>
      <c r="D432" s="82">
        <v>10</v>
      </c>
      <c r="E432" s="83" t="s">
        <v>86</v>
      </c>
      <c r="F432" s="81" t="s">
        <v>680</v>
      </c>
      <c r="G432" s="81">
        <v>1</v>
      </c>
      <c r="H432" s="81">
        <v>0</v>
      </c>
      <c r="I432" s="81" t="s">
        <v>909</v>
      </c>
      <c r="J432" s="84" t="str">
        <f>IFERROR(VLOOKUP(F432,'Table V'!A:I,9,FALSE),"P/N INCONNU")</f>
        <v>P/N CONNU</v>
      </c>
      <c r="K432" s="81" t="str">
        <f>IFERROR(VLOOKUP(F432,'Table V'!A:J,10,FALSE),"TBD")</f>
        <v>TBD</v>
      </c>
      <c r="L432" s="81" t="str">
        <f>IFERROR(VLOOKUP(F432,'Table V'!A:C,3,FALSE),"LdF non existante")</f>
        <v>LdF Non approuvée</v>
      </c>
      <c r="M432" s="85" t="s">
        <v>46</v>
      </c>
      <c r="N432" s="81" t="str">
        <f>IFERROR(VLOOKUP(F432,'Table V'!A:H,8,FALSE),"À définir")</f>
        <v>NON</v>
      </c>
      <c r="O432" s="81">
        <f>IFERROR(VLOOKUP(F432,'Table V'!A:E,2,FALSE),"TBD")</f>
        <v>62</v>
      </c>
      <c r="P432" s="81" t="str">
        <f>IFERROR(CONCATENATE(VLOOKUP(F432,'Table V'!$A$1:$Q$259969,17,FALSE),"-",(RIGHT(C432,4)),"0",D432),"")</f>
        <v>1251019-6178010</v>
      </c>
      <c r="Q432" s="86" t="str">
        <f>IFERROR(VLOOKUP(F432,'Table V'!A:L,12,FALSE),"")</f>
        <v>LAB</v>
      </c>
      <c r="R432" s="81" t="s">
        <v>961</v>
      </c>
      <c r="S432" s="81" t="s">
        <v>179</v>
      </c>
      <c r="T432" s="90">
        <v>43508</v>
      </c>
      <c r="U432" s="88" t="s">
        <v>18</v>
      </c>
      <c r="V432" s="86" t="str">
        <f>IFERROR(VLOOKUP(F432,'Table V'!A:F,6,FALSE),"TBD")</f>
        <v>6963455500
6963455400
6963403400</v>
      </c>
      <c r="W432" s="81" t="str">
        <f>IFERROR(VLOOKUP(F432,'Table V'!A:G,7,FALSE),"TBD")</f>
        <v>Qté 1
Qté 1
Qté 1</v>
      </c>
      <c r="X432" s="81" t="str">
        <f>IFERROR(VLOOKUP(A432,[1]Feuil1!$A:$AJ,32,FALSE),"N/A")</f>
        <v>Received</v>
      </c>
      <c r="Y432" s="86" t="s">
        <v>1893</v>
      </c>
      <c r="Z432" s="89" t="s">
        <v>1416</v>
      </c>
      <c r="AA432" s="81" t="s">
        <v>840</v>
      </c>
      <c r="AB432" s="85">
        <v>16961</v>
      </c>
      <c r="AC432" s="85" t="s">
        <v>905</v>
      </c>
      <c r="AD432" s="85">
        <v>4476</v>
      </c>
      <c r="AE432" s="90">
        <v>43465</v>
      </c>
      <c r="AF432" s="90">
        <v>43512</v>
      </c>
      <c r="AG432" s="90">
        <f t="shared" si="27"/>
        <v>43508</v>
      </c>
      <c r="AH432" s="81"/>
      <c r="AI432" s="133">
        <f>IFERROR(VLOOKUP(SPARES_MANUF[[#This Row],[LCT pour mise à la MAD]],[2]MAD!$B$4:$J$500000,2,FALSE),"MAD TBD")</f>
        <v>43508</v>
      </c>
      <c r="AJ432" s="124">
        <f>IFERROR(VLOOKUP(SPARES_MANUF[[#This Row],[LCT pour mise à la MAD]],[2]MAD!$B$4:$J$500000,9,FALSE),"")</f>
        <v>43509</v>
      </c>
      <c r="AK43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2" s="124">
        <f>SPARES_MANUF[[#This Row],[Promised ODD]]</f>
        <v>43512</v>
      </c>
      <c r="AM432" s="122" t="s">
        <v>10</v>
      </c>
      <c r="AN432" s="200">
        <f>IFERROR(VLOOKUP(SPARES_MANUF[[#This Row],[P/N]],'Table V'!A$1:O$7777,13,FALSE),"0,00")</f>
        <v>1155</v>
      </c>
      <c r="AO432" s="201">
        <f>IFERROR(VLOOKUP(SPARES_MANUF[[#This Row],[P/N]],'Table V'!A$1:O$7777,14,FALSE),"0,00")</f>
        <v>2033</v>
      </c>
      <c r="AP432" s="202" t="str">
        <f>IFERROR(VLOOKUP(SPARES_MANUF[[#This Row],[P/N]],'Table V'!A$1:O$7777,15,FALSE),"TBD")</f>
        <v>USD</v>
      </c>
      <c r="AQ432" s="201" t="str">
        <f>IFERROR(VLOOKUP(SPARES_MANUF[[#This Row],[CONCAT]],[3]PO_AS!$A$2:$R$2520,16,FALSE),"TBD")</f>
        <v>TBD</v>
      </c>
      <c r="AR432" s="202" t="str">
        <f>IFERROR(VLOOKUP(SPARES_MANUF[[#This Row],[CONCAT]],[3]PO_AS!$A$2:$S$2520,18,FALSE),"TBD")</f>
        <v>TBD</v>
      </c>
      <c r="AS432" s="204" t="str">
        <f t="shared" si="28"/>
        <v>Non valide</v>
      </c>
      <c r="AT432" s="204" t="str">
        <f t="shared" si="29"/>
        <v>Non valide</v>
      </c>
      <c r="AU43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32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32" s="259" t="str">
        <f>LEFT(SPARES_MANUF[[#This Row],[LCT]],9)</f>
        <v>LCT145847</v>
      </c>
      <c r="AX432" s="205">
        <f>SPARES_MANUF[[#This Row],[Collaborated date]]</f>
        <v>43512</v>
      </c>
      <c r="AY432" s="206">
        <f>IF(AND(SPARES_MANUF[[#This Row],[Dashboard date]]&gt;40179,SPARES_MANUF[[#This Row],[Dashboard date]]&lt;45658),SPARES_MANUF[[#This Row],[Dashboard date]],0)</f>
        <v>43512</v>
      </c>
      <c r="AZ432" s="207">
        <f>IF(OR(SPARES_MANUF[[#This Row],[Client]]="STELIA",SPARES_MANUF[[#This Row],[Priority]]="RTN",SPARES_MANUF[[#This Row],[Priority]]="EXP",SPARES_MANUF[[#This Row],[Priority]]="CRIT"),2,1)</f>
        <v>2</v>
      </c>
      <c r="BA432" s="208">
        <f>IFERROR(VLOOKUP(SPARES_MANUF[[#This Row],[P/N]],Tableau2[[#All],[PN]:[Temps alloués (h)]],16,FALSE),"TBD")</f>
        <v>0</v>
      </c>
      <c r="BB432" s="208">
        <f>IFERROR(SUM(SPARES_MANUF[[#This Row],[Temps alloués Unitaire]]*SPARES_MANUF[[#This Row],[Requested Qty]]),"TBD")</f>
        <v>0</v>
      </c>
    </row>
    <row r="433" spans="1:54" ht="38.25" hidden="1" customHeight="1" x14ac:dyDescent="0.2">
      <c r="A433" s="335" t="str">
        <f t="shared" si="30"/>
        <v>490003710510</v>
      </c>
      <c r="B433" s="81" t="str">
        <f>IFERROR(VLOOKUP(F433,'Table V'!A:K,11,FALSE),"TBD")</f>
        <v>STELIA</v>
      </c>
      <c r="C433" s="81">
        <v>4900037105</v>
      </c>
      <c r="D433" s="82" t="s">
        <v>139</v>
      </c>
      <c r="E433" s="83" t="s">
        <v>86</v>
      </c>
      <c r="F433" s="81" t="s">
        <v>622</v>
      </c>
      <c r="G433" s="81">
        <v>1</v>
      </c>
      <c r="H433" s="81">
        <v>0</v>
      </c>
      <c r="I433" s="81" t="str">
        <f>IFERROR(VLOOKUP(F433,'Stock PHS'!A:F,6,FALSE),"")</f>
        <v/>
      </c>
      <c r="J433" s="84" t="str">
        <f>IFERROR(VLOOKUP(F433,'Table V'!A:I,9,FALSE),"P/N INCONNU")</f>
        <v>P/N CONNU</v>
      </c>
      <c r="K433" s="81" t="str">
        <f>IFERROR(VLOOKUP(F433,'Table V'!A:J,10,FALSE),"TBD")</f>
        <v>N/A</v>
      </c>
      <c r="L433" s="81" t="str">
        <f>IFERROR(VLOOKUP(F433,'Table V'!A:C,3,FALSE),"LdF non existante")</f>
        <v>LdF approuvée</v>
      </c>
      <c r="M433" s="85"/>
      <c r="N433" s="85" t="str">
        <f>IFERROR(VLOOKUP(F433,'Table V'!A:H,8,FALSE),"À définir")</f>
        <v>OUI</v>
      </c>
      <c r="O433" s="81" t="str">
        <f>IFERROR(VLOOKUP(F433,'Table V'!A:E,2,FALSE),"TBD")</f>
        <v>CÂBLE</v>
      </c>
      <c r="P433" s="81" t="str">
        <f>IFERROR(CONCATENATE(VLOOKUP(F433,'Table V'!$A$1:$Q$259969,17,FALSE),"-",(RIGHT(C433,4)),"0",D433),"")</f>
        <v>1251019-7105010</v>
      </c>
      <c r="Q433" s="92" t="str">
        <f>IFERROR(VLOOKUP(F433,'Table V'!A:L,12,FALSE),"")</f>
        <v>LAB</v>
      </c>
      <c r="R433" s="82" t="s">
        <v>1262</v>
      </c>
      <c r="S433" s="81" t="s">
        <v>1264</v>
      </c>
      <c r="T433" s="90">
        <v>43508</v>
      </c>
      <c r="U433" s="88" t="s">
        <v>18</v>
      </c>
      <c r="V433" s="93" t="str">
        <f>IFERROR(VLOOKUP(F433,'Table V'!A:F,6,FALSE),"TBD")</f>
        <v>N/A</v>
      </c>
      <c r="W433" s="94" t="str">
        <f>IFERROR(VLOOKUP(F433,'Table V'!A:G,7,FALSE),"TBD")</f>
        <v>N/A</v>
      </c>
      <c r="X433" s="94" t="str">
        <f>IFERROR(VLOOKUP(A433,[1]Feuil1!$A:$AJ,32,FALSE),"N/A")</f>
        <v>N/A</v>
      </c>
      <c r="Y433" s="86" t="s">
        <v>1893</v>
      </c>
      <c r="Z433" s="95" t="s">
        <v>1421</v>
      </c>
      <c r="AA433" s="81" t="s">
        <v>840</v>
      </c>
      <c r="AB433" s="85" t="s">
        <v>44</v>
      </c>
      <c r="AC433" s="85" t="s">
        <v>44</v>
      </c>
      <c r="AD433" s="85" t="s">
        <v>44</v>
      </c>
      <c r="AE433" s="90">
        <v>43514</v>
      </c>
      <c r="AF433" s="90">
        <v>43514</v>
      </c>
      <c r="AG433" s="90">
        <f t="shared" si="27"/>
        <v>43508</v>
      </c>
      <c r="AH433" s="81"/>
      <c r="AI433" s="133">
        <f>IFERROR(VLOOKUP(SPARES_MANUF[[#This Row],[LCT pour mise à la MAD]],[2]MAD!$B$4:$J$500000,2,FALSE),"MAD TBD")</f>
        <v>43535</v>
      </c>
      <c r="AJ433" s="124">
        <f>IFERROR(VLOOKUP(SPARES_MANUF[[#This Row],[LCT pour mise à la MAD]],[2]MAD!$B$4:$J$500000,9,FALSE),"")</f>
        <v>43536</v>
      </c>
      <c r="AK4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33" s="124">
        <f>SPARES_MANUF[[#This Row],[Promised ODD]]</f>
        <v>43514</v>
      </c>
      <c r="AM433" s="122" t="s">
        <v>10</v>
      </c>
      <c r="AN433" s="200">
        <f>IFERROR(VLOOKUP(SPARES_MANUF[[#This Row],[P/N]],'Table V'!A$1:O$7777,13,FALSE),"0,00")</f>
        <v>245</v>
      </c>
      <c r="AO433" s="201">
        <f>IFERROR(VLOOKUP(SPARES_MANUF[[#This Row],[P/N]],'Table V'!A$1:O$7777,14,FALSE),"0,00")</f>
        <v>0</v>
      </c>
      <c r="AP433" s="202" t="str">
        <f>IFERROR(VLOOKUP(SPARES_MANUF[[#This Row],[P/N]],'Table V'!A$1:O$7777,15,FALSE),"TBD")</f>
        <v>EUR</v>
      </c>
      <c r="AQ433" s="201" t="str">
        <f>IFERROR(VLOOKUP(SPARES_MANUF[[#This Row],[CONCAT]],[3]PO_AS!$A$2:$R$2520,16,FALSE),"TBD")</f>
        <v>TBD</v>
      </c>
      <c r="AR433" s="202" t="str">
        <f>IFERROR(VLOOKUP(SPARES_MANUF[[#This Row],[CONCAT]],[3]PO_AS!$A$2:$S$2520,18,FALSE),"TBD")</f>
        <v>TBD</v>
      </c>
      <c r="AS433" s="202" t="str">
        <f t="shared" si="28"/>
        <v>Non valide</v>
      </c>
      <c r="AT433" s="202" t="str">
        <f t="shared" si="29"/>
        <v>Non valide</v>
      </c>
      <c r="AU4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245</v>
      </c>
      <c r="AV433" s="280">
        <f>IFERROR(SPARES_MANUF[[#This Row],[CA]]*INDEX('Paramètres listes'!$A$32:$C$34,MATCH(SPARES_MANUF[[#This Row],[Devise vendue]],'Paramètres listes'!$A$32:$A$34,0),MATCH(DASHBOARD!$J$5,'Paramètres listes'!$A$32:$C$32,0)),"0,00")</f>
        <v>245</v>
      </c>
      <c r="AW433" s="259" t="str">
        <f>LEFT(SPARES_MANUF[[#This Row],[LCT]],9)</f>
        <v>LCT223523</v>
      </c>
      <c r="AX433" s="205">
        <f>SPARES_MANUF[[#This Row],[Collaborated date]]</f>
        <v>43514</v>
      </c>
      <c r="AY433" s="206">
        <f>IF(AND(SPARES_MANUF[[#This Row],[Dashboard date]]&gt;40179,SPARES_MANUF[[#This Row],[Dashboard date]]&lt;45658),SPARES_MANUF[[#This Row],[Dashboard date]],0)</f>
        <v>43514</v>
      </c>
      <c r="AZ433" s="207">
        <f>IF(OR(SPARES_MANUF[[#This Row],[Client]]="STELIA",SPARES_MANUF[[#This Row],[Priority]]="RTN",SPARES_MANUF[[#This Row],[Priority]]="EXP",SPARES_MANUF[[#This Row],[Priority]]="CRIT"),2,1)</f>
        <v>2</v>
      </c>
      <c r="BA433" s="208">
        <f>IFERROR(VLOOKUP(SPARES_MANUF[[#This Row],[P/N]],Tableau2[[#All],[PN]:[Temps alloués (h)]],16,FALSE),"TBD")</f>
        <v>1.26</v>
      </c>
      <c r="BB433" s="208">
        <f>IFERROR(SUM(SPARES_MANUF[[#This Row],[Temps alloués Unitaire]]*SPARES_MANUF[[#This Row],[Requested Qty]]),"TBD")</f>
        <v>1.26</v>
      </c>
    </row>
    <row r="434" spans="1:54" ht="25.5" hidden="1" customHeight="1" x14ac:dyDescent="0.2">
      <c r="A434" s="335" t="str">
        <f t="shared" si="30"/>
        <v>27847916
2796183610</v>
      </c>
      <c r="B434" s="81" t="str">
        <f>IFERROR(VLOOKUP(F434,'Table V'!A:K,11,FALSE),"TBD")</f>
        <v>AIRBUS</v>
      </c>
      <c r="C434" s="81" t="s">
        <v>1847</v>
      </c>
      <c r="D434" s="82">
        <v>10</v>
      </c>
      <c r="E434" s="83" t="s">
        <v>78</v>
      </c>
      <c r="F434" s="81" t="s">
        <v>580</v>
      </c>
      <c r="G434" s="81">
        <v>1</v>
      </c>
      <c r="H434" s="81">
        <v>0</v>
      </c>
      <c r="I434" s="81" t="str">
        <f>IFERROR(VLOOKUP(F434,'Stock PHS'!A:F,6,FALSE),"")</f>
        <v>STOCK PHS Qté 1</v>
      </c>
      <c r="J434" s="84" t="str">
        <f>IFERROR(VLOOKUP(F434,'Table V'!A:I,9,FALSE),"P/N INCONNU")</f>
        <v>P/N CONNU</v>
      </c>
      <c r="K434" s="81" t="str">
        <f>IFERROR(VLOOKUP(F434,'Table V'!A:J,10,FALSE),"TBD")</f>
        <v>NR1624P</v>
      </c>
      <c r="L434" s="81" t="str">
        <f>IFERROR(VLOOKUP(F434,'Table V'!A:C,3,FALSE),"LdF non existante")</f>
        <v>LdF approuvée</v>
      </c>
      <c r="M434" s="85" t="s">
        <v>46</v>
      </c>
      <c r="N434" s="81" t="str">
        <f>IFERROR(VLOOKUP(F434,'Table V'!A:H,8,FALSE),"À définir")</f>
        <v>NON</v>
      </c>
      <c r="O434" s="81">
        <f>IFERROR(VLOOKUP(F434,'Table V'!A:E,2,FALSE),"TBD")</f>
        <v>119</v>
      </c>
      <c r="P434" s="81" t="str">
        <f>IFERROR(CONCATENATE(VLOOKUP(F434,'Table V'!$A$1:$Q$259969,17,FALSE),"-",(RIGHT(C434,4)),"0",D434),"")</f>
        <v>1251019-1836010</v>
      </c>
      <c r="Q434" s="86" t="str">
        <f>IFERROR(VLOOKUP(F434,'Table V'!A:L,12,FALSE),"")</f>
        <v>LAB</v>
      </c>
      <c r="R434" s="82" t="s">
        <v>1848</v>
      </c>
      <c r="S434" s="81" t="s">
        <v>258</v>
      </c>
      <c r="T434" s="90">
        <v>43509</v>
      </c>
      <c r="U434" s="88" t="s">
        <v>18</v>
      </c>
      <c r="V434" s="86">
        <f>IFERROR(VLOOKUP(F434,'Table V'!A:F,6,FALSE),"TBD")</f>
        <v>6963382700</v>
      </c>
      <c r="W434" s="81" t="str">
        <f>IFERROR(VLOOKUP(F434,'Table V'!A:G,7,FALSE),"TBD")</f>
        <v>Qté 1</v>
      </c>
      <c r="X434" s="81" t="str">
        <f>IFERROR(VLOOKUP(A434,[1]Feuil1!$A:$AJ,32,FALSE),"N/A")</f>
        <v>Received</v>
      </c>
      <c r="Y434" s="86" t="s">
        <v>1893</v>
      </c>
      <c r="Z434" s="89" t="s">
        <v>1379</v>
      </c>
      <c r="AA434" s="81" t="s">
        <v>141</v>
      </c>
      <c r="AB434" s="85">
        <v>15619</v>
      </c>
      <c r="AC434" s="85" t="s">
        <v>873</v>
      </c>
      <c r="AD434" s="85">
        <v>5235</v>
      </c>
      <c r="AE434" s="90">
        <v>43446</v>
      </c>
      <c r="AF434" s="90">
        <v>43515</v>
      </c>
      <c r="AG434" s="90">
        <f t="shared" si="27"/>
        <v>43509</v>
      </c>
      <c r="AH434" s="81"/>
      <c r="AI434" s="133">
        <f>IFERROR(VLOOKUP(SPARES_MANUF[[#This Row],[LCT pour mise à la MAD]],[2]MAD!$B$4:$J$500000,2,FALSE),"MAD TBD")</f>
        <v>43501</v>
      </c>
      <c r="AJ434" s="124">
        <f>IFERROR(VLOOKUP(SPARES_MANUF[[#This Row],[LCT pour mise à la MAD]],[2]MAD!$B$4:$J$500000,9,FALSE),"")</f>
        <v>43502</v>
      </c>
      <c r="AK43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4" s="124">
        <f>SPARES_MANUF[[#This Row],[Promised ODD]]</f>
        <v>43515</v>
      </c>
      <c r="AM434" s="122" t="s">
        <v>10</v>
      </c>
      <c r="AN434" s="200">
        <f>IFERROR(VLOOKUP(SPARES_MANUF[[#This Row],[P/N]],'Table V'!A$1:O$7777,13,FALSE),"0,00")</f>
        <v>1173</v>
      </c>
      <c r="AO434" s="201">
        <f>IFERROR(VLOOKUP(SPARES_MANUF[[#This Row],[P/N]],'Table V'!A$1:O$7777,14,FALSE),"0,00")</f>
        <v>0</v>
      </c>
      <c r="AP434" s="202" t="str">
        <f>IFERROR(VLOOKUP(SPARES_MANUF[[#This Row],[P/N]],'Table V'!A$1:O$7777,15,FALSE),"TBD")</f>
        <v>USD</v>
      </c>
      <c r="AQ434" s="201" t="str">
        <f>IFERROR(VLOOKUP(SPARES_MANUF[[#This Row],[CONCAT]],[3]PO_AS!$A$2:$R$2520,16,FALSE),"TBD")</f>
        <v>TBD</v>
      </c>
      <c r="AR434" s="202" t="str">
        <f>IFERROR(VLOOKUP(SPARES_MANUF[[#This Row],[CONCAT]],[3]PO_AS!$A$2:$S$2520,18,FALSE),"TBD")</f>
        <v>TBD</v>
      </c>
      <c r="AS434" s="204" t="str">
        <f t="shared" si="28"/>
        <v>Non valide</v>
      </c>
      <c r="AT434" s="204" t="str">
        <f t="shared" si="29"/>
        <v>Non valide</v>
      </c>
      <c r="AU43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434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434" s="259" t="str">
        <f>LEFT(SPARES_MANUF[[#This Row],[LCT]],9)</f>
        <v>LCT087477</v>
      </c>
      <c r="AX434" s="205">
        <f>SPARES_MANUF[[#This Row],[Collaborated date]]</f>
        <v>43515</v>
      </c>
      <c r="AY434" s="206">
        <f>IF(AND(SPARES_MANUF[[#This Row],[Dashboard date]]&gt;40179,SPARES_MANUF[[#This Row],[Dashboard date]]&lt;45658),SPARES_MANUF[[#This Row],[Dashboard date]],0)</f>
        <v>43515</v>
      </c>
      <c r="AZ434" s="207">
        <f>IF(OR(SPARES_MANUF[[#This Row],[Client]]="STELIA",SPARES_MANUF[[#This Row],[Priority]]="RTN",SPARES_MANUF[[#This Row],[Priority]]="EXP",SPARES_MANUF[[#This Row],[Priority]]="CRIT"),2,1)</f>
        <v>2</v>
      </c>
      <c r="BA434" s="208">
        <f>IFERROR(VLOOKUP(SPARES_MANUF[[#This Row],[P/N]],Tableau2[[#All],[PN]:[Temps alloués (h)]],16,FALSE),"TBD")</f>
        <v>2.35</v>
      </c>
      <c r="BB434" s="208">
        <f>IFERROR(SUM(SPARES_MANUF[[#This Row],[Temps alloués Unitaire]]*SPARES_MANUF[[#This Row],[Requested Qty]]),"TBD")</f>
        <v>2.35</v>
      </c>
    </row>
    <row r="435" spans="1:54" ht="25.5" hidden="1" customHeight="1" x14ac:dyDescent="0.2">
      <c r="A435" s="335" t="str">
        <f t="shared" si="30"/>
        <v>2792613510</v>
      </c>
      <c r="B435" s="81" t="str">
        <f>IFERROR(VLOOKUP(F435,'Table V'!A:K,11,FALSE),"TBD")</f>
        <v>AIRBUS</v>
      </c>
      <c r="C435" s="81">
        <v>27926135</v>
      </c>
      <c r="D435" s="82">
        <v>10</v>
      </c>
      <c r="E435" s="83" t="s">
        <v>3</v>
      </c>
      <c r="F435" s="81" t="s">
        <v>679</v>
      </c>
      <c r="G435" s="81">
        <v>1</v>
      </c>
      <c r="H435" s="81">
        <v>0</v>
      </c>
      <c r="I435" s="81" t="str">
        <f>IFERROR(VLOOKUP(F435,'Stock PHS'!A:F,6,FALSE),"")</f>
        <v/>
      </c>
      <c r="J435" s="84" t="str">
        <f>IFERROR(VLOOKUP(F435,'Table V'!A:I,9,FALSE),"P/N INCONNU")</f>
        <v>P/N CONNU</v>
      </c>
      <c r="K435" s="81" t="str">
        <f>IFERROR(VLOOKUP(F435,'Table V'!A:J,10,FALSE),"TBD")</f>
        <v>TBD</v>
      </c>
      <c r="L435" s="81" t="str">
        <f>IFERROR(VLOOKUP(F435,'Table V'!A:C,3,FALSE),"LdF non existante")</f>
        <v>LdF Non approuvée</v>
      </c>
      <c r="M435" s="85" t="s">
        <v>46</v>
      </c>
      <c r="N435" s="81" t="str">
        <f>IFERROR(VLOOKUP(F435,'Table V'!A:H,8,FALSE),"À définir")</f>
        <v>NON</v>
      </c>
      <c r="O435" s="81">
        <f>IFERROR(VLOOKUP(F435,'Table V'!A:E,2,FALSE),"TBD")</f>
        <v>61</v>
      </c>
      <c r="P435" s="81" t="str">
        <f>IFERROR(CONCATENATE(VLOOKUP(F435,'Table V'!$A$1:$Q$259969,17,FALSE),"-",(RIGHT(C435,4)),"0",D435),"")</f>
        <v>1251019-6135010</v>
      </c>
      <c r="Q435" s="86" t="str">
        <f>IFERROR(VLOOKUP(F435,'Table V'!A:L,12,FALSE),"")</f>
        <v>LAB</v>
      </c>
      <c r="R435" s="81" t="s">
        <v>968</v>
      </c>
      <c r="S435" s="81" t="s">
        <v>161</v>
      </c>
      <c r="T435" s="90">
        <v>43510</v>
      </c>
      <c r="U435" s="88" t="s">
        <v>18</v>
      </c>
      <c r="V435" s="86" t="str">
        <f>IFERROR(VLOOKUP(F435,'Table V'!A:F,6,FALSE),"TBD")</f>
        <v>6963455500
6963455400</v>
      </c>
      <c r="W435" s="81" t="str">
        <f>IFERROR(VLOOKUP(F435,'Table V'!A:G,7,FALSE),"TBD")</f>
        <v>Qté 1
Qté 1</v>
      </c>
      <c r="X435" s="81" t="str">
        <f>IFERROR(VLOOKUP(A435,[1]Feuil1!$A:$AJ,32,FALSE),"N/A")</f>
        <v>Received</v>
      </c>
      <c r="Y435" s="86" t="s">
        <v>1893</v>
      </c>
      <c r="Z435" s="89" t="s">
        <v>1416</v>
      </c>
      <c r="AA435" s="81" t="s">
        <v>840</v>
      </c>
      <c r="AB435" s="85">
        <v>16961</v>
      </c>
      <c r="AC435" s="85" t="s">
        <v>905</v>
      </c>
      <c r="AD435" s="85">
        <v>4476</v>
      </c>
      <c r="AE435" s="90">
        <v>43465</v>
      </c>
      <c r="AF435" s="90">
        <v>43512</v>
      </c>
      <c r="AG435" s="90">
        <f t="shared" si="27"/>
        <v>43510</v>
      </c>
      <c r="AH435" s="81"/>
      <c r="AI435" s="133">
        <f>IFERROR(VLOOKUP(SPARES_MANUF[[#This Row],[LCT pour mise à la MAD]],[2]MAD!$B$4:$J$500000,2,FALSE),"MAD TBD")</f>
        <v>43508</v>
      </c>
      <c r="AJ435" s="124">
        <f>IFERROR(VLOOKUP(SPARES_MANUF[[#This Row],[LCT pour mise à la MAD]],[2]MAD!$B$4:$J$500000,9,FALSE),"")</f>
        <v>43509</v>
      </c>
      <c r="AK43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5" s="124">
        <f>SPARES_MANUF[[#This Row],[Promised ODD]]</f>
        <v>43512</v>
      </c>
      <c r="AM435" s="122" t="s">
        <v>10</v>
      </c>
      <c r="AN435" s="200">
        <f>IFERROR(VLOOKUP(SPARES_MANUF[[#This Row],[P/N]],'Table V'!A$1:O$7777,13,FALSE),"0,00")</f>
        <v>1389</v>
      </c>
      <c r="AO435" s="201">
        <f>IFERROR(VLOOKUP(SPARES_MANUF[[#This Row],[P/N]],'Table V'!A$1:O$7777,14,FALSE),"0,00")</f>
        <v>2219</v>
      </c>
      <c r="AP435" s="202" t="str">
        <f>IFERROR(VLOOKUP(SPARES_MANUF[[#This Row],[P/N]],'Table V'!A$1:O$7777,15,FALSE),"TBD")</f>
        <v>USD</v>
      </c>
      <c r="AQ435" s="201" t="str">
        <f>IFERROR(VLOOKUP(SPARES_MANUF[[#This Row],[CONCAT]],[3]PO_AS!$A$2:$R$2520,16,FALSE),"TBD")</f>
        <v>TBD</v>
      </c>
      <c r="AR435" s="202" t="str">
        <f>IFERROR(VLOOKUP(SPARES_MANUF[[#This Row],[CONCAT]],[3]PO_AS!$A$2:$S$2520,18,FALSE),"TBD")</f>
        <v>TBD</v>
      </c>
      <c r="AS435" s="204" t="str">
        <f t="shared" si="28"/>
        <v>Non valide</v>
      </c>
      <c r="AT435" s="204" t="str">
        <f t="shared" si="29"/>
        <v>Non valide</v>
      </c>
      <c r="AU43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2219</v>
      </c>
      <c r="AV435" s="280">
        <f>IFERROR(SPARES_MANUF[[#This Row],[CA]]*INDEX('Paramètres listes'!$A$32:$C$34,MATCH(SPARES_MANUF[[#This Row],[Devise vendue]],'Paramètres listes'!$A$32:$A$34,0),MATCH(DASHBOARD!$J$5,'Paramètres listes'!$A$32:$C$32,0)),"0,00")</f>
        <v>1974.91</v>
      </c>
      <c r="AW435" s="259" t="str">
        <f>LEFT(SPARES_MANUF[[#This Row],[LCT]],9)</f>
        <v>LCT146243</v>
      </c>
      <c r="AX435" s="205">
        <f>SPARES_MANUF[[#This Row],[Collaborated date]]</f>
        <v>43512</v>
      </c>
      <c r="AY435" s="206">
        <f>IF(AND(SPARES_MANUF[[#This Row],[Dashboard date]]&gt;40179,SPARES_MANUF[[#This Row],[Dashboard date]]&lt;45658),SPARES_MANUF[[#This Row],[Dashboard date]],0)</f>
        <v>43512</v>
      </c>
      <c r="AZ435" s="207">
        <f>IF(OR(SPARES_MANUF[[#This Row],[Client]]="STELIA",SPARES_MANUF[[#This Row],[Priority]]="RTN",SPARES_MANUF[[#This Row],[Priority]]="EXP",SPARES_MANUF[[#This Row],[Priority]]="CRIT"),2,1)</f>
        <v>1</v>
      </c>
      <c r="BA435" s="208">
        <f>IFERROR(VLOOKUP(SPARES_MANUF[[#This Row],[P/N]],Tableau2[[#All],[PN]:[Temps alloués (h)]],16,FALSE),"TBD")</f>
        <v>0</v>
      </c>
      <c r="BB435" s="208">
        <f>IFERROR(SUM(SPARES_MANUF[[#This Row],[Temps alloués Unitaire]]*SPARES_MANUF[[#This Row],[Requested Qty]]),"TBD")</f>
        <v>0</v>
      </c>
    </row>
    <row r="436" spans="1:54" ht="38.25" hidden="1" customHeight="1" x14ac:dyDescent="0.2">
      <c r="A436" s="335" t="str">
        <f t="shared" si="30"/>
        <v>2792616210</v>
      </c>
      <c r="B436" s="81" t="str">
        <f>IFERROR(VLOOKUP(F436,'Table V'!A:K,11,FALSE),"TBD")</f>
        <v>AIRBUS</v>
      </c>
      <c r="C436" s="81">
        <v>27926162</v>
      </c>
      <c r="D436" s="82">
        <v>10</v>
      </c>
      <c r="E436" s="83" t="s">
        <v>3</v>
      </c>
      <c r="F436" s="81" t="s">
        <v>678</v>
      </c>
      <c r="G436" s="81">
        <v>1</v>
      </c>
      <c r="H436" s="81">
        <v>0</v>
      </c>
      <c r="I436" s="81" t="str">
        <f>IFERROR(VLOOKUP(F436,'Stock PHS'!A:F,6,FALSE),"")</f>
        <v/>
      </c>
      <c r="J436" s="84" t="str">
        <f>IFERROR(VLOOKUP(F436,'Table V'!A:I,9,FALSE),"P/N INCONNU")</f>
        <v>P/N CONNU</v>
      </c>
      <c r="K436" s="81" t="str">
        <f>IFERROR(VLOOKUP(F436,'Table V'!A:J,10,FALSE),"TBD")</f>
        <v>NB6251P</v>
      </c>
      <c r="L436" s="81" t="str">
        <f>IFERROR(VLOOKUP(F436,'Table V'!A:C,3,FALSE),"LdF non existante")</f>
        <v>LdF Non approuvée</v>
      </c>
      <c r="M436" s="85" t="s">
        <v>46</v>
      </c>
      <c r="N436" s="81" t="str">
        <f>IFERROR(VLOOKUP(F436,'Table V'!A:H,8,FALSE),"À définir")</f>
        <v>NON</v>
      </c>
      <c r="O436" s="81">
        <f>IFERROR(VLOOKUP(F436,'Table V'!A:E,2,FALSE),"TBD")</f>
        <v>60</v>
      </c>
      <c r="P436" s="81" t="str">
        <f>IFERROR(CONCATENATE(VLOOKUP(F436,'Table V'!$A$1:$Q$259969,17,FALSE),"-",(RIGHT(C436,4)),"0",D436),"")</f>
        <v>1251019-6162010</v>
      </c>
      <c r="Q436" s="86" t="str">
        <f>IFERROR(VLOOKUP(F436,'Table V'!A:L,12,FALSE),"")</f>
        <v>LAB</v>
      </c>
      <c r="R436" s="81" t="s">
        <v>956</v>
      </c>
      <c r="S436" s="81" t="s">
        <v>179</v>
      </c>
      <c r="T436" s="90">
        <v>43510</v>
      </c>
      <c r="U436" s="88" t="s">
        <v>18</v>
      </c>
      <c r="V436" s="86" t="str">
        <f>IFERROR(VLOOKUP(F436,'Table V'!A:F,6,FALSE),"TBD")</f>
        <v>6963455500
6963455400</v>
      </c>
      <c r="W436" s="81" t="str">
        <f>IFERROR(VLOOKUP(F436,'Table V'!A:G,7,FALSE),"TBD")</f>
        <v>Qté 1
Qté 1</v>
      </c>
      <c r="X436" s="81" t="str">
        <f>IFERROR(VLOOKUP(A436,[1]Feuil1!$A:$AJ,32,FALSE),"N/A")</f>
        <v>Received</v>
      </c>
      <c r="Y436" s="86" t="s">
        <v>1893</v>
      </c>
      <c r="Z436" s="89" t="s">
        <v>1416</v>
      </c>
      <c r="AA436" s="81" t="s">
        <v>840</v>
      </c>
      <c r="AB436" s="85">
        <v>16961</v>
      </c>
      <c r="AC436" s="85" t="s">
        <v>905</v>
      </c>
      <c r="AD436" s="85">
        <v>4476</v>
      </c>
      <c r="AE436" s="90">
        <v>43465</v>
      </c>
      <c r="AF436" s="90">
        <v>43512</v>
      </c>
      <c r="AG436" s="90">
        <f t="shared" si="27"/>
        <v>43510</v>
      </c>
      <c r="AH436" s="81"/>
      <c r="AI436" s="133">
        <f>IFERROR(VLOOKUP(SPARES_MANUF[[#This Row],[LCT pour mise à la MAD]],[2]MAD!$B$4:$J$500000,2,FALSE),"MAD TBD")</f>
        <v>43508</v>
      </c>
      <c r="AJ436" s="124">
        <f>IFERROR(VLOOKUP(SPARES_MANUF[[#This Row],[LCT pour mise à la MAD]],[2]MAD!$B$4:$J$500000,9,FALSE),"")</f>
        <v>43509</v>
      </c>
      <c r="AK43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6" s="124">
        <f>SPARES_MANUF[[#This Row],[Promised ODD]]</f>
        <v>43512</v>
      </c>
      <c r="AM436" s="122" t="s">
        <v>10</v>
      </c>
      <c r="AN436" s="200">
        <f>IFERROR(VLOOKUP(SPARES_MANUF[[#This Row],[P/N]],'Table V'!A$1:O$7777,13,FALSE),"0,00")</f>
        <v>1036</v>
      </c>
      <c r="AO436" s="201">
        <f>IFERROR(VLOOKUP(SPARES_MANUF[[#This Row],[P/N]],'Table V'!A$1:O$7777,14,FALSE),"0,00")</f>
        <v>1937</v>
      </c>
      <c r="AP436" s="202" t="str">
        <f>IFERROR(VLOOKUP(SPARES_MANUF[[#This Row],[P/N]],'Table V'!A$1:O$7777,15,FALSE),"TBD")</f>
        <v>USD</v>
      </c>
      <c r="AQ436" s="201" t="str">
        <f>IFERROR(VLOOKUP(SPARES_MANUF[[#This Row],[CONCAT]],[3]PO_AS!$A$2:$R$2520,16,FALSE),"TBD")</f>
        <v>TBD</v>
      </c>
      <c r="AR436" s="202" t="str">
        <f>IFERROR(VLOOKUP(SPARES_MANUF[[#This Row],[CONCAT]],[3]PO_AS!$A$2:$S$2520,18,FALSE),"TBD")</f>
        <v>TBD</v>
      </c>
      <c r="AS436" s="204" t="str">
        <f t="shared" si="28"/>
        <v>Non valide</v>
      </c>
      <c r="AT436" s="204" t="str">
        <f t="shared" si="29"/>
        <v>Non valide</v>
      </c>
      <c r="AU43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1937</v>
      </c>
      <c r="AV436" s="280">
        <f>IFERROR(SPARES_MANUF[[#This Row],[CA]]*INDEX('Paramètres listes'!$A$32:$C$34,MATCH(SPARES_MANUF[[#This Row],[Devise vendue]],'Paramètres listes'!$A$32:$A$34,0),MATCH(DASHBOARD!$J$5,'Paramètres listes'!$A$32:$C$32,0)),"0,00")</f>
        <v>1723.93</v>
      </c>
      <c r="AW436" s="259" t="str">
        <f>LEFT(SPARES_MANUF[[#This Row],[LCT]],9)</f>
        <v>LCT145727</v>
      </c>
      <c r="AX436" s="205">
        <f>SPARES_MANUF[[#This Row],[Collaborated date]]</f>
        <v>43512</v>
      </c>
      <c r="AY436" s="206">
        <f>IF(AND(SPARES_MANUF[[#This Row],[Dashboard date]]&gt;40179,SPARES_MANUF[[#This Row],[Dashboard date]]&lt;45658),SPARES_MANUF[[#This Row],[Dashboard date]],0)</f>
        <v>43512</v>
      </c>
      <c r="AZ436" s="207">
        <f>IF(OR(SPARES_MANUF[[#This Row],[Client]]="STELIA",SPARES_MANUF[[#This Row],[Priority]]="RTN",SPARES_MANUF[[#This Row],[Priority]]="EXP",SPARES_MANUF[[#This Row],[Priority]]="CRIT"),2,1)</f>
        <v>1</v>
      </c>
      <c r="BA436" s="208">
        <f>IFERROR(VLOOKUP(SPARES_MANUF[[#This Row],[P/N]],Tableau2[[#All],[PN]:[Temps alloués (h)]],16,FALSE),"TBD")</f>
        <v>0</v>
      </c>
      <c r="BB436" s="208">
        <f>IFERROR(SUM(SPARES_MANUF[[#This Row],[Temps alloués Unitaire]]*SPARES_MANUF[[#This Row],[Requested Qty]]),"TBD")</f>
        <v>0</v>
      </c>
    </row>
    <row r="437" spans="1:54" ht="38.25" hidden="1" customHeight="1" x14ac:dyDescent="0.2">
      <c r="A437" s="335" t="str">
        <f t="shared" si="30"/>
        <v>2792613910</v>
      </c>
      <c r="B437" s="81" t="str">
        <f>IFERROR(VLOOKUP(F437,'Table V'!A:K,11,FALSE),"TBD")</f>
        <v>AIRBUS</v>
      </c>
      <c r="C437" s="81">
        <v>27926139</v>
      </c>
      <c r="D437" s="82">
        <v>10</v>
      </c>
      <c r="E437" s="83" t="s">
        <v>86</v>
      </c>
      <c r="F437" s="81" t="s">
        <v>679</v>
      </c>
      <c r="G437" s="81">
        <v>1</v>
      </c>
      <c r="H437" s="81">
        <v>0</v>
      </c>
      <c r="I437" s="81" t="str">
        <f>IFERROR(VLOOKUP(F437,'Stock PHS'!A:F,6,FALSE),"")</f>
        <v/>
      </c>
      <c r="J437" s="84" t="str">
        <f>IFERROR(VLOOKUP(F437,'Table V'!A:I,9,FALSE),"P/N INCONNU")</f>
        <v>P/N CONNU</v>
      </c>
      <c r="K437" s="81" t="str">
        <f>IFERROR(VLOOKUP(F437,'Table V'!A:J,10,FALSE),"TBD")</f>
        <v>TBD</v>
      </c>
      <c r="L437" s="81" t="str">
        <f>IFERROR(VLOOKUP(F437,'Table V'!A:C,3,FALSE),"LdF non existante")</f>
        <v>LdF Non approuvée</v>
      </c>
      <c r="M437" s="85" t="s">
        <v>46</v>
      </c>
      <c r="N437" s="81" t="str">
        <f>IFERROR(VLOOKUP(F437,'Table V'!A:H,8,FALSE),"À définir")</f>
        <v>NON</v>
      </c>
      <c r="O437" s="81">
        <f>IFERROR(VLOOKUP(F437,'Table V'!A:E,2,FALSE),"TBD")</f>
        <v>61</v>
      </c>
      <c r="P437" s="81" t="str">
        <f>IFERROR(CONCATENATE(VLOOKUP(F437,'Table V'!$A$1:$Q$259969,17,FALSE),"-",(RIGHT(C437,4)),"0",D437),"")</f>
        <v>1251019-6139010</v>
      </c>
      <c r="Q437" s="86" t="str">
        <f>IFERROR(VLOOKUP(F437,'Table V'!A:L,12,FALSE),"")</f>
        <v>LAB</v>
      </c>
      <c r="R437" s="81" t="s">
        <v>970</v>
      </c>
      <c r="S437" s="81" t="s">
        <v>163</v>
      </c>
      <c r="T437" s="90">
        <v>43514</v>
      </c>
      <c r="U437" s="88" t="s">
        <v>18</v>
      </c>
      <c r="V437" s="86" t="str">
        <f>IFERROR(VLOOKUP(F437,'Table V'!A:F,6,FALSE),"TBD")</f>
        <v>6963455500
6963455400</v>
      </c>
      <c r="W437" s="81" t="str">
        <f>IFERROR(VLOOKUP(F437,'Table V'!A:G,7,FALSE),"TBD")</f>
        <v>Qté 1
Qté 1</v>
      </c>
      <c r="X437" s="81" t="str">
        <f>IFERROR(VLOOKUP(A437,[1]Feuil1!$A:$AJ,32,FALSE),"N/A")</f>
        <v>Received</v>
      </c>
      <c r="Y437" s="86" t="s">
        <v>1893</v>
      </c>
      <c r="Z437" s="89" t="s">
        <v>1420</v>
      </c>
      <c r="AA437" s="81" t="s">
        <v>840</v>
      </c>
      <c r="AB437" s="85">
        <v>16961</v>
      </c>
      <c r="AC437" s="85" t="s">
        <v>905</v>
      </c>
      <c r="AD437" s="85">
        <v>4476</v>
      </c>
      <c r="AE437" s="90">
        <v>43465</v>
      </c>
      <c r="AF437" s="90">
        <v>43518</v>
      </c>
      <c r="AG437" s="90">
        <f t="shared" si="27"/>
        <v>43514</v>
      </c>
      <c r="AH437" s="81"/>
      <c r="AI437" s="133">
        <f>IFERROR(VLOOKUP(SPARES_MANUF[[#This Row],[LCT pour mise à la MAD]],[2]MAD!$B$4:$J$500000,2,FALSE),"MAD TBD")</f>
        <v>43511</v>
      </c>
      <c r="AJ437" s="124">
        <f>IFERROR(VLOOKUP(SPARES_MANUF[[#This Row],[LCT pour mise à la MAD]],[2]MAD!$B$4:$J$500000,9,FALSE),"")</f>
        <v>43514</v>
      </c>
      <c r="AK43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7" s="124">
        <f>SPARES_MANUF[[#This Row],[Promised ODD]]</f>
        <v>43518</v>
      </c>
      <c r="AM437" s="122" t="s">
        <v>10</v>
      </c>
      <c r="AN437" s="200">
        <f>IFERROR(VLOOKUP(SPARES_MANUF[[#This Row],[P/N]],'Table V'!A$1:O$7777,13,FALSE),"0,00")</f>
        <v>1389</v>
      </c>
      <c r="AO437" s="201">
        <f>IFERROR(VLOOKUP(SPARES_MANUF[[#This Row],[P/N]],'Table V'!A$1:O$7777,14,FALSE),"0,00")</f>
        <v>2219</v>
      </c>
      <c r="AP437" s="202" t="str">
        <f>IFERROR(VLOOKUP(SPARES_MANUF[[#This Row],[P/N]],'Table V'!A$1:O$7777,15,FALSE),"TBD")</f>
        <v>USD</v>
      </c>
      <c r="AQ437" s="201" t="str">
        <f>IFERROR(VLOOKUP(SPARES_MANUF[[#This Row],[CONCAT]],[3]PO_AS!$A$2:$R$2520,16,FALSE),"TBD")</f>
        <v>TBD</v>
      </c>
      <c r="AR437" s="202" t="str">
        <f>IFERROR(VLOOKUP(SPARES_MANUF[[#This Row],[CONCAT]],[3]PO_AS!$A$2:$S$2520,18,FALSE),"TBD")</f>
        <v>TBD</v>
      </c>
      <c r="AS437" s="204" t="str">
        <f t="shared" si="28"/>
        <v>Non valide</v>
      </c>
      <c r="AT437" s="204" t="str">
        <f t="shared" si="29"/>
        <v>Non valide</v>
      </c>
      <c r="AU43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37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37" s="259" t="str">
        <f>LEFT(SPARES_MANUF[[#This Row],[LCT]],9)</f>
        <v>LCT146263</v>
      </c>
      <c r="AX437" s="205">
        <f>SPARES_MANUF[[#This Row],[Collaborated date]]</f>
        <v>43518</v>
      </c>
      <c r="AY437" s="206">
        <f>IF(AND(SPARES_MANUF[[#This Row],[Dashboard date]]&gt;40179,SPARES_MANUF[[#This Row],[Dashboard date]]&lt;45658),SPARES_MANUF[[#This Row],[Dashboard date]],0)</f>
        <v>43518</v>
      </c>
      <c r="AZ437" s="207">
        <f>IF(OR(SPARES_MANUF[[#This Row],[Client]]="STELIA",SPARES_MANUF[[#This Row],[Priority]]="RTN",SPARES_MANUF[[#This Row],[Priority]]="EXP",SPARES_MANUF[[#This Row],[Priority]]="CRIT"),2,1)</f>
        <v>2</v>
      </c>
      <c r="BA437" s="208">
        <f>IFERROR(VLOOKUP(SPARES_MANUF[[#This Row],[P/N]],Tableau2[[#All],[PN]:[Temps alloués (h)]],16,FALSE),"TBD")</f>
        <v>0</v>
      </c>
      <c r="BB437" s="208">
        <f>IFERROR(SUM(SPARES_MANUF[[#This Row],[Temps alloués Unitaire]]*SPARES_MANUF[[#This Row],[Requested Qty]]),"TBD")</f>
        <v>0</v>
      </c>
    </row>
    <row r="438" spans="1:54" ht="25.5" hidden="1" customHeight="1" x14ac:dyDescent="0.2">
      <c r="A438" s="335" t="str">
        <f t="shared" si="30"/>
        <v>2792616610</v>
      </c>
      <c r="B438" s="81" t="str">
        <f>IFERROR(VLOOKUP(F438,'Table V'!A:K,11,FALSE),"TBD")</f>
        <v>AIRBUS</v>
      </c>
      <c r="C438" s="81">
        <v>27926166</v>
      </c>
      <c r="D438" s="82">
        <v>10</v>
      </c>
      <c r="E438" s="83" t="s">
        <v>86</v>
      </c>
      <c r="F438" s="81" t="s">
        <v>678</v>
      </c>
      <c r="G438" s="81">
        <v>1</v>
      </c>
      <c r="H438" s="81">
        <v>0</v>
      </c>
      <c r="I438" s="81" t="str">
        <f>IFERROR(VLOOKUP(F438,'Stock PHS'!A:F,6,FALSE),"")</f>
        <v/>
      </c>
      <c r="J438" s="84" t="str">
        <f>IFERROR(VLOOKUP(F438,'Table V'!A:I,9,FALSE),"P/N INCONNU")</f>
        <v>P/N CONNU</v>
      </c>
      <c r="K438" s="81" t="str">
        <f>IFERROR(VLOOKUP(F438,'Table V'!A:J,10,FALSE),"TBD")</f>
        <v>NB6251P</v>
      </c>
      <c r="L438" s="81" t="str">
        <f>IFERROR(VLOOKUP(F438,'Table V'!A:C,3,FALSE),"LdF non existante")</f>
        <v>LdF Non approuvée</v>
      </c>
      <c r="M438" s="85" t="s">
        <v>46</v>
      </c>
      <c r="N438" s="81" t="str">
        <f>IFERROR(VLOOKUP(F438,'Table V'!A:H,8,FALSE),"À définir")</f>
        <v>NON</v>
      </c>
      <c r="O438" s="81">
        <f>IFERROR(VLOOKUP(F438,'Table V'!A:E,2,FALSE),"TBD")</f>
        <v>60</v>
      </c>
      <c r="P438" s="81" t="str">
        <f>IFERROR(CONCATENATE(VLOOKUP(F438,'Table V'!$A$1:$Q$259969,17,FALSE),"-",(RIGHT(C438,4)),"0",D438),"")</f>
        <v>1251019-6166010</v>
      </c>
      <c r="Q438" s="86" t="str">
        <f>IFERROR(VLOOKUP(F438,'Table V'!A:L,12,FALSE),"")</f>
        <v>LAB</v>
      </c>
      <c r="R438" s="81" t="s">
        <v>958</v>
      </c>
      <c r="S438" s="81" t="s">
        <v>162</v>
      </c>
      <c r="T438" s="90">
        <v>43514</v>
      </c>
      <c r="U438" s="88" t="s">
        <v>18</v>
      </c>
      <c r="V438" s="86" t="str">
        <f>IFERROR(VLOOKUP(F438,'Table V'!A:F,6,FALSE),"TBD")</f>
        <v>6963455500
6963455400</v>
      </c>
      <c r="W438" s="81" t="str">
        <f>IFERROR(VLOOKUP(F438,'Table V'!A:G,7,FALSE),"TBD")</f>
        <v>Qté 1
Qté 1</v>
      </c>
      <c r="X438" s="81" t="str">
        <f>IFERROR(VLOOKUP(A438,[1]Feuil1!$A:$AJ,32,FALSE),"N/A")</f>
        <v>Received</v>
      </c>
      <c r="Y438" s="86" t="s">
        <v>1893</v>
      </c>
      <c r="Z438" s="89" t="s">
        <v>1419</v>
      </c>
      <c r="AA438" s="81" t="s">
        <v>840</v>
      </c>
      <c r="AB438" s="85">
        <v>16961</v>
      </c>
      <c r="AC438" s="85" t="s">
        <v>905</v>
      </c>
      <c r="AD438" s="85">
        <v>4476</v>
      </c>
      <c r="AE438" s="90">
        <v>43465</v>
      </c>
      <c r="AF438" s="90">
        <v>43518</v>
      </c>
      <c r="AG438" s="90">
        <f t="shared" si="27"/>
        <v>43514</v>
      </c>
      <c r="AH438" s="81"/>
      <c r="AI438" s="133">
        <f>IFERROR(VLOOKUP(SPARES_MANUF[[#This Row],[LCT pour mise à la MAD]],[2]MAD!$B$4:$J$500000,2,FALSE),"MAD TBD")</f>
        <v>43511</v>
      </c>
      <c r="AJ438" s="124">
        <f>IFERROR(VLOOKUP(SPARES_MANUF[[#This Row],[LCT pour mise à la MAD]],[2]MAD!$B$4:$J$500000,9,FALSE),"")</f>
        <v>43514</v>
      </c>
      <c r="AK4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8" s="124">
        <f>SPARES_MANUF[[#This Row],[Promised ODD]]</f>
        <v>43518</v>
      </c>
      <c r="AM438" s="122" t="s">
        <v>10</v>
      </c>
      <c r="AN438" s="200">
        <f>IFERROR(VLOOKUP(SPARES_MANUF[[#This Row],[P/N]],'Table V'!A$1:O$7777,13,FALSE),"0,00")</f>
        <v>1036</v>
      </c>
      <c r="AO438" s="201">
        <f>IFERROR(VLOOKUP(SPARES_MANUF[[#This Row],[P/N]],'Table V'!A$1:O$7777,14,FALSE),"0,00")</f>
        <v>1937</v>
      </c>
      <c r="AP438" s="202" t="str">
        <f>IFERROR(VLOOKUP(SPARES_MANUF[[#This Row],[P/N]],'Table V'!A$1:O$7777,15,FALSE),"TBD")</f>
        <v>USD</v>
      </c>
      <c r="AQ438" s="201" t="str">
        <f>IFERROR(VLOOKUP(SPARES_MANUF[[#This Row],[CONCAT]],[3]PO_AS!$A$2:$R$2520,16,FALSE),"TBD")</f>
        <v>TBD</v>
      </c>
      <c r="AR438" s="202" t="str">
        <f>IFERROR(VLOOKUP(SPARES_MANUF[[#This Row],[CONCAT]],[3]PO_AS!$A$2:$S$2520,18,FALSE),"TBD")</f>
        <v>TBD</v>
      </c>
      <c r="AS438" s="204" t="str">
        <f t="shared" si="28"/>
        <v>Non valide</v>
      </c>
      <c r="AT438" s="204" t="str">
        <f t="shared" si="29"/>
        <v>Non valide</v>
      </c>
      <c r="AU4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38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38" s="259" t="str">
        <f>LEFT(SPARES_MANUF[[#This Row],[LCT]],9)</f>
        <v>LCT145731</v>
      </c>
      <c r="AX438" s="205">
        <f>SPARES_MANUF[[#This Row],[Collaborated date]]</f>
        <v>43518</v>
      </c>
      <c r="AY438" s="206">
        <f>IF(AND(SPARES_MANUF[[#This Row],[Dashboard date]]&gt;40179,SPARES_MANUF[[#This Row],[Dashboard date]]&lt;45658),SPARES_MANUF[[#This Row],[Dashboard date]],0)</f>
        <v>43518</v>
      </c>
      <c r="AZ438" s="207">
        <f>IF(OR(SPARES_MANUF[[#This Row],[Client]]="STELIA",SPARES_MANUF[[#This Row],[Priority]]="RTN",SPARES_MANUF[[#This Row],[Priority]]="EXP",SPARES_MANUF[[#This Row],[Priority]]="CRIT"),2,1)</f>
        <v>2</v>
      </c>
      <c r="BA438" s="208">
        <f>IFERROR(VLOOKUP(SPARES_MANUF[[#This Row],[P/N]],Tableau2[[#All],[PN]:[Temps alloués (h)]],16,FALSE),"TBD")</f>
        <v>0</v>
      </c>
      <c r="BB438" s="208">
        <f>IFERROR(SUM(SPARES_MANUF[[#This Row],[Temps alloués Unitaire]]*SPARES_MANUF[[#This Row],[Requested Qty]]),"TBD")</f>
        <v>0</v>
      </c>
    </row>
    <row r="439" spans="1:54" ht="25.5" hidden="1" customHeight="1" x14ac:dyDescent="0.2">
      <c r="A439" s="335" t="str">
        <f t="shared" si="30"/>
        <v>2792618210</v>
      </c>
      <c r="B439" s="81" t="str">
        <f>IFERROR(VLOOKUP(F439,'Table V'!A:K,11,FALSE),"TBD")</f>
        <v>AIRBUS</v>
      </c>
      <c r="C439" s="81">
        <v>27926182</v>
      </c>
      <c r="D439" s="82">
        <v>10</v>
      </c>
      <c r="E439" s="83" t="s">
        <v>86</v>
      </c>
      <c r="F439" s="81" t="s">
        <v>680</v>
      </c>
      <c r="G439" s="81">
        <v>1</v>
      </c>
      <c r="H439" s="81">
        <v>0</v>
      </c>
      <c r="I439" s="81"/>
      <c r="J439" s="84" t="str">
        <f>IFERROR(VLOOKUP(F439,'Table V'!A:I,9,FALSE),"P/N INCONNU")</f>
        <v>P/N CONNU</v>
      </c>
      <c r="K439" s="81" t="str">
        <f>IFERROR(VLOOKUP(F439,'Table V'!A:J,10,FALSE),"TBD")</f>
        <v>TBD</v>
      </c>
      <c r="L439" s="81" t="str">
        <f>IFERROR(VLOOKUP(F439,'Table V'!A:C,3,FALSE),"LdF non existante")</f>
        <v>LdF Non approuvée</v>
      </c>
      <c r="M439" s="85" t="s">
        <v>46</v>
      </c>
      <c r="N439" s="81" t="str">
        <f>IFERROR(VLOOKUP(F439,'Table V'!A:H,8,FALSE),"À définir")</f>
        <v>NON</v>
      </c>
      <c r="O439" s="81">
        <f>IFERROR(VLOOKUP(F439,'Table V'!A:E,2,FALSE),"TBD")</f>
        <v>62</v>
      </c>
      <c r="P439" s="81" t="str">
        <f>IFERROR(CONCATENATE(VLOOKUP(F439,'Table V'!$A$1:$Q$259969,17,FALSE),"-",(RIGHT(C439,4)),"0",D439),"")</f>
        <v>1251019-6182010</v>
      </c>
      <c r="Q439" s="86" t="str">
        <f>IFERROR(VLOOKUP(F439,'Table V'!A:L,12,FALSE),"")</f>
        <v>LAB</v>
      </c>
      <c r="R439" s="81" t="s">
        <v>981</v>
      </c>
      <c r="S439" s="81" t="s">
        <v>162</v>
      </c>
      <c r="T439" s="90">
        <v>43514</v>
      </c>
      <c r="U439" s="88" t="s">
        <v>18</v>
      </c>
      <c r="V439" s="86" t="str">
        <f>IFERROR(VLOOKUP(F439,'Table V'!A:F,6,FALSE),"TBD")</f>
        <v>6963455500
6963455400
6963403400</v>
      </c>
      <c r="W439" s="81" t="str">
        <f>IFERROR(VLOOKUP(F439,'Table V'!A:G,7,FALSE),"TBD")</f>
        <v>Qté 1
Qté 1
Qté 1</v>
      </c>
      <c r="X439" s="81" t="str">
        <f>IFERROR(VLOOKUP(A439,[1]Feuil1!$A:$AJ,32,FALSE),"N/A")</f>
        <v>Received</v>
      </c>
      <c r="Y439" s="86" t="s">
        <v>1893</v>
      </c>
      <c r="Z439" s="89" t="s">
        <v>1420</v>
      </c>
      <c r="AA439" s="81" t="s">
        <v>840</v>
      </c>
      <c r="AB439" s="85">
        <v>16961</v>
      </c>
      <c r="AC439" s="85" t="s">
        <v>905</v>
      </c>
      <c r="AD439" s="85">
        <v>4476</v>
      </c>
      <c r="AE439" s="90">
        <v>43465</v>
      </c>
      <c r="AF439" s="90">
        <v>43518</v>
      </c>
      <c r="AG439" s="90">
        <f t="shared" si="27"/>
        <v>43514</v>
      </c>
      <c r="AH439" s="81"/>
      <c r="AI439" s="133">
        <f>IFERROR(VLOOKUP(SPARES_MANUF[[#This Row],[LCT pour mise à la MAD]],[2]MAD!$B$4:$J$500000,2,FALSE),"MAD TBD")</f>
        <v>43511</v>
      </c>
      <c r="AJ439" s="124">
        <f>IFERROR(VLOOKUP(SPARES_MANUF[[#This Row],[LCT pour mise à la MAD]],[2]MAD!$B$4:$J$500000,9,FALSE),"")</f>
        <v>43514</v>
      </c>
      <c r="AK4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39" s="124">
        <f>SPARES_MANUF[[#This Row],[Promised ODD]]</f>
        <v>43518</v>
      </c>
      <c r="AM439" s="122" t="s">
        <v>10</v>
      </c>
      <c r="AN439" s="200">
        <f>IFERROR(VLOOKUP(SPARES_MANUF[[#This Row],[P/N]],'Table V'!A$1:O$7777,13,FALSE),"0,00")</f>
        <v>1155</v>
      </c>
      <c r="AO439" s="201">
        <f>IFERROR(VLOOKUP(SPARES_MANUF[[#This Row],[P/N]],'Table V'!A$1:O$7777,14,FALSE),"0,00")</f>
        <v>2033</v>
      </c>
      <c r="AP439" s="202" t="str">
        <f>IFERROR(VLOOKUP(SPARES_MANUF[[#This Row],[P/N]],'Table V'!A$1:O$7777,15,FALSE),"TBD")</f>
        <v>USD</v>
      </c>
      <c r="AQ439" s="201" t="str">
        <f>IFERROR(VLOOKUP(SPARES_MANUF[[#This Row],[CONCAT]],[3]PO_AS!$A$2:$R$2520,16,FALSE),"TBD")</f>
        <v>TBD</v>
      </c>
      <c r="AR439" s="202" t="str">
        <f>IFERROR(VLOOKUP(SPARES_MANUF[[#This Row],[CONCAT]],[3]PO_AS!$A$2:$S$2520,18,FALSE),"TBD")</f>
        <v>TBD</v>
      </c>
      <c r="AS439" s="204" t="str">
        <f t="shared" si="28"/>
        <v>Non valide</v>
      </c>
      <c r="AT439" s="204" t="str">
        <f t="shared" si="29"/>
        <v>Non valide</v>
      </c>
      <c r="AU4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39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39" s="259" t="str">
        <f>LEFT(SPARES_MANUF[[#This Row],[LCT]],9)</f>
        <v>LCT157620</v>
      </c>
      <c r="AX439" s="205">
        <f>SPARES_MANUF[[#This Row],[Collaborated date]]</f>
        <v>43518</v>
      </c>
      <c r="AY439" s="206">
        <f>IF(AND(SPARES_MANUF[[#This Row],[Dashboard date]]&gt;40179,SPARES_MANUF[[#This Row],[Dashboard date]]&lt;45658),SPARES_MANUF[[#This Row],[Dashboard date]],0)</f>
        <v>43518</v>
      </c>
      <c r="AZ439" s="207">
        <f>IF(OR(SPARES_MANUF[[#This Row],[Client]]="STELIA",SPARES_MANUF[[#This Row],[Priority]]="RTN",SPARES_MANUF[[#This Row],[Priority]]="EXP",SPARES_MANUF[[#This Row],[Priority]]="CRIT"),2,1)</f>
        <v>2</v>
      </c>
      <c r="BA439" s="208">
        <f>IFERROR(VLOOKUP(SPARES_MANUF[[#This Row],[P/N]],Tableau2[[#All],[PN]:[Temps alloués (h)]],16,FALSE),"TBD")</f>
        <v>0</v>
      </c>
      <c r="BB439" s="208">
        <f>IFERROR(SUM(SPARES_MANUF[[#This Row],[Temps alloués Unitaire]]*SPARES_MANUF[[#This Row],[Requested Qty]]),"TBD")</f>
        <v>0</v>
      </c>
    </row>
    <row r="440" spans="1:54" ht="25.5" hidden="1" customHeight="1" x14ac:dyDescent="0.2">
      <c r="A440" s="335" t="str">
        <f t="shared" si="30"/>
        <v>HNC200024561610</v>
      </c>
      <c r="B440" s="81" t="str">
        <f>IFERROR(VLOOKUP(F440,'Table V'!A:K,11,FALSE),"TBD")</f>
        <v>FAL A400M</v>
      </c>
      <c r="C440" s="81" t="s">
        <v>1435</v>
      </c>
      <c r="D440" s="82" t="s">
        <v>139</v>
      </c>
      <c r="E440" s="83" t="s">
        <v>3</v>
      </c>
      <c r="F440" s="81" t="s">
        <v>1431</v>
      </c>
      <c r="G440" s="81">
        <v>1</v>
      </c>
      <c r="H440" s="81">
        <v>0</v>
      </c>
      <c r="I440" s="81" t="str">
        <f>IFERROR(VLOOKUP(F440,'Stock PHS'!A:F,6,FALSE),"")</f>
        <v/>
      </c>
      <c r="J440" s="84" t="str">
        <f>IFERROR(VLOOKUP(F440,'Table V'!A:I,9,FALSE),"P/N INCONNU")</f>
        <v>P/N CONNU</v>
      </c>
      <c r="K440" s="81" t="str">
        <f>IFERROR(VLOOKUP(F440,'Table V'!A:J,10,FALSE),"TBD")</f>
        <v>N/A</v>
      </c>
      <c r="L440" s="81" t="str">
        <f>IFERROR(VLOOKUP(F440,'Table V'!A:C,3,FALSE),"LdF non existante")</f>
        <v>LdF approuvée</v>
      </c>
      <c r="M440" s="85"/>
      <c r="N440" s="85" t="str">
        <f>IFERROR(VLOOKUP(F440,'Table V'!A:H,8,FALSE),"À définir")</f>
        <v>NON</v>
      </c>
      <c r="O440" s="81" t="str">
        <f>IFERROR(VLOOKUP(F440,'Table V'!A:E,2,FALSE),"TBD")</f>
        <v>OPTCICAL FIBER</v>
      </c>
      <c r="P440" s="81" t="str">
        <f>IFERROR(CONCATENATE(VLOOKUP(F440,'Table V'!$A$1:$Q$259969,17,FALSE),"-",(RIGHT(C440,4)),"0",D440),"")</f>
        <v>1251019-5616010</v>
      </c>
      <c r="Q440" s="92" t="str">
        <f>IFERROR(VLOOKUP(F440,'Table V'!A:L,12,FALSE),"")</f>
        <v>LAB</v>
      </c>
      <c r="R440" s="82" t="s">
        <v>1438</v>
      </c>
      <c r="S440" s="81">
        <v>268116</v>
      </c>
      <c r="T440" s="90">
        <v>43514</v>
      </c>
      <c r="U440" s="88" t="s">
        <v>18</v>
      </c>
      <c r="V440" s="93" t="str">
        <f>IFERROR(VLOOKUP(F440,'Table V'!A:F,6,FALSE),"TBD")</f>
        <v>N/A</v>
      </c>
      <c r="W440" s="94" t="str">
        <f>IFERROR(VLOOKUP(F440,'Table V'!A:G,7,FALSE),"TBD")</f>
        <v>N/A</v>
      </c>
      <c r="X440" s="81" t="str">
        <f>IFERROR(VLOOKUP(A440,[1]Feuil1!$A:$AJ,32,FALSE),"N/A")</f>
        <v>N/A</v>
      </c>
      <c r="Y440" s="86" t="s">
        <v>1893</v>
      </c>
      <c r="Z440" s="89" t="s">
        <v>1434</v>
      </c>
      <c r="AA440" s="81" t="s">
        <v>840</v>
      </c>
      <c r="AB440" s="85" t="s">
        <v>920</v>
      </c>
      <c r="AC440" s="85" t="s">
        <v>920</v>
      </c>
      <c r="AD440" s="85" t="s">
        <v>920</v>
      </c>
      <c r="AE440" s="90">
        <v>43509</v>
      </c>
      <c r="AF440" s="90">
        <v>43516</v>
      </c>
      <c r="AG440" s="90">
        <f t="shared" si="27"/>
        <v>43514</v>
      </c>
      <c r="AH440" s="81"/>
      <c r="AI440" s="133" t="str">
        <f>IFERROR(VLOOKUP(SPARES_MANUF[[#This Row],[LCT pour mise à la MAD]],[2]MAD!$B$4:$J$500000,2,FALSE),"MAD TBD")</f>
        <v>MAD TBD</v>
      </c>
      <c r="AJ440" s="124" t="str">
        <f>IFERROR(VLOOKUP(SPARES_MANUF[[#This Row],[LCT pour mise à la MAD]],[2]MAD!$B$4:$J$500000,9,FALSE),"")</f>
        <v/>
      </c>
      <c r="AK4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40" s="124">
        <f>SPARES_MANUF[[#This Row],[Promised ODD]]</f>
        <v>43516</v>
      </c>
      <c r="AM440" s="122" t="s">
        <v>10</v>
      </c>
      <c r="AN440" s="200">
        <f>IFERROR(VLOOKUP(SPARES_MANUF[[#This Row],[P/N]],'Table V'!A$1:O$7777,13,FALSE),"0,00")</f>
        <v>0</v>
      </c>
      <c r="AO440" s="201">
        <f>IFERROR(VLOOKUP(SPARES_MANUF[[#This Row],[P/N]],'Table V'!A$1:O$7777,14,FALSE),"0,00")</f>
        <v>0</v>
      </c>
      <c r="AP440" s="202">
        <f>IFERROR(VLOOKUP(SPARES_MANUF[[#This Row],[P/N]],'Table V'!A$1:O$7777,15,FALSE),"TBD")</f>
        <v>0</v>
      </c>
      <c r="AQ440" s="201" t="str">
        <f>IFERROR(VLOOKUP(SPARES_MANUF[[#This Row],[CONCAT]],[3]PO_AS!$A$2:$R$2520,16,FALSE),"TBD")</f>
        <v>TBD</v>
      </c>
      <c r="AR440" s="202" t="str">
        <f>IFERROR(VLOOKUP(SPARES_MANUF[[#This Row],[CONCAT]],[3]PO_AS!$A$2:$S$2520,18,FALSE),"TBD")</f>
        <v>TBD</v>
      </c>
      <c r="AS440" s="202" t="str">
        <f t="shared" si="28"/>
        <v>Non valide</v>
      </c>
      <c r="AT440" s="202" t="str">
        <f t="shared" si="29"/>
        <v>Non valide</v>
      </c>
      <c r="AU4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44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440" s="259" t="str">
        <f>LEFT(SPARES_MANUF[[#This Row],[LCT]],9)</f>
        <v>LCT268116</v>
      </c>
      <c r="AX440" s="205">
        <f>SPARES_MANUF[[#This Row],[Collaborated date]]</f>
        <v>43516</v>
      </c>
      <c r="AY440" s="206">
        <f>IF(AND(SPARES_MANUF[[#This Row],[Dashboard date]]&gt;40179,SPARES_MANUF[[#This Row],[Dashboard date]]&lt;45658),SPARES_MANUF[[#This Row],[Dashboard date]],0)</f>
        <v>43516</v>
      </c>
      <c r="AZ440" s="207">
        <f>IF(OR(SPARES_MANUF[[#This Row],[Client]]="STELIA",SPARES_MANUF[[#This Row],[Priority]]="RTN",SPARES_MANUF[[#This Row],[Priority]]="EXP",SPARES_MANUF[[#This Row],[Priority]]="CRIT"),2,1)</f>
        <v>1</v>
      </c>
      <c r="BA440" s="208">
        <f>IFERROR(VLOOKUP(SPARES_MANUF[[#This Row],[P/N]],Tableau2[[#All],[PN]:[Temps alloués (h)]],16,FALSE),"TBD")</f>
        <v>0</v>
      </c>
      <c r="BB440" s="208">
        <f>IFERROR(SUM(SPARES_MANUF[[#This Row],[Temps alloués Unitaire]]*SPARES_MANUF[[#This Row],[Requested Qty]]),"TBD")</f>
        <v>0</v>
      </c>
    </row>
    <row r="441" spans="1:54" ht="38.25" hidden="1" customHeight="1" x14ac:dyDescent="0.2">
      <c r="A441" s="335" t="str">
        <f t="shared" si="30"/>
        <v>HNC200024561611</v>
      </c>
      <c r="B441" s="81" t="str">
        <f>IFERROR(VLOOKUP(F441,'Table V'!A:K,11,FALSE),"TBD")</f>
        <v>FAL A400M</v>
      </c>
      <c r="C441" s="81" t="s">
        <v>1435</v>
      </c>
      <c r="D441" s="82" t="s">
        <v>1437</v>
      </c>
      <c r="E441" s="83" t="s">
        <v>3</v>
      </c>
      <c r="F441" s="81" t="s">
        <v>1432</v>
      </c>
      <c r="G441" s="81">
        <v>1</v>
      </c>
      <c r="H441" s="81">
        <v>0</v>
      </c>
      <c r="I441" s="81" t="str">
        <f>IFERROR(VLOOKUP(F441,'Stock PHS'!A:F,6,FALSE),"")</f>
        <v/>
      </c>
      <c r="J441" s="84" t="str">
        <f>IFERROR(VLOOKUP(F441,'Table V'!A:I,9,FALSE),"P/N INCONNU")</f>
        <v>P/N CONNU</v>
      </c>
      <c r="K441" s="81" t="str">
        <f>IFERROR(VLOOKUP(F441,'Table V'!A:J,10,FALSE),"TBD")</f>
        <v>N/A</v>
      </c>
      <c r="L441" s="81" t="str">
        <f>IFERROR(VLOOKUP(F441,'Table V'!A:C,3,FALSE),"LdF non existante")</f>
        <v>LdF approuvée</v>
      </c>
      <c r="M441" s="85"/>
      <c r="N441" s="85" t="str">
        <f>IFERROR(VLOOKUP(F441,'Table V'!A:H,8,FALSE),"À définir")</f>
        <v>NON</v>
      </c>
      <c r="O441" s="81" t="str">
        <f>IFERROR(VLOOKUP(F441,'Table V'!A:E,2,FALSE),"TBD")</f>
        <v>OPTCICAL FIBER</v>
      </c>
      <c r="P441" s="81" t="str">
        <f>IFERROR(CONCATENATE(VLOOKUP(F441,'Table V'!$A$1:$Q$259969,17,FALSE),"-",(RIGHT(C441,4)),"0",D441),"")</f>
        <v>1251019-5616011</v>
      </c>
      <c r="Q441" s="92" t="str">
        <f>IFERROR(VLOOKUP(F441,'Table V'!A:L,12,FALSE),"")</f>
        <v>LAB</v>
      </c>
      <c r="R441" s="82" t="s">
        <v>1439</v>
      </c>
      <c r="S441" s="81">
        <v>268117</v>
      </c>
      <c r="T441" s="90">
        <v>43514</v>
      </c>
      <c r="U441" s="88" t="s">
        <v>18</v>
      </c>
      <c r="V441" s="93" t="str">
        <f>IFERROR(VLOOKUP(F441,'Table V'!A:F,6,FALSE),"TBD")</f>
        <v>N/A</v>
      </c>
      <c r="W441" s="94" t="str">
        <f>IFERROR(VLOOKUP(F441,'Table V'!A:G,7,FALSE),"TBD")</f>
        <v>N/A</v>
      </c>
      <c r="X441" s="81" t="str">
        <f>IFERROR(VLOOKUP(A441,[1]Feuil1!$A:$AJ,32,FALSE),"N/A")</f>
        <v>N/A</v>
      </c>
      <c r="Y441" s="86" t="s">
        <v>1893</v>
      </c>
      <c r="Z441" s="89" t="s">
        <v>1433</v>
      </c>
      <c r="AA441" s="81" t="s">
        <v>840</v>
      </c>
      <c r="AB441" s="85" t="s">
        <v>920</v>
      </c>
      <c r="AC441" s="85" t="s">
        <v>920</v>
      </c>
      <c r="AD441" s="85" t="s">
        <v>920</v>
      </c>
      <c r="AE441" s="90">
        <v>43509</v>
      </c>
      <c r="AF441" s="90">
        <v>43516</v>
      </c>
      <c r="AG441" s="90">
        <f t="shared" si="27"/>
        <v>43514</v>
      </c>
      <c r="AH441" s="81"/>
      <c r="AI441" s="133" t="str">
        <f>IFERROR(VLOOKUP(SPARES_MANUF[[#This Row],[LCT pour mise à la MAD]],[2]MAD!$B$4:$J$500000,2,FALSE),"MAD TBD")</f>
        <v>MAD TBD</v>
      </c>
      <c r="AJ441" s="124" t="str">
        <f>IFERROR(VLOOKUP(SPARES_MANUF[[#This Row],[LCT pour mise à la MAD]],[2]MAD!$B$4:$J$500000,9,FALSE),"")</f>
        <v/>
      </c>
      <c r="AK4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41" s="124">
        <f>SPARES_MANUF[[#This Row],[Promised ODD]]</f>
        <v>43516</v>
      </c>
      <c r="AM441" s="122" t="s">
        <v>10</v>
      </c>
      <c r="AN441" s="200">
        <f>IFERROR(VLOOKUP(SPARES_MANUF[[#This Row],[P/N]],'Table V'!A$1:O$7777,13,FALSE),"0,00")</f>
        <v>0</v>
      </c>
      <c r="AO441" s="201">
        <f>IFERROR(VLOOKUP(SPARES_MANUF[[#This Row],[P/N]],'Table V'!A$1:O$7777,14,FALSE),"0,00")</f>
        <v>0</v>
      </c>
      <c r="AP441" s="202">
        <f>IFERROR(VLOOKUP(SPARES_MANUF[[#This Row],[P/N]],'Table V'!A$1:O$7777,15,FALSE),"TBD")</f>
        <v>0</v>
      </c>
      <c r="AQ441" s="201" t="str">
        <f>IFERROR(VLOOKUP(SPARES_MANUF[[#This Row],[CONCAT]],[3]PO_AS!$A$2:$R$2520,16,FALSE),"TBD")</f>
        <v>TBD</v>
      </c>
      <c r="AR441" s="202" t="str">
        <f>IFERROR(VLOOKUP(SPARES_MANUF[[#This Row],[CONCAT]],[3]PO_AS!$A$2:$S$2520,18,FALSE),"TBD")</f>
        <v>TBD</v>
      </c>
      <c r="AS441" s="202" t="str">
        <f t="shared" si="28"/>
        <v>Non valide</v>
      </c>
      <c r="AT441" s="202" t="str">
        <f t="shared" si="29"/>
        <v>Non valide</v>
      </c>
      <c r="AU4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44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441" s="259" t="str">
        <f>LEFT(SPARES_MANUF[[#This Row],[LCT]],9)</f>
        <v>LCT268117</v>
      </c>
      <c r="AX441" s="205">
        <f>SPARES_MANUF[[#This Row],[Collaborated date]]</f>
        <v>43516</v>
      </c>
      <c r="AY441" s="206">
        <f>IF(AND(SPARES_MANUF[[#This Row],[Dashboard date]]&gt;40179,SPARES_MANUF[[#This Row],[Dashboard date]]&lt;45658),SPARES_MANUF[[#This Row],[Dashboard date]],0)</f>
        <v>43516</v>
      </c>
      <c r="AZ441" s="207">
        <f>IF(OR(SPARES_MANUF[[#This Row],[Client]]="STELIA",SPARES_MANUF[[#This Row],[Priority]]="RTN",SPARES_MANUF[[#This Row],[Priority]]="EXP",SPARES_MANUF[[#This Row],[Priority]]="CRIT"),2,1)</f>
        <v>1</v>
      </c>
      <c r="BA441" s="208">
        <f>IFERROR(VLOOKUP(SPARES_MANUF[[#This Row],[P/N]],Tableau2[[#All],[PN]:[Temps alloués (h)]],16,FALSE),"TBD")</f>
        <v>0</v>
      </c>
      <c r="BB441" s="208">
        <f>IFERROR(SUM(SPARES_MANUF[[#This Row],[Temps alloués Unitaire]]*SPARES_MANUF[[#This Row],[Requested Qty]]),"TBD")</f>
        <v>0</v>
      </c>
    </row>
    <row r="442" spans="1:54" ht="38.25" hidden="1" customHeight="1" x14ac:dyDescent="0.2">
      <c r="A442" s="335" t="str">
        <f t="shared" si="30"/>
        <v>2778713420</v>
      </c>
      <c r="B442" s="81" t="str">
        <f>IFERROR(VLOOKUP(F442,'Table V'!A:K,11,FALSE),"TBD")</f>
        <v>AIRBUS</v>
      </c>
      <c r="C442" s="81">
        <v>27787134</v>
      </c>
      <c r="D442" s="82">
        <v>20</v>
      </c>
      <c r="E442" s="83" t="s">
        <v>86</v>
      </c>
      <c r="F442" s="81" t="s">
        <v>182</v>
      </c>
      <c r="G442" s="81">
        <v>1</v>
      </c>
      <c r="H442" s="81">
        <v>0</v>
      </c>
      <c r="I442" s="81" t="str">
        <f>IFERROR(VLOOKUP(F442,'Stock PHS'!A:F,6,FALSE),"")</f>
        <v/>
      </c>
      <c r="J442" s="84" t="str">
        <f>IFERROR(VLOOKUP(F442,'Table V'!A:I,9,FALSE),"P/N INCONNU")</f>
        <v>P/N CONNU</v>
      </c>
      <c r="K442" s="81" t="str">
        <f>IFERROR(VLOOKUP(F442,'Table V'!A:J,10,FALSE),"TBD")</f>
        <v>VB0268D</v>
      </c>
      <c r="L442" s="81" t="str">
        <f>IFERROR(VLOOKUP(F442,'Table V'!A:C,3,FALSE),"LdF non existante")</f>
        <v>LdF approuvée</v>
      </c>
      <c r="M442" s="85" t="s">
        <v>46</v>
      </c>
      <c r="N442" s="81" t="str">
        <f>IFERROR(VLOOKUP(F442,'Table V'!A:H,8,FALSE),"À définir")</f>
        <v>NON</v>
      </c>
      <c r="O442" s="81">
        <f>IFERROR(VLOOKUP(F442,'Table V'!A:E,2,FALSE),"TBD")</f>
        <v>313</v>
      </c>
      <c r="P442" s="81" t="str">
        <f>IFERROR(CONCATENATE(VLOOKUP(F442,'Table V'!$A$1:$Q$259969,17,FALSE),"-",(RIGHT(C442,4)),"0",D442),"")</f>
        <v>1251019-7134020</v>
      </c>
      <c r="Q442" s="86" t="str">
        <f>IFERROR(VLOOKUP(F442,'Table V'!A:L,12,FALSE),"")</f>
        <v>LAB</v>
      </c>
      <c r="R442" s="82" t="s">
        <v>1849</v>
      </c>
      <c r="S442" s="81" t="s">
        <v>168</v>
      </c>
      <c r="T442" s="90">
        <v>43516</v>
      </c>
      <c r="U442" s="88" t="s">
        <v>18</v>
      </c>
      <c r="V442" s="86" t="str">
        <f>IFERROR(VLOOKUP(F442,'Table V'!A:F,6,FALSE),"TBD")</f>
        <v>6V90079000</v>
      </c>
      <c r="W442" s="81" t="str">
        <f>IFERROR(VLOOKUP(F442,'Table V'!A:G,7,FALSE),"TBD")</f>
        <v>Qté 1</v>
      </c>
      <c r="X442" s="81" t="s">
        <v>1201</v>
      </c>
      <c r="Y442" s="86" t="s">
        <v>1893</v>
      </c>
      <c r="Z442" s="89" t="s">
        <v>1422</v>
      </c>
      <c r="AA442" s="81" t="s">
        <v>141</v>
      </c>
      <c r="AB442" s="85">
        <v>13807</v>
      </c>
      <c r="AC442" s="85"/>
      <c r="AD442" s="85">
        <v>4289</v>
      </c>
      <c r="AE442" s="90">
        <v>43327</v>
      </c>
      <c r="AF442" s="90">
        <v>43522</v>
      </c>
      <c r="AG442" s="90">
        <f t="shared" si="27"/>
        <v>43516</v>
      </c>
      <c r="AH442" s="81"/>
      <c r="AI442" s="133">
        <f>IFERROR(VLOOKUP(SPARES_MANUF[[#This Row],[LCT pour mise à la MAD]],[2]MAD!$B$4:$J$500000,2,FALSE),"MAD TBD")</f>
        <v>43517</v>
      </c>
      <c r="AJ442" s="124">
        <f>IFERROR(VLOOKUP(SPARES_MANUF[[#This Row],[LCT pour mise à la MAD]],[2]MAD!$B$4:$J$500000,9,FALSE),"")</f>
        <v>43518</v>
      </c>
      <c r="AK4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2" s="124">
        <f>SPARES_MANUF[[#This Row],[Promised ODD]]</f>
        <v>43522</v>
      </c>
      <c r="AM442" s="122" t="s">
        <v>10</v>
      </c>
      <c r="AN442" s="200">
        <f>IFERROR(VLOOKUP(SPARES_MANUF[[#This Row],[P/N]],'Table V'!A$1:O$7777,13,FALSE),"0,00")</f>
        <v>2339</v>
      </c>
      <c r="AO442" s="201">
        <f>IFERROR(VLOOKUP(SPARES_MANUF[[#This Row],[P/N]],'Table V'!A$1:O$7777,14,FALSE),"0,00")</f>
        <v>0</v>
      </c>
      <c r="AP442" s="202" t="str">
        <f>IFERROR(VLOOKUP(SPARES_MANUF[[#This Row],[P/N]],'Table V'!A$1:O$7777,15,FALSE),"TBD")</f>
        <v>USD</v>
      </c>
      <c r="AQ442" s="201" t="str">
        <f>IFERROR(VLOOKUP(SPARES_MANUF[[#This Row],[CONCAT]],[3]PO_AS!$A$2:$R$2520,16,FALSE),"TBD")</f>
        <v>TBD</v>
      </c>
      <c r="AR442" s="202" t="str">
        <f>IFERROR(VLOOKUP(SPARES_MANUF[[#This Row],[CONCAT]],[3]PO_AS!$A$2:$S$2520,18,FALSE),"TBD")</f>
        <v>TBD</v>
      </c>
      <c r="AS442" s="204" t="str">
        <f t="shared" si="28"/>
        <v>Non valide</v>
      </c>
      <c r="AT442" s="204" t="str">
        <f t="shared" si="29"/>
        <v>Non valide</v>
      </c>
      <c r="AU4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2339</v>
      </c>
      <c r="AV442" s="280">
        <f>IFERROR(SPARES_MANUF[[#This Row],[CA]]*INDEX('Paramètres listes'!$A$32:$C$34,MATCH(SPARES_MANUF[[#This Row],[Devise vendue]],'Paramètres listes'!$A$32:$A$34,0),MATCH(DASHBOARD!$J$5,'Paramètres listes'!$A$32:$C$32,0)),"0,00")</f>
        <v>2081.71</v>
      </c>
      <c r="AW442" s="259" t="str">
        <f>LEFT(SPARES_MANUF[[#This Row],[LCT]],9)</f>
        <v>LCT216506</v>
      </c>
      <c r="AX442" s="205">
        <f>SPARES_MANUF[[#This Row],[Collaborated date]]</f>
        <v>43522</v>
      </c>
      <c r="AY442" s="206">
        <f>IF(AND(SPARES_MANUF[[#This Row],[Dashboard date]]&gt;40179,SPARES_MANUF[[#This Row],[Dashboard date]]&lt;45658),SPARES_MANUF[[#This Row],[Dashboard date]],0)</f>
        <v>43522</v>
      </c>
      <c r="AZ442" s="207">
        <f>IF(OR(SPARES_MANUF[[#This Row],[Client]]="STELIA",SPARES_MANUF[[#This Row],[Priority]]="RTN",SPARES_MANUF[[#This Row],[Priority]]="EXP",SPARES_MANUF[[#This Row],[Priority]]="CRIT"),2,1)</f>
        <v>2</v>
      </c>
      <c r="BA442" s="208">
        <f>IFERROR(VLOOKUP(SPARES_MANUF[[#This Row],[P/N]],Tableau2[[#All],[PN]:[Temps alloués (h)]],16,FALSE),"TBD")</f>
        <v>4.95</v>
      </c>
      <c r="BB442" s="208">
        <f>IFERROR(SUM(SPARES_MANUF[[#This Row],[Temps alloués Unitaire]]*SPARES_MANUF[[#This Row],[Requested Qty]]),"TBD")</f>
        <v>4.95</v>
      </c>
    </row>
    <row r="443" spans="1:54" ht="38.25" hidden="1" customHeight="1" x14ac:dyDescent="0.2">
      <c r="A443" s="335" t="str">
        <f t="shared" si="30"/>
        <v>2796144910</v>
      </c>
      <c r="B443" s="81" t="str">
        <f>IFERROR(VLOOKUP(F443,'Table V'!A:K,11,FALSE),"TBD")</f>
        <v>AIRBUS</v>
      </c>
      <c r="C443" s="81">
        <v>27961449</v>
      </c>
      <c r="D443" s="82" t="s">
        <v>139</v>
      </c>
      <c r="E443" s="83" t="s">
        <v>86</v>
      </c>
      <c r="F443" s="81" t="s">
        <v>580</v>
      </c>
      <c r="G443" s="81">
        <v>1</v>
      </c>
      <c r="H443" s="81">
        <v>0</v>
      </c>
      <c r="I443" s="81" t="str">
        <f>IFERROR(VLOOKUP(F443,'Stock PHS'!A:F,6,FALSE),"")</f>
        <v>STOCK PHS Qté 1</v>
      </c>
      <c r="J443" s="84" t="str">
        <f>IFERROR(VLOOKUP(F443,'Table V'!A:I,9,FALSE),"P/N INCONNU")</f>
        <v>P/N CONNU</v>
      </c>
      <c r="K443" s="81" t="str">
        <f>IFERROR(VLOOKUP(F443,'Table V'!A:J,10,FALSE),"TBD")</f>
        <v>NR1624P</v>
      </c>
      <c r="L443" s="81" t="str">
        <f>IFERROR(VLOOKUP(F443,'Table V'!A:C,3,FALSE),"LdF non existante")</f>
        <v>LdF approuvée</v>
      </c>
      <c r="M443" s="85" t="s">
        <v>46</v>
      </c>
      <c r="N443" s="81" t="str">
        <f>IFERROR(VLOOKUP(F443,'Table V'!A:H,8,FALSE),"À définir")</f>
        <v>NON</v>
      </c>
      <c r="O443" s="81">
        <f>IFERROR(VLOOKUP(F443,'Table V'!A:E,2,FALSE),"TBD")</f>
        <v>119</v>
      </c>
      <c r="P443" s="81" t="str">
        <f>IFERROR(CONCATENATE(VLOOKUP(F443,'Table V'!$A$1:$Q$259969,17,FALSE),"-",(RIGHT(C443,4)),"0",D443),"")</f>
        <v>1251019-1449010</v>
      </c>
      <c r="Q443" s="86" t="str">
        <f>IFERROR(VLOOKUP(F443,'Table V'!A:L,12,FALSE),"")</f>
        <v>LAB</v>
      </c>
      <c r="R443" s="82" t="s">
        <v>1118</v>
      </c>
      <c r="S443" s="81" t="s">
        <v>179</v>
      </c>
      <c r="T443" s="90">
        <v>43516</v>
      </c>
      <c r="U443" s="88" t="s">
        <v>18</v>
      </c>
      <c r="V443" s="86">
        <f>IFERROR(VLOOKUP(F443,'Table V'!A:F,6,FALSE),"TBD")</f>
        <v>6963382700</v>
      </c>
      <c r="W443" s="81" t="str">
        <f>IFERROR(VLOOKUP(F443,'Table V'!A:G,7,FALSE),"TBD")</f>
        <v>Qté 1</v>
      </c>
      <c r="X443" s="81" t="str">
        <f>IFERROR(VLOOKUP(A443,[1]Feuil1!$A:$AJ,32,FALSE),"N/A")</f>
        <v>Received</v>
      </c>
      <c r="Y443" s="86" t="s">
        <v>1893</v>
      </c>
      <c r="Z443" s="89" t="s">
        <v>1423</v>
      </c>
      <c r="AA443" s="81" t="s">
        <v>840</v>
      </c>
      <c r="AB443" s="85">
        <v>18824</v>
      </c>
      <c r="AC443" s="85"/>
      <c r="AD443" s="85" t="s">
        <v>920</v>
      </c>
      <c r="AE443" s="90">
        <v>43457</v>
      </c>
      <c r="AF443" s="90">
        <v>43522</v>
      </c>
      <c r="AG443" s="90">
        <f t="shared" si="27"/>
        <v>43516</v>
      </c>
      <c r="AH443" s="81"/>
      <c r="AI443" s="133">
        <f>IFERROR(VLOOKUP(SPARES_MANUF[[#This Row],[LCT pour mise à la MAD]],[2]MAD!$B$4:$J$500000,2,FALSE),"MAD TBD")</f>
        <v>43517</v>
      </c>
      <c r="AJ443" s="124">
        <f>IFERROR(VLOOKUP(SPARES_MANUF[[#This Row],[LCT pour mise à la MAD]],[2]MAD!$B$4:$J$500000,9,FALSE),"")</f>
        <v>43518</v>
      </c>
      <c r="AK4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3" s="124">
        <f>SPARES_MANUF[[#This Row],[Promised ODD]]</f>
        <v>43522</v>
      </c>
      <c r="AM443" s="122" t="s">
        <v>10</v>
      </c>
      <c r="AN443" s="200">
        <f>IFERROR(VLOOKUP(SPARES_MANUF[[#This Row],[P/N]],'Table V'!A$1:O$7777,13,FALSE),"0,00")</f>
        <v>1173</v>
      </c>
      <c r="AO443" s="201">
        <f>IFERROR(VLOOKUP(SPARES_MANUF[[#This Row],[P/N]],'Table V'!A$1:O$7777,14,FALSE),"0,00")</f>
        <v>0</v>
      </c>
      <c r="AP443" s="202" t="str">
        <f>IFERROR(VLOOKUP(SPARES_MANUF[[#This Row],[P/N]],'Table V'!A$1:O$7777,15,FALSE),"TBD")</f>
        <v>USD</v>
      </c>
      <c r="AQ443" s="201" t="str">
        <f>IFERROR(VLOOKUP(SPARES_MANUF[[#This Row],[CONCAT]],[3]PO_AS!$A$2:$R$2520,16,FALSE),"TBD")</f>
        <v>TBD</v>
      </c>
      <c r="AR443" s="202" t="str">
        <f>IFERROR(VLOOKUP(SPARES_MANUF[[#This Row],[CONCAT]],[3]PO_AS!$A$2:$S$2520,18,FALSE),"TBD")</f>
        <v>TBD</v>
      </c>
      <c r="AS443" s="204" t="str">
        <f t="shared" si="28"/>
        <v>Non valide</v>
      </c>
      <c r="AT443" s="204" t="str">
        <f t="shared" si="29"/>
        <v>Non valide</v>
      </c>
      <c r="AU4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443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443" s="259" t="str">
        <f>LEFT(SPARES_MANUF[[#This Row],[LCT]],9)</f>
        <v>LCT183549</v>
      </c>
      <c r="AX443" s="205">
        <f>SPARES_MANUF[[#This Row],[Collaborated date]]</f>
        <v>43522</v>
      </c>
      <c r="AY443" s="206">
        <f>IF(AND(SPARES_MANUF[[#This Row],[Dashboard date]]&gt;40179,SPARES_MANUF[[#This Row],[Dashboard date]]&lt;45658),SPARES_MANUF[[#This Row],[Dashboard date]],0)</f>
        <v>43522</v>
      </c>
      <c r="AZ443" s="207">
        <f>IF(OR(SPARES_MANUF[[#This Row],[Client]]="STELIA",SPARES_MANUF[[#This Row],[Priority]]="RTN",SPARES_MANUF[[#This Row],[Priority]]="EXP",SPARES_MANUF[[#This Row],[Priority]]="CRIT"),2,1)</f>
        <v>2</v>
      </c>
      <c r="BA443" s="208">
        <f>IFERROR(VLOOKUP(SPARES_MANUF[[#This Row],[P/N]],Tableau2[[#All],[PN]:[Temps alloués (h)]],16,FALSE),"TBD")</f>
        <v>2.35</v>
      </c>
      <c r="BB443" s="208">
        <f>IFERROR(SUM(SPARES_MANUF[[#This Row],[Temps alloués Unitaire]]*SPARES_MANUF[[#This Row],[Requested Qty]]),"TBD")</f>
        <v>2.35</v>
      </c>
    </row>
    <row r="444" spans="1:54" ht="25.5" hidden="1" customHeight="1" x14ac:dyDescent="0.2">
      <c r="A444" s="335" t="str">
        <f t="shared" si="30"/>
        <v>2796145010</v>
      </c>
      <c r="B444" s="81" t="str">
        <f>IFERROR(VLOOKUP(F444,'Table V'!A:K,11,FALSE),"TBD")</f>
        <v>AIRBUS</v>
      </c>
      <c r="C444" s="81">
        <v>27961450</v>
      </c>
      <c r="D444" s="82" t="s">
        <v>139</v>
      </c>
      <c r="E444" s="83" t="s">
        <v>86</v>
      </c>
      <c r="F444" s="81" t="s">
        <v>580</v>
      </c>
      <c r="G444" s="81">
        <v>1</v>
      </c>
      <c r="H444" s="81">
        <v>0</v>
      </c>
      <c r="I444" s="81" t="str">
        <f>IFERROR(VLOOKUP(F444,'Stock PHS'!A:F,6,FALSE),"")</f>
        <v>STOCK PHS Qté 1</v>
      </c>
      <c r="J444" s="84" t="str">
        <f>IFERROR(VLOOKUP(F444,'Table V'!A:I,9,FALSE),"P/N INCONNU")</f>
        <v>P/N CONNU</v>
      </c>
      <c r="K444" s="81" t="str">
        <f>IFERROR(VLOOKUP(F444,'Table V'!A:J,10,FALSE),"TBD")</f>
        <v>NR1624P</v>
      </c>
      <c r="L444" s="81" t="str">
        <f>IFERROR(VLOOKUP(F444,'Table V'!A:C,3,FALSE),"LdF non existante")</f>
        <v>LdF approuvée</v>
      </c>
      <c r="M444" s="85" t="s">
        <v>46</v>
      </c>
      <c r="N444" s="81" t="str">
        <f>IFERROR(VLOOKUP(F444,'Table V'!A:H,8,FALSE),"À définir")</f>
        <v>NON</v>
      </c>
      <c r="O444" s="81">
        <f>IFERROR(VLOOKUP(F444,'Table V'!A:E,2,FALSE),"TBD")</f>
        <v>119</v>
      </c>
      <c r="P444" s="81" t="str">
        <f>IFERROR(CONCATENATE(VLOOKUP(F444,'Table V'!$A$1:$Q$259969,17,FALSE),"-",(RIGHT(C444,4)),"0",D444),"")</f>
        <v>1251019-1450010</v>
      </c>
      <c r="Q444" s="86" t="str">
        <f>IFERROR(VLOOKUP(F444,'Table V'!A:L,12,FALSE),"")</f>
        <v>LAB</v>
      </c>
      <c r="R444" s="82" t="s">
        <v>1119</v>
      </c>
      <c r="S444" s="81" t="s">
        <v>161</v>
      </c>
      <c r="T444" s="90">
        <v>43516</v>
      </c>
      <c r="U444" s="88" t="s">
        <v>18</v>
      </c>
      <c r="V444" s="86">
        <f>IFERROR(VLOOKUP(F444,'Table V'!A:F,6,FALSE),"TBD")</f>
        <v>6963382700</v>
      </c>
      <c r="W444" s="81" t="str">
        <f>IFERROR(VLOOKUP(F444,'Table V'!A:G,7,FALSE),"TBD")</f>
        <v>Qté 1</v>
      </c>
      <c r="X444" s="81" t="str">
        <f>IFERROR(VLOOKUP(A444,[1]Feuil1!$A:$AJ,32,FALSE),"N/A")</f>
        <v>Received</v>
      </c>
      <c r="Y444" s="86" t="s">
        <v>1893</v>
      </c>
      <c r="Z444" s="89" t="s">
        <v>1424</v>
      </c>
      <c r="AA444" s="81" t="s">
        <v>840</v>
      </c>
      <c r="AB444" s="85">
        <v>18824</v>
      </c>
      <c r="AC444" s="85"/>
      <c r="AD444" s="85">
        <v>5385</v>
      </c>
      <c r="AE444" s="90">
        <v>43457</v>
      </c>
      <c r="AF444" s="90">
        <v>43522</v>
      </c>
      <c r="AG444" s="90">
        <f t="shared" si="27"/>
        <v>43516</v>
      </c>
      <c r="AH444" s="81"/>
      <c r="AI444" s="133">
        <f>IFERROR(VLOOKUP(SPARES_MANUF[[#This Row],[LCT pour mise à la MAD]],[2]MAD!$B$4:$J$500000,2,FALSE),"MAD TBD")</f>
        <v>43517</v>
      </c>
      <c r="AJ444" s="124">
        <f>IFERROR(VLOOKUP(SPARES_MANUF[[#This Row],[LCT pour mise à la MAD]],[2]MAD!$B$4:$J$500000,9,FALSE),"")</f>
        <v>43518</v>
      </c>
      <c r="AK4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4" s="124">
        <f>SPARES_MANUF[[#This Row],[Promised ODD]]</f>
        <v>43522</v>
      </c>
      <c r="AM444" s="122" t="s">
        <v>10</v>
      </c>
      <c r="AN444" s="200">
        <f>IFERROR(VLOOKUP(SPARES_MANUF[[#This Row],[P/N]],'Table V'!A$1:O$7777,13,FALSE),"0,00")</f>
        <v>1173</v>
      </c>
      <c r="AO444" s="201">
        <f>IFERROR(VLOOKUP(SPARES_MANUF[[#This Row],[P/N]],'Table V'!A$1:O$7777,14,FALSE),"0,00")</f>
        <v>0</v>
      </c>
      <c r="AP444" s="202" t="str">
        <f>IFERROR(VLOOKUP(SPARES_MANUF[[#This Row],[P/N]],'Table V'!A$1:O$7777,15,FALSE),"TBD")</f>
        <v>USD</v>
      </c>
      <c r="AQ444" s="201" t="str">
        <f>IFERROR(VLOOKUP(SPARES_MANUF[[#This Row],[CONCAT]],[3]PO_AS!$A$2:$R$2520,16,FALSE),"TBD")</f>
        <v>TBD</v>
      </c>
      <c r="AR444" s="202" t="str">
        <f>IFERROR(VLOOKUP(SPARES_MANUF[[#This Row],[CONCAT]],[3]PO_AS!$A$2:$S$2520,18,FALSE),"TBD")</f>
        <v>TBD</v>
      </c>
      <c r="AS444" s="204" t="str">
        <f t="shared" si="28"/>
        <v>Non valide</v>
      </c>
      <c r="AT444" s="204" t="str">
        <f t="shared" si="29"/>
        <v>Non valide</v>
      </c>
      <c r="AU4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444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444" s="259" t="str">
        <f>LEFT(SPARES_MANUF[[#This Row],[LCT]],9)</f>
        <v>LCT183552</v>
      </c>
      <c r="AX444" s="205">
        <f>SPARES_MANUF[[#This Row],[Collaborated date]]</f>
        <v>43522</v>
      </c>
      <c r="AY444" s="206">
        <f>IF(AND(SPARES_MANUF[[#This Row],[Dashboard date]]&gt;40179,SPARES_MANUF[[#This Row],[Dashboard date]]&lt;45658),SPARES_MANUF[[#This Row],[Dashboard date]],0)</f>
        <v>43522</v>
      </c>
      <c r="AZ444" s="207">
        <f>IF(OR(SPARES_MANUF[[#This Row],[Client]]="STELIA",SPARES_MANUF[[#This Row],[Priority]]="RTN",SPARES_MANUF[[#This Row],[Priority]]="EXP",SPARES_MANUF[[#This Row],[Priority]]="CRIT"),2,1)</f>
        <v>2</v>
      </c>
      <c r="BA444" s="208">
        <f>IFERROR(VLOOKUP(SPARES_MANUF[[#This Row],[P/N]],Tableau2[[#All],[PN]:[Temps alloués (h)]],16,FALSE),"TBD")</f>
        <v>2.35</v>
      </c>
      <c r="BB444" s="208">
        <f>IFERROR(SUM(SPARES_MANUF[[#This Row],[Temps alloués Unitaire]]*SPARES_MANUF[[#This Row],[Requested Qty]]),"TBD")</f>
        <v>2.35</v>
      </c>
    </row>
    <row r="445" spans="1:54" ht="38.25" hidden="1" customHeight="1" x14ac:dyDescent="0.2">
      <c r="A445" s="335" t="str">
        <f t="shared" si="30"/>
        <v>2804965310</v>
      </c>
      <c r="B445" s="81" t="str">
        <f>IFERROR(VLOOKUP(F445,'Table V'!A:K,11,FALSE),"TBD")</f>
        <v>AIRBUS</v>
      </c>
      <c r="C445" s="81">
        <v>28049653</v>
      </c>
      <c r="D445" s="82" t="s">
        <v>139</v>
      </c>
      <c r="E445" s="83" t="s">
        <v>86</v>
      </c>
      <c r="F445" s="81" t="s">
        <v>607</v>
      </c>
      <c r="G445" s="81">
        <v>1</v>
      </c>
      <c r="H445" s="81">
        <v>0</v>
      </c>
      <c r="I445" s="81" t="str">
        <f>IFERROR(VLOOKUP(F445,'Stock PHS'!A:F,6,FALSE),"")</f>
        <v/>
      </c>
      <c r="J445" s="84" t="str">
        <f>IFERROR(VLOOKUP(F445,'Table V'!A:I,9,FALSE),"P/N INCONNU")</f>
        <v>P/N CONNU</v>
      </c>
      <c r="K445" s="81" t="str">
        <f>IFERROR(VLOOKUP(F445,'Table V'!A:J,10,FALSE),"TBD")</f>
        <v>NB04436P</v>
      </c>
      <c r="L445" s="81" t="str">
        <f>IFERROR(VLOOKUP(F445,'Table V'!A:C,3,FALSE),"LdF non existante")</f>
        <v>LdF Non approuvée</v>
      </c>
      <c r="M445" s="85"/>
      <c r="N445" s="85" t="str">
        <f>IFERROR(VLOOKUP(F445,'Table V'!A:H,8,FALSE),"À définir")</f>
        <v>NON</v>
      </c>
      <c r="O445" s="81">
        <f>IFERROR(VLOOKUP(F445,'Table V'!A:E,2,FALSE),"TBD")</f>
        <v>500</v>
      </c>
      <c r="P445" s="81" t="str">
        <f>IFERROR(CONCATENATE(VLOOKUP(F445,'Table V'!$A$1:$Q$259969,17,FALSE),"-",(RIGHT(C445,4)),"0",D445),"")</f>
        <v>1251019-9653010</v>
      </c>
      <c r="Q445" s="92" t="str">
        <f>IFERROR(VLOOKUP(F445,'Table V'!A:L,12,FALSE),"")</f>
        <v>LAB</v>
      </c>
      <c r="R445" s="82" t="s">
        <v>1389</v>
      </c>
      <c r="S445" s="81" t="s">
        <v>841</v>
      </c>
      <c r="T445" s="90">
        <v>43518</v>
      </c>
      <c r="U445" s="88" t="s">
        <v>18</v>
      </c>
      <c r="V445" s="93" t="str">
        <f>IFERROR(VLOOKUP(F445,'Table V'!A:F,6,FALSE),"TBD")</f>
        <v>N/A</v>
      </c>
      <c r="W445" s="94" t="str">
        <f>IFERROR(VLOOKUP(F445,'Table V'!A:G,7,FALSE),"TBD")</f>
        <v>N/A</v>
      </c>
      <c r="X445" s="81" t="str">
        <f>IFERROR(VLOOKUP(A445,[1]Feuil1!$A:$AJ,32,FALSE),"N/A")</f>
        <v>N/A</v>
      </c>
      <c r="Y445" s="86" t="s">
        <v>1893</v>
      </c>
      <c r="Z445" s="89" t="s">
        <v>1458</v>
      </c>
      <c r="AA445" s="81" t="s">
        <v>840</v>
      </c>
      <c r="AB445" s="85">
        <v>21535</v>
      </c>
      <c r="AC445" s="85"/>
      <c r="AD445" s="85">
        <v>5424</v>
      </c>
      <c r="AE445" s="90">
        <v>43504</v>
      </c>
      <c r="AF445" s="90">
        <v>43524</v>
      </c>
      <c r="AG445" s="90">
        <f t="shared" si="27"/>
        <v>43518</v>
      </c>
      <c r="AH445" s="81"/>
      <c r="AI445" s="133">
        <f>IFERROR(VLOOKUP(SPARES_MANUF[[#This Row],[LCT pour mise à la MAD]],[2]MAD!$B$4:$J$500000,2,FALSE),"MAD TBD")</f>
        <v>43517</v>
      </c>
      <c r="AJ445" s="124">
        <f>IFERROR(VLOOKUP(SPARES_MANUF[[#This Row],[LCT pour mise à la MAD]],[2]MAD!$B$4:$J$500000,9,FALSE),"")</f>
        <v>43518</v>
      </c>
      <c r="AK4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5" s="124">
        <f>SPARES_MANUF[[#This Row],[Promised ODD]]</f>
        <v>43524</v>
      </c>
      <c r="AM445" s="122" t="s">
        <v>10</v>
      </c>
      <c r="AN445" s="200">
        <f>IFERROR(VLOOKUP(SPARES_MANUF[[#This Row],[P/N]],'Table V'!A$1:O$7777,13,FALSE),"0,00")</f>
        <v>2430</v>
      </c>
      <c r="AO445" s="201">
        <f>IFERROR(VLOOKUP(SPARES_MANUF[[#This Row],[P/N]],'Table V'!A$1:O$7777,14,FALSE),"0,00")</f>
        <v>2773</v>
      </c>
      <c r="AP445" s="202" t="str">
        <f>IFERROR(VLOOKUP(SPARES_MANUF[[#This Row],[P/N]],'Table V'!A$1:O$7777,15,FALSE),"TBD")</f>
        <v>USD</v>
      </c>
      <c r="AQ445" s="201" t="str">
        <f>IFERROR(VLOOKUP(SPARES_MANUF[[#This Row],[CONCAT]],[3]PO_AS!$A$2:$R$2520,16,FALSE),"TBD")</f>
        <v>TBD</v>
      </c>
      <c r="AR445" s="202" t="str">
        <f>IFERROR(VLOOKUP(SPARES_MANUF[[#This Row],[CONCAT]],[3]PO_AS!$A$2:$S$2520,18,FALSE),"TBD")</f>
        <v>TBD</v>
      </c>
      <c r="AS445" s="202" t="str">
        <f t="shared" si="28"/>
        <v>Non valide</v>
      </c>
      <c r="AT445" s="202" t="str">
        <f t="shared" si="29"/>
        <v>Non valide</v>
      </c>
      <c r="AU4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2430</v>
      </c>
      <c r="AV445" s="280">
        <f>IFERROR(SPARES_MANUF[[#This Row],[CA]]*INDEX('Paramètres listes'!$A$32:$C$34,MATCH(SPARES_MANUF[[#This Row],[Devise vendue]],'Paramètres listes'!$A$32:$A$34,0),MATCH(DASHBOARD!$J$5,'Paramètres listes'!$A$32:$C$32,0)),"0,00")</f>
        <v>2162.6999999999998</v>
      </c>
      <c r="AW445" s="259" t="str">
        <f>LEFT(SPARES_MANUF[[#This Row],[LCT]],9)</f>
        <v>LCT262345</v>
      </c>
      <c r="AX445" s="205">
        <f>SPARES_MANUF[[#This Row],[Collaborated date]]</f>
        <v>43524</v>
      </c>
      <c r="AY445" s="206">
        <f>IF(AND(SPARES_MANUF[[#This Row],[Dashboard date]]&gt;40179,SPARES_MANUF[[#This Row],[Dashboard date]]&lt;45658),SPARES_MANUF[[#This Row],[Dashboard date]],0)</f>
        <v>43524</v>
      </c>
      <c r="AZ445" s="207">
        <f>IF(OR(SPARES_MANUF[[#This Row],[Client]]="STELIA",SPARES_MANUF[[#This Row],[Priority]]="RTN",SPARES_MANUF[[#This Row],[Priority]]="EXP",SPARES_MANUF[[#This Row],[Priority]]="CRIT"),2,1)</f>
        <v>2</v>
      </c>
      <c r="BA445" s="208">
        <f>IFERROR(VLOOKUP(SPARES_MANUF[[#This Row],[P/N]],Tableau2[[#All],[PN]:[Temps alloués (h)]],16,FALSE),"TBD")</f>
        <v>0</v>
      </c>
      <c r="BB445" s="208">
        <f>IFERROR(SUM(SPARES_MANUF[[#This Row],[Temps alloués Unitaire]]*SPARES_MANUF[[#This Row],[Requested Qty]]),"TBD")</f>
        <v>0</v>
      </c>
    </row>
    <row r="446" spans="1:54" ht="25.5" hidden="1" customHeight="1" x14ac:dyDescent="0.2">
      <c r="A446" s="335" t="str">
        <f t="shared" si="30"/>
        <v>2792614110</v>
      </c>
      <c r="B446" s="81" t="str">
        <f>IFERROR(VLOOKUP(F446,'Table V'!A:K,11,FALSE),"TBD")</f>
        <v>AIRBUS</v>
      </c>
      <c r="C446" s="81">
        <v>27926141</v>
      </c>
      <c r="D446" s="82">
        <v>10</v>
      </c>
      <c r="E446" s="83" t="s">
        <v>86</v>
      </c>
      <c r="F446" s="81" t="s">
        <v>679</v>
      </c>
      <c r="G446" s="81">
        <v>1</v>
      </c>
      <c r="H446" s="81">
        <v>0</v>
      </c>
      <c r="I446" s="81" t="str">
        <f>IFERROR(VLOOKUP(F446,'Stock PHS'!A:F,6,FALSE),"")</f>
        <v/>
      </c>
      <c r="J446" s="84" t="str">
        <f>IFERROR(VLOOKUP(F446,'Table V'!A:I,9,FALSE),"P/N INCONNU")</f>
        <v>P/N CONNU</v>
      </c>
      <c r="K446" s="81" t="str">
        <f>IFERROR(VLOOKUP(F446,'Table V'!A:J,10,FALSE),"TBD")</f>
        <v>TBD</v>
      </c>
      <c r="L446" s="81" t="str">
        <f>IFERROR(VLOOKUP(F446,'Table V'!A:C,3,FALSE),"LdF non existante")</f>
        <v>LdF Non approuvée</v>
      </c>
      <c r="M446" s="85" t="s">
        <v>46</v>
      </c>
      <c r="N446" s="81" t="str">
        <f>IFERROR(VLOOKUP(F446,'Table V'!A:H,8,FALSE),"À définir")</f>
        <v>NON</v>
      </c>
      <c r="O446" s="81">
        <f>IFERROR(VLOOKUP(F446,'Table V'!A:E,2,FALSE),"TBD")</f>
        <v>61</v>
      </c>
      <c r="P446" s="81" t="str">
        <f>IFERROR(CONCATENATE(VLOOKUP(F446,'Table V'!$A$1:$Q$259969,17,FALSE),"-",(RIGHT(C446,4)),"0",D446),"")</f>
        <v>1251019-6141010</v>
      </c>
      <c r="Q446" s="86" t="s">
        <v>708</v>
      </c>
      <c r="R446" s="81" t="s">
        <v>971</v>
      </c>
      <c r="S446" s="81" t="s">
        <v>259</v>
      </c>
      <c r="T446" s="90">
        <v>43518</v>
      </c>
      <c r="U446" s="88" t="s">
        <v>18</v>
      </c>
      <c r="V446" s="86" t="str">
        <f>IFERROR(VLOOKUP(F446,'Table V'!A:F,6,FALSE),"TBD")</f>
        <v>6963455500
6963455400</v>
      </c>
      <c r="W446" s="81" t="str">
        <f>IFERROR(VLOOKUP(F446,'Table V'!A:G,7,FALSE),"TBD")</f>
        <v>Qté 1
Qté 1</v>
      </c>
      <c r="X446" s="81" t="str">
        <f>IFERROR(VLOOKUP(A446,[1]Feuil1!$A:$AJ,32,FALSE),"N/A")</f>
        <v>Received</v>
      </c>
      <c r="Y446" s="86" t="s">
        <v>1893</v>
      </c>
      <c r="Z446" s="89" t="s">
        <v>1420</v>
      </c>
      <c r="AA446" s="81" t="s">
        <v>840</v>
      </c>
      <c r="AB446" s="85">
        <v>16961</v>
      </c>
      <c r="AC446" s="85" t="s">
        <v>905</v>
      </c>
      <c r="AD446" s="85">
        <v>4476</v>
      </c>
      <c r="AE446" s="90">
        <v>43465</v>
      </c>
      <c r="AF446" s="90">
        <v>43524</v>
      </c>
      <c r="AG446" s="90">
        <f t="shared" si="27"/>
        <v>43518</v>
      </c>
      <c r="AH446" s="81"/>
      <c r="AI446" s="133">
        <f>IFERROR(VLOOKUP(SPARES_MANUF[[#This Row],[LCT pour mise à la MAD]],[2]MAD!$B$4:$J$500000,2,FALSE),"MAD TBD")</f>
        <v>43521</v>
      </c>
      <c r="AJ446" s="124">
        <f>IFERROR(VLOOKUP(SPARES_MANUF[[#This Row],[LCT pour mise à la MAD]],[2]MAD!$B$4:$J$500000,9,FALSE),"")</f>
        <v>43522</v>
      </c>
      <c r="AK4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6" s="124">
        <f>SPARES_MANUF[[#This Row],[Promised ODD]]</f>
        <v>43524</v>
      </c>
      <c r="AM446" s="122" t="s">
        <v>10</v>
      </c>
      <c r="AN446" s="200">
        <f>IFERROR(VLOOKUP(SPARES_MANUF[[#This Row],[P/N]],'Table V'!A$1:O$7777,13,FALSE),"0,00")</f>
        <v>1389</v>
      </c>
      <c r="AO446" s="201">
        <f>IFERROR(VLOOKUP(SPARES_MANUF[[#This Row],[P/N]],'Table V'!A$1:O$7777,14,FALSE),"0,00")</f>
        <v>2219</v>
      </c>
      <c r="AP446" s="202" t="str">
        <f>IFERROR(VLOOKUP(SPARES_MANUF[[#This Row],[P/N]],'Table V'!A$1:O$7777,15,FALSE),"TBD")</f>
        <v>USD</v>
      </c>
      <c r="AQ446" s="201" t="str">
        <f>IFERROR(VLOOKUP(SPARES_MANUF[[#This Row],[CONCAT]],[3]PO_AS!$A$2:$R$2520,16,FALSE),"TBD")</f>
        <v>TBD</v>
      </c>
      <c r="AR446" s="202" t="str">
        <f>IFERROR(VLOOKUP(SPARES_MANUF[[#This Row],[CONCAT]],[3]PO_AS!$A$2:$S$2520,18,FALSE),"TBD")</f>
        <v>TBD</v>
      </c>
      <c r="AS446" s="204" t="str">
        <f t="shared" si="28"/>
        <v>Non valide</v>
      </c>
      <c r="AT446" s="204" t="str">
        <f t="shared" si="29"/>
        <v>Non valide</v>
      </c>
      <c r="AU4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46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46" s="259" t="str">
        <f>LEFT(SPARES_MANUF[[#This Row],[LCT]],9)</f>
        <v>LCT146271</v>
      </c>
      <c r="AX446" s="205">
        <f>SPARES_MANUF[[#This Row],[Collaborated date]]</f>
        <v>43524</v>
      </c>
      <c r="AY446" s="206">
        <f>IF(AND(SPARES_MANUF[[#This Row],[Dashboard date]]&gt;40179,SPARES_MANUF[[#This Row],[Dashboard date]]&lt;45658),SPARES_MANUF[[#This Row],[Dashboard date]],0)</f>
        <v>43524</v>
      </c>
      <c r="AZ446" s="207">
        <f>IF(OR(SPARES_MANUF[[#This Row],[Client]]="STELIA",SPARES_MANUF[[#This Row],[Priority]]="RTN",SPARES_MANUF[[#This Row],[Priority]]="EXP",SPARES_MANUF[[#This Row],[Priority]]="CRIT"),2,1)</f>
        <v>2</v>
      </c>
      <c r="BA446" s="208">
        <f>IFERROR(VLOOKUP(SPARES_MANUF[[#This Row],[P/N]],Tableau2[[#All],[PN]:[Temps alloués (h)]],16,FALSE),"TBD")</f>
        <v>0</v>
      </c>
      <c r="BB446" s="208">
        <f>IFERROR(SUM(SPARES_MANUF[[#This Row],[Temps alloués Unitaire]]*SPARES_MANUF[[#This Row],[Requested Qty]]),"TBD")</f>
        <v>0</v>
      </c>
    </row>
    <row r="447" spans="1:54" ht="25.5" hidden="1" customHeight="1" x14ac:dyDescent="0.2">
      <c r="A447" s="335" t="str">
        <f t="shared" si="30"/>
        <v>2792617410</v>
      </c>
      <c r="B447" s="81" t="str">
        <f>IFERROR(VLOOKUP(F447,'Table V'!A:K,11,FALSE),"TBD")</f>
        <v>AIRBUS</v>
      </c>
      <c r="C447" s="81">
        <v>27926174</v>
      </c>
      <c r="D447" s="82">
        <v>10</v>
      </c>
      <c r="E447" s="83" t="s">
        <v>86</v>
      </c>
      <c r="F447" s="81" t="s">
        <v>678</v>
      </c>
      <c r="G447" s="81">
        <v>1</v>
      </c>
      <c r="H447" s="81">
        <v>0</v>
      </c>
      <c r="I447" s="81" t="str">
        <f>IFERROR(VLOOKUP(F447,'Stock PHS'!A:F,6,FALSE),"")</f>
        <v/>
      </c>
      <c r="J447" s="84" t="str">
        <f>IFERROR(VLOOKUP(F447,'Table V'!A:I,9,FALSE),"P/N INCONNU")</f>
        <v>P/N CONNU</v>
      </c>
      <c r="K447" s="81" t="str">
        <f>IFERROR(VLOOKUP(F447,'Table V'!A:J,10,FALSE),"TBD")</f>
        <v>NB6251P</v>
      </c>
      <c r="L447" s="81" t="str">
        <f>IFERROR(VLOOKUP(F447,'Table V'!A:C,3,FALSE),"LdF non existante")</f>
        <v>LdF Non approuvée</v>
      </c>
      <c r="M447" s="85" t="s">
        <v>46</v>
      </c>
      <c r="N447" s="81" t="str">
        <f>IFERROR(VLOOKUP(F447,'Table V'!A:H,8,FALSE),"À définir")</f>
        <v>NON</v>
      </c>
      <c r="O447" s="81">
        <f>IFERROR(VLOOKUP(F447,'Table V'!A:E,2,FALSE),"TBD")</f>
        <v>60</v>
      </c>
      <c r="P447" s="81" t="str">
        <f>IFERROR(CONCATENATE(VLOOKUP(F447,'Table V'!$A$1:$Q$259969,17,FALSE),"-",(RIGHT(C447,4)),"0",D447),"")</f>
        <v>1251019-6174010</v>
      </c>
      <c r="Q447" s="86" t="str">
        <f>IFERROR(VLOOKUP(F447,'Table V'!A:L,12,FALSE),"")</f>
        <v>LAB</v>
      </c>
      <c r="R447" s="81" t="s">
        <v>959</v>
      </c>
      <c r="S447" s="81" t="s">
        <v>163</v>
      </c>
      <c r="T447" s="90">
        <v>43518</v>
      </c>
      <c r="U447" s="88" t="s">
        <v>18</v>
      </c>
      <c r="V447" s="86" t="str">
        <f>IFERROR(VLOOKUP(F447,'Table V'!A:F,6,FALSE),"TBD")</f>
        <v>6963455500
6963455400</v>
      </c>
      <c r="W447" s="81" t="str">
        <f>IFERROR(VLOOKUP(F447,'Table V'!A:G,7,FALSE),"TBD")</f>
        <v>Qté 1
Qté 1</v>
      </c>
      <c r="X447" s="81" t="str">
        <f>IFERROR(VLOOKUP(A447,[1]Feuil1!$A:$AJ,32,FALSE),"N/A")</f>
        <v>Received</v>
      </c>
      <c r="Y447" s="86" t="s">
        <v>1893</v>
      </c>
      <c r="Z447" s="89" t="s">
        <v>1420</v>
      </c>
      <c r="AA447" s="81" t="s">
        <v>840</v>
      </c>
      <c r="AB447" s="85">
        <v>16961</v>
      </c>
      <c r="AC447" s="85" t="s">
        <v>905</v>
      </c>
      <c r="AD447" s="85">
        <v>4476</v>
      </c>
      <c r="AE447" s="90">
        <v>43465</v>
      </c>
      <c r="AF447" s="90">
        <v>43524</v>
      </c>
      <c r="AG447" s="90">
        <f t="shared" si="27"/>
        <v>43518</v>
      </c>
      <c r="AH447" s="81"/>
      <c r="AI447" s="133">
        <f>IFERROR(VLOOKUP(SPARES_MANUF[[#This Row],[LCT pour mise à la MAD]],[2]MAD!$B$4:$J$500000,2,FALSE),"MAD TBD")</f>
        <v>43521</v>
      </c>
      <c r="AJ447" s="124">
        <f>IFERROR(VLOOKUP(SPARES_MANUF[[#This Row],[LCT pour mise à la MAD]],[2]MAD!$B$4:$J$500000,9,FALSE),"")</f>
        <v>43522</v>
      </c>
      <c r="AK4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7" s="124">
        <f>SPARES_MANUF[[#This Row],[Promised ODD]]</f>
        <v>43524</v>
      </c>
      <c r="AM447" s="122" t="s">
        <v>10</v>
      </c>
      <c r="AN447" s="200">
        <f>IFERROR(VLOOKUP(SPARES_MANUF[[#This Row],[P/N]],'Table V'!A$1:O$7777,13,FALSE),"0,00")</f>
        <v>1036</v>
      </c>
      <c r="AO447" s="201">
        <f>IFERROR(VLOOKUP(SPARES_MANUF[[#This Row],[P/N]],'Table V'!A$1:O$7777,14,FALSE),"0,00")</f>
        <v>1937</v>
      </c>
      <c r="AP447" s="202" t="str">
        <f>IFERROR(VLOOKUP(SPARES_MANUF[[#This Row],[P/N]],'Table V'!A$1:O$7777,15,FALSE),"TBD")</f>
        <v>USD</v>
      </c>
      <c r="AQ447" s="201" t="str">
        <f>IFERROR(VLOOKUP(SPARES_MANUF[[#This Row],[CONCAT]],[3]PO_AS!$A$2:$R$2520,16,FALSE),"TBD")</f>
        <v>TBD</v>
      </c>
      <c r="AR447" s="202" t="str">
        <f>IFERROR(VLOOKUP(SPARES_MANUF[[#This Row],[CONCAT]],[3]PO_AS!$A$2:$S$2520,18,FALSE),"TBD")</f>
        <v>TBD</v>
      </c>
      <c r="AS447" s="204" t="str">
        <f t="shared" si="28"/>
        <v>Non valide</v>
      </c>
      <c r="AT447" s="204" t="str">
        <f t="shared" si="29"/>
        <v>Non valide</v>
      </c>
      <c r="AU4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47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47" s="259" t="str">
        <f>LEFT(SPARES_MANUF[[#This Row],[LCT]],9)</f>
        <v>LCT145733</v>
      </c>
      <c r="AX447" s="205">
        <f>SPARES_MANUF[[#This Row],[Collaborated date]]</f>
        <v>43524</v>
      </c>
      <c r="AY447" s="206">
        <f>IF(AND(SPARES_MANUF[[#This Row],[Dashboard date]]&gt;40179,SPARES_MANUF[[#This Row],[Dashboard date]]&lt;45658),SPARES_MANUF[[#This Row],[Dashboard date]],0)</f>
        <v>43524</v>
      </c>
      <c r="AZ447" s="207">
        <f>IF(OR(SPARES_MANUF[[#This Row],[Client]]="STELIA",SPARES_MANUF[[#This Row],[Priority]]="RTN",SPARES_MANUF[[#This Row],[Priority]]="EXP",SPARES_MANUF[[#This Row],[Priority]]="CRIT"),2,1)</f>
        <v>2</v>
      </c>
      <c r="BA447" s="208">
        <f>IFERROR(VLOOKUP(SPARES_MANUF[[#This Row],[P/N]],Tableau2[[#All],[PN]:[Temps alloués (h)]],16,FALSE),"TBD")</f>
        <v>0</v>
      </c>
      <c r="BB447" s="208">
        <f>IFERROR(SUM(SPARES_MANUF[[#This Row],[Temps alloués Unitaire]]*SPARES_MANUF[[#This Row],[Requested Qty]]),"TBD")</f>
        <v>0</v>
      </c>
    </row>
    <row r="448" spans="1:54" ht="25.5" hidden="1" customHeight="1" x14ac:dyDescent="0.2">
      <c r="A448" s="335" t="str">
        <f t="shared" si="30"/>
        <v>2792618310</v>
      </c>
      <c r="B448" s="81" t="str">
        <f>IFERROR(VLOOKUP(F448,'Table V'!A:K,11,FALSE),"TBD")</f>
        <v>AIRBUS</v>
      </c>
      <c r="C448" s="81">
        <v>27926183</v>
      </c>
      <c r="D448" s="82">
        <v>10</v>
      </c>
      <c r="E448" s="83" t="s">
        <v>86</v>
      </c>
      <c r="F448" s="81" t="s">
        <v>680</v>
      </c>
      <c r="G448" s="81">
        <v>1</v>
      </c>
      <c r="H448" s="81">
        <v>0</v>
      </c>
      <c r="I448" s="81"/>
      <c r="J448" s="84" t="str">
        <f>IFERROR(VLOOKUP(F448,'Table V'!A:I,9,FALSE),"P/N INCONNU")</f>
        <v>P/N CONNU</v>
      </c>
      <c r="K448" s="81" t="str">
        <f>IFERROR(VLOOKUP(F448,'Table V'!A:J,10,FALSE),"TBD")</f>
        <v>TBD</v>
      </c>
      <c r="L448" s="81" t="str">
        <f>IFERROR(VLOOKUP(F448,'Table V'!A:C,3,FALSE),"LdF non existante")</f>
        <v>LdF Non approuvée</v>
      </c>
      <c r="M448" s="85" t="s">
        <v>46</v>
      </c>
      <c r="N448" s="81" t="str">
        <f>IFERROR(VLOOKUP(F448,'Table V'!A:H,8,FALSE),"À définir")</f>
        <v>NON</v>
      </c>
      <c r="O448" s="81">
        <f>IFERROR(VLOOKUP(F448,'Table V'!A:E,2,FALSE),"TBD")</f>
        <v>62</v>
      </c>
      <c r="P448" s="81" t="str">
        <f>IFERROR(CONCATENATE(VLOOKUP(F448,'Table V'!$A$1:$Q$259969,17,FALSE),"-",(RIGHT(C448,4)),"0",D448),"")</f>
        <v>1251019-6183010</v>
      </c>
      <c r="Q448" s="86" t="str">
        <f>IFERROR(VLOOKUP(F448,'Table V'!A:L,12,FALSE),"")</f>
        <v>LAB</v>
      </c>
      <c r="R448" s="81" t="s">
        <v>982</v>
      </c>
      <c r="S448" s="81" t="s">
        <v>163</v>
      </c>
      <c r="T448" s="90">
        <v>43518</v>
      </c>
      <c r="U448" s="88" t="s">
        <v>18</v>
      </c>
      <c r="V448" s="86" t="str">
        <f>IFERROR(VLOOKUP(F448,'Table V'!A:F,6,FALSE),"TBD")</f>
        <v>6963455500
6963455400
6963403400</v>
      </c>
      <c r="W448" s="81" t="str">
        <f>IFERROR(VLOOKUP(F448,'Table V'!A:G,7,FALSE),"TBD")</f>
        <v>Qté 1
Qté 1
Qté 1</v>
      </c>
      <c r="X448" s="81" t="str">
        <f>IFERROR(VLOOKUP(A448,[1]Feuil1!$A:$AJ,32,FALSE),"N/A")</f>
        <v>Received</v>
      </c>
      <c r="Y448" s="86" t="s">
        <v>1893</v>
      </c>
      <c r="Z448" s="89" t="s">
        <v>1420</v>
      </c>
      <c r="AA448" s="81" t="s">
        <v>840</v>
      </c>
      <c r="AB448" s="85">
        <v>16961</v>
      </c>
      <c r="AC448" s="85" t="s">
        <v>905</v>
      </c>
      <c r="AD448" s="85">
        <v>4476</v>
      </c>
      <c r="AE448" s="90">
        <v>43465</v>
      </c>
      <c r="AF448" s="90">
        <v>43524</v>
      </c>
      <c r="AG448" s="90">
        <f t="shared" si="27"/>
        <v>43518</v>
      </c>
      <c r="AH448" s="81"/>
      <c r="AI448" s="133">
        <f>IFERROR(VLOOKUP(SPARES_MANUF[[#This Row],[LCT pour mise à la MAD]],[2]MAD!$B$4:$J$500000,2,FALSE),"MAD TBD")</f>
        <v>43521</v>
      </c>
      <c r="AJ448" s="124">
        <f>IFERROR(VLOOKUP(SPARES_MANUF[[#This Row],[LCT pour mise à la MAD]],[2]MAD!$B$4:$J$500000,9,FALSE),"")</f>
        <v>43522</v>
      </c>
      <c r="AK4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48" s="124">
        <f>SPARES_MANUF[[#This Row],[Promised ODD]]</f>
        <v>43524</v>
      </c>
      <c r="AM448" s="122" t="s">
        <v>10</v>
      </c>
      <c r="AN448" s="200">
        <f>IFERROR(VLOOKUP(SPARES_MANUF[[#This Row],[P/N]],'Table V'!A$1:O$7777,13,FALSE),"0,00")</f>
        <v>1155</v>
      </c>
      <c r="AO448" s="201">
        <f>IFERROR(VLOOKUP(SPARES_MANUF[[#This Row],[P/N]],'Table V'!A$1:O$7777,14,FALSE),"0,00")</f>
        <v>2033</v>
      </c>
      <c r="AP448" s="202" t="str">
        <f>IFERROR(VLOOKUP(SPARES_MANUF[[#This Row],[P/N]],'Table V'!A$1:O$7777,15,FALSE),"TBD")</f>
        <v>USD</v>
      </c>
      <c r="AQ448" s="201" t="str">
        <f>IFERROR(VLOOKUP(SPARES_MANUF[[#This Row],[CONCAT]],[3]PO_AS!$A$2:$R$2520,16,FALSE),"TBD")</f>
        <v>TBD</v>
      </c>
      <c r="AR448" s="202" t="str">
        <f>IFERROR(VLOOKUP(SPARES_MANUF[[#This Row],[CONCAT]],[3]PO_AS!$A$2:$S$2520,18,FALSE),"TBD")</f>
        <v>TBD</v>
      </c>
      <c r="AS448" s="204" t="str">
        <f t="shared" si="28"/>
        <v>Non valide</v>
      </c>
      <c r="AT448" s="204" t="str">
        <f t="shared" si="29"/>
        <v>Non valide</v>
      </c>
      <c r="AU4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48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48" s="259" t="str">
        <f>LEFT(SPARES_MANUF[[#This Row],[LCT]],9)</f>
        <v>LCT157622</v>
      </c>
      <c r="AX448" s="205">
        <f>SPARES_MANUF[[#This Row],[Collaborated date]]</f>
        <v>43524</v>
      </c>
      <c r="AY448" s="206">
        <f>IF(AND(SPARES_MANUF[[#This Row],[Dashboard date]]&gt;40179,SPARES_MANUF[[#This Row],[Dashboard date]]&lt;45658),SPARES_MANUF[[#This Row],[Dashboard date]],0)</f>
        <v>43524</v>
      </c>
      <c r="AZ448" s="207">
        <f>IF(OR(SPARES_MANUF[[#This Row],[Client]]="STELIA",SPARES_MANUF[[#This Row],[Priority]]="RTN",SPARES_MANUF[[#This Row],[Priority]]="EXP",SPARES_MANUF[[#This Row],[Priority]]="CRIT"),2,1)</f>
        <v>2</v>
      </c>
      <c r="BA448" s="208">
        <f>IFERROR(VLOOKUP(SPARES_MANUF[[#This Row],[P/N]],Tableau2[[#All],[PN]:[Temps alloués (h)]],16,FALSE),"TBD")</f>
        <v>0</v>
      </c>
      <c r="BB448" s="208">
        <f>IFERROR(SUM(SPARES_MANUF[[#This Row],[Temps alloués Unitaire]]*SPARES_MANUF[[#This Row],[Requested Qty]]),"TBD")</f>
        <v>0</v>
      </c>
    </row>
    <row r="449" spans="1:54" ht="25.5" hidden="1" customHeight="1" x14ac:dyDescent="0.2">
      <c r="A449" s="335" t="str">
        <f t="shared" si="30"/>
        <v>2788065610</v>
      </c>
      <c r="B449" s="81" t="str">
        <f>IFERROR(VLOOKUP(F449,'Table V'!A:K,11,FALSE),"TBD")</f>
        <v>AIRBUS</v>
      </c>
      <c r="C449" s="81">
        <v>27880656</v>
      </c>
      <c r="D449" s="82">
        <v>10</v>
      </c>
      <c r="E449" s="83" t="s">
        <v>86</v>
      </c>
      <c r="F449" s="81" t="s">
        <v>650</v>
      </c>
      <c r="G449" s="81">
        <v>10</v>
      </c>
      <c r="H449" s="81">
        <v>0</v>
      </c>
      <c r="I449" s="81" t="str">
        <f>IFERROR(VLOOKUP(F449,'Stock PHS'!A:F,6,FALSE),"")</f>
        <v/>
      </c>
      <c r="J449" s="84" t="str">
        <f>IFERROR(VLOOKUP(F449,'Table V'!A:I,9,FALSE),"P/N INCONNU")</f>
        <v>P/N CONNU</v>
      </c>
      <c r="K449" s="81" t="str">
        <f>IFERROR(VLOOKUP(F449,'Table V'!A:J,10,FALSE),"TBD")</f>
        <v>N/A</v>
      </c>
      <c r="L449" s="81" t="str">
        <f>IFERROR(VLOOKUP(F449,'Table V'!A:C,3,FALSE),"LdF non existante")</f>
        <v>LdF approuvée</v>
      </c>
      <c r="M449" s="85" t="s">
        <v>46</v>
      </c>
      <c r="N449" s="81" t="str">
        <f>IFERROR(VLOOKUP(F449,'Table V'!A:H,8,FALSE),"À définir")</f>
        <v>NON</v>
      </c>
      <c r="O449" s="81" t="str">
        <f>IFERROR(VLOOKUP(F449,'Table V'!A:E,2,FALSE),"TBD")</f>
        <v>PROTECTION CAP</v>
      </c>
      <c r="P449" s="81" t="str">
        <f>IFERROR(CONCATENATE(VLOOKUP(F449,'Table V'!$A$1:$Q$259969,17,FALSE),"-",(RIGHT(C449,4)),"0",D449),"")</f>
        <v>1251019-0656010</v>
      </c>
      <c r="Q449" s="86" t="str">
        <f>IFERROR(VLOOKUP(F449,'Table V'!A:L,12,FALSE),"")</f>
        <v>COL</v>
      </c>
      <c r="R449" s="82" t="s">
        <v>864</v>
      </c>
      <c r="S449" s="81" t="s">
        <v>866</v>
      </c>
      <c r="T449" s="90">
        <v>43518</v>
      </c>
      <c r="U449" s="88" t="s">
        <v>18</v>
      </c>
      <c r="V449" s="86" t="str">
        <f>IFERROR(VLOOKUP(F449,'Table V'!A:F,6,FALSE),"TBD")</f>
        <v>N/A</v>
      </c>
      <c r="W449" s="81" t="str">
        <f>IFERROR(VLOOKUP(F449,'Table V'!A:G,7,FALSE),"TBD")</f>
        <v>N/A</v>
      </c>
      <c r="X449" s="81" t="str">
        <f>IFERROR(VLOOKUP(A449,[1]Feuil1!$A:$AJ,32,FALSE),"N/A")</f>
        <v>N/A</v>
      </c>
      <c r="Y449" s="86" t="s">
        <v>1893</v>
      </c>
      <c r="Z449" s="89" t="s">
        <v>1179</v>
      </c>
      <c r="AA449" s="81" t="s">
        <v>840</v>
      </c>
      <c r="AB449" s="85">
        <v>17018</v>
      </c>
      <c r="AC449" s="85" t="s">
        <v>892</v>
      </c>
      <c r="AD449" s="85" t="s">
        <v>1148</v>
      </c>
      <c r="AE449" s="90">
        <v>43524</v>
      </c>
      <c r="AF449" s="90">
        <v>43524</v>
      </c>
      <c r="AG449" s="90">
        <f t="shared" si="27"/>
        <v>43518</v>
      </c>
      <c r="AH449" s="81"/>
      <c r="AI449" s="133" t="str">
        <f>IFERROR(VLOOKUP(SPARES_MANUF[[#This Row],[LCT pour mise à la MAD]],[2]MAD!$B$4:$J$500000,2,FALSE),"MAD TBD")</f>
        <v>MAD TBD</v>
      </c>
      <c r="AJ449" s="124" t="str">
        <f>IFERROR(VLOOKUP(SPARES_MANUF[[#This Row],[LCT pour mise à la MAD]],[2]MAD!$B$4:$J$500000,9,FALSE),"")</f>
        <v/>
      </c>
      <c r="AK4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49" s="124">
        <f>SPARES_MANUF[[#This Row],[Promised ODD]]</f>
        <v>43524</v>
      </c>
      <c r="AM449" s="122" t="s">
        <v>10</v>
      </c>
      <c r="AN449" s="200">
        <f>IFERROR(VLOOKUP(SPARES_MANUF[[#This Row],[P/N]],'Table V'!A$1:O$7777,13,FALSE),"0,00")</f>
        <v>134</v>
      </c>
      <c r="AO449" s="201">
        <f>IFERROR(VLOOKUP(SPARES_MANUF[[#This Row],[P/N]],'Table V'!A$1:O$7777,14,FALSE),"0,00")</f>
        <v>0</v>
      </c>
      <c r="AP449" s="202" t="str">
        <f>IFERROR(VLOOKUP(SPARES_MANUF[[#This Row],[P/N]],'Table V'!A$1:O$7777,15,FALSE),"TBD")</f>
        <v>EUR</v>
      </c>
      <c r="AQ449" s="201" t="str">
        <f>IFERROR(VLOOKUP(SPARES_MANUF[[#This Row],[CONCAT]],[3]PO_AS!$A$2:$R$2520,16,FALSE),"TBD")</f>
        <v>TBD</v>
      </c>
      <c r="AR449" s="202" t="str">
        <f>IFERROR(VLOOKUP(SPARES_MANUF[[#This Row],[CONCAT]],[3]PO_AS!$A$2:$S$2520,18,FALSE),"TBD")</f>
        <v>TBD</v>
      </c>
      <c r="AS449" s="204" t="str">
        <f t="shared" si="28"/>
        <v>Non valide</v>
      </c>
      <c r="AT449" s="204" t="str">
        <f t="shared" si="29"/>
        <v>Non valide</v>
      </c>
      <c r="AU4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1340</v>
      </c>
      <c r="AV449" s="280">
        <f>IFERROR(SPARES_MANUF[[#This Row],[CA]]*INDEX('Paramètres listes'!$A$32:$C$34,MATCH(SPARES_MANUF[[#This Row],[Devise vendue]],'Paramètres listes'!$A$32:$A$34,0),MATCH(DASHBOARD!$J$5,'Paramètres listes'!$A$32:$C$32,0)),"0,00")</f>
        <v>1340</v>
      </c>
      <c r="AW449" s="259" t="str">
        <f>LEFT(SPARES_MANUF[[#This Row],[LCT]],9)</f>
        <v>LCT133555</v>
      </c>
      <c r="AX449" s="205">
        <f>SPARES_MANUF[[#This Row],[Collaborated date]]</f>
        <v>43524</v>
      </c>
      <c r="AY449" s="206">
        <f>IF(AND(SPARES_MANUF[[#This Row],[Dashboard date]]&gt;40179,SPARES_MANUF[[#This Row],[Dashboard date]]&lt;45658),SPARES_MANUF[[#This Row],[Dashboard date]],0)</f>
        <v>43524</v>
      </c>
      <c r="AZ449" s="207">
        <f>IF(OR(SPARES_MANUF[[#This Row],[Client]]="STELIA",SPARES_MANUF[[#This Row],[Priority]]="RTN",SPARES_MANUF[[#This Row],[Priority]]="EXP",SPARES_MANUF[[#This Row],[Priority]]="CRIT"),2,1)</f>
        <v>2</v>
      </c>
      <c r="BA449" s="208">
        <f>IFERROR(VLOOKUP(SPARES_MANUF[[#This Row],[P/N]],Tableau2[[#All],[PN]:[Temps alloués (h)]],16,FALSE),"TBD")</f>
        <v>0.65</v>
      </c>
      <c r="BB449" s="208">
        <f>IFERROR(SUM(SPARES_MANUF[[#This Row],[Temps alloués Unitaire]]*SPARES_MANUF[[#This Row],[Requested Qty]]),"TBD")</f>
        <v>6.5</v>
      </c>
    </row>
    <row r="450" spans="1:54" ht="38.25" hidden="1" customHeight="1" x14ac:dyDescent="0.2">
      <c r="A450" s="335" t="str">
        <f t="shared" si="30"/>
        <v>2774443110</v>
      </c>
      <c r="B450" s="81" t="str">
        <f>IFERROR(VLOOKUP(F450,'Table V'!A:K,11,FALSE),"TBD")</f>
        <v>AIRBUS</v>
      </c>
      <c r="C450" s="81">
        <v>27744431</v>
      </c>
      <c r="D450" s="82">
        <v>10</v>
      </c>
      <c r="E450" s="83" t="s">
        <v>86</v>
      </c>
      <c r="F450" s="81" t="s">
        <v>689</v>
      </c>
      <c r="G450" s="81">
        <v>1</v>
      </c>
      <c r="H450" s="81">
        <v>0</v>
      </c>
      <c r="I450" s="81" t="str">
        <f>IFERROR(VLOOKUP(F450,'Stock PHS'!A:F,6,FALSE),"")</f>
        <v/>
      </c>
      <c r="J450" s="84" t="str">
        <f>IFERROR(VLOOKUP(F450,'Table V'!A:I,9,FALSE),"P/N INCONNU")</f>
        <v>P/N CONNU</v>
      </c>
      <c r="K450" s="81" t="str">
        <f>IFERROR(VLOOKUP(F450,'Table V'!A:J,10,FALSE),"TBD")</f>
        <v>TBD</v>
      </c>
      <c r="L450" s="81" t="str">
        <f>IFERROR(VLOOKUP(F450,'Table V'!A:C,3,FALSE),"LdF non existante")</f>
        <v>LdF Non approuvée</v>
      </c>
      <c r="M450" s="85" t="s">
        <v>46</v>
      </c>
      <c r="N450" s="81" t="str">
        <f>IFERROR(VLOOKUP(F450,'Table V'!A:H,8,FALSE),"À définir")</f>
        <v>NON</v>
      </c>
      <c r="O450" s="81" t="str">
        <f>IFERROR(VLOOKUP(F450,'Table V'!A:E,2,FALSE),"TBD")</f>
        <v>PLATE</v>
      </c>
      <c r="P450" s="81" t="str">
        <f>IFERROR(CONCATENATE(VLOOKUP(F450,'Table V'!$A$1:$Q$259969,17,FALSE),"-",(RIGHT(C450,4)),"0",D450),"")</f>
        <v>1251019-4431010</v>
      </c>
      <c r="Q450" s="86" t="s">
        <v>709</v>
      </c>
      <c r="R450" s="82" t="s">
        <v>1125</v>
      </c>
      <c r="S450" s="81" t="s">
        <v>1022</v>
      </c>
      <c r="T450" s="90">
        <v>43523</v>
      </c>
      <c r="U450" s="88" t="s">
        <v>18</v>
      </c>
      <c r="V450" s="86" t="str">
        <f>IFERROR(VLOOKUP(F450,'Table V'!A:F,6,FALSE),"TBD")</f>
        <v>6925002700</v>
      </c>
      <c r="W450" s="81" t="str">
        <f>IFERROR(VLOOKUP(F450,'Table V'!A:G,7,FALSE),"TBD")</f>
        <v>Qté 2</v>
      </c>
      <c r="X450" s="81" t="s">
        <v>1201</v>
      </c>
      <c r="Y450" s="86" t="s">
        <v>1893</v>
      </c>
      <c r="Z450" s="89" t="s">
        <v>1350</v>
      </c>
      <c r="AA450" s="81" t="s">
        <v>840</v>
      </c>
      <c r="AB450" s="85">
        <v>17974</v>
      </c>
      <c r="AC450" s="85" t="s">
        <v>1053</v>
      </c>
      <c r="AD450" s="85">
        <v>3886</v>
      </c>
      <c r="AE450" s="90">
        <v>43281</v>
      </c>
      <c r="AF450" s="90">
        <v>43529</v>
      </c>
      <c r="AG450" s="90">
        <f t="shared" ref="AG450:AG513" si="31">IF(OR(E450="AOG",E450="CRIT"),(IFERROR(IF(AF450=0,WORKDAY(AE450,-2),WORKDAY(AF450,-2)),"TBD")),(IFERROR(IF(AF450=0,WORKDAY(AE450,-4),WORKDAY(AF450,-4)),"TBD")))</f>
        <v>43523</v>
      </c>
      <c r="AH450" s="81"/>
      <c r="AI450" s="133" t="str">
        <f>IFERROR(VLOOKUP(SPARES_MANUF[[#This Row],[LCT pour mise à la MAD]],[2]MAD!$B$4:$J$500000,2,FALSE),"MAD TBD")</f>
        <v>MAD TBD</v>
      </c>
      <c r="AJ450" s="124" t="str">
        <f>IFERROR(VLOOKUP(SPARES_MANUF[[#This Row],[LCT pour mise à la MAD]],[2]MAD!$B$4:$J$500000,9,FALSE),"")</f>
        <v/>
      </c>
      <c r="AK4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0" s="124">
        <f>SPARES_MANUF[[#This Row],[Promised ODD]]</f>
        <v>43529</v>
      </c>
      <c r="AM450" s="122" t="s">
        <v>10</v>
      </c>
      <c r="AN450" s="200">
        <f>IFERROR(VLOOKUP(SPARES_MANUF[[#This Row],[P/N]],'Table V'!A$1:O$7777,13,FALSE),"0,00")</f>
        <v>2380</v>
      </c>
      <c r="AO450" s="201">
        <f>IFERROR(VLOOKUP(SPARES_MANUF[[#This Row],[P/N]],'Table V'!A$1:O$7777,14,FALSE),"0,00")</f>
        <v>0</v>
      </c>
      <c r="AP450" s="202" t="str">
        <f>IFERROR(VLOOKUP(SPARES_MANUF[[#This Row],[P/N]],'Table V'!A$1:O$7777,15,FALSE),"TBD")</f>
        <v>USD</v>
      </c>
      <c r="AQ450" s="201" t="str">
        <f>IFERROR(VLOOKUP(SPARES_MANUF[[#This Row],[CONCAT]],[3]PO_AS!$A$2:$R$2520,16,FALSE),"TBD")</f>
        <v>TBD</v>
      </c>
      <c r="AR450" s="202" t="str">
        <f>IFERROR(VLOOKUP(SPARES_MANUF[[#This Row],[CONCAT]],[3]PO_AS!$A$2:$S$2520,18,FALSE),"TBD")</f>
        <v>TBD</v>
      </c>
      <c r="AS450" s="204" t="str">
        <f t="shared" ref="AS450:AS513" si="32">IF(OR(AN450=AQ450,AO450=AQ450),"Valide","Non valide")</f>
        <v>Non valide</v>
      </c>
      <c r="AT450" s="204" t="str">
        <f t="shared" ref="AT450:AT513" si="33">IFERROR(IF(SEARCH(AP450,AR450),"Valide","Non valide"),"Non valide")</f>
        <v>Non valide</v>
      </c>
      <c r="AU4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450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450" s="259" t="str">
        <f>LEFT(SPARES_MANUF[[#This Row],[LCT]],9)</f>
        <v>LCT184700</v>
      </c>
      <c r="AX450" s="205">
        <f>SPARES_MANUF[[#This Row],[Collaborated date]]</f>
        <v>43529</v>
      </c>
      <c r="AY450" s="206">
        <f>IF(AND(SPARES_MANUF[[#This Row],[Dashboard date]]&gt;40179,SPARES_MANUF[[#This Row],[Dashboard date]]&lt;45658),SPARES_MANUF[[#This Row],[Dashboard date]],0)</f>
        <v>43529</v>
      </c>
      <c r="AZ450" s="207">
        <f>IF(OR(SPARES_MANUF[[#This Row],[Client]]="STELIA",SPARES_MANUF[[#This Row],[Priority]]="RTN",SPARES_MANUF[[#This Row],[Priority]]="EXP",SPARES_MANUF[[#This Row],[Priority]]="CRIT"),2,1)</f>
        <v>2</v>
      </c>
      <c r="BA450" s="208">
        <f>IFERROR(VLOOKUP(SPARES_MANUF[[#This Row],[P/N]],Tableau2[[#All],[PN]:[Temps alloués (h)]],16,FALSE),"TBD")</f>
        <v>5</v>
      </c>
      <c r="BB450" s="208">
        <f>IFERROR(SUM(SPARES_MANUF[[#This Row],[Temps alloués Unitaire]]*SPARES_MANUF[[#This Row],[Requested Qty]]),"TBD")</f>
        <v>5</v>
      </c>
    </row>
    <row r="451" spans="1:54" ht="25.5" hidden="1" customHeight="1" x14ac:dyDescent="0.2">
      <c r="A451" s="335" t="str">
        <f t="shared" si="30"/>
        <v>2780554210</v>
      </c>
      <c r="B451" s="81" t="str">
        <f>IFERROR(VLOOKUP(F451,'Table V'!A:K,11,FALSE),"TBD")</f>
        <v>AIRBUS</v>
      </c>
      <c r="C451" s="81">
        <v>27805542</v>
      </c>
      <c r="D451" s="82">
        <v>10</v>
      </c>
      <c r="E451" s="83" t="s">
        <v>86</v>
      </c>
      <c r="F451" s="81" t="s">
        <v>689</v>
      </c>
      <c r="G451" s="81">
        <v>4</v>
      </c>
      <c r="H451" s="81">
        <v>0</v>
      </c>
      <c r="I451" s="81" t="str">
        <f>IFERROR(VLOOKUP(F451,'Stock PHS'!A:F,6,FALSE),"")</f>
        <v/>
      </c>
      <c r="J451" s="84" t="str">
        <f>IFERROR(VLOOKUP(F451,'Table V'!A:I,9,FALSE),"P/N INCONNU")</f>
        <v>P/N CONNU</v>
      </c>
      <c r="K451" s="81" t="str">
        <f>IFERROR(VLOOKUP(F451,'Table V'!A:J,10,FALSE),"TBD")</f>
        <v>TBD</v>
      </c>
      <c r="L451" s="81" t="str">
        <f>IFERROR(VLOOKUP(F451,'Table V'!A:C,3,FALSE),"LdF non existante")</f>
        <v>LdF Non approuvée</v>
      </c>
      <c r="M451" s="85" t="s">
        <v>46</v>
      </c>
      <c r="N451" s="81" t="str">
        <f>IFERROR(VLOOKUP(F451,'Table V'!A:H,8,FALSE),"À définir")</f>
        <v>NON</v>
      </c>
      <c r="O451" s="81" t="str">
        <f>IFERROR(VLOOKUP(F451,'Table V'!A:E,2,FALSE),"TBD")</f>
        <v>PLATE</v>
      </c>
      <c r="P451" s="81" t="str">
        <f>IFERROR(CONCATENATE(VLOOKUP(F451,'Table V'!$A$1:$Q$259969,17,FALSE),"-",(RIGHT(C451,4)),"0",D451),"")</f>
        <v>1251019-5542010</v>
      </c>
      <c r="Q451" s="86" t="s">
        <v>709</v>
      </c>
      <c r="R451" s="82" t="s">
        <v>1121</v>
      </c>
      <c r="S451" s="81" t="s">
        <v>1018</v>
      </c>
      <c r="T451" s="90">
        <v>43523</v>
      </c>
      <c r="U451" s="88" t="s">
        <v>18</v>
      </c>
      <c r="V451" s="86" t="str">
        <f>IFERROR(VLOOKUP(F451,'Table V'!A:F,6,FALSE),"TBD")</f>
        <v>6925002700</v>
      </c>
      <c r="W451" s="81" t="str">
        <f>IFERROR(VLOOKUP(F451,'Table V'!A:G,7,FALSE),"TBD")</f>
        <v>Qté 2</v>
      </c>
      <c r="X451" s="81" t="s">
        <v>1201</v>
      </c>
      <c r="Y451" s="86" t="s">
        <v>1893</v>
      </c>
      <c r="Z451" s="89" t="s">
        <v>1350</v>
      </c>
      <c r="AA451" s="81" t="s">
        <v>840</v>
      </c>
      <c r="AB451" s="85">
        <v>17974</v>
      </c>
      <c r="AC451" s="85" t="s">
        <v>1053</v>
      </c>
      <c r="AD451" s="85">
        <v>3886</v>
      </c>
      <c r="AE451" s="90">
        <v>43297</v>
      </c>
      <c r="AF451" s="90">
        <v>43529</v>
      </c>
      <c r="AG451" s="90">
        <f t="shared" si="31"/>
        <v>43523</v>
      </c>
      <c r="AH451" s="81"/>
      <c r="AI451" s="133" t="str">
        <f>IFERROR(VLOOKUP(SPARES_MANUF[[#This Row],[LCT pour mise à la MAD]],[2]MAD!$B$4:$J$500000,2,FALSE),"MAD TBD")</f>
        <v>MAD TBD</v>
      </c>
      <c r="AJ451" s="124" t="str">
        <f>IFERROR(VLOOKUP(SPARES_MANUF[[#This Row],[LCT pour mise à la MAD]],[2]MAD!$B$4:$J$500000,9,FALSE),"")</f>
        <v/>
      </c>
      <c r="AK4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1" s="124">
        <f>SPARES_MANUF[[#This Row],[Promised ODD]]</f>
        <v>43529</v>
      </c>
      <c r="AM451" s="122" t="s">
        <v>10</v>
      </c>
      <c r="AN451" s="200">
        <f>IFERROR(VLOOKUP(SPARES_MANUF[[#This Row],[P/N]],'Table V'!A$1:O$7777,13,FALSE),"0,00")</f>
        <v>2380</v>
      </c>
      <c r="AO451" s="201">
        <f>IFERROR(VLOOKUP(SPARES_MANUF[[#This Row],[P/N]],'Table V'!A$1:O$7777,14,FALSE),"0,00")</f>
        <v>0</v>
      </c>
      <c r="AP451" s="202" t="str">
        <f>IFERROR(VLOOKUP(SPARES_MANUF[[#This Row],[P/N]],'Table V'!A$1:O$7777,15,FALSE),"TBD")</f>
        <v>USD</v>
      </c>
      <c r="AQ451" s="201" t="str">
        <f>IFERROR(VLOOKUP(SPARES_MANUF[[#This Row],[CONCAT]],[3]PO_AS!$A$2:$R$2520,16,FALSE),"TBD")</f>
        <v>TBD</v>
      </c>
      <c r="AR451" s="202" t="str">
        <f>IFERROR(VLOOKUP(SPARES_MANUF[[#This Row],[CONCAT]],[3]PO_AS!$A$2:$S$2520,18,FALSE),"TBD")</f>
        <v>TBD</v>
      </c>
      <c r="AS451" s="204" t="str">
        <f t="shared" si="32"/>
        <v>Non valide</v>
      </c>
      <c r="AT451" s="204" t="str">
        <f t="shared" si="33"/>
        <v>Non valide</v>
      </c>
      <c r="AU4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9520</v>
      </c>
      <c r="AV451" s="280">
        <f>IFERROR(SPARES_MANUF[[#This Row],[CA]]*INDEX('Paramètres listes'!$A$32:$C$34,MATCH(SPARES_MANUF[[#This Row],[Devise vendue]],'Paramètres listes'!$A$32:$A$34,0),MATCH(DASHBOARD!$J$5,'Paramètres listes'!$A$32:$C$32,0)),"0,00")</f>
        <v>8472.7999999999993</v>
      </c>
      <c r="AW451" s="259" t="str">
        <f>LEFT(SPARES_MANUF[[#This Row],[LCT]],9)</f>
        <v>LCT184676</v>
      </c>
      <c r="AX451" s="205">
        <f>SPARES_MANUF[[#This Row],[Collaborated date]]</f>
        <v>43529</v>
      </c>
      <c r="AY451" s="206">
        <f>IF(AND(SPARES_MANUF[[#This Row],[Dashboard date]]&gt;40179,SPARES_MANUF[[#This Row],[Dashboard date]]&lt;45658),SPARES_MANUF[[#This Row],[Dashboard date]],0)</f>
        <v>43529</v>
      </c>
      <c r="AZ451" s="207">
        <f>IF(OR(SPARES_MANUF[[#This Row],[Client]]="STELIA",SPARES_MANUF[[#This Row],[Priority]]="RTN",SPARES_MANUF[[#This Row],[Priority]]="EXP",SPARES_MANUF[[#This Row],[Priority]]="CRIT"),2,1)</f>
        <v>2</v>
      </c>
      <c r="BA451" s="208">
        <f>IFERROR(VLOOKUP(SPARES_MANUF[[#This Row],[P/N]],Tableau2[[#All],[PN]:[Temps alloués (h)]],16,FALSE),"TBD")</f>
        <v>5</v>
      </c>
      <c r="BB451" s="208">
        <f>IFERROR(SUM(SPARES_MANUF[[#This Row],[Temps alloués Unitaire]]*SPARES_MANUF[[#This Row],[Requested Qty]]),"TBD")</f>
        <v>20</v>
      </c>
    </row>
    <row r="452" spans="1:54" ht="38.25" hidden="1" customHeight="1" x14ac:dyDescent="0.2">
      <c r="A452" s="335" t="str">
        <f t="shared" si="30"/>
        <v>2787246710</v>
      </c>
      <c r="B452" s="81" t="str">
        <f>IFERROR(VLOOKUP(F452,'Table V'!A:K,11,FALSE),"TBD")</f>
        <v>AIRBUS</v>
      </c>
      <c r="C452" s="81">
        <v>27872467</v>
      </c>
      <c r="D452" s="82">
        <v>10</v>
      </c>
      <c r="E452" s="83" t="s">
        <v>86</v>
      </c>
      <c r="F452" s="81" t="s">
        <v>689</v>
      </c>
      <c r="G452" s="81">
        <v>4</v>
      </c>
      <c r="H452" s="81">
        <v>0</v>
      </c>
      <c r="I452" s="81" t="str">
        <f>IFERROR(VLOOKUP(F452,'Stock PHS'!A:F,6,FALSE),"")</f>
        <v/>
      </c>
      <c r="J452" s="84" t="str">
        <f>IFERROR(VLOOKUP(F452,'Table V'!A:I,9,FALSE),"P/N INCONNU")</f>
        <v>P/N CONNU</v>
      </c>
      <c r="K452" s="81" t="str">
        <f>IFERROR(VLOOKUP(F452,'Table V'!A:J,10,FALSE),"TBD")</f>
        <v>TBD</v>
      </c>
      <c r="L452" s="81" t="str">
        <f>IFERROR(VLOOKUP(F452,'Table V'!A:C,3,FALSE),"LdF non existante")</f>
        <v>LdF Non approuvée</v>
      </c>
      <c r="M452" s="85" t="s">
        <v>46</v>
      </c>
      <c r="N452" s="81" t="str">
        <f>IFERROR(VLOOKUP(F452,'Table V'!A:H,8,FALSE),"À définir")</f>
        <v>NON</v>
      </c>
      <c r="O452" s="81" t="str">
        <f>IFERROR(VLOOKUP(F452,'Table V'!A:E,2,FALSE),"TBD")</f>
        <v>PLATE</v>
      </c>
      <c r="P452" s="81" t="str">
        <f>IFERROR(CONCATENATE(VLOOKUP(F452,'Table V'!$A$1:$Q$259969,17,FALSE),"-",(RIGHT(C452,4)),"0",D452),"")</f>
        <v>1251019-2467010</v>
      </c>
      <c r="Q452" s="86" t="s">
        <v>709</v>
      </c>
      <c r="R452" s="82" t="s">
        <v>1122</v>
      </c>
      <c r="S452" s="81" t="s">
        <v>1019</v>
      </c>
      <c r="T452" s="90">
        <v>43523</v>
      </c>
      <c r="U452" s="88" t="s">
        <v>18</v>
      </c>
      <c r="V452" s="86" t="str">
        <f>IFERROR(VLOOKUP(F452,'Table V'!A:F,6,FALSE),"TBD")</f>
        <v>6925002700</v>
      </c>
      <c r="W452" s="81" t="str">
        <f>IFERROR(VLOOKUP(F452,'Table V'!A:G,7,FALSE),"TBD")</f>
        <v>Qté 2</v>
      </c>
      <c r="X452" s="81" t="s">
        <v>1201</v>
      </c>
      <c r="Y452" s="86" t="s">
        <v>1893</v>
      </c>
      <c r="Z452" s="89" t="s">
        <v>1350</v>
      </c>
      <c r="AA452" s="81" t="s">
        <v>840</v>
      </c>
      <c r="AB452" s="85">
        <v>17974</v>
      </c>
      <c r="AC452" s="85" t="s">
        <v>1053</v>
      </c>
      <c r="AD452" s="85">
        <v>3886</v>
      </c>
      <c r="AE452" s="90">
        <v>43363</v>
      </c>
      <c r="AF452" s="90">
        <v>43529</v>
      </c>
      <c r="AG452" s="90">
        <f t="shared" si="31"/>
        <v>43523</v>
      </c>
      <c r="AH452" s="81"/>
      <c r="AI452" s="133" t="str">
        <f>IFERROR(VLOOKUP(SPARES_MANUF[[#This Row],[LCT pour mise à la MAD]],[2]MAD!$B$4:$J$500000,2,FALSE),"MAD TBD")</f>
        <v>MAD TBD</v>
      </c>
      <c r="AJ452" s="124" t="str">
        <f>IFERROR(VLOOKUP(SPARES_MANUF[[#This Row],[LCT pour mise à la MAD]],[2]MAD!$B$4:$J$500000,9,FALSE),"")</f>
        <v/>
      </c>
      <c r="AK45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2" s="124">
        <f>SPARES_MANUF[[#This Row],[Promised ODD]]</f>
        <v>43529</v>
      </c>
      <c r="AM452" s="122" t="s">
        <v>10</v>
      </c>
      <c r="AN452" s="200">
        <f>IFERROR(VLOOKUP(SPARES_MANUF[[#This Row],[P/N]],'Table V'!A$1:O$7777,13,FALSE),"0,00")</f>
        <v>2380</v>
      </c>
      <c r="AO452" s="201">
        <f>IFERROR(VLOOKUP(SPARES_MANUF[[#This Row],[P/N]],'Table V'!A$1:O$7777,14,FALSE),"0,00")</f>
        <v>0</v>
      </c>
      <c r="AP452" s="202" t="str">
        <f>IFERROR(VLOOKUP(SPARES_MANUF[[#This Row],[P/N]],'Table V'!A$1:O$7777,15,FALSE),"TBD")</f>
        <v>USD</v>
      </c>
      <c r="AQ452" s="201" t="str">
        <f>IFERROR(VLOOKUP(SPARES_MANUF[[#This Row],[CONCAT]],[3]PO_AS!$A$2:$R$2520,16,FALSE),"TBD")</f>
        <v>TBD</v>
      </c>
      <c r="AR452" s="202" t="str">
        <f>IFERROR(VLOOKUP(SPARES_MANUF[[#This Row],[CONCAT]],[3]PO_AS!$A$2:$S$2520,18,FALSE),"TBD")</f>
        <v>TBD</v>
      </c>
      <c r="AS452" s="204" t="str">
        <f t="shared" si="32"/>
        <v>Non valide</v>
      </c>
      <c r="AT452" s="204" t="str">
        <f t="shared" si="33"/>
        <v>Non valide</v>
      </c>
      <c r="AU45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9520</v>
      </c>
      <c r="AV452" s="280">
        <f>IFERROR(SPARES_MANUF[[#This Row],[CA]]*INDEX('Paramètres listes'!$A$32:$C$34,MATCH(SPARES_MANUF[[#This Row],[Devise vendue]],'Paramètres listes'!$A$32:$A$34,0),MATCH(DASHBOARD!$J$5,'Paramètres listes'!$A$32:$C$32,0)),"0,00")</f>
        <v>8472.7999999999993</v>
      </c>
      <c r="AW452" s="259" t="str">
        <f>LEFT(SPARES_MANUF[[#This Row],[LCT]],9)</f>
        <v>LCT184682</v>
      </c>
      <c r="AX452" s="205">
        <f>SPARES_MANUF[[#This Row],[Collaborated date]]</f>
        <v>43529</v>
      </c>
      <c r="AY452" s="206">
        <f>IF(AND(SPARES_MANUF[[#This Row],[Dashboard date]]&gt;40179,SPARES_MANUF[[#This Row],[Dashboard date]]&lt;45658),SPARES_MANUF[[#This Row],[Dashboard date]],0)</f>
        <v>43529</v>
      </c>
      <c r="AZ452" s="207">
        <f>IF(OR(SPARES_MANUF[[#This Row],[Client]]="STELIA",SPARES_MANUF[[#This Row],[Priority]]="RTN",SPARES_MANUF[[#This Row],[Priority]]="EXP",SPARES_MANUF[[#This Row],[Priority]]="CRIT"),2,1)</f>
        <v>2</v>
      </c>
      <c r="BA452" s="208">
        <f>IFERROR(VLOOKUP(SPARES_MANUF[[#This Row],[P/N]],Tableau2[[#All],[PN]:[Temps alloués (h)]],16,FALSE),"TBD")</f>
        <v>5</v>
      </c>
      <c r="BB452" s="208">
        <f>IFERROR(SUM(SPARES_MANUF[[#This Row],[Temps alloués Unitaire]]*SPARES_MANUF[[#This Row],[Requested Qty]]),"TBD")</f>
        <v>20</v>
      </c>
    </row>
    <row r="453" spans="1:54" ht="38.25" hidden="1" customHeight="1" x14ac:dyDescent="0.2">
      <c r="A453" s="335" t="str">
        <f t="shared" si="30"/>
        <v>2790954510</v>
      </c>
      <c r="B453" s="81" t="str">
        <f>IFERROR(VLOOKUP(F453,'Table V'!A:K,11,FALSE),"TBD")</f>
        <v>AIRBUS</v>
      </c>
      <c r="C453" s="85">
        <v>27909545</v>
      </c>
      <c r="D453" s="82">
        <v>10</v>
      </c>
      <c r="E453" s="83" t="s">
        <v>86</v>
      </c>
      <c r="F453" s="81" t="s">
        <v>689</v>
      </c>
      <c r="G453" s="81">
        <v>2</v>
      </c>
      <c r="H453" s="81">
        <v>0</v>
      </c>
      <c r="I453" s="81" t="str">
        <f>IFERROR(VLOOKUP(F453,'Stock PHS'!A:F,6,FALSE),"")</f>
        <v/>
      </c>
      <c r="J453" s="84" t="str">
        <f>IFERROR(VLOOKUP(F453,'Table V'!A:I,9,FALSE),"P/N INCONNU")</f>
        <v>P/N CONNU</v>
      </c>
      <c r="K453" s="81" t="str">
        <f>IFERROR(VLOOKUP(F453,'Table V'!A:J,10,FALSE),"TBD")</f>
        <v>TBD</v>
      </c>
      <c r="L453" s="81" t="str">
        <f>IFERROR(VLOOKUP(F453,'Table V'!A:C,3,FALSE),"LdF non existante")</f>
        <v>LdF Non approuvée</v>
      </c>
      <c r="M453" s="85" t="s">
        <v>46</v>
      </c>
      <c r="N453" s="81" t="str">
        <f>IFERROR(VLOOKUP(F453,'Table V'!A:H,8,FALSE),"À définir")</f>
        <v>NON</v>
      </c>
      <c r="O453" s="81" t="str">
        <f>IFERROR(VLOOKUP(F453,'Table V'!A:E,2,FALSE),"TBD")</f>
        <v>PLATE</v>
      </c>
      <c r="P453" s="81" t="str">
        <f>IFERROR(CONCATENATE(VLOOKUP(F453,'Table V'!$A$1:$Q$259969,17,FALSE),"-",(RIGHT(C453,4)),"0",D453),"")</f>
        <v>1251019-9545010</v>
      </c>
      <c r="Q453" s="86" t="s">
        <v>709</v>
      </c>
      <c r="R453" s="82" t="s">
        <v>1126</v>
      </c>
      <c r="S453" s="81" t="s">
        <v>1023</v>
      </c>
      <c r="T453" s="90">
        <v>43523</v>
      </c>
      <c r="U453" s="88" t="s">
        <v>18</v>
      </c>
      <c r="V453" s="86" t="str">
        <f>IFERROR(VLOOKUP(F453,'Table V'!A:F,6,FALSE),"TBD")</f>
        <v>6925002700</v>
      </c>
      <c r="W453" s="81" t="str">
        <f>IFERROR(VLOOKUP(F453,'Table V'!A:G,7,FALSE),"TBD")</f>
        <v>Qté 2</v>
      </c>
      <c r="X453" s="81" t="s">
        <v>1201</v>
      </c>
      <c r="Y453" s="86" t="s">
        <v>1893</v>
      </c>
      <c r="Z453" s="89" t="s">
        <v>1350</v>
      </c>
      <c r="AA453" s="81" t="s">
        <v>840</v>
      </c>
      <c r="AB453" s="85">
        <v>17974</v>
      </c>
      <c r="AC453" s="85" t="s">
        <v>1053</v>
      </c>
      <c r="AD453" s="85">
        <v>4924</v>
      </c>
      <c r="AE453" s="90">
        <v>43399</v>
      </c>
      <c r="AF453" s="90">
        <v>43529</v>
      </c>
      <c r="AG453" s="90">
        <f t="shared" si="31"/>
        <v>43523</v>
      </c>
      <c r="AH453" s="81"/>
      <c r="AI453" s="133" t="str">
        <f>IFERROR(VLOOKUP(SPARES_MANUF[[#This Row],[LCT pour mise à la MAD]],[2]MAD!$B$4:$J$500000,2,FALSE),"MAD TBD")</f>
        <v>MAD TBD</v>
      </c>
      <c r="AJ453" s="124" t="str">
        <f>IFERROR(VLOOKUP(SPARES_MANUF[[#This Row],[LCT pour mise à la MAD]],[2]MAD!$B$4:$J$500000,9,FALSE),"")</f>
        <v/>
      </c>
      <c r="AK45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3" s="124">
        <f>SPARES_MANUF[[#This Row],[Promised ODD]]</f>
        <v>43529</v>
      </c>
      <c r="AM453" s="122" t="s">
        <v>10</v>
      </c>
      <c r="AN453" s="200">
        <f>IFERROR(VLOOKUP(SPARES_MANUF[[#This Row],[P/N]],'Table V'!A$1:O$7777,13,FALSE),"0,00")</f>
        <v>2380</v>
      </c>
      <c r="AO453" s="201">
        <f>IFERROR(VLOOKUP(SPARES_MANUF[[#This Row],[P/N]],'Table V'!A$1:O$7777,14,FALSE),"0,00")</f>
        <v>0</v>
      </c>
      <c r="AP453" s="202" t="str">
        <f>IFERROR(VLOOKUP(SPARES_MANUF[[#This Row],[P/N]],'Table V'!A$1:O$7777,15,FALSE),"TBD")</f>
        <v>USD</v>
      </c>
      <c r="AQ453" s="201" t="str">
        <f>IFERROR(VLOOKUP(SPARES_MANUF[[#This Row],[CONCAT]],[3]PO_AS!$A$2:$R$2520,16,FALSE),"TBD")</f>
        <v>TBD</v>
      </c>
      <c r="AR453" s="202" t="str">
        <f>IFERROR(VLOOKUP(SPARES_MANUF[[#This Row],[CONCAT]],[3]PO_AS!$A$2:$S$2520,18,FALSE),"TBD")</f>
        <v>TBD</v>
      </c>
      <c r="AS453" s="204" t="str">
        <f t="shared" si="32"/>
        <v>Non valide</v>
      </c>
      <c r="AT453" s="204" t="str">
        <f t="shared" si="33"/>
        <v>Non valide</v>
      </c>
      <c r="AU45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4760</v>
      </c>
      <c r="AV453" s="280">
        <f>IFERROR(SPARES_MANUF[[#This Row],[CA]]*INDEX('Paramètres listes'!$A$32:$C$34,MATCH(SPARES_MANUF[[#This Row],[Devise vendue]],'Paramètres listes'!$A$32:$A$34,0),MATCH(DASHBOARD!$J$5,'Paramètres listes'!$A$32:$C$32,0)),"0,00")</f>
        <v>4236.3999999999996</v>
      </c>
      <c r="AW453" s="259" t="str">
        <f>LEFT(SPARES_MANUF[[#This Row],[LCT]],9)</f>
        <v>LCT184706</v>
      </c>
      <c r="AX453" s="205">
        <f>SPARES_MANUF[[#This Row],[Collaborated date]]</f>
        <v>43529</v>
      </c>
      <c r="AY453" s="206">
        <f>IF(AND(SPARES_MANUF[[#This Row],[Dashboard date]]&gt;40179,SPARES_MANUF[[#This Row],[Dashboard date]]&lt;45658),SPARES_MANUF[[#This Row],[Dashboard date]],0)</f>
        <v>43529</v>
      </c>
      <c r="AZ453" s="207">
        <f>IF(OR(SPARES_MANUF[[#This Row],[Client]]="STELIA",SPARES_MANUF[[#This Row],[Priority]]="RTN",SPARES_MANUF[[#This Row],[Priority]]="EXP",SPARES_MANUF[[#This Row],[Priority]]="CRIT"),2,1)</f>
        <v>2</v>
      </c>
      <c r="BA453" s="208">
        <f>IFERROR(VLOOKUP(SPARES_MANUF[[#This Row],[P/N]],Tableau2[[#All],[PN]:[Temps alloués (h)]],16,FALSE),"TBD")</f>
        <v>5</v>
      </c>
      <c r="BB453" s="208">
        <f>IFERROR(SUM(SPARES_MANUF[[#This Row],[Temps alloués Unitaire]]*SPARES_MANUF[[#This Row],[Requested Qty]]),"TBD")</f>
        <v>10</v>
      </c>
    </row>
    <row r="454" spans="1:54" ht="38.25" hidden="1" customHeight="1" x14ac:dyDescent="0.2">
      <c r="A454" s="335" t="str">
        <f t="shared" si="30"/>
        <v>2788187910</v>
      </c>
      <c r="B454" s="81" t="str">
        <f>IFERROR(VLOOKUP(F454,'Table V'!A:K,11,FALSE),"TBD")</f>
        <v>AIRBUS</v>
      </c>
      <c r="C454" s="81">
        <v>27881879</v>
      </c>
      <c r="D454" s="82">
        <v>10</v>
      </c>
      <c r="E454" s="83" t="s">
        <v>86</v>
      </c>
      <c r="F454" s="81" t="s">
        <v>689</v>
      </c>
      <c r="G454" s="81">
        <v>2</v>
      </c>
      <c r="H454" s="81">
        <v>0</v>
      </c>
      <c r="I454" s="81" t="str">
        <f>IFERROR(VLOOKUP(F454,'Stock PHS'!A:F,6,FALSE),"")</f>
        <v/>
      </c>
      <c r="J454" s="84" t="str">
        <f>IFERROR(VLOOKUP(F454,'Table V'!A:I,9,FALSE),"P/N INCONNU")</f>
        <v>P/N CONNU</v>
      </c>
      <c r="K454" s="81" t="str">
        <f>IFERROR(VLOOKUP(F454,'Table V'!A:J,10,FALSE),"TBD")</f>
        <v>TBD</v>
      </c>
      <c r="L454" s="81" t="str">
        <f>IFERROR(VLOOKUP(F454,'Table V'!A:C,3,FALSE),"LdF non existante")</f>
        <v>LdF Non approuvée</v>
      </c>
      <c r="M454" s="85" t="s">
        <v>46</v>
      </c>
      <c r="N454" s="81" t="str">
        <f>IFERROR(VLOOKUP(F454,'Table V'!A:H,8,FALSE),"À définir")</f>
        <v>NON</v>
      </c>
      <c r="O454" s="81" t="str">
        <f>IFERROR(VLOOKUP(F454,'Table V'!A:E,2,FALSE),"TBD")</f>
        <v>PLATE</v>
      </c>
      <c r="P454" s="81" t="str">
        <f>IFERROR(CONCATENATE(VLOOKUP(F454,'Table V'!$A$1:$Q$259969,17,FALSE),"-",(RIGHT(C454,4)),"0",D454),"")</f>
        <v>1251019-1879010</v>
      </c>
      <c r="Q454" s="86" t="s">
        <v>709</v>
      </c>
      <c r="R454" s="82" t="s">
        <v>1123</v>
      </c>
      <c r="S454" s="81" t="s">
        <v>1020</v>
      </c>
      <c r="T454" s="90">
        <v>43523</v>
      </c>
      <c r="U454" s="88" t="s">
        <v>18</v>
      </c>
      <c r="V454" s="86" t="str">
        <f>IFERROR(VLOOKUP(F454,'Table V'!A:F,6,FALSE),"TBD")</f>
        <v>6925002700</v>
      </c>
      <c r="W454" s="81" t="str">
        <f>IFERROR(VLOOKUP(F454,'Table V'!A:G,7,FALSE),"TBD")</f>
        <v>Qté 2</v>
      </c>
      <c r="X454" s="81" t="s">
        <v>1201</v>
      </c>
      <c r="Y454" s="86" t="s">
        <v>1893</v>
      </c>
      <c r="Z454" s="89" t="s">
        <v>1350</v>
      </c>
      <c r="AA454" s="81" t="s">
        <v>840</v>
      </c>
      <c r="AB454" s="85">
        <v>17974</v>
      </c>
      <c r="AC454" s="85" t="s">
        <v>1053</v>
      </c>
      <c r="AD454" s="85">
        <v>3886</v>
      </c>
      <c r="AE454" s="90">
        <v>43400</v>
      </c>
      <c r="AF454" s="90">
        <v>43529</v>
      </c>
      <c r="AG454" s="90">
        <f t="shared" si="31"/>
        <v>43523</v>
      </c>
      <c r="AH454" s="81"/>
      <c r="AI454" s="133" t="str">
        <f>IFERROR(VLOOKUP(SPARES_MANUF[[#This Row],[LCT pour mise à la MAD]],[2]MAD!$B$4:$J$500000,2,FALSE),"MAD TBD")</f>
        <v>MAD TBD</v>
      </c>
      <c r="AJ454" s="124" t="str">
        <f>IFERROR(VLOOKUP(SPARES_MANUF[[#This Row],[LCT pour mise à la MAD]],[2]MAD!$B$4:$J$500000,9,FALSE),"")</f>
        <v/>
      </c>
      <c r="AK4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4" s="124">
        <f>SPARES_MANUF[[#This Row],[Promised ODD]]</f>
        <v>43529</v>
      </c>
      <c r="AM454" s="122" t="s">
        <v>10</v>
      </c>
      <c r="AN454" s="200">
        <f>IFERROR(VLOOKUP(SPARES_MANUF[[#This Row],[P/N]],'Table V'!A$1:O$7777,13,FALSE),"0,00")</f>
        <v>2380</v>
      </c>
      <c r="AO454" s="201">
        <f>IFERROR(VLOOKUP(SPARES_MANUF[[#This Row],[P/N]],'Table V'!A$1:O$7777,14,FALSE),"0,00")</f>
        <v>0</v>
      </c>
      <c r="AP454" s="202" t="str">
        <f>IFERROR(VLOOKUP(SPARES_MANUF[[#This Row],[P/N]],'Table V'!A$1:O$7777,15,FALSE),"TBD")</f>
        <v>USD</v>
      </c>
      <c r="AQ454" s="201" t="str">
        <f>IFERROR(VLOOKUP(SPARES_MANUF[[#This Row],[CONCAT]],[3]PO_AS!$A$2:$R$2520,16,FALSE),"TBD")</f>
        <v>TBD</v>
      </c>
      <c r="AR454" s="202" t="str">
        <f>IFERROR(VLOOKUP(SPARES_MANUF[[#This Row],[CONCAT]],[3]PO_AS!$A$2:$S$2520,18,FALSE),"TBD")</f>
        <v>TBD</v>
      </c>
      <c r="AS454" s="204" t="str">
        <f t="shared" si="32"/>
        <v>Non valide</v>
      </c>
      <c r="AT454" s="204" t="str">
        <f t="shared" si="33"/>
        <v>Non valide</v>
      </c>
      <c r="AU4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4760</v>
      </c>
      <c r="AV454" s="280">
        <f>IFERROR(SPARES_MANUF[[#This Row],[CA]]*INDEX('Paramètres listes'!$A$32:$C$34,MATCH(SPARES_MANUF[[#This Row],[Devise vendue]],'Paramètres listes'!$A$32:$A$34,0),MATCH(DASHBOARD!$J$5,'Paramètres listes'!$A$32:$C$32,0)),"0,00")</f>
        <v>4236.3999999999996</v>
      </c>
      <c r="AW454" s="259" t="str">
        <f>LEFT(SPARES_MANUF[[#This Row],[LCT]],9)</f>
        <v>LCT184688</v>
      </c>
      <c r="AX454" s="205">
        <f>SPARES_MANUF[[#This Row],[Collaborated date]]</f>
        <v>43529</v>
      </c>
      <c r="AY454" s="206">
        <f>IF(AND(SPARES_MANUF[[#This Row],[Dashboard date]]&gt;40179,SPARES_MANUF[[#This Row],[Dashboard date]]&lt;45658),SPARES_MANUF[[#This Row],[Dashboard date]],0)</f>
        <v>43529</v>
      </c>
      <c r="AZ454" s="207">
        <f>IF(OR(SPARES_MANUF[[#This Row],[Client]]="STELIA",SPARES_MANUF[[#This Row],[Priority]]="RTN",SPARES_MANUF[[#This Row],[Priority]]="EXP",SPARES_MANUF[[#This Row],[Priority]]="CRIT"),2,1)</f>
        <v>2</v>
      </c>
      <c r="BA454" s="208">
        <f>IFERROR(VLOOKUP(SPARES_MANUF[[#This Row],[P/N]],Tableau2[[#All],[PN]:[Temps alloués (h)]],16,FALSE),"TBD")</f>
        <v>5</v>
      </c>
      <c r="BB454" s="208">
        <f>IFERROR(SUM(SPARES_MANUF[[#This Row],[Temps alloués Unitaire]]*SPARES_MANUF[[#This Row],[Requested Qty]]),"TBD")</f>
        <v>10</v>
      </c>
    </row>
    <row r="455" spans="1:54" ht="51" hidden="1" customHeight="1" x14ac:dyDescent="0.2">
      <c r="A455" s="335" t="str">
        <f t="shared" si="30"/>
        <v>2791299610</v>
      </c>
      <c r="B455" s="81" t="str">
        <f>IFERROR(VLOOKUP(F455,'Table V'!A:K,11,FALSE),"TBD")</f>
        <v>AIRBUS</v>
      </c>
      <c r="C455" s="81">
        <v>27912996</v>
      </c>
      <c r="D455" s="82">
        <v>10</v>
      </c>
      <c r="E455" s="83" t="s">
        <v>86</v>
      </c>
      <c r="F455" s="81" t="s">
        <v>689</v>
      </c>
      <c r="G455" s="81">
        <v>2</v>
      </c>
      <c r="H455" s="81">
        <v>0</v>
      </c>
      <c r="I455" s="81" t="str">
        <f>IFERROR(VLOOKUP(F455,'Stock PHS'!A:F,6,FALSE),"")</f>
        <v/>
      </c>
      <c r="J455" s="84" t="str">
        <f>IFERROR(VLOOKUP(F455,'Table V'!A:I,9,FALSE),"P/N INCONNU")</f>
        <v>P/N CONNU</v>
      </c>
      <c r="K455" s="81" t="str">
        <f>IFERROR(VLOOKUP(F455,'Table V'!A:J,10,FALSE),"TBD")</f>
        <v>TBD</v>
      </c>
      <c r="L455" s="81" t="str">
        <f>IFERROR(VLOOKUP(F455,'Table V'!A:C,3,FALSE),"LdF non existante")</f>
        <v>LdF Non approuvée</v>
      </c>
      <c r="M455" s="85" t="s">
        <v>46</v>
      </c>
      <c r="N455" s="81" t="str">
        <f>IFERROR(VLOOKUP(F455,'Table V'!A:H,8,FALSE),"À définir")</f>
        <v>NON</v>
      </c>
      <c r="O455" s="81" t="str">
        <f>IFERROR(VLOOKUP(F455,'Table V'!A:E,2,FALSE),"TBD")</f>
        <v>PLATE</v>
      </c>
      <c r="P455" s="81" t="str">
        <f>IFERROR(CONCATENATE(VLOOKUP(F455,'Table V'!$A$1:$Q$259969,17,FALSE),"-",(RIGHT(C455,4)),"0",D455),"")</f>
        <v>1251019-2996010</v>
      </c>
      <c r="Q455" s="86" t="s">
        <v>709</v>
      </c>
      <c r="R455" s="82" t="s">
        <v>1124</v>
      </c>
      <c r="S455" s="81" t="s">
        <v>1021</v>
      </c>
      <c r="T455" s="90">
        <v>43523</v>
      </c>
      <c r="U455" s="88" t="s">
        <v>18</v>
      </c>
      <c r="V455" s="86" t="str">
        <f>IFERROR(VLOOKUP(F455,'Table V'!A:F,6,FALSE),"TBD")</f>
        <v>6925002700</v>
      </c>
      <c r="W455" s="81" t="str">
        <f>IFERROR(VLOOKUP(F455,'Table V'!A:G,7,FALSE),"TBD")</f>
        <v>Qté 2</v>
      </c>
      <c r="X455" s="81" t="s">
        <v>1201</v>
      </c>
      <c r="Y455" s="86" t="s">
        <v>1893</v>
      </c>
      <c r="Z455" s="89" t="s">
        <v>1350</v>
      </c>
      <c r="AA455" s="81" t="s">
        <v>840</v>
      </c>
      <c r="AB455" s="85">
        <v>17974</v>
      </c>
      <c r="AC455" s="85" t="s">
        <v>1053</v>
      </c>
      <c r="AD455" s="85">
        <v>3886</v>
      </c>
      <c r="AE455" s="90">
        <v>43402</v>
      </c>
      <c r="AF455" s="90">
        <v>43529</v>
      </c>
      <c r="AG455" s="90">
        <f t="shared" si="31"/>
        <v>43523</v>
      </c>
      <c r="AH455" s="81"/>
      <c r="AI455" s="133" t="str">
        <f>IFERROR(VLOOKUP(SPARES_MANUF[[#This Row],[LCT pour mise à la MAD]],[2]MAD!$B$4:$J$500000,2,FALSE),"MAD TBD")</f>
        <v>MAD TBD</v>
      </c>
      <c r="AJ455" s="124" t="str">
        <f>IFERROR(VLOOKUP(SPARES_MANUF[[#This Row],[LCT pour mise à la MAD]],[2]MAD!$B$4:$J$500000,9,FALSE),"")</f>
        <v/>
      </c>
      <c r="AK4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5" s="124">
        <f>SPARES_MANUF[[#This Row],[Promised ODD]]</f>
        <v>43529</v>
      </c>
      <c r="AM455" s="122" t="s">
        <v>10</v>
      </c>
      <c r="AN455" s="200">
        <f>IFERROR(VLOOKUP(SPARES_MANUF[[#This Row],[P/N]],'Table V'!A$1:O$7777,13,FALSE),"0,00")</f>
        <v>2380</v>
      </c>
      <c r="AO455" s="201">
        <f>IFERROR(VLOOKUP(SPARES_MANUF[[#This Row],[P/N]],'Table V'!A$1:O$7777,14,FALSE),"0,00")</f>
        <v>0</v>
      </c>
      <c r="AP455" s="202" t="str">
        <f>IFERROR(VLOOKUP(SPARES_MANUF[[#This Row],[P/N]],'Table V'!A$1:O$7777,15,FALSE),"TBD")</f>
        <v>USD</v>
      </c>
      <c r="AQ455" s="201" t="str">
        <f>IFERROR(VLOOKUP(SPARES_MANUF[[#This Row],[CONCAT]],[3]PO_AS!$A$2:$R$2520,16,FALSE),"TBD")</f>
        <v>TBD</v>
      </c>
      <c r="AR455" s="202" t="str">
        <f>IFERROR(VLOOKUP(SPARES_MANUF[[#This Row],[CONCAT]],[3]PO_AS!$A$2:$S$2520,18,FALSE),"TBD")</f>
        <v>TBD</v>
      </c>
      <c r="AS455" s="204" t="str">
        <f t="shared" si="32"/>
        <v>Non valide</v>
      </c>
      <c r="AT455" s="204" t="str">
        <f t="shared" si="33"/>
        <v>Non valide</v>
      </c>
      <c r="AU4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4760</v>
      </c>
      <c r="AV455" s="280">
        <f>IFERROR(SPARES_MANUF[[#This Row],[CA]]*INDEX('Paramètres listes'!$A$32:$C$34,MATCH(SPARES_MANUF[[#This Row],[Devise vendue]],'Paramètres listes'!$A$32:$A$34,0),MATCH(DASHBOARD!$J$5,'Paramètres listes'!$A$32:$C$32,0)),"0,00")</f>
        <v>4236.3999999999996</v>
      </c>
      <c r="AW455" s="259" t="str">
        <f>LEFT(SPARES_MANUF[[#This Row],[LCT]],9)</f>
        <v>LCT184694</v>
      </c>
      <c r="AX455" s="205">
        <f>SPARES_MANUF[[#This Row],[Collaborated date]]</f>
        <v>43529</v>
      </c>
      <c r="AY455" s="206">
        <f>IF(AND(SPARES_MANUF[[#This Row],[Dashboard date]]&gt;40179,SPARES_MANUF[[#This Row],[Dashboard date]]&lt;45658),SPARES_MANUF[[#This Row],[Dashboard date]],0)</f>
        <v>43529</v>
      </c>
      <c r="AZ455" s="207">
        <f>IF(OR(SPARES_MANUF[[#This Row],[Client]]="STELIA",SPARES_MANUF[[#This Row],[Priority]]="RTN",SPARES_MANUF[[#This Row],[Priority]]="EXP",SPARES_MANUF[[#This Row],[Priority]]="CRIT"),2,1)</f>
        <v>2</v>
      </c>
      <c r="BA455" s="208">
        <f>IFERROR(VLOOKUP(SPARES_MANUF[[#This Row],[P/N]],Tableau2[[#All],[PN]:[Temps alloués (h)]],16,FALSE),"TBD")</f>
        <v>5</v>
      </c>
      <c r="BB455" s="208">
        <f>IFERROR(SUM(SPARES_MANUF[[#This Row],[Temps alloués Unitaire]]*SPARES_MANUF[[#This Row],[Requested Qty]]),"TBD")</f>
        <v>10</v>
      </c>
    </row>
    <row r="456" spans="1:54" ht="38.25" hidden="1" customHeight="1" x14ac:dyDescent="0.2">
      <c r="A456" s="335" t="str">
        <f t="shared" si="30"/>
        <v>490003715110</v>
      </c>
      <c r="B456" s="81" t="str">
        <f>IFERROR(VLOOKUP(F456,'Table V'!A:K,11,FALSE),"TBD")</f>
        <v>STELIA</v>
      </c>
      <c r="C456" s="81">
        <v>4900037151</v>
      </c>
      <c r="D456" s="82" t="s">
        <v>139</v>
      </c>
      <c r="E456" s="83" t="s">
        <v>86</v>
      </c>
      <c r="F456" s="81" t="s">
        <v>622</v>
      </c>
      <c r="G456" s="81">
        <v>4</v>
      </c>
      <c r="H456" s="81">
        <v>0</v>
      </c>
      <c r="I456" s="81" t="str">
        <f>IFERROR(VLOOKUP(F456,'Stock PHS'!A:F,6,FALSE),"")</f>
        <v/>
      </c>
      <c r="J456" s="84" t="str">
        <f>IFERROR(VLOOKUP(F456,'Table V'!A:I,9,FALSE),"P/N INCONNU")</f>
        <v>P/N CONNU</v>
      </c>
      <c r="K456" s="81" t="str">
        <f>IFERROR(VLOOKUP(F456,'Table V'!A:J,10,FALSE),"TBD")</f>
        <v>N/A</v>
      </c>
      <c r="L456" s="81" t="str">
        <f>IFERROR(VLOOKUP(F456,'Table V'!A:C,3,FALSE),"LdF non existante")</f>
        <v>LdF approuvée</v>
      </c>
      <c r="M456" s="85"/>
      <c r="N456" s="85" t="str">
        <f>IFERROR(VLOOKUP(F456,'Table V'!A:H,8,FALSE),"À définir")</f>
        <v>OUI</v>
      </c>
      <c r="O456" s="81" t="str">
        <f>IFERROR(VLOOKUP(F456,'Table V'!A:E,2,FALSE),"TBD")</f>
        <v>CÂBLE</v>
      </c>
      <c r="P456" s="81" t="str">
        <f>IFERROR(CONCATENATE(VLOOKUP(F456,'Table V'!$A$1:$Q$259969,17,FALSE),"-",(RIGHT(C456,4)),"0",D456),"")</f>
        <v>1251019-7151010</v>
      </c>
      <c r="Q456" s="92" t="str">
        <f>IFERROR(VLOOKUP(F456,'Table V'!A:L,12,FALSE),"")</f>
        <v>LAB</v>
      </c>
      <c r="R456" s="82" t="s">
        <v>1283</v>
      </c>
      <c r="S456" s="81" t="s">
        <v>1284</v>
      </c>
      <c r="T456" s="90">
        <v>43530</v>
      </c>
      <c r="U456" s="88" t="s">
        <v>18</v>
      </c>
      <c r="V456" s="93" t="str">
        <f>IFERROR(VLOOKUP(F456,'Table V'!A:F,6,FALSE),"TBD")</f>
        <v>N/A</v>
      </c>
      <c r="W456" s="94" t="str">
        <f>IFERROR(VLOOKUP(F456,'Table V'!A:G,7,FALSE),"TBD")</f>
        <v>N/A</v>
      </c>
      <c r="X456" s="94" t="str">
        <f>IFERROR(VLOOKUP(A456,[1]Feuil1!$A:$AJ,32,FALSE),"N/A")</f>
        <v>N/A</v>
      </c>
      <c r="Y456" s="86" t="s">
        <v>1893</v>
      </c>
      <c r="Z456" s="95" t="s">
        <v>1285</v>
      </c>
      <c r="AA456" s="81" t="s">
        <v>840</v>
      </c>
      <c r="AB456" s="85" t="s">
        <v>44</v>
      </c>
      <c r="AC456" s="85" t="s">
        <v>44</v>
      </c>
      <c r="AD456" s="85" t="s">
        <v>44</v>
      </c>
      <c r="AE456" s="90">
        <v>43536</v>
      </c>
      <c r="AF456" s="90">
        <v>43536</v>
      </c>
      <c r="AG456" s="90">
        <f t="shared" si="31"/>
        <v>43530</v>
      </c>
      <c r="AH456" s="81"/>
      <c r="AI456" s="133" t="str">
        <f>IFERROR(VLOOKUP(SPARES_MANUF[[#This Row],[LCT pour mise à la MAD]],[2]MAD!$B$4:$J$500000,2,FALSE),"MAD TBD")</f>
        <v>MAD TBD</v>
      </c>
      <c r="AJ456" s="124" t="str">
        <f>IFERROR(VLOOKUP(SPARES_MANUF[[#This Row],[LCT pour mise à la MAD]],[2]MAD!$B$4:$J$500000,9,FALSE),"")</f>
        <v/>
      </c>
      <c r="AK4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6" s="124">
        <f>SPARES_MANUF[[#This Row],[Promised ODD]]</f>
        <v>43536</v>
      </c>
      <c r="AM456" s="122" t="s">
        <v>10</v>
      </c>
      <c r="AN456" s="200">
        <f>IFERROR(VLOOKUP(SPARES_MANUF[[#This Row],[P/N]],'Table V'!A$1:O$7777,13,FALSE),"0,00")</f>
        <v>245</v>
      </c>
      <c r="AO456" s="201">
        <f>IFERROR(VLOOKUP(SPARES_MANUF[[#This Row],[P/N]],'Table V'!A$1:O$7777,14,FALSE),"0,00")</f>
        <v>0</v>
      </c>
      <c r="AP456" s="202" t="str">
        <f>IFERROR(VLOOKUP(SPARES_MANUF[[#This Row],[P/N]],'Table V'!A$1:O$7777,15,FALSE),"TBD")</f>
        <v>EUR</v>
      </c>
      <c r="AQ456" s="201" t="str">
        <f>IFERROR(VLOOKUP(SPARES_MANUF[[#This Row],[CONCAT]],[3]PO_AS!$A$2:$R$2520,16,FALSE),"TBD")</f>
        <v>TBD</v>
      </c>
      <c r="AR456" s="202" t="str">
        <f>IFERROR(VLOOKUP(SPARES_MANUF[[#This Row],[CONCAT]],[3]PO_AS!$A$2:$S$2520,18,FALSE),"TBD")</f>
        <v>TBD</v>
      </c>
      <c r="AS456" s="202" t="str">
        <f t="shared" si="32"/>
        <v>Non valide</v>
      </c>
      <c r="AT456" s="202" t="str">
        <f t="shared" si="33"/>
        <v>Non valide</v>
      </c>
      <c r="AU4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980</v>
      </c>
      <c r="AV456" s="280">
        <f>IFERROR(SPARES_MANUF[[#This Row],[CA]]*INDEX('Paramètres listes'!$A$32:$C$34,MATCH(SPARES_MANUF[[#This Row],[Devise vendue]],'Paramètres listes'!$A$32:$A$34,0),MATCH(DASHBOARD!$J$5,'Paramètres listes'!$A$32:$C$32,0)),"0,00")</f>
        <v>980</v>
      </c>
      <c r="AW456" s="259" t="str">
        <f>LEFT(SPARES_MANUF[[#This Row],[LCT]],9)</f>
        <v>LCT226834</v>
      </c>
      <c r="AX456" s="205">
        <f>SPARES_MANUF[[#This Row],[Collaborated date]]</f>
        <v>43536</v>
      </c>
      <c r="AY456" s="206">
        <f>IF(AND(SPARES_MANUF[[#This Row],[Dashboard date]]&gt;40179,SPARES_MANUF[[#This Row],[Dashboard date]]&lt;45658),SPARES_MANUF[[#This Row],[Dashboard date]],0)</f>
        <v>43536</v>
      </c>
      <c r="AZ456" s="207">
        <f>IF(OR(SPARES_MANUF[[#This Row],[Client]]="STELIA",SPARES_MANUF[[#This Row],[Priority]]="RTN",SPARES_MANUF[[#This Row],[Priority]]="EXP",SPARES_MANUF[[#This Row],[Priority]]="CRIT"),2,1)</f>
        <v>2</v>
      </c>
      <c r="BA456" s="208">
        <f>IFERROR(VLOOKUP(SPARES_MANUF[[#This Row],[P/N]],Tableau2[[#All],[PN]:[Temps alloués (h)]],16,FALSE),"TBD")</f>
        <v>1.26</v>
      </c>
      <c r="BB456" s="208">
        <f>IFERROR(SUM(SPARES_MANUF[[#This Row],[Temps alloués Unitaire]]*SPARES_MANUF[[#This Row],[Requested Qty]]),"TBD")</f>
        <v>5.04</v>
      </c>
    </row>
    <row r="457" spans="1:54" ht="38.25" hidden="1" customHeight="1" x14ac:dyDescent="0.2">
      <c r="A457" s="335" t="str">
        <f t="shared" si="30"/>
        <v>450036954950</v>
      </c>
      <c r="B457" s="81" t="str">
        <f>IFERROR(VLOOKUP(F457,'Table V'!A:K,11,FALSE),"TBD")</f>
        <v>LATECOERE</v>
      </c>
      <c r="C457" s="81">
        <v>4500369549</v>
      </c>
      <c r="D457" s="82" t="s">
        <v>1302</v>
      </c>
      <c r="E457" s="83" t="s">
        <v>86</v>
      </c>
      <c r="F457" s="81" t="s">
        <v>33</v>
      </c>
      <c r="G457" s="81">
        <v>5</v>
      </c>
      <c r="H457" s="81">
        <v>0</v>
      </c>
      <c r="I457" s="81" t="str">
        <f>IFERROR(VLOOKUP(F457,'Stock PHS'!A:F,6,FALSE),"")</f>
        <v/>
      </c>
      <c r="J457" s="84" t="str">
        <f>IFERROR(VLOOKUP(F457,'Table V'!A:I,9,FALSE),"P/N INCONNU")</f>
        <v>P/N CONNU</v>
      </c>
      <c r="K457" s="81" t="str">
        <f>IFERROR(VLOOKUP(F457,'Table V'!A:J,10,FALSE),"TBD")</f>
        <v>N/A</v>
      </c>
      <c r="L457" s="81" t="str">
        <f>IFERROR(VLOOKUP(F457,'Table V'!A:C,3,FALSE),"LdF non existante")</f>
        <v>LdF approuvée</v>
      </c>
      <c r="M457" s="85"/>
      <c r="N457" s="85" t="str">
        <f>IFERROR(VLOOKUP(F457,'Table V'!A:H,8,FALSE),"À définir")</f>
        <v>OUI</v>
      </c>
      <c r="O457" s="81">
        <f>IFERROR(VLOOKUP(F457,'Table V'!A:E,2,FALSE),"TBD")</f>
        <v>9000</v>
      </c>
      <c r="P457" s="81" t="str">
        <f>IFERROR(CONCATENATE(VLOOKUP(F457,'Table V'!$A$1:$Q$259969,17,FALSE),"-",(RIGHT(C457,4)),"0",D457),"")</f>
        <v>1251619-9549050</v>
      </c>
      <c r="Q457" s="92" t="str">
        <f>IFERROR(VLOOKUP(F457,'Table V'!A:L,12,FALSE),"")</f>
        <v>COL</v>
      </c>
      <c r="R457" s="82" t="s">
        <v>1316</v>
      </c>
      <c r="S457" s="81" t="s">
        <v>1318</v>
      </c>
      <c r="T457" s="90">
        <v>43532</v>
      </c>
      <c r="U457" s="88" t="s">
        <v>18</v>
      </c>
      <c r="V457" s="93" t="str">
        <f>IFERROR(VLOOKUP(F457,'Table V'!A:F,6,FALSE),"TBD")</f>
        <v>N/A</v>
      </c>
      <c r="W457" s="94" t="str">
        <f>IFERROR(VLOOKUP(F457,'Table V'!A:G,7,FALSE),"TBD")</f>
        <v>N/A</v>
      </c>
      <c r="X457" s="94" t="str">
        <f>IFERROR(VLOOKUP(A457,[1]Feuil1!$A:$AJ,32,FALSE),"N/A")</f>
        <v>N/A</v>
      </c>
      <c r="Y457" s="86" t="s">
        <v>1893</v>
      </c>
      <c r="Z457" s="89" t="s">
        <v>1329</v>
      </c>
      <c r="AA457" s="81" t="s">
        <v>840</v>
      </c>
      <c r="AB457" s="85">
        <v>20602</v>
      </c>
      <c r="AC457" s="85"/>
      <c r="AD457" s="85">
        <v>4811</v>
      </c>
      <c r="AE457" s="90">
        <v>43538</v>
      </c>
      <c r="AF457" s="90">
        <v>43538</v>
      </c>
      <c r="AG457" s="90">
        <f t="shared" si="31"/>
        <v>43532</v>
      </c>
      <c r="AH457" s="81"/>
      <c r="AI457" s="133" t="str">
        <f>IFERROR(VLOOKUP(SPARES_MANUF[[#This Row],[LCT pour mise à la MAD]],[2]MAD!$B$4:$J$500000,2,FALSE),"MAD TBD")</f>
        <v>MAD TBD</v>
      </c>
      <c r="AJ457" s="124" t="str">
        <f>IFERROR(VLOOKUP(SPARES_MANUF[[#This Row],[LCT pour mise à la MAD]],[2]MAD!$B$4:$J$500000,9,FALSE),"")</f>
        <v/>
      </c>
      <c r="AK45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57" s="124">
        <f>SPARES_MANUF[[#This Row],[Promised ODD]]</f>
        <v>43538</v>
      </c>
      <c r="AM457" s="122" t="s">
        <v>10</v>
      </c>
      <c r="AN457" s="200">
        <f>IFERROR(VLOOKUP(SPARES_MANUF[[#This Row],[P/N]],'Table V'!A$1:O$7777,13,FALSE),"0,00")</f>
        <v>1550</v>
      </c>
      <c r="AO457" s="201">
        <f>IFERROR(VLOOKUP(SPARES_MANUF[[#This Row],[P/N]],'Table V'!A$1:O$7777,14,FALSE),"0,00")</f>
        <v>0</v>
      </c>
      <c r="AP457" s="202" t="str">
        <f>IFERROR(VLOOKUP(SPARES_MANUF[[#This Row],[P/N]],'Table V'!A$1:O$7777,15,FALSE),"TBD")</f>
        <v>EUR</v>
      </c>
      <c r="AQ457" s="201" t="str">
        <f>IFERROR(VLOOKUP(SPARES_MANUF[[#This Row],[CONCAT]],[3]PO_AS!$A$2:$R$2520,16,FALSE),"TBD")</f>
        <v>TBD</v>
      </c>
      <c r="AR457" s="202" t="str">
        <f>IFERROR(VLOOKUP(SPARES_MANUF[[#This Row],[CONCAT]],[3]PO_AS!$A$2:$S$2520,18,FALSE),"TBD")</f>
        <v>TBD</v>
      </c>
      <c r="AS457" s="202" t="str">
        <f t="shared" si="32"/>
        <v>Non valide</v>
      </c>
      <c r="AT457" s="202" t="str">
        <f t="shared" si="33"/>
        <v>Non valide</v>
      </c>
      <c r="AU4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7750</v>
      </c>
      <c r="AV457" s="280">
        <f>IFERROR(SPARES_MANUF[[#This Row],[CA]]*INDEX('Paramètres listes'!$A$32:$C$34,MATCH(SPARES_MANUF[[#This Row],[Devise vendue]],'Paramètres listes'!$A$32:$A$34,0),MATCH(DASHBOARD!$J$5,'Paramètres listes'!$A$32:$C$32,0)),"0,00")</f>
        <v>7750</v>
      </c>
      <c r="AW457" s="259" t="str">
        <f>LEFT(SPARES_MANUF[[#This Row],[LCT]],9)</f>
        <v>LCT239053</v>
      </c>
      <c r="AX457" s="205">
        <f>SPARES_MANUF[[#This Row],[Collaborated date]]</f>
        <v>43538</v>
      </c>
      <c r="AY457" s="206">
        <f>IF(AND(SPARES_MANUF[[#This Row],[Dashboard date]]&gt;40179,SPARES_MANUF[[#This Row],[Dashboard date]]&lt;45658),SPARES_MANUF[[#This Row],[Dashboard date]],0)</f>
        <v>43538</v>
      </c>
      <c r="AZ457" s="207">
        <f>IF(OR(SPARES_MANUF[[#This Row],[Client]]="STELIA",SPARES_MANUF[[#This Row],[Priority]]="RTN",SPARES_MANUF[[#This Row],[Priority]]="EXP",SPARES_MANUF[[#This Row],[Priority]]="CRIT"),2,1)</f>
        <v>2</v>
      </c>
      <c r="BA457" s="208">
        <f>IFERROR(VLOOKUP(SPARES_MANUF[[#This Row],[P/N]],Tableau2[[#All],[PN]:[Temps alloués (h)]],16,FALSE),"TBD")</f>
        <v>4.3499999999999996</v>
      </c>
      <c r="BB457" s="208">
        <f>IFERROR(SUM(SPARES_MANUF[[#This Row],[Temps alloués Unitaire]]*SPARES_MANUF[[#This Row],[Requested Qty]]),"TBD")</f>
        <v>21.75</v>
      </c>
    </row>
    <row r="458" spans="1:54" ht="38.25" hidden="1" customHeight="1" x14ac:dyDescent="0.2">
      <c r="A458" s="335" t="str">
        <f t="shared" si="30"/>
        <v>2805778510</v>
      </c>
      <c r="B458" s="81" t="str">
        <f>IFERROR(VLOOKUP(F458,'Table V'!A:K,11,FALSE),"TBD")</f>
        <v>AIRBUS</v>
      </c>
      <c r="C458" s="81">
        <v>28057785</v>
      </c>
      <c r="D458" s="82" t="s">
        <v>139</v>
      </c>
      <c r="E458" s="83" t="s">
        <v>3</v>
      </c>
      <c r="F458" s="81" t="s">
        <v>1206</v>
      </c>
      <c r="G458" s="81">
        <v>1</v>
      </c>
      <c r="H458" s="81">
        <v>0</v>
      </c>
      <c r="I458" s="81" t="str">
        <f>IFERROR(VLOOKUP(F458,'Stock PHS'!A:F,6,FALSE),"")</f>
        <v/>
      </c>
      <c r="J458" s="84" t="str">
        <f>IFERROR(VLOOKUP(F458,'Table V'!A:I,9,FALSE),"P/N INCONNU")</f>
        <v>P/N CONNU</v>
      </c>
      <c r="K458" s="81" t="str">
        <f>IFERROR(VLOOKUP(F458,'Table V'!A:J,10,FALSE),"TBD")</f>
        <v>VB0204D</v>
      </c>
      <c r="L458" s="81" t="str">
        <f>IFERROR(VLOOKUP(F458,'Table V'!A:C,3,FALSE),"LdF non existante")</f>
        <v>LdF Non approuvée</v>
      </c>
      <c r="M458" s="85"/>
      <c r="N458" s="85" t="str">
        <f>IFERROR(VLOOKUP(F458,'Table V'!A:H,8,FALSE),"À définir")</f>
        <v>NON</v>
      </c>
      <c r="O458" s="81">
        <f>IFERROR(VLOOKUP(F458,'Table V'!A:E,2,FALSE),"TBD")</f>
        <v>518</v>
      </c>
      <c r="P458" s="81" t="str">
        <f>IFERROR(CONCATENATE(VLOOKUP(F458,'Table V'!$A$1:$Q$259969,17,FALSE),"-",(RIGHT(C458,4)),"0",D458),"")</f>
        <v>1251019-7785010</v>
      </c>
      <c r="Q458" s="92" t="str">
        <f>IFERROR(VLOOKUP(F458,'Table V'!A:L,12,FALSE),"")</f>
        <v>LAB</v>
      </c>
      <c r="R458" s="82" t="s">
        <v>1426</v>
      </c>
      <c r="S458" s="81" t="s">
        <v>164</v>
      </c>
      <c r="T458" s="90">
        <v>43535</v>
      </c>
      <c r="U458" s="88" t="s">
        <v>18</v>
      </c>
      <c r="V458" s="93" t="str">
        <f>IFERROR(VLOOKUP(F458,'Table V'!A:F,6,FALSE),"TBD")</f>
        <v>6V01448300</v>
      </c>
      <c r="W458" s="94" t="str">
        <f>IFERROR(VLOOKUP(F458,'Table V'!A:G,7,FALSE),"TBD")</f>
        <v>Qté 1</v>
      </c>
      <c r="X458" s="81" t="str">
        <f>IFERROR(VLOOKUP(A458,[1]Feuil1!$A:$AJ,32,FALSE),"N/A")</f>
        <v>Received</v>
      </c>
      <c r="Y458" s="86" t="s">
        <v>1893</v>
      </c>
      <c r="Z458" s="89" t="s">
        <v>1498</v>
      </c>
      <c r="AA458" s="81" t="s">
        <v>840</v>
      </c>
      <c r="AB458" s="85">
        <v>21811</v>
      </c>
      <c r="AC458" s="85"/>
      <c r="AD458" s="85">
        <v>5802</v>
      </c>
      <c r="AE458" s="90">
        <v>43508</v>
      </c>
      <c r="AF458" s="90">
        <v>43537</v>
      </c>
      <c r="AG458" s="90">
        <f t="shared" si="31"/>
        <v>43535</v>
      </c>
      <c r="AH458" s="81"/>
      <c r="AI458" s="133">
        <f>IFERROR(VLOOKUP(SPARES_MANUF[[#This Row],[LCT pour mise à la MAD]],[2]MAD!$B$4:$J$500000,2,FALSE),"MAD TBD")</f>
        <v>43535</v>
      </c>
      <c r="AJ458" s="124">
        <f>IFERROR(VLOOKUP(SPARES_MANUF[[#This Row],[LCT pour mise à la MAD]],[2]MAD!$B$4:$J$500000,9,FALSE),"")</f>
        <v>43536</v>
      </c>
      <c r="AK45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58" s="124">
        <f>SPARES_MANUF[[#This Row],[Promised ODD]]</f>
        <v>43537</v>
      </c>
      <c r="AM458" s="122" t="s">
        <v>10</v>
      </c>
      <c r="AN458" s="200">
        <f>IFERROR(VLOOKUP(SPARES_MANUF[[#This Row],[P/N]],'Table V'!A$1:O$7777,13,FALSE),"0,00")</f>
        <v>2429</v>
      </c>
      <c r="AO458" s="201">
        <f>IFERROR(VLOOKUP(SPARES_MANUF[[#This Row],[P/N]],'Table V'!A$1:O$7777,14,FALSE),"0,00")</f>
        <v>4294</v>
      </c>
      <c r="AP458" s="202" t="str">
        <f>IFERROR(VLOOKUP(SPARES_MANUF[[#This Row],[P/N]],'Table V'!A$1:O$7777,15,FALSE),"TBD")</f>
        <v>USD</v>
      </c>
      <c r="AQ458" s="201" t="str">
        <f>IFERROR(VLOOKUP(SPARES_MANUF[[#This Row],[CONCAT]],[3]PO_AS!$A$2:$R$2520,16,FALSE),"TBD")</f>
        <v>TBD</v>
      </c>
      <c r="AR458" s="202" t="str">
        <f>IFERROR(VLOOKUP(SPARES_MANUF[[#This Row],[CONCAT]],[3]PO_AS!$A$2:$S$2520,18,FALSE),"TBD")</f>
        <v>TBD</v>
      </c>
      <c r="AS458" s="202" t="str">
        <f t="shared" si="32"/>
        <v>Non valide</v>
      </c>
      <c r="AT458" s="202" t="str">
        <f t="shared" si="33"/>
        <v>Non valide</v>
      </c>
      <c r="AU45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4294</v>
      </c>
      <c r="AV458" s="280">
        <f>IFERROR(SPARES_MANUF[[#This Row],[CA]]*INDEX('Paramètres listes'!$A$32:$C$34,MATCH(SPARES_MANUF[[#This Row],[Devise vendue]],'Paramètres listes'!$A$32:$A$34,0),MATCH(DASHBOARD!$J$5,'Paramètres listes'!$A$32:$C$32,0)),"0,00")</f>
        <v>3821.66</v>
      </c>
      <c r="AW458" s="259" t="str">
        <f>LEFT(SPARES_MANUF[[#This Row],[LCT]],9)</f>
        <v>LCT267754</v>
      </c>
      <c r="AX458" s="205">
        <f>SPARES_MANUF[[#This Row],[Collaborated date]]</f>
        <v>43537</v>
      </c>
      <c r="AY458" s="206">
        <f>IF(AND(SPARES_MANUF[[#This Row],[Dashboard date]]&gt;40179,SPARES_MANUF[[#This Row],[Dashboard date]]&lt;45658),SPARES_MANUF[[#This Row],[Dashboard date]],0)</f>
        <v>43537</v>
      </c>
      <c r="AZ458" s="207">
        <f>IF(OR(SPARES_MANUF[[#This Row],[Client]]="STELIA",SPARES_MANUF[[#This Row],[Priority]]="RTN",SPARES_MANUF[[#This Row],[Priority]]="EXP",SPARES_MANUF[[#This Row],[Priority]]="CRIT"),2,1)</f>
        <v>1</v>
      </c>
      <c r="BA458" s="208">
        <f>IFERROR(VLOOKUP(SPARES_MANUF[[#This Row],[P/N]],Tableau2[[#All],[PN]:[Temps alloués (h)]],16,FALSE),"TBD")</f>
        <v>2.5099999999999998</v>
      </c>
      <c r="BB458" s="208">
        <f>IFERROR(SUM(SPARES_MANUF[[#This Row],[Temps alloués Unitaire]]*SPARES_MANUF[[#This Row],[Requested Qty]]),"TBD")</f>
        <v>2.5099999999999998</v>
      </c>
    </row>
    <row r="459" spans="1:54" ht="25.5" hidden="1" customHeight="1" x14ac:dyDescent="0.2">
      <c r="A459" s="335" t="str">
        <f t="shared" si="30"/>
        <v>2792614410</v>
      </c>
      <c r="B459" s="81" t="str">
        <f>IFERROR(VLOOKUP(F459,'Table V'!A:K,11,FALSE),"TBD")</f>
        <v>AIRBUS</v>
      </c>
      <c r="C459" s="81">
        <v>27926144</v>
      </c>
      <c r="D459" s="82">
        <v>10</v>
      </c>
      <c r="E459" s="83" t="s">
        <v>86</v>
      </c>
      <c r="F459" s="81" t="s">
        <v>679</v>
      </c>
      <c r="G459" s="81">
        <v>1</v>
      </c>
      <c r="H459" s="81">
        <v>0</v>
      </c>
      <c r="I459" s="81" t="str">
        <f>IFERROR(VLOOKUP(F459,'Stock PHS'!A:F,6,FALSE),"")</f>
        <v/>
      </c>
      <c r="J459" s="84" t="str">
        <f>IFERROR(VLOOKUP(F459,'Table V'!A:I,9,FALSE),"P/N INCONNU")</f>
        <v>P/N CONNU</v>
      </c>
      <c r="K459" s="81" t="str">
        <f>IFERROR(VLOOKUP(F459,'Table V'!A:J,10,FALSE),"TBD")</f>
        <v>TBD</v>
      </c>
      <c r="L459" s="81" t="str">
        <f>IFERROR(VLOOKUP(F459,'Table V'!A:C,3,FALSE),"LdF non existante")</f>
        <v>LdF Non approuvée</v>
      </c>
      <c r="M459" s="85" t="s">
        <v>46</v>
      </c>
      <c r="N459" s="81" t="str">
        <f>IFERROR(VLOOKUP(F459,'Table V'!A:H,8,FALSE),"À définir")</f>
        <v>NON</v>
      </c>
      <c r="O459" s="81">
        <f>IFERROR(VLOOKUP(F459,'Table V'!A:E,2,FALSE),"TBD")</f>
        <v>61</v>
      </c>
      <c r="P459" s="81" t="str">
        <f>IFERROR(CONCATENATE(VLOOKUP(F459,'Table V'!$A$1:$Q$259969,17,FALSE),"-",(RIGHT(C459,4)),"0",D459),"")</f>
        <v>1251019-6144010</v>
      </c>
      <c r="Q459" s="86" t="str">
        <f>IFERROR(VLOOKUP(F459,'Table V'!A:L,12,FALSE),"")</f>
        <v>LAB</v>
      </c>
      <c r="R459" s="82" t="s">
        <v>972</v>
      </c>
      <c r="S459" s="81" t="s">
        <v>260</v>
      </c>
      <c r="T459" s="90">
        <v>43535</v>
      </c>
      <c r="U459" s="88" t="s">
        <v>18</v>
      </c>
      <c r="V459" s="86" t="str">
        <f>IFERROR(VLOOKUP(F459,'Table V'!A:F,6,FALSE),"TBD")</f>
        <v>6963455500
6963455400</v>
      </c>
      <c r="W459" s="81" t="str">
        <f>IFERROR(VLOOKUP(F459,'Table V'!A:G,7,FALSE),"TBD")</f>
        <v>Qté 1
Qté 1</v>
      </c>
      <c r="X459" s="81" t="str">
        <f>IFERROR(VLOOKUP(A459,[1]Feuil1!$A:$AJ,32,FALSE),"N/A")</f>
        <v>Received</v>
      </c>
      <c r="Y459" s="86" t="s">
        <v>1893</v>
      </c>
      <c r="Z459" s="89" t="s">
        <v>1420</v>
      </c>
      <c r="AA459" s="81" t="s">
        <v>840</v>
      </c>
      <c r="AB459" s="85">
        <v>16961</v>
      </c>
      <c r="AC459" s="85" t="s">
        <v>905</v>
      </c>
      <c r="AD459" s="85">
        <v>5099</v>
      </c>
      <c r="AE459" s="90">
        <v>43465</v>
      </c>
      <c r="AF459" s="90">
        <v>43539</v>
      </c>
      <c r="AG459" s="90">
        <f t="shared" si="31"/>
        <v>43535</v>
      </c>
      <c r="AH459" s="81"/>
      <c r="AI459" s="133">
        <f>IFERROR(VLOOKUP(SPARES_MANUF[[#This Row],[LCT pour mise à la MAD]],[2]MAD!$B$4:$J$500000,2,FALSE),"MAD TBD")</f>
        <v>43535</v>
      </c>
      <c r="AJ459" s="124">
        <f>IFERROR(VLOOKUP(SPARES_MANUF[[#This Row],[LCT pour mise à la MAD]],[2]MAD!$B$4:$J$500000,9,FALSE),"")</f>
        <v>43536</v>
      </c>
      <c r="AK4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59" s="124">
        <f>SPARES_MANUF[[#This Row],[Promised ODD]]</f>
        <v>43539</v>
      </c>
      <c r="AM459" s="122" t="s">
        <v>10</v>
      </c>
      <c r="AN459" s="200">
        <f>IFERROR(VLOOKUP(SPARES_MANUF[[#This Row],[P/N]],'Table V'!A$1:O$7777,13,FALSE),"0,00")</f>
        <v>1389</v>
      </c>
      <c r="AO459" s="201">
        <f>IFERROR(VLOOKUP(SPARES_MANUF[[#This Row],[P/N]],'Table V'!A$1:O$7777,14,FALSE),"0,00")</f>
        <v>2219</v>
      </c>
      <c r="AP459" s="202" t="str">
        <f>IFERROR(VLOOKUP(SPARES_MANUF[[#This Row],[P/N]],'Table V'!A$1:O$7777,15,FALSE),"TBD")</f>
        <v>USD</v>
      </c>
      <c r="AQ459" s="201" t="str">
        <f>IFERROR(VLOOKUP(SPARES_MANUF[[#This Row],[CONCAT]],[3]PO_AS!$A$2:$R$2520,16,FALSE),"TBD")</f>
        <v>TBD</v>
      </c>
      <c r="AR459" s="202" t="str">
        <f>IFERROR(VLOOKUP(SPARES_MANUF[[#This Row],[CONCAT]],[3]PO_AS!$A$2:$S$2520,18,FALSE),"TBD")</f>
        <v>TBD</v>
      </c>
      <c r="AS459" s="204" t="str">
        <f t="shared" si="32"/>
        <v>Non valide</v>
      </c>
      <c r="AT459" s="204" t="str">
        <f t="shared" si="33"/>
        <v>Non valide</v>
      </c>
      <c r="AU4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59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59" s="259" t="str">
        <f>LEFT(SPARES_MANUF[[#This Row],[LCT]],9)</f>
        <v>LCT146280</v>
      </c>
      <c r="AX459" s="205">
        <f>SPARES_MANUF[[#This Row],[Collaborated date]]</f>
        <v>43539</v>
      </c>
      <c r="AY459" s="206">
        <f>IF(AND(SPARES_MANUF[[#This Row],[Dashboard date]]&gt;40179,SPARES_MANUF[[#This Row],[Dashboard date]]&lt;45658),SPARES_MANUF[[#This Row],[Dashboard date]],0)</f>
        <v>43539</v>
      </c>
      <c r="AZ459" s="207">
        <f>IF(OR(SPARES_MANUF[[#This Row],[Client]]="STELIA",SPARES_MANUF[[#This Row],[Priority]]="RTN",SPARES_MANUF[[#This Row],[Priority]]="EXP",SPARES_MANUF[[#This Row],[Priority]]="CRIT"),2,1)</f>
        <v>2</v>
      </c>
      <c r="BA459" s="208">
        <f>IFERROR(VLOOKUP(SPARES_MANUF[[#This Row],[P/N]],Tableau2[[#All],[PN]:[Temps alloués (h)]],16,FALSE),"TBD")</f>
        <v>0</v>
      </c>
      <c r="BB459" s="208">
        <f>IFERROR(SUM(SPARES_MANUF[[#This Row],[Temps alloués Unitaire]]*SPARES_MANUF[[#This Row],[Requested Qty]]),"TBD")</f>
        <v>0</v>
      </c>
    </row>
    <row r="460" spans="1:54" ht="25.5" hidden="1" customHeight="1" x14ac:dyDescent="0.2">
      <c r="A460" s="335" t="str">
        <f t="shared" si="30"/>
        <v>2792617510</v>
      </c>
      <c r="B460" s="81" t="str">
        <f>IFERROR(VLOOKUP(F460,'Table V'!A:K,11,FALSE),"TBD")</f>
        <v>AIRBUS</v>
      </c>
      <c r="C460" s="81">
        <v>27926175</v>
      </c>
      <c r="D460" s="82">
        <v>10</v>
      </c>
      <c r="E460" s="83" t="s">
        <v>86</v>
      </c>
      <c r="F460" s="81" t="s">
        <v>678</v>
      </c>
      <c r="G460" s="81">
        <v>1</v>
      </c>
      <c r="H460" s="81">
        <v>0</v>
      </c>
      <c r="I460" s="81" t="str">
        <f>IFERROR(VLOOKUP(F460,'Stock PHS'!A:F,6,FALSE),"")</f>
        <v/>
      </c>
      <c r="J460" s="84" t="str">
        <f>IFERROR(VLOOKUP(F460,'Table V'!A:I,9,FALSE),"P/N INCONNU")</f>
        <v>P/N CONNU</v>
      </c>
      <c r="K460" s="81" t="str">
        <f>IFERROR(VLOOKUP(F460,'Table V'!A:J,10,FALSE),"TBD")</f>
        <v>NB6251P</v>
      </c>
      <c r="L460" s="81" t="str">
        <f>IFERROR(VLOOKUP(F460,'Table V'!A:C,3,FALSE),"LdF non existante")</f>
        <v>LdF Non approuvée</v>
      </c>
      <c r="M460" s="85" t="s">
        <v>46</v>
      </c>
      <c r="N460" s="81" t="str">
        <f>IFERROR(VLOOKUP(F460,'Table V'!A:H,8,FALSE),"À définir")</f>
        <v>NON</v>
      </c>
      <c r="O460" s="81">
        <f>IFERROR(VLOOKUP(F460,'Table V'!A:E,2,FALSE),"TBD")</f>
        <v>60</v>
      </c>
      <c r="P460" s="81" t="str">
        <f>IFERROR(CONCATENATE(VLOOKUP(F460,'Table V'!$A$1:$Q$259969,17,FALSE),"-",(RIGHT(C460,4)),"0",D460),"")</f>
        <v>1251019-6175010</v>
      </c>
      <c r="Q460" s="86" t="str">
        <f>IFERROR(VLOOKUP(F460,'Table V'!A:L,12,FALSE),"")</f>
        <v>LAB</v>
      </c>
      <c r="R460" s="82" t="s">
        <v>960</v>
      </c>
      <c r="S460" s="81" t="s">
        <v>259</v>
      </c>
      <c r="T460" s="90">
        <v>43535</v>
      </c>
      <c r="U460" s="88" t="s">
        <v>18</v>
      </c>
      <c r="V460" s="86" t="str">
        <f>IFERROR(VLOOKUP(F460,'Table V'!A:F,6,FALSE),"TBD")</f>
        <v>6963455500
6963455400</v>
      </c>
      <c r="W460" s="81" t="str">
        <f>IFERROR(VLOOKUP(F460,'Table V'!A:G,7,FALSE),"TBD")</f>
        <v>Qté 1
Qté 1</v>
      </c>
      <c r="X460" s="81" t="str">
        <f>IFERROR(VLOOKUP(A460,[1]Feuil1!$A:$AJ,32,FALSE),"N/A")</f>
        <v>Received</v>
      </c>
      <c r="Y460" s="86" t="s">
        <v>1893</v>
      </c>
      <c r="Z460" s="89" t="s">
        <v>1420</v>
      </c>
      <c r="AA460" s="81" t="s">
        <v>840</v>
      </c>
      <c r="AB460" s="85">
        <v>16961</v>
      </c>
      <c r="AC460" s="85" t="s">
        <v>905</v>
      </c>
      <c r="AD460" s="85">
        <v>5099</v>
      </c>
      <c r="AE460" s="90">
        <v>43465</v>
      </c>
      <c r="AF460" s="90">
        <v>43539</v>
      </c>
      <c r="AG460" s="90">
        <f t="shared" si="31"/>
        <v>43535</v>
      </c>
      <c r="AH460" s="81"/>
      <c r="AI460" s="133">
        <f>IFERROR(VLOOKUP(SPARES_MANUF[[#This Row],[LCT pour mise à la MAD]],[2]MAD!$B$4:$J$500000,2,FALSE),"MAD TBD")</f>
        <v>43535</v>
      </c>
      <c r="AJ460" s="124">
        <f>IFERROR(VLOOKUP(SPARES_MANUF[[#This Row],[LCT pour mise à la MAD]],[2]MAD!$B$4:$J$500000,9,FALSE),"")</f>
        <v>43536</v>
      </c>
      <c r="AK4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60" s="124">
        <f>SPARES_MANUF[[#This Row],[Promised ODD]]</f>
        <v>43539</v>
      </c>
      <c r="AM460" s="122" t="s">
        <v>10</v>
      </c>
      <c r="AN460" s="200">
        <f>IFERROR(VLOOKUP(SPARES_MANUF[[#This Row],[P/N]],'Table V'!A$1:O$7777,13,FALSE),"0,00")</f>
        <v>1036</v>
      </c>
      <c r="AO460" s="201">
        <f>IFERROR(VLOOKUP(SPARES_MANUF[[#This Row],[P/N]],'Table V'!A$1:O$7777,14,FALSE),"0,00")</f>
        <v>1937</v>
      </c>
      <c r="AP460" s="202" t="str">
        <f>IFERROR(VLOOKUP(SPARES_MANUF[[#This Row],[P/N]],'Table V'!A$1:O$7777,15,FALSE),"TBD")</f>
        <v>USD</v>
      </c>
      <c r="AQ460" s="201" t="str">
        <f>IFERROR(VLOOKUP(SPARES_MANUF[[#This Row],[CONCAT]],[3]PO_AS!$A$2:$R$2520,16,FALSE),"TBD")</f>
        <v>TBD</v>
      </c>
      <c r="AR460" s="202" t="str">
        <f>IFERROR(VLOOKUP(SPARES_MANUF[[#This Row],[CONCAT]],[3]PO_AS!$A$2:$S$2520,18,FALSE),"TBD")</f>
        <v>TBD</v>
      </c>
      <c r="AS460" s="204" t="str">
        <f t="shared" si="32"/>
        <v>Non valide</v>
      </c>
      <c r="AT460" s="204" t="str">
        <f t="shared" si="33"/>
        <v>Non valide</v>
      </c>
      <c r="AU4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60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60" s="259" t="str">
        <f>LEFT(SPARES_MANUF[[#This Row],[LCT]],9)</f>
        <v>LCT145735</v>
      </c>
      <c r="AX460" s="205">
        <f>SPARES_MANUF[[#This Row],[Collaborated date]]</f>
        <v>43539</v>
      </c>
      <c r="AY460" s="206">
        <f>IF(AND(SPARES_MANUF[[#This Row],[Dashboard date]]&gt;40179,SPARES_MANUF[[#This Row],[Dashboard date]]&lt;45658),SPARES_MANUF[[#This Row],[Dashboard date]],0)</f>
        <v>43539</v>
      </c>
      <c r="AZ460" s="207">
        <f>IF(OR(SPARES_MANUF[[#This Row],[Client]]="STELIA",SPARES_MANUF[[#This Row],[Priority]]="RTN",SPARES_MANUF[[#This Row],[Priority]]="EXP",SPARES_MANUF[[#This Row],[Priority]]="CRIT"),2,1)</f>
        <v>2</v>
      </c>
      <c r="BA460" s="208">
        <f>IFERROR(VLOOKUP(SPARES_MANUF[[#This Row],[P/N]],Tableau2[[#All],[PN]:[Temps alloués (h)]],16,FALSE),"TBD")</f>
        <v>0</v>
      </c>
      <c r="BB460" s="208">
        <f>IFERROR(SUM(SPARES_MANUF[[#This Row],[Temps alloués Unitaire]]*SPARES_MANUF[[#This Row],[Requested Qty]]),"TBD")</f>
        <v>0</v>
      </c>
    </row>
    <row r="461" spans="1:54" ht="38.25" hidden="1" customHeight="1" x14ac:dyDescent="0.2">
      <c r="A461" s="335" t="str">
        <f t="shared" si="30"/>
        <v>2792618410</v>
      </c>
      <c r="B461" s="81" t="str">
        <f>IFERROR(VLOOKUP(F461,'Table V'!A:K,11,FALSE),"TBD")</f>
        <v>AIRBUS</v>
      </c>
      <c r="C461" s="81">
        <v>27926184</v>
      </c>
      <c r="D461" s="82">
        <v>10</v>
      </c>
      <c r="E461" s="83" t="s">
        <v>86</v>
      </c>
      <c r="F461" s="81" t="s">
        <v>680</v>
      </c>
      <c r="G461" s="81">
        <v>1</v>
      </c>
      <c r="H461" s="81">
        <v>0</v>
      </c>
      <c r="I461" s="81"/>
      <c r="J461" s="84" t="str">
        <f>IFERROR(VLOOKUP(F461,'Table V'!A:I,9,FALSE),"P/N INCONNU")</f>
        <v>P/N CONNU</v>
      </c>
      <c r="K461" s="81" t="str">
        <f>IFERROR(VLOOKUP(F461,'Table V'!A:J,10,FALSE),"TBD")</f>
        <v>TBD</v>
      </c>
      <c r="L461" s="81" t="str">
        <f>IFERROR(VLOOKUP(F461,'Table V'!A:C,3,FALSE),"LdF non existante")</f>
        <v>LdF Non approuvée</v>
      </c>
      <c r="M461" s="85" t="s">
        <v>46</v>
      </c>
      <c r="N461" s="81" t="str">
        <f>IFERROR(VLOOKUP(F461,'Table V'!A:H,8,FALSE),"À définir")</f>
        <v>NON</v>
      </c>
      <c r="O461" s="81">
        <f>IFERROR(VLOOKUP(F461,'Table V'!A:E,2,FALSE),"TBD")</f>
        <v>62</v>
      </c>
      <c r="P461" s="81" t="str">
        <f>IFERROR(CONCATENATE(VLOOKUP(F461,'Table V'!$A$1:$Q$259969,17,FALSE),"-",(RIGHT(C461,4)),"0",D461),"")</f>
        <v>1251019-6184010</v>
      </c>
      <c r="Q461" s="86" t="str">
        <f>IFERROR(VLOOKUP(F461,'Table V'!A:L,12,FALSE),"")</f>
        <v>LAB</v>
      </c>
      <c r="R461" s="82" t="s">
        <v>983</v>
      </c>
      <c r="S461" s="81" t="s">
        <v>259</v>
      </c>
      <c r="T461" s="90">
        <v>43535</v>
      </c>
      <c r="U461" s="88" t="s">
        <v>18</v>
      </c>
      <c r="V461" s="86" t="str">
        <f>IFERROR(VLOOKUP(F461,'Table V'!A:F,6,FALSE),"TBD")</f>
        <v>6963455500
6963455400
6963403400</v>
      </c>
      <c r="W461" s="81" t="str">
        <f>IFERROR(VLOOKUP(F461,'Table V'!A:G,7,FALSE),"TBD")</f>
        <v>Qté 1
Qté 1
Qté 1</v>
      </c>
      <c r="X461" s="81" t="str">
        <f>IFERROR(VLOOKUP(A461,[1]Feuil1!$A:$AJ,32,FALSE),"N/A")</f>
        <v>Received</v>
      </c>
      <c r="Y461" s="86" t="s">
        <v>1893</v>
      </c>
      <c r="Z461" s="89" t="s">
        <v>1420</v>
      </c>
      <c r="AA461" s="81" t="s">
        <v>840</v>
      </c>
      <c r="AB461" s="85">
        <v>16961</v>
      </c>
      <c r="AC461" s="85" t="s">
        <v>905</v>
      </c>
      <c r="AD461" s="85">
        <v>5099</v>
      </c>
      <c r="AE461" s="90">
        <v>43465</v>
      </c>
      <c r="AF461" s="90">
        <v>43539</v>
      </c>
      <c r="AG461" s="90">
        <f t="shared" si="31"/>
        <v>43535</v>
      </c>
      <c r="AH461" s="81"/>
      <c r="AI461" s="133">
        <f>IFERROR(VLOOKUP(SPARES_MANUF[[#This Row],[LCT pour mise à la MAD]],[2]MAD!$B$4:$J$500000,2,FALSE),"MAD TBD")</f>
        <v>43535</v>
      </c>
      <c r="AJ461" s="124">
        <f>IFERROR(VLOOKUP(SPARES_MANUF[[#This Row],[LCT pour mise à la MAD]],[2]MAD!$B$4:$J$500000,9,FALSE),"")</f>
        <v>43536</v>
      </c>
      <c r="AK4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61" s="124">
        <f>SPARES_MANUF[[#This Row],[Promised ODD]]</f>
        <v>43539</v>
      </c>
      <c r="AM461" s="122" t="s">
        <v>10</v>
      </c>
      <c r="AN461" s="200">
        <f>IFERROR(VLOOKUP(SPARES_MANUF[[#This Row],[P/N]],'Table V'!A$1:O$7777,13,FALSE),"0,00")</f>
        <v>1155</v>
      </c>
      <c r="AO461" s="201">
        <f>IFERROR(VLOOKUP(SPARES_MANUF[[#This Row],[P/N]],'Table V'!A$1:O$7777,14,FALSE),"0,00")</f>
        <v>2033</v>
      </c>
      <c r="AP461" s="202" t="str">
        <f>IFERROR(VLOOKUP(SPARES_MANUF[[#This Row],[P/N]],'Table V'!A$1:O$7777,15,FALSE),"TBD")</f>
        <v>USD</v>
      </c>
      <c r="AQ461" s="201" t="str">
        <f>IFERROR(VLOOKUP(SPARES_MANUF[[#This Row],[CONCAT]],[3]PO_AS!$A$2:$R$2520,16,FALSE),"TBD")</f>
        <v>TBD</v>
      </c>
      <c r="AR461" s="202" t="str">
        <f>IFERROR(VLOOKUP(SPARES_MANUF[[#This Row],[CONCAT]],[3]PO_AS!$A$2:$S$2520,18,FALSE),"TBD")</f>
        <v>TBD</v>
      </c>
      <c r="AS461" s="204" t="str">
        <f t="shared" si="32"/>
        <v>Non valide</v>
      </c>
      <c r="AT461" s="204" t="str">
        <f t="shared" si="33"/>
        <v>Non valide</v>
      </c>
      <c r="AU4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61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61" s="259" t="str">
        <f>LEFT(SPARES_MANUF[[#This Row],[LCT]],9)</f>
        <v>LCT157624</v>
      </c>
      <c r="AX461" s="205">
        <f>SPARES_MANUF[[#This Row],[Collaborated date]]</f>
        <v>43539</v>
      </c>
      <c r="AY461" s="206">
        <f>IF(AND(SPARES_MANUF[[#This Row],[Dashboard date]]&gt;40179,SPARES_MANUF[[#This Row],[Dashboard date]]&lt;45658),SPARES_MANUF[[#This Row],[Dashboard date]],0)</f>
        <v>43539</v>
      </c>
      <c r="AZ461" s="207">
        <f>IF(OR(SPARES_MANUF[[#This Row],[Client]]="STELIA",SPARES_MANUF[[#This Row],[Priority]]="RTN",SPARES_MANUF[[#This Row],[Priority]]="EXP",SPARES_MANUF[[#This Row],[Priority]]="CRIT"),2,1)</f>
        <v>2</v>
      </c>
      <c r="BA461" s="208">
        <f>IFERROR(VLOOKUP(SPARES_MANUF[[#This Row],[P/N]],Tableau2[[#All],[PN]:[Temps alloués (h)]],16,FALSE),"TBD")</f>
        <v>0</v>
      </c>
      <c r="BB461" s="208">
        <f>IFERROR(SUM(SPARES_MANUF[[#This Row],[Temps alloués Unitaire]]*SPARES_MANUF[[#This Row],[Requested Qty]]),"TBD")</f>
        <v>0</v>
      </c>
    </row>
    <row r="462" spans="1:54" ht="38.25" hidden="1" customHeight="1" x14ac:dyDescent="0.2">
      <c r="A462" s="335" t="str">
        <f t="shared" si="30"/>
        <v>2794710410</v>
      </c>
      <c r="B462" s="81" t="str">
        <f>IFERROR(VLOOKUP(F462,'Table V'!A:K,11,FALSE),"TBD")</f>
        <v>AIRBUS</v>
      </c>
      <c r="C462" s="81">
        <v>27947104</v>
      </c>
      <c r="D462" s="82" t="s">
        <v>139</v>
      </c>
      <c r="E462" s="83" t="s">
        <v>86</v>
      </c>
      <c r="F462" s="81" t="s">
        <v>679</v>
      </c>
      <c r="G462" s="81" t="s">
        <v>1064</v>
      </c>
      <c r="H462" s="81">
        <v>0</v>
      </c>
      <c r="I462" s="81" t="str">
        <f>IFERROR(VLOOKUP(F462,'Stock PHS'!A:F,6,FALSE),"")</f>
        <v/>
      </c>
      <c r="J462" s="84" t="str">
        <f>IFERROR(VLOOKUP(F462,'Table V'!A:I,9,FALSE),"P/N INCONNU")</f>
        <v>P/N CONNU</v>
      </c>
      <c r="K462" s="81" t="str">
        <f>IFERROR(VLOOKUP(F462,'Table V'!A:J,10,FALSE),"TBD")</f>
        <v>TBD</v>
      </c>
      <c r="L462" s="81" t="str">
        <f>IFERROR(VLOOKUP(F462,'Table V'!A:C,3,FALSE),"LdF non existante")</f>
        <v>LdF Non approuvée</v>
      </c>
      <c r="M462" s="85" t="s">
        <v>46</v>
      </c>
      <c r="N462" s="81" t="str">
        <f>IFERROR(VLOOKUP(F462,'Table V'!A:H,8,FALSE),"À définir")</f>
        <v>NON</v>
      </c>
      <c r="O462" s="81">
        <f>IFERROR(VLOOKUP(F462,'Table V'!A:E,2,FALSE),"TBD")</f>
        <v>61</v>
      </c>
      <c r="P462" s="81" t="str">
        <f>IFERROR(CONCATENATE(VLOOKUP(F462,'Table V'!$A$1:$Q$259969,17,FALSE),"-",(RIGHT(C462,4)),"0",D462),"")</f>
        <v>1251019-7104010</v>
      </c>
      <c r="Q462" s="86" t="str">
        <f>IFERROR(VLOOKUP(F462,'Table V'!A:L,12,FALSE),"")</f>
        <v>LAB</v>
      </c>
      <c r="R462" s="82" t="s">
        <v>1074</v>
      </c>
      <c r="S462" s="81" t="s">
        <v>262</v>
      </c>
      <c r="T462" s="90">
        <v>43535</v>
      </c>
      <c r="U462" s="88" t="s">
        <v>18</v>
      </c>
      <c r="V462" s="86" t="str">
        <f>IFERROR(VLOOKUP(F462,'Table V'!A:F,6,FALSE),"TBD")</f>
        <v>6963455500
6963455400</v>
      </c>
      <c r="W462" s="81" t="str">
        <f>IFERROR(VLOOKUP(F462,'Table V'!A:G,7,FALSE),"TBD")</f>
        <v>Qté 1
Qté 1</v>
      </c>
      <c r="X462" s="81" t="str">
        <f>IFERROR(VLOOKUP(A462,[1]Feuil1!$A:$AJ,32,FALSE),"N/A")</f>
        <v>Received</v>
      </c>
      <c r="Y462" s="86" t="s">
        <v>1893</v>
      </c>
      <c r="Z462" s="89" t="s">
        <v>1211</v>
      </c>
      <c r="AA462" s="81" t="s">
        <v>840</v>
      </c>
      <c r="AB462" s="85">
        <v>18362</v>
      </c>
      <c r="AC462" s="85" t="s">
        <v>1111</v>
      </c>
      <c r="AD462" s="85">
        <v>5099</v>
      </c>
      <c r="AE462" s="90">
        <v>43509.999988425923</v>
      </c>
      <c r="AF462" s="90">
        <v>43539</v>
      </c>
      <c r="AG462" s="90">
        <f t="shared" si="31"/>
        <v>43535</v>
      </c>
      <c r="AH462" s="81"/>
      <c r="AI462" s="133">
        <f>IFERROR(VLOOKUP(SPARES_MANUF[[#This Row],[LCT pour mise à la MAD]],[2]MAD!$B$4:$J$500000,2,FALSE),"MAD TBD")</f>
        <v>43535</v>
      </c>
      <c r="AJ462" s="124">
        <f>IFERROR(VLOOKUP(SPARES_MANUF[[#This Row],[LCT pour mise à la MAD]],[2]MAD!$B$4:$J$500000,9,FALSE),"")</f>
        <v>43536</v>
      </c>
      <c r="AK4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62" s="124">
        <f>SPARES_MANUF[[#This Row],[Promised ODD]]</f>
        <v>43539</v>
      </c>
      <c r="AM462" s="122" t="s">
        <v>10</v>
      </c>
      <c r="AN462" s="200">
        <f>IFERROR(VLOOKUP(SPARES_MANUF[[#This Row],[P/N]],'Table V'!A$1:O$7777,13,FALSE),"0,00")</f>
        <v>1389</v>
      </c>
      <c r="AO462" s="201">
        <f>IFERROR(VLOOKUP(SPARES_MANUF[[#This Row],[P/N]],'Table V'!A$1:O$7777,14,FALSE),"0,00")</f>
        <v>2219</v>
      </c>
      <c r="AP462" s="202" t="str">
        <f>IFERROR(VLOOKUP(SPARES_MANUF[[#This Row],[P/N]],'Table V'!A$1:O$7777,15,FALSE),"TBD")</f>
        <v>USD</v>
      </c>
      <c r="AQ462" s="201" t="str">
        <f>IFERROR(VLOOKUP(SPARES_MANUF[[#This Row],[CONCAT]],[3]PO_AS!$A$2:$R$2520,16,FALSE),"TBD")</f>
        <v>TBD</v>
      </c>
      <c r="AR462" s="202" t="str">
        <f>IFERROR(VLOOKUP(SPARES_MANUF[[#This Row],[CONCAT]],[3]PO_AS!$A$2:$S$2520,18,FALSE),"TBD")</f>
        <v>TBD</v>
      </c>
      <c r="AS462" s="204" t="str">
        <f t="shared" si="32"/>
        <v>Non valide</v>
      </c>
      <c r="AT462" s="204" t="str">
        <f t="shared" si="33"/>
        <v>Non valide</v>
      </c>
      <c r="AU4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62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62" s="259" t="str">
        <f>LEFT(SPARES_MANUF[[#This Row],[LCT]],9)</f>
        <v>LCT169844</v>
      </c>
      <c r="AX462" s="205">
        <f>SPARES_MANUF[[#This Row],[Collaborated date]]</f>
        <v>43539</v>
      </c>
      <c r="AY462" s="206">
        <f>IF(AND(SPARES_MANUF[[#This Row],[Dashboard date]]&gt;40179,SPARES_MANUF[[#This Row],[Dashboard date]]&lt;45658),SPARES_MANUF[[#This Row],[Dashboard date]],0)</f>
        <v>43539</v>
      </c>
      <c r="AZ462" s="207">
        <f>IF(OR(SPARES_MANUF[[#This Row],[Client]]="STELIA",SPARES_MANUF[[#This Row],[Priority]]="RTN",SPARES_MANUF[[#This Row],[Priority]]="EXP",SPARES_MANUF[[#This Row],[Priority]]="CRIT"),2,1)</f>
        <v>2</v>
      </c>
      <c r="BA462" s="208">
        <f>IFERROR(VLOOKUP(SPARES_MANUF[[#This Row],[P/N]],Tableau2[[#All],[PN]:[Temps alloués (h)]],16,FALSE),"TBD")</f>
        <v>0</v>
      </c>
      <c r="BB462" s="208">
        <f>IFERROR(SUM(SPARES_MANUF[[#This Row],[Temps alloués Unitaire]]*SPARES_MANUF[[#This Row],[Requested Qty]]),"TBD")</f>
        <v>0</v>
      </c>
    </row>
    <row r="463" spans="1:54" ht="38.25" hidden="1" customHeight="1" x14ac:dyDescent="0.2">
      <c r="A463" s="335" t="str">
        <f t="shared" si="30"/>
        <v>2794720110</v>
      </c>
      <c r="B463" s="81" t="str">
        <f>IFERROR(VLOOKUP(F463,'Table V'!A:K,11,FALSE),"TBD")</f>
        <v>AIRBUS</v>
      </c>
      <c r="C463" s="81">
        <v>27947201</v>
      </c>
      <c r="D463" s="82" t="s">
        <v>139</v>
      </c>
      <c r="E463" s="83" t="s">
        <v>86</v>
      </c>
      <c r="F463" s="81" t="s">
        <v>678</v>
      </c>
      <c r="G463" s="81" t="s">
        <v>1064</v>
      </c>
      <c r="H463" s="81">
        <v>0</v>
      </c>
      <c r="I463" s="81" t="str">
        <f>IFERROR(VLOOKUP(F463,'Stock PHS'!A:F,6,FALSE),"")</f>
        <v/>
      </c>
      <c r="J463" s="84" t="str">
        <f>IFERROR(VLOOKUP(F463,'Table V'!A:I,9,FALSE),"P/N INCONNU")</f>
        <v>P/N CONNU</v>
      </c>
      <c r="K463" s="81" t="str">
        <f>IFERROR(VLOOKUP(F463,'Table V'!A:J,10,FALSE),"TBD")</f>
        <v>NB6251P</v>
      </c>
      <c r="L463" s="81" t="str">
        <f>IFERROR(VLOOKUP(F463,'Table V'!A:C,3,FALSE),"LdF non existante")</f>
        <v>LdF Non approuvée</v>
      </c>
      <c r="M463" s="85" t="s">
        <v>46</v>
      </c>
      <c r="N463" s="81" t="str">
        <f>IFERROR(VLOOKUP(F463,'Table V'!A:H,8,FALSE),"À définir")</f>
        <v>NON</v>
      </c>
      <c r="O463" s="81">
        <f>IFERROR(VLOOKUP(F463,'Table V'!A:E,2,FALSE),"TBD")</f>
        <v>60</v>
      </c>
      <c r="P463" s="81" t="str">
        <f>IFERROR(CONCATENATE(VLOOKUP(F463,'Table V'!$A$1:$Q$259969,17,FALSE),"-",(RIGHT(C463,4)),"0",D463),"")</f>
        <v>1251019-7201010</v>
      </c>
      <c r="Q463" s="86" t="str">
        <f>IFERROR(VLOOKUP(F463,'Table V'!A:L,12,FALSE),"")</f>
        <v>LAB</v>
      </c>
      <c r="R463" s="82" t="s">
        <v>1069</v>
      </c>
      <c r="S463" s="81" t="s">
        <v>260</v>
      </c>
      <c r="T463" s="90">
        <v>43535</v>
      </c>
      <c r="U463" s="88" t="s">
        <v>18</v>
      </c>
      <c r="V463" s="86" t="str">
        <f>IFERROR(VLOOKUP(F463,'Table V'!A:F,6,FALSE),"TBD")</f>
        <v>6963455500
6963455400</v>
      </c>
      <c r="W463" s="81" t="str">
        <f>IFERROR(VLOOKUP(F463,'Table V'!A:G,7,FALSE),"TBD")</f>
        <v>Qté 1
Qté 1</v>
      </c>
      <c r="X463" s="81" t="str">
        <f>IFERROR(VLOOKUP(A463,[1]Feuil1!$A:$AJ,32,FALSE),"N/A")</f>
        <v>Received</v>
      </c>
      <c r="Y463" s="86" t="s">
        <v>1893</v>
      </c>
      <c r="Z463" s="89" t="s">
        <v>1211</v>
      </c>
      <c r="AA463" s="81" t="s">
        <v>840</v>
      </c>
      <c r="AB463" s="85">
        <v>18362</v>
      </c>
      <c r="AC463" s="85" t="s">
        <v>1111</v>
      </c>
      <c r="AD463" s="85">
        <v>5099</v>
      </c>
      <c r="AE463" s="90">
        <v>43537.999988425923</v>
      </c>
      <c r="AF463" s="90">
        <v>43539</v>
      </c>
      <c r="AG463" s="90">
        <f t="shared" si="31"/>
        <v>43535</v>
      </c>
      <c r="AH463" s="81"/>
      <c r="AI463" s="133">
        <f>IFERROR(VLOOKUP(SPARES_MANUF[[#This Row],[LCT pour mise à la MAD]],[2]MAD!$B$4:$J$500000,2,FALSE),"MAD TBD")</f>
        <v>43535</v>
      </c>
      <c r="AJ463" s="124">
        <f>IFERROR(VLOOKUP(SPARES_MANUF[[#This Row],[LCT pour mise à la MAD]],[2]MAD!$B$4:$J$500000,9,FALSE),"")</f>
        <v>43536</v>
      </c>
      <c r="AK4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63" s="124">
        <f>SPARES_MANUF[[#This Row],[Promised ODD]]</f>
        <v>43539</v>
      </c>
      <c r="AM463" s="122" t="s">
        <v>10</v>
      </c>
      <c r="AN463" s="200">
        <f>IFERROR(VLOOKUP(SPARES_MANUF[[#This Row],[P/N]],'Table V'!A$1:O$7777,13,FALSE),"0,00")</f>
        <v>1036</v>
      </c>
      <c r="AO463" s="201">
        <f>IFERROR(VLOOKUP(SPARES_MANUF[[#This Row],[P/N]],'Table V'!A$1:O$7777,14,FALSE),"0,00")</f>
        <v>1937</v>
      </c>
      <c r="AP463" s="202" t="str">
        <f>IFERROR(VLOOKUP(SPARES_MANUF[[#This Row],[P/N]],'Table V'!A$1:O$7777,15,FALSE),"TBD")</f>
        <v>USD</v>
      </c>
      <c r="AQ463" s="201" t="str">
        <f>IFERROR(VLOOKUP(SPARES_MANUF[[#This Row],[CONCAT]],[3]PO_AS!$A$2:$R$2520,16,FALSE),"TBD")</f>
        <v>TBD</v>
      </c>
      <c r="AR463" s="202" t="str">
        <f>IFERROR(VLOOKUP(SPARES_MANUF[[#This Row],[CONCAT]],[3]PO_AS!$A$2:$S$2520,18,FALSE),"TBD")</f>
        <v>TBD</v>
      </c>
      <c r="AS463" s="204" t="str">
        <f t="shared" si="32"/>
        <v>Non valide</v>
      </c>
      <c r="AT463" s="204" t="str">
        <f t="shared" si="33"/>
        <v>Non valide</v>
      </c>
      <c r="AU4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63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63" s="259" t="str">
        <f>LEFT(SPARES_MANUF[[#This Row],[LCT]],9)</f>
        <v>LCT169834</v>
      </c>
      <c r="AX463" s="205">
        <f>SPARES_MANUF[[#This Row],[Collaborated date]]</f>
        <v>43539</v>
      </c>
      <c r="AY463" s="206">
        <f>IF(AND(SPARES_MANUF[[#This Row],[Dashboard date]]&gt;40179,SPARES_MANUF[[#This Row],[Dashboard date]]&lt;45658),SPARES_MANUF[[#This Row],[Dashboard date]],0)</f>
        <v>43539</v>
      </c>
      <c r="AZ463" s="207">
        <f>IF(OR(SPARES_MANUF[[#This Row],[Client]]="STELIA",SPARES_MANUF[[#This Row],[Priority]]="RTN",SPARES_MANUF[[#This Row],[Priority]]="EXP",SPARES_MANUF[[#This Row],[Priority]]="CRIT"),2,1)</f>
        <v>2</v>
      </c>
      <c r="BA463" s="208">
        <f>IFERROR(VLOOKUP(SPARES_MANUF[[#This Row],[P/N]],Tableau2[[#All],[PN]:[Temps alloués (h)]],16,FALSE),"TBD")</f>
        <v>0</v>
      </c>
      <c r="BB463" s="208">
        <f>IFERROR(SUM(SPARES_MANUF[[#This Row],[Temps alloués Unitaire]]*SPARES_MANUF[[#This Row],[Requested Qty]]),"TBD")</f>
        <v>0</v>
      </c>
    </row>
    <row r="464" spans="1:54" ht="38.25" hidden="1" customHeight="1" x14ac:dyDescent="0.2">
      <c r="A464" s="335" t="str">
        <f t="shared" si="30"/>
        <v>2794742310</v>
      </c>
      <c r="B464" s="81" t="str">
        <f>IFERROR(VLOOKUP(F464,'Table V'!A:K,11,FALSE),"TBD")</f>
        <v>AIRBUS</v>
      </c>
      <c r="C464" s="81">
        <v>27947423</v>
      </c>
      <c r="D464" s="82" t="s">
        <v>139</v>
      </c>
      <c r="E464" s="83" t="s">
        <v>86</v>
      </c>
      <c r="F464" s="81" t="s">
        <v>680</v>
      </c>
      <c r="G464" s="81" t="s">
        <v>1064</v>
      </c>
      <c r="H464" s="81">
        <v>0</v>
      </c>
      <c r="I464" s="81"/>
      <c r="J464" s="84" t="str">
        <f>IFERROR(VLOOKUP(F464,'Table V'!A:I,9,FALSE),"P/N INCONNU")</f>
        <v>P/N CONNU</v>
      </c>
      <c r="K464" s="81" t="str">
        <f>IFERROR(VLOOKUP(F464,'Table V'!A:J,10,FALSE),"TBD")</f>
        <v>TBD</v>
      </c>
      <c r="L464" s="81" t="str">
        <f>IFERROR(VLOOKUP(F464,'Table V'!A:C,3,FALSE),"LdF non existante")</f>
        <v>LdF Non approuvée</v>
      </c>
      <c r="M464" s="85" t="s">
        <v>46</v>
      </c>
      <c r="N464" s="81" t="str">
        <f>IFERROR(VLOOKUP(F464,'Table V'!A:H,8,FALSE),"À définir")</f>
        <v>NON</v>
      </c>
      <c r="O464" s="81">
        <f>IFERROR(VLOOKUP(F464,'Table V'!A:E,2,FALSE),"TBD")</f>
        <v>62</v>
      </c>
      <c r="P464" s="81" t="str">
        <f>IFERROR(CONCATENATE(VLOOKUP(F464,'Table V'!$A$1:$Q$259969,17,FALSE),"-",(RIGHT(C464,4)),"0",D464),"")</f>
        <v>1251019-7423010</v>
      </c>
      <c r="Q464" s="86" t="str">
        <f>IFERROR(VLOOKUP(F464,'Table V'!A:L,12,FALSE),"")</f>
        <v>LAB</v>
      </c>
      <c r="R464" s="82" t="s">
        <v>1079</v>
      </c>
      <c r="S464" s="81" t="s">
        <v>261</v>
      </c>
      <c r="T464" s="90">
        <v>43535</v>
      </c>
      <c r="U464" s="88" t="s">
        <v>18</v>
      </c>
      <c r="V464" s="86" t="str">
        <f>IFERROR(VLOOKUP(F464,'Table V'!A:F,6,FALSE),"TBD")</f>
        <v>6963455500
6963455400
6963403400</v>
      </c>
      <c r="W464" s="81" t="str">
        <f>IFERROR(VLOOKUP(F464,'Table V'!A:G,7,FALSE),"TBD")</f>
        <v>Qté 1
Qté 1
Qté 1</v>
      </c>
      <c r="X464" s="81" t="str">
        <f>IFERROR(VLOOKUP(A464,[1]Feuil1!$A:$AJ,32,FALSE),"N/A")</f>
        <v>Received</v>
      </c>
      <c r="Y464" s="86" t="s">
        <v>1893</v>
      </c>
      <c r="Z464" s="89" t="s">
        <v>1211</v>
      </c>
      <c r="AA464" s="81" t="s">
        <v>840</v>
      </c>
      <c r="AB464" s="85">
        <v>18362</v>
      </c>
      <c r="AC464" s="85" t="s">
        <v>1111</v>
      </c>
      <c r="AD464" s="85">
        <v>5099</v>
      </c>
      <c r="AE464" s="90">
        <v>43537.999988425923</v>
      </c>
      <c r="AF464" s="90">
        <v>43539</v>
      </c>
      <c r="AG464" s="90">
        <f t="shared" si="31"/>
        <v>43535</v>
      </c>
      <c r="AH464" s="81"/>
      <c r="AI464" s="133">
        <f>IFERROR(VLOOKUP(SPARES_MANUF[[#This Row],[LCT pour mise à la MAD]],[2]MAD!$B$4:$J$500000,2,FALSE),"MAD TBD")</f>
        <v>43535</v>
      </c>
      <c r="AJ464" s="124">
        <f>IFERROR(VLOOKUP(SPARES_MANUF[[#This Row],[LCT pour mise à la MAD]],[2]MAD!$B$4:$J$500000,9,FALSE),"")</f>
        <v>43536</v>
      </c>
      <c r="AK46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64" s="124">
        <f>SPARES_MANUF[[#This Row],[Promised ODD]]</f>
        <v>43539</v>
      </c>
      <c r="AM464" s="122" t="s">
        <v>10</v>
      </c>
      <c r="AN464" s="200">
        <f>IFERROR(VLOOKUP(SPARES_MANUF[[#This Row],[P/N]],'Table V'!A$1:O$7777,13,FALSE),"0,00")</f>
        <v>1155</v>
      </c>
      <c r="AO464" s="201">
        <f>IFERROR(VLOOKUP(SPARES_MANUF[[#This Row],[P/N]],'Table V'!A$1:O$7777,14,FALSE),"0,00")</f>
        <v>2033</v>
      </c>
      <c r="AP464" s="202" t="str">
        <f>IFERROR(VLOOKUP(SPARES_MANUF[[#This Row],[P/N]],'Table V'!A$1:O$7777,15,FALSE),"TBD")</f>
        <v>USD</v>
      </c>
      <c r="AQ464" s="201" t="str">
        <f>IFERROR(VLOOKUP(SPARES_MANUF[[#This Row],[CONCAT]],[3]PO_AS!$A$2:$R$2520,16,FALSE),"TBD")</f>
        <v>TBD</v>
      </c>
      <c r="AR464" s="202" t="str">
        <f>IFERROR(VLOOKUP(SPARES_MANUF[[#This Row],[CONCAT]],[3]PO_AS!$A$2:$S$2520,18,FALSE),"TBD")</f>
        <v>TBD</v>
      </c>
      <c r="AS464" s="204" t="str">
        <f t="shared" si="32"/>
        <v>Non valide</v>
      </c>
      <c r="AT464" s="204" t="str">
        <f t="shared" si="33"/>
        <v>Non valide</v>
      </c>
      <c r="AU4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64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64" s="259" t="str">
        <f>LEFT(SPARES_MANUF[[#This Row],[LCT]],9)</f>
        <v>LCT169854</v>
      </c>
      <c r="AX464" s="205">
        <f>SPARES_MANUF[[#This Row],[Collaborated date]]</f>
        <v>43539</v>
      </c>
      <c r="AY464" s="206">
        <f>IF(AND(SPARES_MANUF[[#This Row],[Dashboard date]]&gt;40179,SPARES_MANUF[[#This Row],[Dashboard date]]&lt;45658),SPARES_MANUF[[#This Row],[Dashboard date]],0)</f>
        <v>43539</v>
      </c>
      <c r="AZ464" s="207">
        <f>IF(OR(SPARES_MANUF[[#This Row],[Client]]="STELIA",SPARES_MANUF[[#This Row],[Priority]]="RTN",SPARES_MANUF[[#This Row],[Priority]]="EXP",SPARES_MANUF[[#This Row],[Priority]]="CRIT"),2,1)</f>
        <v>2</v>
      </c>
      <c r="BA464" s="208">
        <f>IFERROR(VLOOKUP(SPARES_MANUF[[#This Row],[P/N]],Tableau2[[#All],[PN]:[Temps alloués (h)]],16,FALSE),"TBD")</f>
        <v>0</v>
      </c>
      <c r="BB464" s="208">
        <f>IFERROR(SUM(SPARES_MANUF[[#This Row],[Temps alloués Unitaire]]*SPARES_MANUF[[#This Row],[Requested Qty]]),"TBD")</f>
        <v>0</v>
      </c>
    </row>
    <row r="465" spans="1:54" ht="38.25" hidden="1" customHeight="1" x14ac:dyDescent="0.2">
      <c r="A465" s="335" t="str">
        <f t="shared" si="30"/>
        <v>490003724810</v>
      </c>
      <c r="B465" s="81" t="str">
        <f>IFERROR(VLOOKUP(F465,'Table V'!A:K,11,FALSE),"TBD")</f>
        <v>STELIA</v>
      </c>
      <c r="C465" s="81">
        <v>4900037248</v>
      </c>
      <c r="D465" s="82" t="s">
        <v>139</v>
      </c>
      <c r="E465" s="83" t="s">
        <v>86</v>
      </c>
      <c r="F465" s="81" t="s">
        <v>622</v>
      </c>
      <c r="G465" s="81">
        <v>2</v>
      </c>
      <c r="H465" s="81">
        <v>0</v>
      </c>
      <c r="I465" s="81" t="str">
        <f>IFERROR(VLOOKUP(F465,'Stock PHS'!A:F,6,FALSE),"")</f>
        <v/>
      </c>
      <c r="J465" s="84" t="str">
        <f>IFERROR(VLOOKUP(F465,'Table V'!A:I,9,FALSE),"P/N INCONNU")</f>
        <v>P/N CONNU</v>
      </c>
      <c r="K465" s="81" t="str">
        <f>IFERROR(VLOOKUP(F465,'Table V'!A:J,10,FALSE),"TBD")</f>
        <v>N/A</v>
      </c>
      <c r="L465" s="81" t="str">
        <f>IFERROR(VLOOKUP(F465,'Table V'!A:C,3,FALSE),"LdF non existante")</f>
        <v>LdF approuvée</v>
      </c>
      <c r="M465" s="85"/>
      <c r="N465" s="85" t="str">
        <f>IFERROR(VLOOKUP(F465,'Table V'!A:H,8,FALSE),"À définir")</f>
        <v>OUI</v>
      </c>
      <c r="O465" s="81" t="str">
        <f>IFERROR(VLOOKUP(F465,'Table V'!A:E,2,FALSE),"TBD")</f>
        <v>CÂBLE</v>
      </c>
      <c r="P465" s="81" t="str">
        <f>IFERROR(CONCATENATE(VLOOKUP(F465,'Table V'!$A$1:$Q$259969,17,FALSE),"-",(RIGHT(C465,4)),"0",D465),"")</f>
        <v>1251019-7248010</v>
      </c>
      <c r="Q465" s="92" t="str">
        <f>IFERROR(VLOOKUP(F465,'Table V'!A:L,12,FALSE),"")</f>
        <v>LAB</v>
      </c>
      <c r="R465" s="82" t="s">
        <v>1334</v>
      </c>
      <c r="S465" s="81" t="s">
        <v>1335</v>
      </c>
      <c r="T465" s="90">
        <v>43535</v>
      </c>
      <c r="U465" s="88" t="s">
        <v>18</v>
      </c>
      <c r="V465" s="93" t="str">
        <f>IFERROR(VLOOKUP(F465,'Table V'!A:F,6,FALSE),"TBD")</f>
        <v>N/A</v>
      </c>
      <c r="W465" s="94" t="str">
        <f>IFERROR(VLOOKUP(F465,'Table V'!A:G,7,FALSE),"TBD")</f>
        <v>N/A</v>
      </c>
      <c r="X465" s="94" t="str">
        <f>IFERROR(VLOOKUP(A465,[1]Feuil1!$A:$AJ,32,FALSE),"N/A")</f>
        <v>N/A</v>
      </c>
      <c r="Y465" s="86" t="s">
        <v>1893</v>
      </c>
      <c r="Z465" s="89" t="s">
        <v>1333</v>
      </c>
      <c r="AA465" s="81" t="s">
        <v>840</v>
      </c>
      <c r="AB465" s="85" t="s">
        <v>44</v>
      </c>
      <c r="AC465" s="85" t="s">
        <v>44</v>
      </c>
      <c r="AD465" s="85" t="s">
        <v>44</v>
      </c>
      <c r="AE465" s="90">
        <v>43539</v>
      </c>
      <c r="AF465" s="90">
        <v>43539</v>
      </c>
      <c r="AG465" s="90">
        <f t="shared" si="31"/>
        <v>43535</v>
      </c>
      <c r="AH465" s="81"/>
      <c r="AI465" s="133">
        <f>IFERROR(VLOOKUP(SPARES_MANUF[[#This Row],[LCT pour mise à la MAD]],[2]MAD!$B$4:$J$500000,2,FALSE),"MAD TBD")</f>
        <v>43537</v>
      </c>
      <c r="AJ465" s="124">
        <f>IFERROR(VLOOKUP(SPARES_MANUF[[#This Row],[LCT pour mise à la MAD]],[2]MAD!$B$4:$J$500000,9,FALSE),"")</f>
        <v>43538</v>
      </c>
      <c r="AK46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65" s="124">
        <f>SPARES_MANUF[[#This Row],[Promised ODD]]</f>
        <v>43539</v>
      </c>
      <c r="AM465" s="122" t="s">
        <v>10</v>
      </c>
      <c r="AN465" s="200">
        <f>IFERROR(VLOOKUP(SPARES_MANUF[[#This Row],[P/N]],'Table V'!A$1:O$7777,13,FALSE),"0,00")</f>
        <v>245</v>
      </c>
      <c r="AO465" s="201">
        <f>IFERROR(VLOOKUP(SPARES_MANUF[[#This Row],[P/N]],'Table V'!A$1:O$7777,14,FALSE),"0,00")</f>
        <v>0</v>
      </c>
      <c r="AP465" s="202" t="str">
        <f>IFERROR(VLOOKUP(SPARES_MANUF[[#This Row],[P/N]],'Table V'!A$1:O$7777,15,FALSE),"TBD")</f>
        <v>EUR</v>
      </c>
      <c r="AQ465" s="201" t="str">
        <f>IFERROR(VLOOKUP(SPARES_MANUF[[#This Row],[CONCAT]],[3]PO_AS!$A$2:$R$2520,16,FALSE),"TBD")</f>
        <v>TBD</v>
      </c>
      <c r="AR465" s="202" t="str">
        <f>IFERROR(VLOOKUP(SPARES_MANUF[[#This Row],[CONCAT]],[3]PO_AS!$A$2:$S$2520,18,FALSE),"TBD")</f>
        <v>TBD</v>
      </c>
      <c r="AS465" s="202" t="str">
        <f t="shared" si="32"/>
        <v>Non valide</v>
      </c>
      <c r="AT465" s="202" t="str">
        <f t="shared" si="33"/>
        <v>Non valide</v>
      </c>
      <c r="AU4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490</v>
      </c>
      <c r="AV465" s="280">
        <f>IFERROR(SPARES_MANUF[[#This Row],[CA]]*INDEX('Paramètres listes'!$A$32:$C$34,MATCH(SPARES_MANUF[[#This Row],[Devise vendue]],'Paramètres listes'!$A$32:$A$34,0),MATCH(DASHBOARD!$J$5,'Paramètres listes'!$A$32:$C$32,0)),"0,00")</f>
        <v>490</v>
      </c>
      <c r="AW465" s="259" t="str">
        <f>LEFT(SPARES_MANUF[[#This Row],[LCT]],9)</f>
        <v>LCT241816</v>
      </c>
      <c r="AX465" s="205">
        <f>SPARES_MANUF[[#This Row],[Collaborated date]]</f>
        <v>43539</v>
      </c>
      <c r="AY465" s="206">
        <f>IF(AND(SPARES_MANUF[[#This Row],[Dashboard date]]&gt;40179,SPARES_MANUF[[#This Row],[Dashboard date]]&lt;45658),SPARES_MANUF[[#This Row],[Dashboard date]],0)</f>
        <v>43539</v>
      </c>
      <c r="AZ465" s="207">
        <f>IF(OR(SPARES_MANUF[[#This Row],[Client]]="STELIA",SPARES_MANUF[[#This Row],[Priority]]="RTN",SPARES_MANUF[[#This Row],[Priority]]="EXP",SPARES_MANUF[[#This Row],[Priority]]="CRIT"),2,1)</f>
        <v>2</v>
      </c>
      <c r="BA465" s="208">
        <f>IFERROR(VLOOKUP(SPARES_MANUF[[#This Row],[P/N]],Tableau2[[#All],[PN]:[Temps alloués (h)]],16,FALSE),"TBD")</f>
        <v>1.26</v>
      </c>
      <c r="BB465" s="208">
        <f>IFERROR(SUM(SPARES_MANUF[[#This Row],[Temps alloués Unitaire]]*SPARES_MANUF[[#This Row],[Requested Qty]]),"TBD")</f>
        <v>2.52</v>
      </c>
    </row>
    <row r="466" spans="1:54" ht="38.25" hidden="1" customHeight="1" x14ac:dyDescent="0.2">
      <c r="A466" s="335" t="str">
        <f t="shared" si="30"/>
        <v>2808598310</v>
      </c>
      <c r="B466" s="81" t="str">
        <f>IFERROR(VLOOKUP(F466,'Table V'!A:K,11,FALSE),"TBD")</f>
        <v>AIRBUS</v>
      </c>
      <c r="C466" s="81">
        <v>28085983</v>
      </c>
      <c r="D466" s="82" t="s">
        <v>139</v>
      </c>
      <c r="E466" s="83" t="s">
        <v>3</v>
      </c>
      <c r="F466" s="81" t="s">
        <v>1526</v>
      </c>
      <c r="G466" s="81">
        <v>4</v>
      </c>
      <c r="H466" s="81">
        <v>0</v>
      </c>
      <c r="I466" s="81" t="str">
        <f>IFERROR(VLOOKUP(F466,'Stock PHS'!A:F,6,FALSE),"")</f>
        <v/>
      </c>
      <c r="J466" s="84" t="str">
        <f>IFERROR(VLOOKUP(F466,'Table V'!A:I,9,FALSE),"P/N INCONNU")</f>
        <v>P/N CONNU</v>
      </c>
      <c r="K466" s="81" t="str">
        <f>IFERROR(VLOOKUP(F466,'Table V'!A:J,10,FALSE),"TBD")</f>
        <v>NB01707P</v>
      </c>
      <c r="L466" s="81" t="str">
        <f>IFERROR(VLOOKUP(F466,'Table V'!A:C,3,FALSE),"LdF non existante")</f>
        <v>LdF Non approuvée</v>
      </c>
      <c r="M466" s="85"/>
      <c r="N466" s="85" t="str">
        <f>IFERROR(VLOOKUP(F466,'Table V'!A:H,8,FALSE),"À définir")</f>
        <v>NON</v>
      </c>
      <c r="O466" s="81">
        <f>IFERROR(VLOOKUP(F466,'Table V'!A:E,2,FALSE),"TBD")</f>
        <v>60</v>
      </c>
      <c r="P466" s="85" t="str">
        <f>IFERROR(CONCATENATE(VLOOKUP(F466,'Table V'!$A$1:$Q$259969,17,FALSE),"-",(RIGHT(C466,4)),"0",D466),"")</f>
        <v>1251019-5983010</v>
      </c>
      <c r="Q466" s="92" t="str">
        <f>IFERROR(VLOOKUP(F466,'Table V'!A:L,12,FALSE),"")</f>
        <v>LAB</v>
      </c>
      <c r="R466" s="82"/>
      <c r="S466" s="81"/>
      <c r="T466" s="90">
        <v>43535</v>
      </c>
      <c r="U466" s="88" t="s">
        <v>18</v>
      </c>
      <c r="V466" s="93" t="str">
        <f>IFERROR(VLOOKUP(F466,'Table V'!A:F,6,FALSE),"TBD")</f>
        <v>6963402800
6963403000</v>
      </c>
      <c r="W466" s="94" t="str">
        <f>IFERROR(VLOOKUP(F466,'Table V'!A:G,7,FALSE),"TBD")</f>
        <v>Qté 1
Qté 1</v>
      </c>
      <c r="X466" s="81" t="str">
        <f>IFERROR(VLOOKUP(A466,[1]Feuil1!$A:$AJ,32,FALSE),"N/A")</f>
        <v>Waiting</v>
      </c>
      <c r="Y466" s="86" t="s">
        <v>1937</v>
      </c>
      <c r="Z466" s="89" t="s">
        <v>1548</v>
      </c>
      <c r="AA466" s="81" t="s">
        <v>840</v>
      </c>
      <c r="AB466" s="85"/>
      <c r="AC466" s="85"/>
      <c r="AD466" s="85"/>
      <c r="AE466" s="90">
        <v>43537</v>
      </c>
      <c r="AF466" s="90"/>
      <c r="AG466" s="90">
        <f t="shared" si="31"/>
        <v>43535</v>
      </c>
      <c r="AH466" s="81"/>
      <c r="AI466" s="133" t="str">
        <f>IFERROR(VLOOKUP(SPARES_MANUF[[#This Row],[LCT pour mise à la MAD]],[2]MAD!$B$4:$J$500000,2,FALSE),"MAD TBD")</f>
        <v>MAD TBD</v>
      </c>
      <c r="AJ466" s="124" t="str">
        <f>IFERROR(VLOOKUP(SPARES_MANUF[[#This Row],[LCT pour mise à la MAD]],[2]MAD!$B$4:$J$500000,9,FALSE),"")</f>
        <v/>
      </c>
      <c r="AK4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66" s="124">
        <f>SPARES_MANUF[[#This Row],[Promised ODD]]</f>
        <v>0</v>
      </c>
      <c r="AM466" s="122" t="s">
        <v>10</v>
      </c>
      <c r="AN466" s="200">
        <f>IFERROR(VLOOKUP(SPARES_MANUF[[#This Row],[P/N]],'Table V'!A$1:O$7777,13,FALSE),"0,00")</f>
        <v>1014</v>
      </c>
      <c r="AO466" s="201">
        <f>IFERROR(VLOOKUP(SPARES_MANUF[[#This Row],[P/N]],'Table V'!A$1:O$7777,14,FALSE),"0,00")</f>
        <v>1898</v>
      </c>
      <c r="AP466" s="202" t="str">
        <f>IFERROR(VLOOKUP(SPARES_MANUF[[#This Row],[P/N]],'Table V'!A$1:O$7777,15,FALSE),"TBD")</f>
        <v>USD</v>
      </c>
      <c r="AQ466" s="201" t="str">
        <f>IFERROR(VLOOKUP(SPARES_MANUF[[#This Row],[CONCAT]],[3]PO_AS!$A$2:$R$2520,16,FALSE),"TBD")</f>
        <v>TBD</v>
      </c>
      <c r="AR466" s="202" t="str">
        <f>IFERROR(VLOOKUP(SPARES_MANUF[[#This Row],[CONCAT]],[3]PO_AS!$A$2:$S$2520,18,FALSE),"TBD")</f>
        <v>TBD</v>
      </c>
      <c r="AS466" s="202" t="str">
        <f t="shared" si="32"/>
        <v>Non valide</v>
      </c>
      <c r="AT466" s="202" t="str">
        <f t="shared" si="33"/>
        <v>Non valide</v>
      </c>
      <c r="AU4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7592</v>
      </c>
      <c r="AV466" s="280">
        <f>IFERROR(SPARES_MANUF[[#This Row],[CA]]*INDEX('Paramètres listes'!$A$32:$C$34,MATCH(SPARES_MANUF[[#This Row],[Devise vendue]],'Paramètres listes'!$A$32:$A$34,0),MATCH(DASHBOARD!$J$5,'Paramètres listes'!$A$32:$C$32,0)),"0,00")</f>
        <v>6756.88</v>
      </c>
      <c r="AW466" s="259" t="str">
        <f>LEFT(SPARES_MANUF[[#This Row],[LCT]],9)</f>
        <v/>
      </c>
      <c r="AX466" s="205">
        <f>SPARES_MANUF[[#This Row],[Collaborated date]]</f>
        <v>0</v>
      </c>
      <c r="AY466" s="206">
        <f>IF(AND(SPARES_MANUF[[#This Row],[Dashboard date]]&gt;40179,SPARES_MANUF[[#This Row],[Dashboard date]]&lt;45658),SPARES_MANUF[[#This Row],[Dashboard date]],0)</f>
        <v>0</v>
      </c>
      <c r="AZ466" s="207">
        <f>IF(OR(SPARES_MANUF[[#This Row],[Client]]="STELIA",SPARES_MANUF[[#This Row],[Priority]]="RTN",SPARES_MANUF[[#This Row],[Priority]]="EXP",SPARES_MANUF[[#This Row],[Priority]]="CRIT"),2,1)</f>
        <v>1</v>
      </c>
      <c r="BA466" s="208">
        <f>IFERROR(VLOOKUP(SPARES_MANUF[[#This Row],[P/N]],Tableau2[[#All],[PN]:[Temps alloués (h)]],16,FALSE),"TBD")</f>
        <v>0.95</v>
      </c>
      <c r="BB466" s="208">
        <f>IFERROR(SUM(SPARES_MANUF[[#This Row],[Temps alloués Unitaire]]*SPARES_MANUF[[#This Row],[Requested Qty]]),"TBD")</f>
        <v>3.8</v>
      </c>
    </row>
    <row r="467" spans="1:54" ht="38.25" hidden="1" customHeight="1" x14ac:dyDescent="0.2">
      <c r="A467" s="335" t="str">
        <f t="shared" si="30"/>
        <v>2808598710</v>
      </c>
      <c r="B467" s="81" t="str">
        <f>IFERROR(VLOOKUP(F467,'Table V'!A:K,11,FALSE),"TBD")</f>
        <v>AIRBUS</v>
      </c>
      <c r="C467" s="81">
        <v>28085987</v>
      </c>
      <c r="D467" s="82" t="s">
        <v>139</v>
      </c>
      <c r="E467" s="83" t="s">
        <v>3</v>
      </c>
      <c r="F467" s="81" t="s">
        <v>1527</v>
      </c>
      <c r="G467" s="81">
        <v>4</v>
      </c>
      <c r="H467" s="81">
        <v>0</v>
      </c>
      <c r="I467" s="81" t="str">
        <f>IFERROR(VLOOKUP(F467,'Stock PHS'!A:F,6,FALSE),"")</f>
        <v/>
      </c>
      <c r="J467" s="84" t="str">
        <f>IFERROR(VLOOKUP(F467,'Table V'!A:I,9,FALSE),"P/N INCONNU")</f>
        <v>P/N CONNU</v>
      </c>
      <c r="K467" s="81" t="str">
        <f>IFERROR(VLOOKUP(F467,'Table V'!A:J,10,FALSE),"TBD")</f>
        <v>NB01707P</v>
      </c>
      <c r="L467" s="81" t="str">
        <f>IFERROR(VLOOKUP(F467,'Table V'!A:C,3,FALSE),"LdF non existante")</f>
        <v>LdF Non approuvée</v>
      </c>
      <c r="M467" s="85"/>
      <c r="N467" s="85" t="str">
        <f>IFERROR(VLOOKUP(F467,'Table V'!A:H,8,FALSE),"À définir")</f>
        <v>NON</v>
      </c>
      <c r="O467" s="81">
        <f>IFERROR(VLOOKUP(F467,'Table V'!A:E,2,FALSE),"TBD")</f>
        <v>62</v>
      </c>
      <c r="P467" s="85" t="str">
        <f>IFERROR(CONCATENATE(VLOOKUP(F467,'Table V'!$A$1:$Q$259969,17,FALSE),"-",(RIGHT(C467,4)),"0",D467),"")</f>
        <v>1251019-5987010</v>
      </c>
      <c r="Q467" s="92" t="str">
        <f>IFERROR(VLOOKUP(F467,'Table V'!A:L,12,FALSE),"")</f>
        <v>LAB</v>
      </c>
      <c r="R467" s="82"/>
      <c r="S467" s="81"/>
      <c r="T467" s="90">
        <v>43535</v>
      </c>
      <c r="U467" s="88" t="s">
        <v>18</v>
      </c>
      <c r="V467" s="93" t="str">
        <f>IFERROR(VLOOKUP(F467,'Table V'!A:F,6,FALSE),"TBD")</f>
        <v>6963402800
6963403000
6963403400</v>
      </c>
      <c r="W467" s="94" t="str">
        <f>IFERROR(VLOOKUP(F467,'Table V'!A:G,7,FALSE),"TBD")</f>
        <v>Qté 1
Qté 1
Qté 1</v>
      </c>
      <c r="X467" s="81" t="str">
        <f>IFERROR(VLOOKUP(A467,[1]Feuil1!$A:$AJ,32,FALSE),"N/A")</f>
        <v>Waiting</v>
      </c>
      <c r="Y467" s="86" t="s">
        <v>1937</v>
      </c>
      <c r="Z467" s="89" t="s">
        <v>1548</v>
      </c>
      <c r="AA467" s="81" t="s">
        <v>840</v>
      </c>
      <c r="AB467" s="85"/>
      <c r="AC467" s="85"/>
      <c r="AD467" s="85"/>
      <c r="AE467" s="90">
        <v>43537</v>
      </c>
      <c r="AF467" s="90"/>
      <c r="AG467" s="90">
        <f t="shared" si="31"/>
        <v>43535</v>
      </c>
      <c r="AH467" s="81"/>
      <c r="AI467" s="133" t="str">
        <f>IFERROR(VLOOKUP(SPARES_MANUF[[#This Row],[LCT pour mise à la MAD]],[2]MAD!$B$4:$J$500000,2,FALSE),"MAD TBD")</f>
        <v>MAD TBD</v>
      </c>
      <c r="AJ467" s="124" t="str">
        <f>IFERROR(VLOOKUP(SPARES_MANUF[[#This Row],[LCT pour mise à la MAD]],[2]MAD!$B$4:$J$500000,9,FALSE),"")</f>
        <v/>
      </c>
      <c r="AK46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67" s="124">
        <f>SPARES_MANUF[[#This Row],[Promised ODD]]</f>
        <v>0</v>
      </c>
      <c r="AM467" s="122" t="s">
        <v>10</v>
      </c>
      <c r="AN467" s="200">
        <f>IFERROR(VLOOKUP(SPARES_MANUF[[#This Row],[P/N]],'Table V'!A$1:O$7777,13,FALSE),"0,00")</f>
        <v>1147</v>
      </c>
      <c r="AO467" s="201">
        <f>IFERROR(VLOOKUP(SPARES_MANUF[[#This Row],[P/N]],'Table V'!A$1:O$7777,14,FALSE),"0,00")</f>
        <v>1989</v>
      </c>
      <c r="AP467" s="202" t="str">
        <f>IFERROR(VLOOKUP(SPARES_MANUF[[#This Row],[P/N]],'Table V'!A$1:O$7777,15,FALSE),"TBD")</f>
        <v>USD</v>
      </c>
      <c r="AQ467" s="201" t="str">
        <f>IFERROR(VLOOKUP(SPARES_MANUF[[#This Row],[CONCAT]],[3]PO_AS!$A$2:$R$2520,16,FALSE),"TBD")</f>
        <v>TBD</v>
      </c>
      <c r="AR467" s="202" t="str">
        <f>IFERROR(VLOOKUP(SPARES_MANUF[[#This Row],[CONCAT]],[3]PO_AS!$A$2:$S$2520,18,FALSE),"TBD")</f>
        <v>TBD</v>
      </c>
      <c r="AS467" s="202" t="str">
        <f t="shared" si="32"/>
        <v>Non valide</v>
      </c>
      <c r="AT467" s="202" t="str">
        <f t="shared" si="33"/>
        <v>Non valide</v>
      </c>
      <c r="AU46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7956</v>
      </c>
      <c r="AV467" s="280">
        <f>IFERROR(SPARES_MANUF[[#This Row],[CA]]*INDEX('Paramètres listes'!$A$32:$C$34,MATCH(SPARES_MANUF[[#This Row],[Devise vendue]],'Paramètres listes'!$A$32:$A$34,0),MATCH(DASHBOARD!$J$5,'Paramètres listes'!$A$32:$C$32,0)),"0,00")</f>
        <v>7080.84</v>
      </c>
      <c r="AW467" s="259" t="str">
        <f>LEFT(SPARES_MANUF[[#This Row],[LCT]],9)</f>
        <v/>
      </c>
      <c r="AX467" s="205">
        <f>SPARES_MANUF[[#This Row],[Collaborated date]]</f>
        <v>0</v>
      </c>
      <c r="AY467" s="206">
        <f>IF(AND(SPARES_MANUF[[#This Row],[Dashboard date]]&gt;40179,SPARES_MANUF[[#This Row],[Dashboard date]]&lt;45658),SPARES_MANUF[[#This Row],[Dashboard date]],0)</f>
        <v>0</v>
      </c>
      <c r="AZ467" s="207">
        <f>IF(OR(SPARES_MANUF[[#This Row],[Client]]="STELIA",SPARES_MANUF[[#This Row],[Priority]]="RTN",SPARES_MANUF[[#This Row],[Priority]]="EXP",SPARES_MANUF[[#This Row],[Priority]]="CRIT"),2,1)</f>
        <v>1</v>
      </c>
      <c r="BA467" s="208">
        <f>IFERROR(VLOOKUP(SPARES_MANUF[[#This Row],[P/N]],Tableau2[[#All],[PN]:[Temps alloués (h)]],16,FALSE),"TBD")</f>
        <v>1.26</v>
      </c>
      <c r="BB467" s="208">
        <f>IFERROR(SUM(SPARES_MANUF[[#This Row],[Temps alloués Unitaire]]*SPARES_MANUF[[#This Row],[Requested Qty]]),"TBD")</f>
        <v>5.04</v>
      </c>
    </row>
    <row r="468" spans="1:54" ht="25.5" hidden="1" customHeight="1" x14ac:dyDescent="0.2">
      <c r="A468" s="335" t="str">
        <f t="shared" si="30"/>
        <v>2794780410</v>
      </c>
      <c r="B468" s="81" t="str">
        <f>IFERROR(VLOOKUP(F468,'Table V'!A:K,11,FALSE),"TBD")</f>
        <v>AIRBUS</v>
      </c>
      <c r="C468" s="81">
        <v>27947804</v>
      </c>
      <c r="D468" s="82" t="s">
        <v>139</v>
      </c>
      <c r="E468" s="83" t="s">
        <v>86</v>
      </c>
      <c r="F468" s="81" t="s">
        <v>1063</v>
      </c>
      <c r="G468" s="81" t="s">
        <v>1066</v>
      </c>
      <c r="H468" s="81">
        <v>0</v>
      </c>
      <c r="I468" s="81" t="str">
        <f>IFERROR(VLOOKUP(F468,'Stock PHS'!A:F,6,FALSE),"")</f>
        <v/>
      </c>
      <c r="J468" s="84" t="str">
        <f>IFERROR(VLOOKUP(F468,'Table V'!A:I,9,FALSE),"P/N INCONNU")</f>
        <v>P/N CONNU</v>
      </c>
      <c r="K468" s="81" t="str">
        <f>IFERROR(VLOOKUP(F468,'Table V'!A:J,10,FALSE),"TBD")</f>
        <v>NB02155</v>
      </c>
      <c r="L468" s="81" t="str">
        <f>IFERROR(VLOOKUP(F468,'Table V'!A:C,3,FALSE),"LdF non existante")</f>
        <v>LdF Non approuvée</v>
      </c>
      <c r="M468" s="85" t="s">
        <v>46</v>
      </c>
      <c r="N468" s="81" t="str">
        <f>IFERROR(VLOOKUP(F468,'Table V'!A:H,8,FALSE),"À définir")</f>
        <v>NON</v>
      </c>
      <c r="O468" s="81">
        <f>IFERROR(VLOOKUP(F468,'Table V'!A:E,2,FALSE),"TBD")</f>
        <v>56</v>
      </c>
      <c r="P468" s="81" t="str">
        <f>IFERROR(CONCATENATE(VLOOKUP(F468,'Table V'!$A$1:$Q$259969,17,FALSE),"-",(RIGHT(C468,4)),"0",D468),"")</f>
        <v>1251019-7804010</v>
      </c>
      <c r="Q468" s="86" t="str">
        <f>IFERROR(VLOOKUP(F468,'Table V'!A:L,12,FALSE),"")</f>
        <v>LAB</v>
      </c>
      <c r="R468" s="82" t="s">
        <v>1101</v>
      </c>
      <c r="S468" s="81" t="s">
        <v>1103</v>
      </c>
      <c r="T468" s="90">
        <v>43536</v>
      </c>
      <c r="U468" s="88" t="s">
        <v>18</v>
      </c>
      <c r="V468" s="86" t="str">
        <f>IFERROR(VLOOKUP(F468,'Table V'!A:F,6,FALSE),"TBD")</f>
        <v>N/A</v>
      </c>
      <c r="W468" s="81" t="str">
        <f>IFERROR(VLOOKUP(F468,'Table V'!A:G,7,FALSE),"TBD")</f>
        <v>N/A</v>
      </c>
      <c r="X468" s="81" t="str">
        <f>IFERROR(VLOOKUP(A468,[1]Feuil1!$A:$AJ,32,FALSE),"N/A")</f>
        <v>N/A</v>
      </c>
      <c r="Y468" s="86" t="s">
        <v>1893</v>
      </c>
      <c r="Z468" s="89" t="s">
        <v>1198</v>
      </c>
      <c r="AA468" s="81" t="s">
        <v>840</v>
      </c>
      <c r="AB468" s="85">
        <v>18566</v>
      </c>
      <c r="AC468" s="85" t="s">
        <v>1110</v>
      </c>
      <c r="AD468" s="85">
        <v>5173</v>
      </c>
      <c r="AE468" s="90">
        <v>43535.999988425923</v>
      </c>
      <c r="AF468" s="90">
        <v>43542</v>
      </c>
      <c r="AG468" s="90">
        <f t="shared" si="31"/>
        <v>43536</v>
      </c>
      <c r="AH468" s="81"/>
      <c r="AI468" s="133">
        <f>IFERROR(VLOOKUP(SPARES_MANUF[[#This Row],[LCT pour mise à la MAD]],[2]MAD!$B$4:$J$500000,2,FALSE),"MAD TBD")</f>
        <v>43536</v>
      </c>
      <c r="AJ468" s="124">
        <f>IFERROR(VLOOKUP(SPARES_MANUF[[#This Row],[LCT pour mise à la MAD]],[2]MAD!$B$4:$J$500000,9,FALSE),"")</f>
        <v>43537</v>
      </c>
      <c r="AK46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68" s="124">
        <f>SPARES_MANUF[[#This Row],[Promised ODD]]</f>
        <v>43542</v>
      </c>
      <c r="AM468" s="122" t="s">
        <v>10</v>
      </c>
      <c r="AN468" s="200">
        <f>IFERROR(VLOOKUP(SPARES_MANUF[[#This Row],[P/N]],'Table V'!A$1:O$7777,13,FALSE),"0,00")</f>
        <v>1045</v>
      </c>
      <c r="AO468" s="201">
        <f>IFERROR(VLOOKUP(SPARES_MANUF[[#This Row],[P/N]],'Table V'!A$1:O$7777,14,FALSE),"0,00")</f>
        <v>1871</v>
      </c>
      <c r="AP468" s="202" t="str">
        <f>IFERROR(VLOOKUP(SPARES_MANUF[[#This Row],[P/N]],'Table V'!A$1:O$7777,15,FALSE),"TBD")</f>
        <v>USD</v>
      </c>
      <c r="AQ468" s="201" t="str">
        <f>IFERROR(VLOOKUP(SPARES_MANUF[[#This Row],[CONCAT]],[3]PO_AS!$A$2:$R$2520,16,FALSE),"TBD")</f>
        <v>TBD</v>
      </c>
      <c r="AR468" s="202" t="str">
        <f>IFERROR(VLOOKUP(SPARES_MANUF[[#This Row],[CONCAT]],[3]PO_AS!$A$2:$S$2520,18,FALSE),"TBD")</f>
        <v>TBD</v>
      </c>
      <c r="AS468" s="204" t="str">
        <f t="shared" si="32"/>
        <v>Non valide</v>
      </c>
      <c r="AT468" s="204" t="str">
        <f t="shared" si="33"/>
        <v>Non valide</v>
      </c>
      <c r="AU4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4180</v>
      </c>
      <c r="AV468" s="280">
        <f>IFERROR(SPARES_MANUF[[#This Row],[CA]]*INDEX('Paramètres listes'!$A$32:$C$34,MATCH(SPARES_MANUF[[#This Row],[Devise vendue]],'Paramètres listes'!$A$32:$A$34,0),MATCH(DASHBOARD!$J$5,'Paramètres listes'!$A$32:$C$32,0)),"0,00")</f>
        <v>3720.2000000000003</v>
      </c>
      <c r="AW468" s="259" t="str">
        <f>LEFT(SPARES_MANUF[[#This Row],[LCT]],9)</f>
        <v>LCT182761</v>
      </c>
      <c r="AX468" s="205">
        <f>SPARES_MANUF[[#This Row],[Collaborated date]]</f>
        <v>43542</v>
      </c>
      <c r="AY468" s="206">
        <f>IF(AND(SPARES_MANUF[[#This Row],[Dashboard date]]&gt;40179,SPARES_MANUF[[#This Row],[Dashboard date]]&lt;45658),SPARES_MANUF[[#This Row],[Dashboard date]],0)</f>
        <v>43542</v>
      </c>
      <c r="AZ468" s="207">
        <f>IF(OR(SPARES_MANUF[[#This Row],[Client]]="STELIA",SPARES_MANUF[[#This Row],[Priority]]="RTN",SPARES_MANUF[[#This Row],[Priority]]="EXP",SPARES_MANUF[[#This Row],[Priority]]="CRIT"),2,1)</f>
        <v>2</v>
      </c>
      <c r="BA468" s="208">
        <f>IFERROR(VLOOKUP(SPARES_MANUF[[#This Row],[P/N]],Tableau2[[#All],[PN]:[Temps alloués (h)]],16,FALSE),"TBD")</f>
        <v>1.43</v>
      </c>
      <c r="BB468" s="208">
        <f>IFERROR(SUM(SPARES_MANUF[[#This Row],[Temps alloués Unitaire]]*SPARES_MANUF[[#This Row],[Requested Qty]]),"TBD")</f>
        <v>5.72</v>
      </c>
    </row>
    <row r="469" spans="1:54" ht="25.5" hidden="1" customHeight="1" x14ac:dyDescent="0.2">
      <c r="A469" s="335" t="str">
        <f t="shared" si="30"/>
        <v>2794721210</v>
      </c>
      <c r="B469" s="81" t="str">
        <f>IFERROR(VLOOKUP(F469,'Table V'!A:K,11,FALSE),"TBD")</f>
        <v>AIRBUS</v>
      </c>
      <c r="C469" s="81">
        <v>27947212</v>
      </c>
      <c r="D469" s="82" t="s">
        <v>139</v>
      </c>
      <c r="E469" s="83" t="s">
        <v>86</v>
      </c>
      <c r="F469" s="81" t="s">
        <v>678</v>
      </c>
      <c r="G469" s="81" t="s">
        <v>1064</v>
      </c>
      <c r="H469" s="81">
        <v>0</v>
      </c>
      <c r="I469" s="81" t="str">
        <f>IFERROR(VLOOKUP(F469,'Stock PHS'!A:F,6,FALSE),"")</f>
        <v/>
      </c>
      <c r="J469" s="84" t="str">
        <f>IFERROR(VLOOKUP(F469,'Table V'!A:I,9,FALSE),"P/N INCONNU")</f>
        <v>P/N CONNU</v>
      </c>
      <c r="K469" s="81" t="str">
        <f>IFERROR(VLOOKUP(F469,'Table V'!A:J,10,FALSE),"TBD")</f>
        <v>NB6251P</v>
      </c>
      <c r="L469" s="81" t="str">
        <f>IFERROR(VLOOKUP(F469,'Table V'!A:C,3,FALSE),"LdF non existante")</f>
        <v>LdF Non approuvée</v>
      </c>
      <c r="M469" s="85" t="s">
        <v>46</v>
      </c>
      <c r="N469" s="81" t="str">
        <f>IFERROR(VLOOKUP(F469,'Table V'!A:H,8,FALSE),"À définir")</f>
        <v>NON</v>
      </c>
      <c r="O469" s="81">
        <f>IFERROR(VLOOKUP(F469,'Table V'!A:E,2,FALSE),"TBD")</f>
        <v>60</v>
      </c>
      <c r="P469" s="81" t="str">
        <f>IFERROR(CONCATENATE(VLOOKUP(F469,'Table V'!$A$1:$Q$259969,17,FALSE),"-",(RIGHT(C469,4)),"0",D469),"")</f>
        <v>1251019-7212010</v>
      </c>
      <c r="Q469" s="86" t="str">
        <f>IFERROR(VLOOKUP(F469,'Table V'!A:L,12,FALSE),"")</f>
        <v>LAB</v>
      </c>
      <c r="R469" s="82" t="s">
        <v>1071</v>
      </c>
      <c r="S469" s="81" t="s">
        <v>263</v>
      </c>
      <c r="T469" s="90">
        <v>43536</v>
      </c>
      <c r="U469" s="88" t="s">
        <v>18</v>
      </c>
      <c r="V469" s="86" t="str">
        <f>IFERROR(VLOOKUP(F469,'Table V'!A:F,6,FALSE),"TBD")</f>
        <v>6963455500
6963455400</v>
      </c>
      <c r="W469" s="81" t="str">
        <f>IFERROR(VLOOKUP(F469,'Table V'!A:G,7,FALSE),"TBD")</f>
        <v>Qté 1
Qté 1</v>
      </c>
      <c r="X469" s="81" t="str">
        <f>IFERROR(VLOOKUP(A469,[1]Feuil1!$A:$AJ,32,FALSE),"N/A")</f>
        <v>Received</v>
      </c>
      <c r="Y469" s="86" t="s">
        <v>1893</v>
      </c>
      <c r="Z469" s="89" t="s">
        <v>1211</v>
      </c>
      <c r="AA469" s="81" t="s">
        <v>840</v>
      </c>
      <c r="AB469" s="85">
        <v>18362</v>
      </c>
      <c r="AC469" s="85" t="s">
        <v>1111</v>
      </c>
      <c r="AD469" s="85">
        <v>5099</v>
      </c>
      <c r="AE469" s="90">
        <v>43537.999988425923</v>
      </c>
      <c r="AF469" s="90">
        <v>43541</v>
      </c>
      <c r="AG469" s="90">
        <f t="shared" si="31"/>
        <v>43536</v>
      </c>
      <c r="AH469" s="81"/>
      <c r="AI469" s="133">
        <f>IFERROR(VLOOKUP(SPARES_MANUF[[#This Row],[LCT pour mise à la MAD]],[2]MAD!$B$4:$J$500000,2,FALSE),"MAD TBD")</f>
        <v>43538</v>
      </c>
      <c r="AJ469" s="124">
        <f>IFERROR(VLOOKUP(SPARES_MANUF[[#This Row],[LCT pour mise à la MAD]],[2]MAD!$B$4:$J$500000,9,FALSE),"")</f>
        <v>43539</v>
      </c>
      <c r="AK46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69" s="124">
        <f>SPARES_MANUF[[#This Row],[Promised ODD]]</f>
        <v>43541</v>
      </c>
      <c r="AM469" s="122" t="s">
        <v>10</v>
      </c>
      <c r="AN469" s="200">
        <f>IFERROR(VLOOKUP(SPARES_MANUF[[#This Row],[P/N]],'Table V'!A$1:O$7777,13,FALSE),"0,00")</f>
        <v>1036</v>
      </c>
      <c r="AO469" s="201">
        <f>IFERROR(VLOOKUP(SPARES_MANUF[[#This Row],[P/N]],'Table V'!A$1:O$7777,14,FALSE),"0,00")</f>
        <v>1937</v>
      </c>
      <c r="AP469" s="202" t="str">
        <f>IFERROR(VLOOKUP(SPARES_MANUF[[#This Row],[P/N]],'Table V'!A$1:O$7777,15,FALSE),"TBD")</f>
        <v>USD</v>
      </c>
      <c r="AQ469" s="201" t="str">
        <f>IFERROR(VLOOKUP(SPARES_MANUF[[#This Row],[CONCAT]],[3]PO_AS!$A$2:$R$2520,16,FALSE),"TBD")</f>
        <v>TBD</v>
      </c>
      <c r="AR469" s="202" t="str">
        <f>IFERROR(VLOOKUP(SPARES_MANUF[[#This Row],[CONCAT]],[3]PO_AS!$A$2:$S$2520,18,FALSE),"TBD")</f>
        <v>TBD</v>
      </c>
      <c r="AS469" s="204" t="str">
        <f t="shared" si="32"/>
        <v>Non valide</v>
      </c>
      <c r="AT469" s="204" t="str">
        <f t="shared" si="33"/>
        <v>Non valide</v>
      </c>
      <c r="AU4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69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69" s="259" t="str">
        <f>LEFT(SPARES_MANUF[[#This Row],[LCT]],9)</f>
        <v>LCT169838</v>
      </c>
      <c r="AX469" s="205">
        <f>SPARES_MANUF[[#This Row],[Collaborated date]]</f>
        <v>43541</v>
      </c>
      <c r="AY469" s="206">
        <f>IF(AND(SPARES_MANUF[[#This Row],[Dashboard date]]&gt;40179,SPARES_MANUF[[#This Row],[Dashboard date]]&lt;45658),SPARES_MANUF[[#This Row],[Dashboard date]],0)</f>
        <v>43541</v>
      </c>
      <c r="AZ469" s="207">
        <f>IF(OR(SPARES_MANUF[[#This Row],[Client]]="STELIA",SPARES_MANUF[[#This Row],[Priority]]="RTN",SPARES_MANUF[[#This Row],[Priority]]="EXP",SPARES_MANUF[[#This Row],[Priority]]="CRIT"),2,1)</f>
        <v>2</v>
      </c>
      <c r="BA469" s="208">
        <f>IFERROR(VLOOKUP(SPARES_MANUF[[#This Row],[P/N]],Tableau2[[#All],[PN]:[Temps alloués (h)]],16,FALSE),"TBD")</f>
        <v>0</v>
      </c>
      <c r="BB469" s="208">
        <f>IFERROR(SUM(SPARES_MANUF[[#This Row],[Temps alloués Unitaire]]*SPARES_MANUF[[#This Row],[Requested Qty]]),"TBD")</f>
        <v>0</v>
      </c>
    </row>
    <row r="470" spans="1:54" ht="38.25" hidden="1" customHeight="1" x14ac:dyDescent="0.2">
      <c r="A470" s="335" t="str">
        <f t="shared" si="30"/>
        <v>2794743010</v>
      </c>
      <c r="B470" s="81" t="str">
        <f>IFERROR(VLOOKUP(F470,'Table V'!A:K,11,FALSE),"TBD")</f>
        <v>AIRBUS</v>
      </c>
      <c r="C470" s="81">
        <v>27947430</v>
      </c>
      <c r="D470" s="82" t="s">
        <v>139</v>
      </c>
      <c r="E470" s="83" t="s">
        <v>86</v>
      </c>
      <c r="F470" s="81" t="s">
        <v>680</v>
      </c>
      <c r="G470" s="81" t="s">
        <v>1064</v>
      </c>
      <c r="H470" s="81">
        <v>0</v>
      </c>
      <c r="I470" s="81"/>
      <c r="J470" s="84" t="str">
        <f>IFERROR(VLOOKUP(F470,'Table V'!A:I,9,FALSE),"P/N INCONNU")</f>
        <v>P/N CONNU</v>
      </c>
      <c r="K470" s="81" t="str">
        <f>IFERROR(VLOOKUP(F470,'Table V'!A:J,10,FALSE),"TBD")</f>
        <v>TBD</v>
      </c>
      <c r="L470" s="81" t="str">
        <f>IFERROR(VLOOKUP(F470,'Table V'!A:C,3,FALSE),"LdF non existante")</f>
        <v>LdF Non approuvée</v>
      </c>
      <c r="M470" s="85" t="s">
        <v>46</v>
      </c>
      <c r="N470" s="81" t="str">
        <f>IFERROR(VLOOKUP(F470,'Table V'!A:H,8,FALSE),"À définir")</f>
        <v>NON</v>
      </c>
      <c r="O470" s="81">
        <f>IFERROR(VLOOKUP(F470,'Table V'!A:E,2,FALSE),"TBD")</f>
        <v>62</v>
      </c>
      <c r="P470" s="81" t="str">
        <f>IFERROR(CONCATENATE(VLOOKUP(F470,'Table V'!$A$1:$Q$259969,17,FALSE),"-",(RIGHT(C470,4)),"0",D470),"")</f>
        <v>1251019-7430010</v>
      </c>
      <c r="Q470" s="86" t="str">
        <f>IFERROR(VLOOKUP(F470,'Table V'!A:L,12,FALSE),"")</f>
        <v>LAB</v>
      </c>
      <c r="R470" s="82" t="s">
        <v>1081</v>
      </c>
      <c r="S470" s="81" t="s">
        <v>263</v>
      </c>
      <c r="T470" s="90">
        <v>43536</v>
      </c>
      <c r="U470" s="88" t="s">
        <v>18</v>
      </c>
      <c r="V470" s="86" t="str">
        <f>IFERROR(VLOOKUP(F470,'Table V'!A:F,6,FALSE),"TBD")</f>
        <v>6963455500
6963455400
6963403400</v>
      </c>
      <c r="W470" s="81" t="str">
        <f>IFERROR(VLOOKUP(F470,'Table V'!A:G,7,FALSE),"TBD")</f>
        <v>Qté 1
Qté 1
Qté 1</v>
      </c>
      <c r="X470" s="81" t="str">
        <f>IFERROR(VLOOKUP(A470,[1]Feuil1!$A:$AJ,32,FALSE),"N/A")</f>
        <v>Received</v>
      </c>
      <c r="Y470" s="86" t="s">
        <v>1893</v>
      </c>
      <c r="Z470" s="89" t="s">
        <v>1211</v>
      </c>
      <c r="AA470" s="81" t="s">
        <v>840</v>
      </c>
      <c r="AB470" s="85">
        <v>18362</v>
      </c>
      <c r="AC470" s="85" t="s">
        <v>1111</v>
      </c>
      <c r="AD470" s="85">
        <v>5099</v>
      </c>
      <c r="AE470" s="90">
        <v>43568.999988425923</v>
      </c>
      <c r="AF470" s="90">
        <v>43541</v>
      </c>
      <c r="AG470" s="90">
        <f t="shared" si="31"/>
        <v>43536</v>
      </c>
      <c r="AH470" s="81"/>
      <c r="AI470" s="133">
        <f>IFERROR(VLOOKUP(SPARES_MANUF[[#This Row],[LCT pour mise à la MAD]],[2]MAD!$B$4:$J$500000,2,FALSE),"MAD TBD")</f>
        <v>43538</v>
      </c>
      <c r="AJ470" s="124">
        <f>IFERROR(VLOOKUP(SPARES_MANUF[[#This Row],[LCT pour mise à la MAD]],[2]MAD!$B$4:$J$500000,9,FALSE),"")</f>
        <v>43539</v>
      </c>
      <c r="AK47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70" s="124">
        <f>SPARES_MANUF[[#This Row],[Promised ODD]]</f>
        <v>43541</v>
      </c>
      <c r="AM470" s="122" t="s">
        <v>10</v>
      </c>
      <c r="AN470" s="200">
        <f>IFERROR(VLOOKUP(SPARES_MANUF[[#This Row],[P/N]],'Table V'!A$1:O$7777,13,FALSE),"0,00")</f>
        <v>1155</v>
      </c>
      <c r="AO470" s="201">
        <f>IFERROR(VLOOKUP(SPARES_MANUF[[#This Row],[P/N]],'Table V'!A$1:O$7777,14,FALSE),"0,00")</f>
        <v>2033</v>
      </c>
      <c r="AP470" s="202" t="str">
        <f>IFERROR(VLOOKUP(SPARES_MANUF[[#This Row],[P/N]],'Table V'!A$1:O$7777,15,FALSE),"TBD")</f>
        <v>USD</v>
      </c>
      <c r="AQ470" s="201" t="str">
        <f>IFERROR(VLOOKUP(SPARES_MANUF[[#This Row],[CONCAT]],[3]PO_AS!$A$2:$R$2520,16,FALSE),"TBD")</f>
        <v>TBD</v>
      </c>
      <c r="AR470" s="202" t="str">
        <f>IFERROR(VLOOKUP(SPARES_MANUF[[#This Row],[CONCAT]],[3]PO_AS!$A$2:$S$2520,18,FALSE),"TBD")</f>
        <v>TBD</v>
      </c>
      <c r="AS470" s="204" t="str">
        <f t="shared" si="32"/>
        <v>Non valide</v>
      </c>
      <c r="AT470" s="204" t="str">
        <f t="shared" si="33"/>
        <v>Non valide</v>
      </c>
      <c r="AU4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70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70" s="259" t="str">
        <f>LEFT(SPARES_MANUF[[#This Row],[LCT]],9)</f>
        <v>LCT169858</v>
      </c>
      <c r="AX470" s="205">
        <f>SPARES_MANUF[[#This Row],[Collaborated date]]</f>
        <v>43541</v>
      </c>
      <c r="AY470" s="206">
        <f>IF(AND(SPARES_MANUF[[#This Row],[Dashboard date]]&gt;40179,SPARES_MANUF[[#This Row],[Dashboard date]]&lt;45658),SPARES_MANUF[[#This Row],[Dashboard date]],0)</f>
        <v>43541</v>
      </c>
      <c r="AZ470" s="207">
        <f>IF(OR(SPARES_MANUF[[#This Row],[Client]]="STELIA",SPARES_MANUF[[#This Row],[Priority]]="RTN",SPARES_MANUF[[#This Row],[Priority]]="EXP",SPARES_MANUF[[#This Row],[Priority]]="CRIT"),2,1)</f>
        <v>2</v>
      </c>
      <c r="BA470" s="208">
        <f>IFERROR(VLOOKUP(SPARES_MANUF[[#This Row],[P/N]],Tableau2[[#All],[PN]:[Temps alloués (h)]],16,FALSE),"TBD")</f>
        <v>0</v>
      </c>
      <c r="BB470" s="208">
        <f>IFERROR(SUM(SPARES_MANUF[[#This Row],[Temps alloués Unitaire]]*SPARES_MANUF[[#This Row],[Requested Qty]]),"TBD")</f>
        <v>0</v>
      </c>
    </row>
    <row r="471" spans="1:54" ht="25.5" hidden="1" customHeight="1" x14ac:dyDescent="0.2">
      <c r="A471" s="335" t="str">
        <f t="shared" si="30"/>
        <v>2794710710</v>
      </c>
      <c r="B471" s="81" t="str">
        <f>IFERROR(VLOOKUP(F471,'Table V'!A:K,11,FALSE),"TBD")</f>
        <v>AIRBUS</v>
      </c>
      <c r="C471" s="81">
        <v>27947107</v>
      </c>
      <c r="D471" s="82" t="s">
        <v>139</v>
      </c>
      <c r="E471" s="83" t="s">
        <v>86</v>
      </c>
      <c r="F471" s="81" t="s">
        <v>679</v>
      </c>
      <c r="G471" s="81" t="s">
        <v>1064</v>
      </c>
      <c r="H471" s="81">
        <v>0</v>
      </c>
      <c r="I471" s="81" t="str">
        <f>IFERROR(VLOOKUP(F471,'Stock PHS'!A:F,6,FALSE),"")</f>
        <v/>
      </c>
      <c r="J471" s="84" t="str">
        <f>IFERROR(VLOOKUP(F471,'Table V'!A:I,9,FALSE),"P/N INCONNU")</f>
        <v>P/N CONNU</v>
      </c>
      <c r="K471" s="81" t="str">
        <f>IFERROR(VLOOKUP(F471,'Table V'!A:J,10,FALSE),"TBD")</f>
        <v>TBD</v>
      </c>
      <c r="L471" s="81" t="str">
        <f>IFERROR(VLOOKUP(F471,'Table V'!A:C,3,FALSE),"LdF non existante")</f>
        <v>LdF Non approuvée</v>
      </c>
      <c r="M471" s="85" t="s">
        <v>46</v>
      </c>
      <c r="N471" s="81" t="str">
        <f>IFERROR(VLOOKUP(F471,'Table V'!A:H,8,FALSE),"À définir")</f>
        <v>NON</v>
      </c>
      <c r="O471" s="81">
        <f>IFERROR(VLOOKUP(F471,'Table V'!A:E,2,FALSE),"TBD")</f>
        <v>61</v>
      </c>
      <c r="P471" s="81" t="str">
        <f>IFERROR(CONCATENATE(VLOOKUP(F471,'Table V'!$A$1:$Q$259969,17,FALSE),"-",(RIGHT(C471,4)),"0",D471),"")</f>
        <v>1251019-7107010</v>
      </c>
      <c r="Q471" s="86" t="str">
        <f>IFERROR(VLOOKUP(F471,'Table V'!A:L,12,FALSE),"")</f>
        <v>LAB</v>
      </c>
      <c r="R471" s="82" t="s">
        <v>1077</v>
      </c>
      <c r="S471" s="81" t="s">
        <v>265</v>
      </c>
      <c r="T471" s="90">
        <v>43536</v>
      </c>
      <c r="U471" s="88" t="s">
        <v>18</v>
      </c>
      <c r="V471" s="86" t="str">
        <f>IFERROR(VLOOKUP(F471,'Table V'!A:F,6,FALSE),"TBD")</f>
        <v>6963455500
6963455400</v>
      </c>
      <c r="W471" s="81" t="str">
        <f>IFERROR(VLOOKUP(F471,'Table V'!A:G,7,FALSE),"TBD")</f>
        <v>Qté 1
Qté 1</v>
      </c>
      <c r="X471" s="81" t="str">
        <f>IFERROR(VLOOKUP(A471,[1]Feuil1!$A:$AJ,32,FALSE),"N/A")</f>
        <v>Received</v>
      </c>
      <c r="Y471" s="86" t="s">
        <v>1893</v>
      </c>
      <c r="Z471" s="89" t="s">
        <v>1211</v>
      </c>
      <c r="AA471" s="81" t="s">
        <v>840</v>
      </c>
      <c r="AB471" s="85">
        <v>18362</v>
      </c>
      <c r="AC471" s="85" t="s">
        <v>1111</v>
      </c>
      <c r="AD471" s="85">
        <v>5099</v>
      </c>
      <c r="AE471" s="90">
        <v>43509.999988425923</v>
      </c>
      <c r="AF471" s="90">
        <v>43541</v>
      </c>
      <c r="AG471" s="90">
        <f t="shared" si="31"/>
        <v>43536</v>
      </c>
      <c r="AH471" s="81"/>
      <c r="AI471" s="133">
        <f>IFERROR(VLOOKUP(SPARES_MANUF[[#This Row],[LCT pour mise à la MAD]],[2]MAD!$B$4:$J$500000,2,FALSE),"MAD TBD")</f>
        <v>43538</v>
      </c>
      <c r="AJ471" s="124">
        <f>IFERROR(VLOOKUP(SPARES_MANUF[[#This Row],[LCT pour mise à la MAD]],[2]MAD!$B$4:$J$500000,9,FALSE),"")</f>
        <v>43539</v>
      </c>
      <c r="AK47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71" s="124">
        <f>SPARES_MANUF[[#This Row],[Promised ODD]]</f>
        <v>43541</v>
      </c>
      <c r="AM471" s="122" t="s">
        <v>10</v>
      </c>
      <c r="AN471" s="200">
        <f>IFERROR(VLOOKUP(SPARES_MANUF[[#This Row],[P/N]],'Table V'!A$1:O$7777,13,FALSE),"0,00")</f>
        <v>1389</v>
      </c>
      <c r="AO471" s="201">
        <f>IFERROR(VLOOKUP(SPARES_MANUF[[#This Row],[P/N]],'Table V'!A$1:O$7777,14,FALSE),"0,00")</f>
        <v>2219</v>
      </c>
      <c r="AP471" s="202" t="str">
        <f>IFERROR(VLOOKUP(SPARES_MANUF[[#This Row],[P/N]],'Table V'!A$1:O$7777,15,FALSE),"TBD")</f>
        <v>USD</v>
      </c>
      <c r="AQ471" s="201" t="str">
        <f>IFERROR(VLOOKUP(SPARES_MANUF[[#This Row],[CONCAT]],[3]PO_AS!$A$2:$R$2520,16,FALSE),"TBD")</f>
        <v>TBD</v>
      </c>
      <c r="AR471" s="202" t="str">
        <f>IFERROR(VLOOKUP(SPARES_MANUF[[#This Row],[CONCAT]],[3]PO_AS!$A$2:$S$2520,18,FALSE),"TBD")</f>
        <v>TBD</v>
      </c>
      <c r="AS471" s="204" t="str">
        <f t="shared" si="32"/>
        <v>Non valide</v>
      </c>
      <c r="AT471" s="204" t="str">
        <f t="shared" si="33"/>
        <v>Non valide</v>
      </c>
      <c r="AU4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71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71" s="259" t="str">
        <f>LEFT(SPARES_MANUF[[#This Row],[LCT]],9)</f>
        <v>LCT169850</v>
      </c>
      <c r="AX471" s="205">
        <f>SPARES_MANUF[[#This Row],[Collaborated date]]</f>
        <v>43541</v>
      </c>
      <c r="AY471" s="206">
        <f>IF(AND(SPARES_MANUF[[#This Row],[Dashboard date]]&gt;40179,SPARES_MANUF[[#This Row],[Dashboard date]]&lt;45658),SPARES_MANUF[[#This Row],[Dashboard date]],0)</f>
        <v>43541</v>
      </c>
      <c r="AZ471" s="207">
        <f>IF(OR(SPARES_MANUF[[#This Row],[Client]]="STELIA",SPARES_MANUF[[#This Row],[Priority]]="RTN",SPARES_MANUF[[#This Row],[Priority]]="EXP",SPARES_MANUF[[#This Row],[Priority]]="CRIT"),2,1)</f>
        <v>2</v>
      </c>
      <c r="BA471" s="208">
        <f>IFERROR(VLOOKUP(SPARES_MANUF[[#This Row],[P/N]],Tableau2[[#All],[PN]:[Temps alloués (h)]],16,FALSE),"TBD")</f>
        <v>0</v>
      </c>
      <c r="BB471" s="208">
        <f>IFERROR(SUM(SPARES_MANUF[[#This Row],[Temps alloués Unitaire]]*SPARES_MANUF[[#This Row],[Requested Qty]]),"TBD")</f>
        <v>0</v>
      </c>
    </row>
    <row r="472" spans="1:54" ht="25.5" hidden="1" customHeight="1" x14ac:dyDescent="0.2">
      <c r="A472" s="335" t="str">
        <f t="shared" si="30"/>
        <v>2805553410</v>
      </c>
      <c r="B472" s="81" t="str">
        <f>IFERROR(VLOOKUP(F472,'Table V'!A:K,11,FALSE),"TBD")</f>
        <v>AIRBUS</v>
      </c>
      <c r="C472" s="81">
        <v>28055534</v>
      </c>
      <c r="D472" s="82" t="s">
        <v>139</v>
      </c>
      <c r="E472" s="83" t="s">
        <v>11</v>
      </c>
      <c r="F472" s="81" t="s">
        <v>1403</v>
      </c>
      <c r="G472" s="81">
        <v>1</v>
      </c>
      <c r="H472" s="81">
        <v>0</v>
      </c>
      <c r="I472" s="81" t="str">
        <f>IFERROR(VLOOKUP(F472,'Stock PHS'!A:F,6,FALSE),"")</f>
        <v/>
      </c>
      <c r="J472" s="84" t="str">
        <f>IFERROR(VLOOKUP(F472,'Table V'!A:I,9,FALSE),"P/N INCONNU")</f>
        <v>P/N CONNU</v>
      </c>
      <c r="K472" s="81" t="str">
        <f>IFERROR(VLOOKUP(F472,'Table V'!A:J,10,FALSE),"TBD")</f>
        <v>V00043D</v>
      </c>
      <c r="L472" s="81" t="str">
        <f>IFERROR(VLOOKUP(F472,'Table V'!A:C,3,FALSE),"LdF non existante")</f>
        <v>LdF Non approuvée</v>
      </c>
      <c r="M472" s="85"/>
      <c r="N472" s="85" t="str">
        <f>IFERROR(VLOOKUP(F472,'Table V'!A:H,8,FALSE),"À définir")</f>
        <v>NON</v>
      </c>
      <c r="O472" s="81">
        <f>IFERROR(VLOOKUP(F472,'Table V'!A:E,2,FALSE),"TBD")</f>
        <v>318</v>
      </c>
      <c r="P472" s="81" t="str">
        <f>IFERROR(CONCATENATE(VLOOKUP(F472,'Table V'!$A$1:$Q$259969,17,FALSE),"-",(RIGHT(C472,4)),"0",D472),"")</f>
        <v>1251019-5534010</v>
      </c>
      <c r="Q472" s="92" t="str">
        <f>IFERROR(VLOOKUP(F472,'Table V'!A:L,12,FALSE),"")</f>
        <v>LAB</v>
      </c>
      <c r="R472" s="82" t="s">
        <v>1442</v>
      </c>
      <c r="S472" s="81" t="s">
        <v>153</v>
      </c>
      <c r="T472" s="90">
        <v>43537</v>
      </c>
      <c r="U472" s="88" t="s">
        <v>18</v>
      </c>
      <c r="V472" s="93" t="str">
        <f>IFERROR(VLOOKUP(F472,'Table V'!A:F,6,FALSE),"TBD")</f>
        <v>6V90079500</v>
      </c>
      <c r="W472" s="94" t="str">
        <f>IFERROR(VLOOKUP(F472,'Table V'!A:G,7,FALSE),"TBD")</f>
        <v>Qté 1</v>
      </c>
      <c r="X472" s="81" t="str">
        <f>IFERROR(VLOOKUP(A472,[1]Feuil1!$A:$AJ,32,FALSE),"N/A")</f>
        <v>Received</v>
      </c>
      <c r="Y472" s="86" t="s">
        <v>1893</v>
      </c>
      <c r="Z472" s="89" t="s">
        <v>1479</v>
      </c>
      <c r="AA472" s="81" t="s">
        <v>840</v>
      </c>
      <c r="AB472" s="85">
        <v>21855</v>
      </c>
      <c r="AC472" s="85"/>
      <c r="AD472" s="85">
        <v>5933</v>
      </c>
      <c r="AE472" s="90">
        <v>43510</v>
      </c>
      <c r="AF472" s="90">
        <v>43539</v>
      </c>
      <c r="AG472" s="90">
        <f t="shared" si="31"/>
        <v>43537</v>
      </c>
      <c r="AH472" s="81"/>
      <c r="AI472" s="133">
        <f>IFERROR(VLOOKUP(SPARES_MANUF[[#This Row],[LCT pour mise à la MAD]],[2]MAD!$B$4:$J$500000,2,FALSE),"MAD TBD")</f>
        <v>43537</v>
      </c>
      <c r="AJ472" s="124">
        <f>IFERROR(VLOOKUP(SPARES_MANUF[[#This Row],[LCT pour mise à la MAD]],[2]MAD!$B$4:$J$500000,9,FALSE),"")</f>
        <v>43543</v>
      </c>
      <c r="AK47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72" s="124">
        <f>SPARES_MANUF[[#This Row],[Promised ODD]]</f>
        <v>43539</v>
      </c>
      <c r="AM472" s="122" t="s">
        <v>10</v>
      </c>
      <c r="AN472" s="200">
        <f>IFERROR(VLOOKUP(SPARES_MANUF[[#This Row],[P/N]],'Table V'!A$1:O$7777,13,FALSE),"0,00")</f>
        <v>2189</v>
      </c>
      <c r="AO472" s="201">
        <f>IFERROR(VLOOKUP(SPARES_MANUF[[#This Row],[P/N]],'Table V'!A$1:O$7777,14,FALSE),"0,00")</f>
        <v>2828</v>
      </c>
      <c r="AP472" s="202" t="str">
        <f>IFERROR(VLOOKUP(SPARES_MANUF[[#This Row],[P/N]],'Table V'!A$1:O$7777,15,FALSE),"TBD")</f>
        <v>USD</v>
      </c>
      <c r="AQ472" s="201" t="str">
        <f>IFERROR(VLOOKUP(SPARES_MANUF[[#This Row],[CONCAT]],[3]PO_AS!$A$2:$R$2520,16,FALSE),"TBD")</f>
        <v>TBD</v>
      </c>
      <c r="AR472" s="202" t="str">
        <f>IFERROR(VLOOKUP(SPARES_MANUF[[#This Row],[CONCAT]],[3]PO_AS!$A$2:$S$2520,18,FALSE),"TBD")</f>
        <v>TBD</v>
      </c>
      <c r="AS472" s="202" t="str">
        <f t="shared" si="32"/>
        <v>Non valide</v>
      </c>
      <c r="AT472" s="202" t="str">
        <f t="shared" si="33"/>
        <v>Non valide</v>
      </c>
      <c r="AU4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2828</v>
      </c>
      <c r="AV472" s="280">
        <f>IFERROR(SPARES_MANUF[[#This Row],[CA]]*INDEX('Paramètres listes'!$A$32:$C$34,MATCH(SPARES_MANUF[[#This Row],[Devise vendue]],'Paramètres listes'!$A$32:$A$34,0),MATCH(DASHBOARD!$J$5,'Paramètres listes'!$A$32:$C$32,0)),"0,00")</f>
        <v>2516.92</v>
      </c>
      <c r="AW472" s="259" t="str">
        <f>LEFT(SPARES_MANUF[[#This Row],[LCT]],9)</f>
        <v>LCT268634</v>
      </c>
      <c r="AX472" s="205">
        <f>SPARES_MANUF[[#This Row],[Collaborated date]]</f>
        <v>43539</v>
      </c>
      <c r="AY472" s="206">
        <f>IF(AND(SPARES_MANUF[[#This Row],[Dashboard date]]&gt;40179,SPARES_MANUF[[#This Row],[Dashboard date]]&lt;45658),SPARES_MANUF[[#This Row],[Dashboard date]],0)</f>
        <v>43539</v>
      </c>
      <c r="AZ472" s="207">
        <f>IF(OR(SPARES_MANUF[[#This Row],[Client]]="STELIA",SPARES_MANUF[[#This Row],[Priority]]="RTN",SPARES_MANUF[[#This Row],[Priority]]="EXP",SPARES_MANUF[[#This Row],[Priority]]="CRIT"),2,1)</f>
        <v>2</v>
      </c>
      <c r="BA472" s="208">
        <f>IFERROR(VLOOKUP(SPARES_MANUF[[#This Row],[P/N]],Tableau2[[#All],[PN]:[Temps alloués (h)]],16,FALSE),"TBD")</f>
        <v>0</v>
      </c>
      <c r="BB472" s="208">
        <f>IFERROR(SUM(SPARES_MANUF[[#This Row],[Temps alloués Unitaire]]*SPARES_MANUF[[#This Row],[Requested Qty]]),"TBD")</f>
        <v>0</v>
      </c>
    </row>
    <row r="473" spans="1:54" ht="25.5" hidden="1" customHeight="1" x14ac:dyDescent="0.2">
      <c r="A473" s="335" t="str">
        <f t="shared" si="30"/>
        <v>2801710810</v>
      </c>
      <c r="B473" s="81" t="str">
        <f>IFERROR(VLOOKUP(F473,'Table V'!A:K,11,FALSE),"TBD")</f>
        <v>AIRBUS</v>
      </c>
      <c r="C473" s="81">
        <v>28017108</v>
      </c>
      <c r="D473" s="82" t="s">
        <v>139</v>
      </c>
      <c r="E473" s="83" t="s">
        <v>78</v>
      </c>
      <c r="F473" s="81" t="s">
        <v>1267</v>
      </c>
      <c r="G473" s="81" t="s">
        <v>1067</v>
      </c>
      <c r="H473" s="81">
        <v>0</v>
      </c>
      <c r="I473" s="81" t="str">
        <f>IFERROR(VLOOKUP(F473,'Stock PHS'!A:F,6,FALSE),"")</f>
        <v/>
      </c>
      <c r="J473" s="84" t="str">
        <f>IFERROR(VLOOKUP(F473,'Table V'!A:I,9,FALSE),"P/N INCONNU")</f>
        <v>P/N CONNU</v>
      </c>
      <c r="K473" s="81" t="str">
        <f>IFERROR(VLOOKUP(F473,'Table V'!A:J,10,FALSE),"TBD")</f>
        <v>NA</v>
      </c>
      <c r="L473" s="81" t="str">
        <f>IFERROR(VLOOKUP(F473,'Table V'!A:C,3,FALSE),"LdF non existante")</f>
        <v>LdF Non approuvée</v>
      </c>
      <c r="M473" s="85"/>
      <c r="N473" s="85" t="str">
        <f>IFERROR(VLOOKUP(F473,'Table V'!A:H,8,FALSE),"À définir")</f>
        <v>NON</v>
      </c>
      <c r="O473" s="81">
        <f>IFERROR(VLOOKUP(F473,'Table V'!A:E,2,FALSE),"TBD")</f>
        <v>453</v>
      </c>
      <c r="P473" s="81" t="str">
        <f>IFERROR(CONCATENATE(VLOOKUP(F473,'Table V'!$A$1:$Q$259969,17,FALSE),"-",(RIGHT(C473,4)),"0",D473),"")</f>
        <v>1251019-7108010</v>
      </c>
      <c r="Q473" s="92" t="str">
        <f>IFERROR(VLOOKUP(F473,'Table V'!A:L,12,FALSE),"")</f>
        <v>LAB</v>
      </c>
      <c r="R473" s="82" t="s">
        <v>1276</v>
      </c>
      <c r="S473" s="81" t="s">
        <v>170</v>
      </c>
      <c r="T473" s="90">
        <v>43539</v>
      </c>
      <c r="U473" s="88" t="s">
        <v>18</v>
      </c>
      <c r="V473" s="93" t="str">
        <f>IFERROR(VLOOKUP(F473,'Table V'!A:F,6,FALSE),"TBD")</f>
        <v>N/A</v>
      </c>
      <c r="W473" s="94" t="str">
        <f>IFERROR(VLOOKUP(F473,'Table V'!A:G,7,FALSE),"TBD")</f>
        <v>N/A</v>
      </c>
      <c r="X473" s="94" t="str">
        <f>IFERROR(VLOOKUP(A473,[1]Feuil1!$A:$AJ,32,FALSE),"N/A")</f>
        <v>N/A</v>
      </c>
      <c r="Y473" s="86" t="s">
        <v>1893</v>
      </c>
      <c r="Z473" s="89" t="s">
        <v>1500</v>
      </c>
      <c r="AA473" s="81" t="s">
        <v>840</v>
      </c>
      <c r="AB473" s="85">
        <v>20452</v>
      </c>
      <c r="AC473" s="85"/>
      <c r="AD473" s="85">
        <v>5318</v>
      </c>
      <c r="AE473" s="90">
        <v>43495.999988425923</v>
      </c>
      <c r="AF473" s="90">
        <v>43545</v>
      </c>
      <c r="AG473" s="90">
        <f t="shared" si="31"/>
        <v>43539</v>
      </c>
      <c r="AH473" s="81"/>
      <c r="AI473" s="133">
        <f>IFERROR(VLOOKUP(SPARES_MANUF[[#This Row],[LCT pour mise à la MAD]],[2]MAD!$B$4:$J$500000,2,FALSE),"MAD TBD")</f>
        <v>43542</v>
      </c>
      <c r="AJ473" s="124">
        <f>IFERROR(VLOOKUP(SPARES_MANUF[[#This Row],[LCT pour mise à la MAD]],[2]MAD!$B$4:$J$500000,9,FALSE),"")</f>
        <v>43543</v>
      </c>
      <c r="AK47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73" s="124">
        <f>SPARES_MANUF[[#This Row],[Promised ODD]]</f>
        <v>43545</v>
      </c>
      <c r="AM473" s="122" t="s">
        <v>10</v>
      </c>
      <c r="AN473" s="200">
        <f>IFERROR(VLOOKUP(SPARES_MANUF[[#This Row],[P/N]],'Table V'!A$1:O$7777,13,FALSE),"0,00")</f>
        <v>2741</v>
      </c>
      <c r="AO473" s="201">
        <f>IFERROR(VLOOKUP(SPARES_MANUF[[#This Row],[P/N]],'Table V'!A$1:O$7777,14,FALSE),"0,00")</f>
        <v>3510</v>
      </c>
      <c r="AP473" s="202" t="str">
        <f>IFERROR(VLOOKUP(SPARES_MANUF[[#This Row],[P/N]],'Table V'!A$1:O$7777,15,FALSE),"TBD")</f>
        <v>USD</v>
      </c>
      <c r="AQ473" s="201" t="str">
        <f>IFERROR(VLOOKUP(SPARES_MANUF[[#This Row],[CONCAT]],[3]PO_AS!$A$2:$R$2520,16,FALSE),"TBD")</f>
        <v>TBD</v>
      </c>
      <c r="AR473" s="202" t="str">
        <f>IFERROR(VLOOKUP(SPARES_MANUF[[#This Row],[CONCAT]],[3]PO_AS!$A$2:$S$2520,18,FALSE),"TBD")</f>
        <v>TBD</v>
      </c>
      <c r="AS473" s="202" t="str">
        <f t="shared" si="32"/>
        <v>Non valide</v>
      </c>
      <c r="AT473" s="202" t="str">
        <f t="shared" si="33"/>
        <v>Non valide</v>
      </c>
      <c r="AU4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8223</v>
      </c>
      <c r="AV473" s="280">
        <f>IFERROR(SPARES_MANUF[[#This Row],[CA]]*INDEX('Paramètres listes'!$A$32:$C$34,MATCH(SPARES_MANUF[[#This Row],[Devise vendue]],'Paramètres listes'!$A$32:$A$34,0),MATCH(DASHBOARD!$J$5,'Paramètres listes'!$A$32:$C$32,0)),"0,00")</f>
        <v>7318.47</v>
      </c>
      <c r="AW473" s="259" t="str">
        <f>LEFT(SPARES_MANUF[[#This Row],[LCT]],9)</f>
        <v>LCT226817</v>
      </c>
      <c r="AX473" s="205">
        <f>SPARES_MANUF[[#This Row],[Collaborated date]]</f>
        <v>43545</v>
      </c>
      <c r="AY473" s="206">
        <f>IF(AND(SPARES_MANUF[[#This Row],[Dashboard date]]&gt;40179,SPARES_MANUF[[#This Row],[Dashboard date]]&lt;45658),SPARES_MANUF[[#This Row],[Dashboard date]],0)</f>
        <v>43545</v>
      </c>
      <c r="AZ473" s="207">
        <f>IF(OR(SPARES_MANUF[[#This Row],[Client]]="STELIA",SPARES_MANUF[[#This Row],[Priority]]="RTN",SPARES_MANUF[[#This Row],[Priority]]="EXP",SPARES_MANUF[[#This Row],[Priority]]="CRIT"),2,1)</f>
        <v>2</v>
      </c>
      <c r="BA473" s="208">
        <f>IFERROR(VLOOKUP(SPARES_MANUF[[#This Row],[P/N]],Tableau2[[#All],[PN]:[Temps alloués (h)]],16,FALSE),"TBD")</f>
        <v>2.23</v>
      </c>
      <c r="BB473" s="208">
        <f>IFERROR(SUM(SPARES_MANUF[[#This Row],[Temps alloués Unitaire]]*SPARES_MANUF[[#This Row],[Requested Qty]]),"TBD")</f>
        <v>6.6899999999999995</v>
      </c>
    </row>
    <row r="474" spans="1:54" ht="25.5" hidden="1" customHeight="1" x14ac:dyDescent="0.2">
      <c r="A474" s="335" t="str">
        <f t="shared" si="30"/>
        <v>490003666510</v>
      </c>
      <c r="B474" s="81" t="str">
        <f>IFERROR(VLOOKUP(F474,'Table V'!A:K,11,FALSE),"TBD")</f>
        <v>STELIA</v>
      </c>
      <c r="C474" s="81">
        <v>4900036665</v>
      </c>
      <c r="D474" s="82" t="s">
        <v>139</v>
      </c>
      <c r="E474" s="83" t="s">
        <v>86</v>
      </c>
      <c r="F474" s="81" t="s">
        <v>548</v>
      </c>
      <c r="G474" s="81">
        <v>3</v>
      </c>
      <c r="H474" s="81">
        <v>0</v>
      </c>
      <c r="I474" s="81" t="str">
        <f>IFERROR(VLOOKUP(F474,'Stock PHS'!A:F,6,FALSE),"")</f>
        <v/>
      </c>
      <c r="J474" s="84" t="str">
        <f>IFERROR(VLOOKUP(F474,'Table V'!A:I,9,FALSE),"P/N INCONNU")</f>
        <v>P/N CONNU</v>
      </c>
      <c r="K474" s="81" t="str">
        <f>IFERROR(VLOOKUP(F474,'Table V'!A:J,10,FALSE),"TBD")</f>
        <v>RR0457C</v>
      </c>
      <c r="L474" s="81" t="str">
        <f>IFERROR(VLOOKUP(F474,'Table V'!A:C,3,FALSE),"LdF non existante")</f>
        <v>LdF approuvée</v>
      </c>
      <c r="M474" s="85" t="s">
        <v>46</v>
      </c>
      <c r="N474" s="81" t="str">
        <f>IFERROR(VLOOKUP(F474,'Table V'!A:H,8,FALSE),"À définir")</f>
        <v>OUI</v>
      </c>
      <c r="O474" s="81">
        <f>IFERROR(VLOOKUP(F474,'Table V'!A:E,2,FALSE),"TBD")</f>
        <v>63</v>
      </c>
      <c r="P474" s="81" t="str">
        <f>IFERROR(CONCATENATE(VLOOKUP(F474,'Table V'!$A$1:$Q$259969,17,FALSE),"-",(RIGHT(C474,4)),"0",D474),"")</f>
        <v>1251019-6665010</v>
      </c>
      <c r="Q474" s="86" t="str">
        <f>IFERROR(VLOOKUP(F474,'Table V'!A:L,12,FALSE),"")</f>
        <v>LAB</v>
      </c>
      <c r="R474" s="82" t="s">
        <v>1129</v>
      </c>
      <c r="S474" s="81" t="s">
        <v>1120</v>
      </c>
      <c r="T474" s="90">
        <v>43539</v>
      </c>
      <c r="U474" s="88" t="s">
        <v>18</v>
      </c>
      <c r="V474" s="86" t="str">
        <f>IFERROR(VLOOKUP(F474,'Table V'!A:F,6,FALSE),"TBD")</f>
        <v>N/A</v>
      </c>
      <c r="W474" s="81" t="str">
        <f>IFERROR(VLOOKUP(F474,'Table V'!A:G,7,FALSE),"TBD")</f>
        <v>N/A</v>
      </c>
      <c r="X474" s="81" t="str">
        <f>IFERROR(VLOOKUP(A474,[1]Feuil1!$A:$AJ,32,FALSE),"N/A")</f>
        <v>N/A</v>
      </c>
      <c r="Y474" s="86" t="s">
        <v>1893</v>
      </c>
      <c r="Z474" s="89" t="s">
        <v>1362</v>
      </c>
      <c r="AA474" s="81" t="s">
        <v>840</v>
      </c>
      <c r="AB474" s="85">
        <v>18837</v>
      </c>
      <c r="AC474" s="85" t="s">
        <v>1172</v>
      </c>
      <c r="AD474" s="85">
        <v>5776</v>
      </c>
      <c r="AE474" s="90">
        <v>43437</v>
      </c>
      <c r="AF474" s="90">
        <v>43545</v>
      </c>
      <c r="AG474" s="90">
        <f t="shared" si="31"/>
        <v>43539</v>
      </c>
      <c r="AH474" s="81"/>
      <c r="AI474" s="133">
        <f>IFERROR(VLOOKUP(SPARES_MANUF[[#This Row],[LCT pour mise à la MAD]],[2]MAD!$B$4:$J$500000,2,FALSE),"MAD TBD")</f>
        <v>43542</v>
      </c>
      <c r="AJ474" s="124">
        <f>IFERROR(VLOOKUP(SPARES_MANUF[[#This Row],[LCT pour mise à la MAD]],[2]MAD!$B$4:$J$500000,9,FALSE),"")</f>
        <v>43544</v>
      </c>
      <c r="AK47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74" s="124">
        <f>SPARES_MANUF[[#This Row],[Promised ODD]]</f>
        <v>43545</v>
      </c>
      <c r="AM474" s="122" t="s">
        <v>10</v>
      </c>
      <c r="AN474" s="200">
        <f>IFERROR(VLOOKUP(SPARES_MANUF[[#This Row],[P/N]],'Table V'!A$1:O$7777,13,FALSE),"0,00")</f>
        <v>796</v>
      </c>
      <c r="AO474" s="201">
        <f>IFERROR(VLOOKUP(SPARES_MANUF[[#This Row],[P/N]],'Table V'!A$1:O$7777,14,FALSE),"0,00")</f>
        <v>0</v>
      </c>
      <c r="AP474" s="202" t="str">
        <f>IFERROR(VLOOKUP(SPARES_MANUF[[#This Row],[P/N]],'Table V'!A$1:O$7777,15,FALSE),"TBD")</f>
        <v>EUR</v>
      </c>
      <c r="AQ474" s="201" t="str">
        <f>IFERROR(VLOOKUP(SPARES_MANUF[[#This Row],[CONCAT]],[3]PO_AS!$A$2:$R$2520,16,FALSE),"TBD")</f>
        <v>TBD</v>
      </c>
      <c r="AR474" s="202" t="str">
        <f>IFERROR(VLOOKUP(SPARES_MANUF[[#This Row],[CONCAT]],[3]PO_AS!$A$2:$S$2520,18,FALSE),"TBD")</f>
        <v>TBD</v>
      </c>
      <c r="AS474" s="204" t="str">
        <f t="shared" si="32"/>
        <v>Non valide</v>
      </c>
      <c r="AT474" s="204" t="str">
        <f t="shared" si="33"/>
        <v>Non valide</v>
      </c>
      <c r="AU4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2388</v>
      </c>
      <c r="AV474" s="280">
        <f>IFERROR(SPARES_MANUF[[#This Row],[CA]]*INDEX('Paramètres listes'!$A$32:$C$34,MATCH(SPARES_MANUF[[#This Row],[Devise vendue]],'Paramètres listes'!$A$32:$A$34,0),MATCH(DASHBOARD!$J$5,'Paramètres listes'!$A$32:$C$32,0)),"0,00")</f>
        <v>2388</v>
      </c>
      <c r="AW474" s="259" t="str">
        <f>LEFT(SPARES_MANUF[[#This Row],[LCT]],9)</f>
        <v>LCT184810</v>
      </c>
      <c r="AX474" s="205">
        <f>SPARES_MANUF[[#This Row],[Collaborated date]]</f>
        <v>43545</v>
      </c>
      <c r="AY474" s="206">
        <f>IF(AND(SPARES_MANUF[[#This Row],[Dashboard date]]&gt;40179,SPARES_MANUF[[#This Row],[Dashboard date]]&lt;45658),SPARES_MANUF[[#This Row],[Dashboard date]],0)</f>
        <v>43545</v>
      </c>
      <c r="AZ474" s="207">
        <f>IF(OR(SPARES_MANUF[[#This Row],[Client]]="STELIA",SPARES_MANUF[[#This Row],[Priority]]="RTN",SPARES_MANUF[[#This Row],[Priority]]="EXP",SPARES_MANUF[[#This Row],[Priority]]="CRIT"),2,1)</f>
        <v>2</v>
      </c>
      <c r="BA474" s="208">
        <f>IFERROR(VLOOKUP(SPARES_MANUF[[#This Row],[P/N]],Tableau2[[#All],[PN]:[Temps alloués (h)]],16,FALSE),"TBD")</f>
        <v>0</v>
      </c>
      <c r="BB474" s="208">
        <f>IFERROR(SUM(SPARES_MANUF[[#This Row],[Temps alloués Unitaire]]*SPARES_MANUF[[#This Row],[Requested Qty]]),"TBD")</f>
        <v>0</v>
      </c>
    </row>
    <row r="475" spans="1:54" ht="38.25" hidden="1" customHeight="1" x14ac:dyDescent="0.2">
      <c r="A475" s="335" t="str">
        <f t="shared" si="30"/>
        <v>490003729610</v>
      </c>
      <c r="B475" s="81" t="str">
        <f>IFERROR(VLOOKUP(F475,'Table V'!A:K,11,FALSE),"TBD")</f>
        <v>STELIA</v>
      </c>
      <c r="C475" s="81">
        <v>4900037296</v>
      </c>
      <c r="D475" s="82" t="s">
        <v>139</v>
      </c>
      <c r="E475" s="83" t="s">
        <v>86</v>
      </c>
      <c r="F475" s="81" t="s">
        <v>622</v>
      </c>
      <c r="G475" s="81">
        <v>8</v>
      </c>
      <c r="H475" s="81">
        <v>0</v>
      </c>
      <c r="I475" s="81" t="str">
        <f>IFERROR(VLOOKUP(F475,'Stock PHS'!A:F,6,FALSE),"")</f>
        <v/>
      </c>
      <c r="J475" s="84" t="str">
        <f>IFERROR(VLOOKUP(F475,'Table V'!A:I,9,FALSE),"P/N INCONNU")</f>
        <v>P/N CONNU</v>
      </c>
      <c r="K475" s="81" t="str">
        <f>IFERROR(VLOOKUP(F475,'Table V'!A:J,10,FALSE),"TBD")</f>
        <v>N/A</v>
      </c>
      <c r="L475" s="81" t="str">
        <f>IFERROR(VLOOKUP(F475,'Table V'!A:C,3,FALSE),"LdF non existante")</f>
        <v>LdF approuvée</v>
      </c>
      <c r="M475" s="85"/>
      <c r="N475" s="85" t="str">
        <f>IFERROR(VLOOKUP(F475,'Table V'!A:H,8,FALSE),"À définir")</f>
        <v>OUI</v>
      </c>
      <c r="O475" s="81" t="str">
        <f>IFERROR(VLOOKUP(F475,'Table V'!A:E,2,FALSE),"TBD")</f>
        <v>CÂBLE</v>
      </c>
      <c r="P475" s="81" t="str">
        <f>IFERROR(CONCATENATE(VLOOKUP(F475,'Table V'!$A$1:$Q$259969,17,FALSE),"-",(RIGHT(C475,4)),"0",D475),"")</f>
        <v>1251019-7296010</v>
      </c>
      <c r="Q475" s="92" t="str">
        <f>IFERROR(VLOOKUP(F475,'Table V'!A:L,12,FALSE),"")</f>
        <v>LAB</v>
      </c>
      <c r="R475" s="82" t="s">
        <v>1553</v>
      </c>
      <c r="S475" s="81" t="s">
        <v>1336</v>
      </c>
      <c r="T475" s="90">
        <v>43539</v>
      </c>
      <c r="U475" s="88" t="s">
        <v>18</v>
      </c>
      <c r="V475" s="93" t="str">
        <f>IFERROR(VLOOKUP(F475,'Table V'!A:F,6,FALSE),"TBD")</f>
        <v>N/A</v>
      </c>
      <c r="W475" s="94" t="str">
        <f>IFERROR(VLOOKUP(F475,'Table V'!A:G,7,FALSE),"TBD")</f>
        <v>N/A</v>
      </c>
      <c r="X475" s="94" t="str">
        <f>IFERROR(VLOOKUP(A475,[1]Feuil1!$A:$AJ,32,FALSE),"N/A")</f>
        <v>N/A</v>
      </c>
      <c r="Y475" s="86" t="s">
        <v>1893</v>
      </c>
      <c r="Z475" s="89" t="s">
        <v>1333</v>
      </c>
      <c r="AA475" s="81" t="s">
        <v>840</v>
      </c>
      <c r="AB475" s="85" t="s">
        <v>44</v>
      </c>
      <c r="AC475" s="85" t="s">
        <v>44</v>
      </c>
      <c r="AD475" s="85" t="s">
        <v>44</v>
      </c>
      <c r="AE475" s="90">
        <v>43545</v>
      </c>
      <c r="AF475" s="90">
        <v>43545</v>
      </c>
      <c r="AG475" s="90">
        <f t="shared" si="31"/>
        <v>43539</v>
      </c>
      <c r="AH475" s="81"/>
      <c r="AI475" s="133">
        <f>IFERROR(VLOOKUP(SPARES_MANUF[[#This Row],[LCT pour mise à la MAD]],[2]MAD!$B$4:$J$500000,2,FALSE),"MAD TBD")</f>
        <v>43543</v>
      </c>
      <c r="AJ475" s="124">
        <f>IFERROR(VLOOKUP(SPARES_MANUF[[#This Row],[LCT pour mise à la MAD]],[2]MAD!$B$4:$J$500000,9,FALSE),"")</f>
        <v>43544</v>
      </c>
      <c r="AK47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75" s="124">
        <f>SPARES_MANUF[[#This Row],[Promised ODD]]</f>
        <v>43545</v>
      </c>
      <c r="AM475" s="122" t="s">
        <v>10</v>
      </c>
      <c r="AN475" s="200">
        <f>IFERROR(VLOOKUP(SPARES_MANUF[[#This Row],[P/N]],'Table V'!A$1:O$7777,13,FALSE),"0,00")</f>
        <v>245</v>
      </c>
      <c r="AO475" s="201">
        <f>IFERROR(VLOOKUP(SPARES_MANUF[[#This Row],[P/N]],'Table V'!A$1:O$7777,14,FALSE),"0,00")</f>
        <v>0</v>
      </c>
      <c r="AP475" s="202" t="str">
        <f>IFERROR(VLOOKUP(SPARES_MANUF[[#This Row],[P/N]],'Table V'!A$1:O$7777,15,FALSE),"TBD")</f>
        <v>EUR</v>
      </c>
      <c r="AQ475" s="201" t="str">
        <f>IFERROR(VLOOKUP(SPARES_MANUF[[#This Row],[CONCAT]],[3]PO_AS!$A$2:$R$2520,16,FALSE),"TBD")</f>
        <v>TBD</v>
      </c>
      <c r="AR475" s="202" t="str">
        <f>IFERROR(VLOOKUP(SPARES_MANUF[[#This Row],[CONCAT]],[3]PO_AS!$A$2:$S$2520,18,FALSE),"TBD")</f>
        <v>TBD</v>
      </c>
      <c r="AS475" s="202" t="str">
        <f t="shared" si="32"/>
        <v>Non valide</v>
      </c>
      <c r="AT475" s="202" t="str">
        <f t="shared" si="33"/>
        <v>Non valide</v>
      </c>
      <c r="AU4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1960</v>
      </c>
      <c r="AV475" s="280">
        <f>IFERROR(SPARES_MANUF[[#This Row],[CA]]*INDEX('Paramètres listes'!$A$32:$C$34,MATCH(SPARES_MANUF[[#This Row],[Devise vendue]],'Paramètres listes'!$A$32:$A$34,0),MATCH(DASHBOARD!$J$5,'Paramètres listes'!$A$32:$C$32,0)),"0,00")</f>
        <v>1960</v>
      </c>
      <c r="AW475" s="259" t="str">
        <f>LEFT(SPARES_MANUF[[#This Row],[LCT]],9)</f>
        <v>LCT241818</v>
      </c>
      <c r="AX475" s="205">
        <f>SPARES_MANUF[[#This Row],[Collaborated date]]</f>
        <v>43545</v>
      </c>
      <c r="AY475" s="206">
        <f>IF(AND(SPARES_MANUF[[#This Row],[Dashboard date]]&gt;40179,SPARES_MANUF[[#This Row],[Dashboard date]]&lt;45658),SPARES_MANUF[[#This Row],[Dashboard date]],0)</f>
        <v>43545</v>
      </c>
      <c r="AZ475" s="207">
        <f>IF(OR(SPARES_MANUF[[#This Row],[Client]]="STELIA",SPARES_MANUF[[#This Row],[Priority]]="RTN",SPARES_MANUF[[#This Row],[Priority]]="EXP",SPARES_MANUF[[#This Row],[Priority]]="CRIT"),2,1)</f>
        <v>2</v>
      </c>
      <c r="BA475" s="208">
        <f>IFERROR(VLOOKUP(SPARES_MANUF[[#This Row],[P/N]],Tableau2[[#All],[PN]:[Temps alloués (h)]],16,FALSE),"TBD")</f>
        <v>1.26</v>
      </c>
      <c r="BB475" s="208">
        <f>IFERROR(SUM(SPARES_MANUF[[#This Row],[Temps alloués Unitaire]]*SPARES_MANUF[[#This Row],[Requested Qty]]),"TBD")</f>
        <v>10.08</v>
      </c>
    </row>
    <row r="476" spans="1:54" ht="25.5" hidden="1" customHeight="1" x14ac:dyDescent="0.2">
      <c r="A476" s="335" t="str">
        <f t="shared" si="30"/>
        <v>2809104310</v>
      </c>
      <c r="B476" s="81" t="str">
        <f>IFERROR(VLOOKUP(F476,'Table V'!A:K,11,FALSE),"TBD")</f>
        <v>AIRBUS</v>
      </c>
      <c r="C476" s="81">
        <v>28091043</v>
      </c>
      <c r="D476" s="82" t="s">
        <v>139</v>
      </c>
      <c r="E476" s="83" t="s">
        <v>3</v>
      </c>
      <c r="F476" s="81" t="s">
        <v>1545</v>
      </c>
      <c r="G476" s="81">
        <v>1</v>
      </c>
      <c r="H476" s="81">
        <v>0</v>
      </c>
      <c r="I476" s="81" t="str">
        <f>IFERROR(VLOOKUP(F476,'Stock PHS'!A:F,6,FALSE),"")</f>
        <v/>
      </c>
      <c r="J476" s="84" t="str">
        <f>IFERROR(VLOOKUP(F476,'Table V'!A:I,9,FALSE),"P/N INCONNU")</f>
        <v>P/N CONNU</v>
      </c>
      <c r="K476" s="81" t="str">
        <f>IFERROR(VLOOKUP(F476,'Table V'!A:J,10,FALSE),"TBD")</f>
        <v>N/A</v>
      </c>
      <c r="L476" s="81" t="str">
        <f>IFERROR(VLOOKUP(F476,'Table V'!A:C,3,FALSE),"LdF non existante")</f>
        <v>LdF Non approuvée</v>
      </c>
      <c r="M476" s="85"/>
      <c r="N476" s="85" t="str">
        <f>IFERROR(VLOOKUP(F476,'Table V'!A:H,8,FALSE),"À définir")</f>
        <v>NON</v>
      </c>
      <c r="O476" s="81" t="str">
        <f>IFERROR(VLOOKUP(F476,'Table V'!A:E,2,FALSE),"TBD")</f>
        <v>SHEET FOMAX SHEET EQUIP</v>
      </c>
      <c r="P476" s="85" t="str">
        <f>IFERROR(CONCATENATE(VLOOKUP(F476,'Table V'!$A$1:$Q$259969,17,FALSE),"-",(RIGHT(C476,4)),"0",D476),"")</f>
        <v>1251019-1043010</v>
      </c>
      <c r="Q476" s="92" t="str">
        <f>IFERROR(VLOOKUP(F476,'Table V'!A:L,12,FALSE),"")</f>
        <v>COL</v>
      </c>
      <c r="R476" s="82" t="s">
        <v>1563</v>
      </c>
      <c r="S476" s="81" t="s">
        <v>1564</v>
      </c>
      <c r="T476" s="90">
        <v>43539</v>
      </c>
      <c r="U476" s="88" t="s">
        <v>18</v>
      </c>
      <c r="V476" s="93" t="str">
        <f>IFERROR(VLOOKUP(F476,'Table V'!A:F,6,FALSE),"TBD")</f>
        <v>N/A</v>
      </c>
      <c r="W476" s="94" t="str">
        <f>IFERROR(VLOOKUP(F476,'Table V'!A:G,7,FALSE),"TBD")</f>
        <v>N/A</v>
      </c>
      <c r="X476" s="81" t="str">
        <f>IFERROR(VLOOKUP(A476,[1]Feuil1!$A:$AJ,32,FALSE),"N/A")</f>
        <v>N/A</v>
      </c>
      <c r="Y476" s="86" t="s">
        <v>1893</v>
      </c>
      <c r="Z476" s="89" t="s">
        <v>1565</v>
      </c>
      <c r="AA476" s="81" t="s">
        <v>840</v>
      </c>
      <c r="AB476" s="85" t="s">
        <v>44</v>
      </c>
      <c r="AC476" s="85" t="s">
        <v>44</v>
      </c>
      <c r="AD476" s="85" t="s">
        <v>1547</v>
      </c>
      <c r="AE476" s="90">
        <v>43533</v>
      </c>
      <c r="AF476" s="90">
        <v>43543</v>
      </c>
      <c r="AG476" s="90">
        <f t="shared" si="31"/>
        <v>43539</v>
      </c>
      <c r="AH476" s="81"/>
      <c r="AI476" s="133" t="str">
        <f>IFERROR(VLOOKUP(SPARES_MANUF[[#This Row],[LCT pour mise à la MAD]],[2]MAD!$B$4:$J$500000,2,FALSE),"MAD TBD")</f>
        <v>MAD TBD</v>
      </c>
      <c r="AJ476" s="124" t="str">
        <f>IFERROR(VLOOKUP(SPARES_MANUF[[#This Row],[LCT pour mise à la MAD]],[2]MAD!$B$4:$J$500000,9,FALSE),"")</f>
        <v/>
      </c>
      <c r="AK47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76" s="124">
        <f>SPARES_MANUF[[#This Row],[Promised ODD]]</f>
        <v>43543</v>
      </c>
      <c r="AM476" s="122" t="s">
        <v>10</v>
      </c>
      <c r="AN476" s="200">
        <f>IFERROR(VLOOKUP(SPARES_MANUF[[#This Row],[P/N]],'Table V'!A$1:O$7777,13,FALSE),"0,00")</f>
        <v>843</v>
      </c>
      <c r="AO476" s="201">
        <f>IFERROR(VLOOKUP(SPARES_MANUF[[#This Row],[P/N]],'Table V'!A$1:O$7777,14,FALSE),"0,00")</f>
        <v>1064</v>
      </c>
      <c r="AP476" s="202" t="str">
        <f>IFERROR(VLOOKUP(SPARES_MANUF[[#This Row],[P/N]],'Table V'!A$1:O$7777,15,FALSE),"TBD")</f>
        <v>USD</v>
      </c>
      <c r="AQ476" s="201" t="str">
        <f>IFERROR(VLOOKUP(SPARES_MANUF[[#This Row],[CONCAT]],[3]PO_AS!$A$2:$R$2520,16,FALSE),"TBD")</f>
        <v>TBD</v>
      </c>
      <c r="AR476" s="202" t="str">
        <f>IFERROR(VLOOKUP(SPARES_MANUF[[#This Row],[CONCAT]],[3]PO_AS!$A$2:$S$2520,18,FALSE),"TBD")</f>
        <v>TBD</v>
      </c>
      <c r="AS476" s="202" t="str">
        <f t="shared" si="32"/>
        <v>Non valide</v>
      </c>
      <c r="AT476" s="202" t="str">
        <f t="shared" si="33"/>
        <v>Non valide</v>
      </c>
      <c r="AU4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1064</v>
      </c>
      <c r="AV476" s="280">
        <f>IFERROR(SPARES_MANUF[[#This Row],[CA]]*INDEX('Paramètres listes'!$A$32:$C$34,MATCH(SPARES_MANUF[[#This Row],[Devise vendue]],'Paramètres listes'!$A$32:$A$34,0),MATCH(DASHBOARD!$J$5,'Paramètres listes'!$A$32:$C$32,0)),"0,00")</f>
        <v>946.96</v>
      </c>
      <c r="AW476" s="259" t="str">
        <f>LEFT(SPARES_MANUF[[#This Row],[LCT]],9)</f>
        <v>LCT299165</v>
      </c>
      <c r="AX476" s="205">
        <f>SPARES_MANUF[[#This Row],[Collaborated date]]</f>
        <v>43543</v>
      </c>
      <c r="AY476" s="206">
        <f>IF(AND(SPARES_MANUF[[#This Row],[Dashboard date]]&gt;40179,SPARES_MANUF[[#This Row],[Dashboard date]]&lt;45658),SPARES_MANUF[[#This Row],[Dashboard date]],0)</f>
        <v>43543</v>
      </c>
      <c r="AZ476" s="207">
        <f>IF(OR(SPARES_MANUF[[#This Row],[Client]]="STELIA",SPARES_MANUF[[#This Row],[Priority]]="RTN",SPARES_MANUF[[#This Row],[Priority]]="EXP",SPARES_MANUF[[#This Row],[Priority]]="CRIT"),2,1)</f>
        <v>1</v>
      </c>
      <c r="BA476" s="208">
        <f>IFERROR(VLOOKUP(SPARES_MANUF[[#This Row],[P/N]],Tableau2[[#All],[PN]:[Temps alloués (h)]],16,FALSE),"TBD")</f>
        <v>0.7</v>
      </c>
      <c r="BB476" s="208">
        <f>IFERROR(SUM(SPARES_MANUF[[#This Row],[Temps alloués Unitaire]]*SPARES_MANUF[[#This Row],[Requested Qty]]),"TBD")</f>
        <v>0.7</v>
      </c>
    </row>
    <row r="477" spans="1:54" ht="25.5" hidden="1" customHeight="1" x14ac:dyDescent="0.2">
      <c r="A477" s="335" t="str">
        <f t="shared" si="30"/>
        <v>2794710510</v>
      </c>
      <c r="B477" s="81" t="str">
        <f>IFERROR(VLOOKUP(F477,'Table V'!A:K,11,FALSE),"TBD")</f>
        <v>AIRBUS</v>
      </c>
      <c r="C477" s="81">
        <v>27947105</v>
      </c>
      <c r="D477" s="82" t="s">
        <v>139</v>
      </c>
      <c r="E477" s="83" t="s">
        <v>86</v>
      </c>
      <c r="F477" s="81" t="s">
        <v>679</v>
      </c>
      <c r="G477" s="81" t="s">
        <v>1064</v>
      </c>
      <c r="H477" s="81">
        <v>0</v>
      </c>
      <c r="I477" s="81" t="str">
        <f>IFERROR(VLOOKUP(F477,'Stock PHS'!A:F,6,FALSE),"")</f>
        <v/>
      </c>
      <c r="J477" s="84" t="str">
        <f>IFERROR(VLOOKUP(F477,'Table V'!A:I,9,FALSE),"P/N INCONNU")</f>
        <v>P/N CONNU</v>
      </c>
      <c r="K477" s="81" t="str">
        <f>IFERROR(VLOOKUP(F477,'Table V'!A:J,10,FALSE),"TBD")</f>
        <v>TBD</v>
      </c>
      <c r="L477" s="81" t="str">
        <f>IFERROR(VLOOKUP(F477,'Table V'!A:C,3,FALSE),"LdF non existante")</f>
        <v>LdF Non approuvée</v>
      </c>
      <c r="M477" s="85" t="s">
        <v>46</v>
      </c>
      <c r="N477" s="81" t="str">
        <f>IFERROR(VLOOKUP(F477,'Table V'!A:H,8,FALSE),"À définir")</f>
        <v>NON</v>
      </c>
      <c r="O477" s="81">
        <f>IFERROR(VLOOKUP(F477,'Table V'!A:E,2,FALSE),"TBD")</f>
        <v>61</v>
      </c>
      <c r="P477" s="81" t="str">
        <f>IFERROR(CONCATENATE(VLOOKUP(F477,'Table V'!$A$1:$Q$259969,17,FALSE),"-",(RIGHT(C477,4)),"0",D477),"")</f>
        <v>1251019-7105010</v>
      </c>
      <c r="Q477" s="86" t="str">
        <f>IFERROR(VLOOKUP(F477,'Table V'!A:L,12,FALSE),"")</f>
        <v>LAB</v>
      </c>
      <c r="R477" s="82" t="s">
        <v>1075</v>
      </c>
      <c r="S477" s="81" t="s">
        <v>263</v>
      </c>
      <c r="T477" s="90">
        <v>43542</v>
      </c>
      <c r="U477" s="88" t="s">
        <v>18</v>
      </c>
      <c r="V477" s="86" t="str">
        <f>IFERROR(VLOOKUP(F477,'Table V'!A:F,6,FALSE),"TBD")</f>
        <v>6963455500
6963455400</v>
      </c>
      <c r="W477" s="81" t="str">
        <f>IFERROR(VLOOKUP(F477,'Table V'!A:G,7,FALSE),"TBD")</f>
        <v>Qté 1
Qté 1</v>
      </c>
      <c r="X477" s="81" t="str">
        <f>IFERROR(VLOOKUP(A477,[1]Feuil1!$A:$AJ,32,FALSE),"N/A")</f>
        <v>Received</v>
      </c>
      <c r="Y477" s="86" t="s">
        <v>1893</v>
      </c>
      <c r="Z477" s="89" t="s">
        <v>1211</v>
      </c>
      <c r="AA477" s="81" t="s">
        <v>840</v>
      </c>
      <c r="AB477" s="85">
        <v>18362</v>
      </c>
      <c r="AC477" s="85" t="s">
        <v>1111</v>
      </c>
      <c r="AD477" s="85">
        <v>5099</v>
      </c>
      <c r="AE477" s="90">
        <v>43509.999988425923</v>
      </c>
      <c r="AF477" s="90">
        <v>43546</v>
      </c>
      <c r="AG477" s="90">
        <f t="shared" si="31"/>
        <v>43542</v>
      </c>
      <c r="AH477" s="81"/>
      <c r="AI477" s="133">
        <f>IFERROR(VLOOKUP(SPARES_MANUF[[#This Row],[LCT pour mise à la MAD]],[2]MAD!$B$4:$J$500000,2,FALSE),"MAD TBD")</f>
        <v>43535</v>
      </c>
      <c r="AJ477" s="124">
        <f>IFERROR(VLOOKUP(SPARES_MANUF[[#This Row],[LCT pour mise à la MAD]],[2]MAD!$B$4:$J$500000,9,FALSE),"")</f>
        <v>43536</v>
      </c>
      <c r="AK47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77" s="124">
        <f>SPARES_MANUF[[#This Row],[Promised ODD]]</f>
        <v>43546</v>
      </c>
      <c r="AM477" s="122" t="s">
        <v>10</v>
      </c>
      <c r="AN477" s="200">
        <f>IFERROR(VLOOKUP(SPARES_MANUF[[#This Row],[P/N]],'Table V'!A$1:O$7777,13,FALSE),"0,00")</f>
        <v>1389</v>
      </c>
      <c r="AO477" s="201">
        <f>IFERROR(VLOOKUP(SPARES_MANUF[[#This Row],[P/N]],'Table V'!A$1:O$7777,14,FALSE),"0,00")</f>
        <v>2219</v>
      </c>
      <c r="AP477" s="202" t="str">
        <f>IFERROR(VLOOKUP(SPARES_MANUF[[#This Row],[P/N]],'Table V'!A$1:O$7777,15,FALSE),"TBD")</f>
        <v>USD</v>
      </c>
      <c r="AQ477" s="201" t="str">
        <f>IFERROR(VLOOKUP(SPARES_MANUF[[#This Row],[CONCAT]],[3]PO_AS!$A$2:$R$2520,16,FALSE),"TBD")</f>
        <v>TBD</v>
      </c>
      <c r="AR477" s="202" t="str">
        <f>IFERROR(VLOOKUP(SPARES_MANUF[[#This Row],[CONCAT]],[3]PO_AS!$A$2:$S$2520,18,FALSE),"TBD")</f>
        <v>TBD</v>
      </c>
      <c r="AS477" s="204" t="str">
        <f t="shared" si="32"/>
        <v>Non valide</v>
      </c>
      <c r="AT477" s="204" t="str">
        <f t="shared" si="33"/>
        <v>Non valide</v>
      </c>
      <c r="AU4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77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77" s="259" t="str">
        <f>LEFT(SPARES_MANUF[[#This Row],[LCT]],9)</f>
        <v>LCT169846</v>
      </c>
      <c r="AX477" s="205">
        <f>SPARES_MANUF[[#This Row],[Collaborated date]]</f>
        <v>43546</v>
      </c>
      <c r="AY477" s="206">
        <f>IF(AND(SPARES_MANUF[[#This Row],[Dashboard date]]&gt;40179,SPARES_MANUF[[#This Row],[Dashboard date]]&lt;45658),SPARES_MANUF[[#This Row],[Dashboard date]],0)</f>
        <v>43546</v>
      </c>
      <c r="AZ477" s="207">
        <f>IF(OR(SPARES_MANUF[[#This Row],[Client]]="STELIA",SPARES_MANUF[[#This Row],[Priority]]="RTN",SPARES_MANUF[[#This Row],[Priority]]="EXP",SPARES_MANUF[[#This Row],[Priority]]="CRIT"),2,1)</f>
        <v>2</v>
      </c>
      <c r="BA477" s="208">
        <f>IFERROR(VLOOKUP(SPARES_MANUF[[#This Row],[P/N]],Tableau2[[#All],[PN]:[Temps alloués (h)]],16,FALSE),"TBD")</f>
        <v>0</v>
      </c>
      <c r="BB477" s="208">
        <f>IFERROR(SUM(SPARES_MANUF[[#This Row],[Temps alloués Unitaire]]*SPARES_MANUF[[#This Row],[Requested Qty]]),"TBD")</f>
        <v>0</v>
      </c>
    </row>
    <row r="478" spans="1:54" ht="38.25" hidden="1" customHeight="1" x14ac:dyDescent="0.2">
      <c r="A478" s="335" t="str">
        <f t="shared" si="30"/>
        <v>2794720710</v>
      </c>
      <c r="B478" s="81" t="str">
        <f>IFERROR(VLOOKUP(F478,'Table V'!A:K,11,FALSE),"TBD")</f>
        <v>AIRBUS</v>
      </c>
      <c r="C478" s="81">
        <v>27947207</v>
      </c>
      <c r="D478" s="82" t="s">
        <v>139</v>
      </c>
      <c r="E478" s="83" t="s">
        <v>86</v>
      </c>
      <c r="F478" s="81" t="s">
        <v>678</v>
      </c>
      <c r="G478" s="81" t="s">
        <v>1064</v>
      </c>
      <c r="H478" s="81">
        <v>0</v>
      </c>
      <c r="I478" s="81" t="str">
        <f>IFERROR(VLOOKUP(F478,'Stock PHS'!A:F,6,FALSE),"")</f>
        <v/>
      </c>
      <c r="J478" s="84" t="str">
        <f>IFERROR(VLOOKUP(F478,'Table V'!A:I,9,FALSE),"P/N INCONNU")</f>
        <v>P/N CONNU</v>
      </c>
      <c r="K478" s="81" t="str">
        <f>IFERROR(VLOOKUP(F478,'Table V'!A:J,10,FALSE),"TBD")</f>
        <v>NB6251P</v>
      </c>
      <c r="L478" s="81" t="str">
        <f>IFERROR(VLOOKUP(F478,'Table V'!A:C,3,FALSE),"LdF non existante")</f>
        <v>LdF Non approuvée</v>
      </c>
      <c r="M478" s="85" t="s">
        <v>46</v>
      </c>
      <c r="N478" s="81" t="str">
        <f>IFERROR(VLOOKUP(F478,'Table V'!A:H,8,FALSE),"À définir")</f>
        <v>NON</v>
      </c>
      <c r="O478" s="81">
        <f>IFERROR(VLOOKUP(F478,'Table V'!A:E,2,FALSE),"TBD")</f>
        <v>60</v>
      </c>
      <c r="P478" s="81" t="str">
        <f>IFERROR(CONCATENATE(VLOOKUP(F478,'Table V'!$A$1:$Q$259969,17,FALSE),"-",(RIGHT(C478,4)),"0",D478),"")</f>
        <v>1251019-7207010</v>
      </c>
      <c r="Q478" s="86" t="str">
        <f>IFERROR(VLOOKUP(F478,'Table V'!A:L,12,FALSE),"")</f>
        <v>LAB</v>
      </c>
      <c r="R478" s="82" t="s">
        <v>1068</v>
      </c>
      <c r="S478" s="81" t="s">
        <v>261</v>
      </c>
      <c r="T478" s="90">
        <v>43542</v>
      </c>
      <c r="U478" s="88" t="s">
        <v>18</v>
      </c>
      <c r="V478" s="86" t="str">
        <f>IFERROR(VLOOKUP(F478,'Table V'!A:F,6,FALSE),"TBD")</f>
        <v>6963455500
6963455400</v>
      </c>
      <c r="W478" s="81" t="str">
        <f>IFERROR(VLOOKUP(F478,'Table V'!A:G,7,FALSE),"TBD")</f>
        <v>Qté 1
Qté 1</v>
      </c>
      <c r="X478" s="81" t="str">
        <f>IFERROR(VLOOKUP(A478,[1]Feuil1!$A:$AJ,32,FALSE),"N/A")</f>
        <v>Received</v>
      </c>
      <c r="Y478" s="86" t="s">
        <v>1893</v>
      </c>
      <c r="Z478" s="89" t="s">
        <v>1211</v>
      </c>
      <c r="AA478" s="81" t="s">
        <v>840</v>
      </c>
      <c r="AB478" s="85">
        <v>18362</v>
      </c>
      <c r="AC478" s="85" t="s">
        <v>1111</v>
      </c>
      <c r="AD478" s="85">
        <v>5099</v>
      </c>
      <c r="AE478" s="90">
        <v>43537.999988425923</v>
      </c>
      <c r="AF478" s="90">
        <v>43546</v>
      </c>
      <c r="AG478" s="90">
        <f t="shared" si="31"/>
        <v>43542</v>
      </c>
      <c r="AH478" s="81"/>
      <c r="AI478" s="133">
        <f>IFERROR(VLOOKUP(SPARES_MANUF[[#This Row],[LCT pour mise à la MAD]],[2]MAD!$B$4:$J$500000,2,FALSE),"MAD TBD")</f>
        <v>43535</v>
      </c>
      <c r="AJ478" s="124">
        <f>IFERROR(VLOOKUP(SPARES_MANUF[[#This Row],[LCT pour mise à la MAD]],[2]MAD!$B$4:$J$500000,9,FALSE),"")</f>
        <v>43536</v>
      </c>
      <c r="AK47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78" s="124">
        <f>SPARES_MANUF[[#This Row],[Promised ODD]]</f>
        <v>43546</v>
      </c>
      <c r="AM478" s="122" t="s">
        <v>10</v>
      </c>
      <c r="AN478" s="200">
        <f>IFERROR(VLOOKUP(SPARES_MANUF[[#This Row],[P/N]],'Table V'!A$1:O$7777,13,FALSE),"0,00")</f>
        <v>1036</v>
      </c>
      <c r="AO478" s="201">
        <f>IFERROR(VLOOKUP(SPARES_MANUF[[#This Row],[P/N]],'Table V'!A$1:O$7777,14,FALSE),"0,00")</f>
        <v>1937</v>
      </c>
      <c r="AP478" s="202" t="str">
        <f>IFERROR(VLOOKUP(SPARES_MANUF[[#This Row],[P/N]],'Table V'!A$1:O$7777,15,FALSE),"TBD")</f>
        <v>USD</v>
      </c>
      <c r="AQ478" s="201" t="str">
        <f>IFERROR(VLOOKUP(SPARES_MANUF[[#This Row],[CONCAT]],[3]PO_AS!$A$2:$R$2520,16,FALSE),"TBD")</f>
        <v>TBD</v>
      </c>
      <c r="AR478" s="202" t="str">
        <f>IFERROR(VLOOKUP(SPARES_MANUF[[#This Row],[CONCAT]],[3]PO_AS!$A$2:$S$2520,18,FALSE),"TBD")</f>
        <v>TBD</v>
      </c>
      <c r="AS478" s="204" t="str">
        <f t="shared" si="32"/>
        <v>Non valide</v>
      </c>
      <c r="AT478" s="204" t="str">
        <f t="shared" si="33"/>
        <v>Non valide</v>
      </c>
      <c r="AU4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78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78" s="259" t="str">
        <f>LEFT(SPARES_MANUF[[#This Row],[LCT]],9)</f>
        <v>LCT169832</v>
      </c>
      <c r="AX478" s="205">
        <f>SPARES_MANUF[[#This Row],[Collaborated date]]</f>
        <v>43546</v>
      </c>
      <c r="AY478" s="206">
        <f>IF(AND(SPARES_MANUF[[#This Row],[Dashboard date]]&gt;40179,SPARES_MANUF[[#This Row],[Dashboard date]]&lt;45658),SPARES_MANUF[[#This Row],[Dashboard date]],0)</f>
        <v>43546</v>
      </c>
      <c r="AZ478" s="207">
        <f>IF(OR(SPARES_MANUF[[#This Row],[Client]]="STELIA",SPARES_MANUF[[#This Row],[Priority]]="RTN",SPARES_MANUF[[#This Row],[Priority]]="EXP",SPARES_MANUF[[#This Row],[Priority]]="CRIT"),2,1)</f>
        <v>2</v>
      </c>
      <c r="BA478" s="208">
        <f>IFERROR(VLOOKUP(SPARES_MANUF[[#This Row],[P/N]],Tableau2[[#All],[PN]:[Temps alloués (h)]],16,FALSE),"TBD")</f>
        <v>0</v>
      </c>
      <c r="BB478" s="208">
        <f>IFERROR(SUM(SPARES_MANUF[[#This Row],[Temps alloués Unitaire]]*SPARES_MANUF[[#This Row],[Requested Qty]]),"TBD")</f>
        <v>0</v>
      </c>
    </row>
    <row r="479" spans="1:54" ht="25.5" hidden="1" customHeight="1" x14ac:dyDescent="0.2">
      <c r="A479" s="335" t="str">
        <f t="shared" ref="A479:A542" si="34">C479&amp;(RIGHT(D479,2))</f>
        <v>2794742510</v>
      </c>
      <c r="B479" s="81" t="str">
        <f>IFERROR(VLOOKUP(F479,'Table V'!A:K,11,FALSE),"TBD")</f>
        <v>AIRBUS</v>
      </c>
      <c r="C479" s="81">
        <v>27947425</v>
      </c>
      <c r="D479" s="82" t="s">
        <v>139</v>
      </c>
      <c r="E479" s="83" t="s">
        <v>86</v>
      </c>
      <c r="F479" s="81" t="s">
        <v>680</v>
      </c>
      <c r="G479" s="81" t="s">
        <v>1064</v>
      </c>
      <c r="H479" s="81">
        <v>0</v>
      </c>
      <c r="I479" s="81"/>
      <c r="J479" s="84" t="str">
        <f>IFERROR(VLOOKUP(F479,'Table V'!A:I,9,FALSE),"P/N INCONNU")</f>
        <v>P/N CONNU</v>
      </c>
      <c r="K479" s="81" t="str">
        <f>IFERROR(VLOOKUP(F479,'Table V'!A:J,10,FALSE),"TBD")</f>
        <v>TBD</v>
      </c>
      <c r="L479" s="81" t="str">
        <f>IFERROR(VLOOKUP(F479,'Table V'!A:C,3,FALSE),"LdF non existante")</f>
        <v>LdF Non approuvée</v>
      </c>
      <c r="M479" s="85" t="s">
        <v>46</v>
      </c>
      <c r="N479" s="81" t="str">
        <f>IFERROR(VLOOKUP(F479,'Table V'!A:H,8,FALSE),"À définir")</f>
        <v>NON</v>
      </c>
      <c r="O479" s="81">
        <f>IFERROR(VLOOKUP(F479,'Table V'!A:E,2,FALSE),"TBD")</f>
        <v>62</v>
      </c>
      <c r="P479" s="81" t="str">
        <f>IFERROR(CONCATENATE(VLOOKUP(F479,'Table V'!$A$1:$Q$259969,17,FALSE),"-",(RIGHT(C479,4)),"0",D479),"")</f>
        <v>1251019-7425010</v>
      </c>
      <c r="Q479" s="86" t="str">
        <f>IFERROR(VLOOKUP(F479,'Table V'!A:L,12,FALSE),"")</f>
        <v>LAB</v>
      </c>
      <c r="R479" s="82" t="s">
        <v>1080</v>
      </c>
      <c r="S479" s="81" t="s">
        <v>262</v>
      </c>
      <c r="T479" s="90">
        <v>43542</v>
      </c>
      <c r="U479" s="88" t="s">
        <v>18</v>
      </c>
      <c r="V479" s="86" t="str">
        <f>IFERROR(VLOOKUP(F479,'Table V'!A:F,6,FALSE),"TBD")</f>
        <v>6963455500
6963455400
6963403400</v>
      </c>
      <c r="W479" s="81" t="str">
        <f>IFERROR(VLOOKUP(F479,'Table V'!A:G,7,FALSE),"TBD")</f>
        <v>Qté 1
Qté 1
Qté 1</v>
      </c>
      <c r="X479" s="81" t="str">
        <f>IFERROR(VLOOKUP(A479,[1]Feuil1!$A:$AJ,32,FALSE),"N/A")</f>
        <v>Received</v>
      </c>
      <c r="Y479" s="86" t="s">
        <v>1893</v>
      </c>
      <c r="Z479" s="89" t="s">
        <v>1211</v>
      </c>
      <c r="AA479" s="81" t="s">
        <v>840</v>
      </c>
      <c r="AB479" s="85">
        <v>18362</v>
      </c>
      <c r="AC479" s="85" t="s">
        <v>1111</v>
      </c>
      <c r="AD479" s="85">
        <v>5099</v>
      </c>
      <c r="AE479" s="90">
        <v>43537.999988425923</v>
      </c>
      <c r="AF479" s="90">
        <v>43546</v>
      </c>
      <c r="AG479" s="90">
        <f t="shared" si="31"/>
        <v>43542</v>
      </c>
      <c r="AH479" s="81"/>
      <c r="AI479" s="133">
        <f>IFERROR(VLOOKUP(SPARES_MANUF[[#This Row],[LCT pour mise à la MAD]],[2]MAD!$B$4:$J$500000,2,FALSE),"MAD TBD")</f>
        <v>43535</v>
      </c>
      <c r="AJ479" s="124">
        <f>IFERROR(VLOOKUP(SPARES_MANUF[[#This Row],[LCT pour mise à la MAD]],[2]MAD!$B$4:$J$500000,9,FALSE),"")</f>
        <v>43536</v>
      </c>
      <c r="AK47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79" s="124">
        <f>SPARES_MANUF[[#This Row],[Promised ODD]]</f>
        <v>43546</v>
      </c>
      <c r="AM479" s="122" t="s">
        <v>10</v>
      </c>
      <c r="AN479" s="200">
        <f>IFERROR(VLOOKUP(SPARES_MANUF[[#This Row],[P/N]],'Table V'!A$1:O$7777,13,FALSE),"0,00")</f>
        <v>1155</v>
      </c>
      <c r="AO479" s="201">
        <f>IFERROR(VLOOKUP(SPARES_MANUF[[#This Row],[P/N]],'Table V'!A$1:O$7777,14,FALSE),"0,00")</f>
        <v>2033</v>
      </c>
      <c r="AP479" s="202" t="str">
        <f>IFERROR(VLOOKUP(SPARES_MANUF[[#This Row],[P/N]],'Table V'!A$1:O$7777,15,FALSE),"TBD")</f>
        <v>USD</v>
      </c>
      <c r="AQ479" s="201" t="str">
        <f>IFERROR(VLOOKUP(SPARES_MANUF[[#This Row],[CONCAT]],[3]PO_AS!$A$2:$R$2520,16,FALSE),"TBD")</f>
        <v>TBD</v>
      </c>
      <c r="AR479" s="202" t="str">
        <f>IFERROR(VLOOKUP(SPARES_MANUF[[#This Row],[CONCAT]],[3]PO_AS!$A$2:$S$2520,18,FALSE),"TBD")</f>
        <v>TBD</v>
      </c>
      <c r="AS479" s="204" t="str">
        <f t="shared" si="32"/>
        <v>Non valide</v>
      </c>
      <c r="AT479" s="204" t="str">
        <f t="shared" si="33"/>
        <v>Non valide</v>
      </c>
      <c r="AU4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79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79" s="259" t="str">
        <f>LEFT(SPARES_MANUF[[#This Row],[LCT]],9)</f>
        <v>LCT169856</v>
      </c>
      <c r="AX479" s="205">
        <f>SPARES_MANUF[[#This Row],[Collaborated date]]</f>
        <v>43546</v>
      </c>
      <c r="AY479" s="206">
        <f>IF(AND(SPARES_MANUF[[#This Row],[Dashboard date]]&gt;40179,SPARES_MANUF[[#This Row],[Dashboard date]]&lt;45658),SPARES_MANUF[[#This Row],[Dashboard date]],0)</f>
        <v>43546</v>
      </c>
      <c r="AZ479" s="207">
        <f>IF(OR(SPARES_MANUF[[#This Row],[Client]]="STELIA",SPARES_MANUF[[#This Row],[Priority]]="RTN",SPARES_MANUF[[#This Row],[Priority]]="EXP",SPARES_MANUF[[#This Row],[Priority]]="CRIT"),2,1)</f>
        <v>2</v>
      </c>
      <c r="BA479" s="208">
        <f>IFERROR(VLOOKUP(SPARES_MANUF[[#This Row],[P/N]],Tableau2[[#All],[PN]:[Temps alloués (h)]],16,FALSE),"TBD")</f>
        <v>0</v>
      </c>
      <c r="BB479" s="208">
        <f>IFERROR(SUM(SPARES_MANUF[[#This Row],[Temps alloués Unitaire]]*SPARES_MANUF[[#This Row],[Requested Qty]]),"TBD")</f>
        <v>0</v>
      </c>
    </row>
    <row r="480" spans="1:54" ht="38.25" hidden="1" customHeight="1" x14ac:dyDescent="0.2">
      <c r="A480" s="335" t="str">
        <f t="shared" si="34"/>
        <v>2794709910</v>
      </c>
      <c r="B480" s="81" t="str">
        <f>IFERROR(VLOOKUP(F480,'Table V'!A:K,11,FALSE),"TBD")</f>
        <v>AIRBUS</v>
      </c>
      <c r="C480" s="81">
        <v>27947099</v>
      </c>
      <c r="D480" s="82" t="s">
        <v>139</v>
      </c>
      <c r="E480" s="83" t="s">
        <v>86</v>
      </c>
      <c r="F480" s="81" t="s">
        <v>679</v>
      </c>
      <c r="G480" s="81" t="s">
        <v>1064</v>
      </c>
      <c r="H480" s="81">
        <v>0</v>
      </c>
      <c r="I480" s="81" t="str">
        <f>IFERROR(VLOOKUP(F480,'Stock PHS'!A:F,6,FALSE),"")</f>
        <v/>
      </c>
      <c r="J480" s="84" t="str">
        <f>IFERROR(VLOOKUP(F480,'Table V'!A:I,9,FALSE),"P/N INCONNU")</f>
        <v>P/N CONNU</v>
      </c>
      <c r="K480" s="81" t="str">
        <f>IFERROR(VLOOKUP(F480,'Table V'!A:J,10,FALSE),"TBD")</f>
        <v>TBD</v>
      </c>
      <c r="L480" s="81" t="str">
        <f>IFERROR(VLOOKUP(F480,'Table V'!A:C,3,FALSE),"LdF non existante")</f>
        <v>LdF Non approuvée</v>
      </c>
      <c r="M480" s="85" t="s">
        <v>46</v>
      </c>
      <c r="N480" s="81" t="str">
        <f>IFERROR(VLOOKUP(F480,'Table V'!A:H,8,FALSE),"À définir")</f>
        <v>NON</v>
      </c>
      <c r="O480" s="81">
        <f>IFERROR(VLOOKUP(F480,'Table V'!A:E,2,FALSE),"TBD")</f>
        <v>61</v>
      </c>
      <c r="P480" s="81" t="str">
        <f>IFERROR(CONCATENATE(VLOOKUP(F480,'Table V'!$A$1:$Q$259969,17,FALSE),"-",(RIGHT(C480,4)),"0",D480),"")</f>
        <v>1251019-7099010</v>
      </c>
      <c r="Q480" s="86" t="str">
        <f>IFERROR(VLOOKUP(F480,'Table V'!A:L,12,FALSE),"")</f>
        <v>LAB</v>
      </c>
      <c r="R480" s="82" t="s">
        <v>1073</v>
      </c>
      <c r="S480" s="81" t="s">
        <v>261</v>
      </c>
      <c r="T480" s="90">
        <v>43545</v>
      </c>
      <c r="U480" s="88" t="s">
        <v>18</v>
      </c>
      <c r="V480" s="86" t="str">
        <f>IFERROR(VLOOKUP(F480,'Table V'!A:F,6,FALSE),"TBD")</f>
        <v>6963455500
6963455400</v>
      </c>
      <c r="W480" s="81" t="str">
        <f>IFERROR(VLOOKUP(F480,'Table V'!A:G,7,FALSE),"TBD")</f>
        <v>Qté 1
Qté 1</v>
      </c>
      <c r="X480" s="81" t="str">
        <f>IFERROR(VLOOKUP(A480,[1]Feuil1!$A:$AJ,32,FALSE),"N/A")</f>
        <v>Received</v>
      </c>
      <c r="Y480" s="86" t="s">
        <v>1893</v>
      </c>
      <c r="Z480" s="89" t="s">
        <v>1211</v>
      </c>
      <c r="AA480" s="81" t="s">
        <v>840</v>
      </c>
      <c r="AB480" s="85">
        <v>18362</v>
      </c>
      <c r="AC480" s="85" t="s">
        <v>1111</v>
      </c>
      <c r="AD480" s="85">
        <v>5099</v>
      </c>
      <c r="AE480" s="90">
        <v>43509.999988425923</v>
      </c>
      <c r="AF480" s="90">
        <v>43551</v>
      </c>
      <c r="AG480" s="90">
        <f t="shared" si="31"/>
        <v>43545</v>
      </c>
      <c r="AH480" s="81"/>
      <c r="AI480" s="133">
        <f>IFERROR(VLOOKUP(SPARES_MANUF[[#This Row],[LCT pour mise à la MAD]],[2]MAD!$B$4:$J$500000,2,FALSE),"MAD TBD")</f>
        <v>43542</v>
      </c>
      <c r="AJ480" s="124">
        <f>IFERROR(VLOOKUP(SPARES_MANUF[[#This Row],[LCT pour mise à la MAD]],[2]MAD!$B$4:$J$500000,9,FALSE),"")</f>
        <v>43543</v>
      </c>
      <c r="AK48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80" s="124">
        <f>SPARES_MANUF[[#This Row],[Promised ODD]]</f>
        <v>43551</v>
      </c>
      <c r="AM480" s="122" t="s">
        <v>10</v>
      </c>
      <c r="AN480" s="200">
        <f>IFERROR(VLOOKUP(SPARES_MANUF[[#This Row],[P/N]],'Table V'!A$1:O$7777,13,FALSE),"0,00")</f>
        <v>1389</v>
      </c>
      <c r="AO480" s="201">
        <f>IFERROR(VLOOKUP(SPARES_MANUF[[#This Row],[P/N]],'Table V'!A$1:O$7777,14,FALSE),"0,00")</f>
        <v>2219</v>
      </c>
      <c r="AP480" s="202" t="str">
        <f>IFERROR(VLOOKUP(SPARES_MANUF[[#This Row],[P/N]],'Table V'!A$1:O$7777,15,FALSE),"TBD")</f>
        <v>USD</v>
      </c>
      <c r="AQ480" s="201" t="str">
        <f>IFERROR(VLOOKUP(SPARES_MANUF[[#This Row],[CONCAT]],[3]PO_AS!$A$2:$R$2520,16,FALSE),"TBD")</f>
        <v>TBD</v>
      </c>
      <c r="AR480" s="202" t="str">
        <f>IFERROR(VLOOKUP(SPARES_MANUF[[#This Row],[CONCAT]],[3]PO_AS!$A$2:$S$2520,18,FALSE),"TBD")</f>
        <v>TBD</v>
      </c>
      <c r="AS480" s="204" t="str">
        <f t="shared" si="32"/>
        <v>Non valide</v>
      </c>
      <c r="AT480" s="204" t="str">
        <f t="shared" si="33"/>
        <v>Non valide</v>
      </c>
      <c r="AU4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80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80" s="259" t="str">
        <f>LEFT(SPARES_MANUF[[#This Row],[LCT]],9)</f>
        <v>LCT169842</v>
      </c>
      <c r="AX480" s="205">
        <f>SPARES_MANUF[[#This Row],[Collaborated date]]</f>
        <v>43551</v>
      </c>
      <c r="AY480" s="206">
        <f>IF(AND(SPARES_MANUF[[#This Row],[Dashboard date]]&gt;40179,SPARES_MANUF[[#This Row],[Dashboard date]]&lt;45658),SPARES_MANUF[[#This Row],[Dashboard date]],0)</f>
        <v>43551</v>
      </c>
      <c r="AZ480" s="207">
        <f>IF(OR(SPARES_MANUF[[#This Row],[Client]]="STELIA",SPARES_MANUF[[#This Row],[Priority]]="RTN",SPARES_MANUF[[#This Row],[Priority]]="EXP",SPARES_MANUF[[#This Row],[Priority]]="CRIT"),2,1)</f>
        <v>2</v>
      </c>
      <c r="BA480" s="208">
        <f>IFERROR(VLOOKUP(SPARES_MANUF[[#This Row],[P/N]],Tableau2[[#All],[PN]:[Temps alloués (h)]],16,FALSE),"TBD")</f>
        <v>0</v>
      </c>
      <c r="BB480" s="208">
        <f>IFERROR(SUM(SPARES_MANUF[[#This Row],[Temps alloués Unitaire]]*SPARES_MANUF[[#This Row],[Requested Qty]]),"TBD")</f>
        <v>0</v>
      </c>
    </row>
    <row r="481" spans="1:54" ht="38.25" hidden="1" customHeight="1" x14ac:dyDescent="0.2">
      <c r="A481" s="335" t="str">
        <f t="shared" si="34"/>
        <v>2794720910</v>
      </c>
      <c r="B481" s="81" t="str">
        <f>IFERROR(VLOOKUP(F481,'Table V'!A:K,11,FALSE),"TBD")</f>
        <v>AIRBUS</v>
      </c>
      <c r="C481" s="81">
        <v>27947209</v>
      </c>
      <c r="D481" s="82" t="s">
        <v>139</v>
      </c>
      <c r="E481" s="83" t="s">
        <v>86</v>
      </c>
      <c r="F481" s="81" t="s">
        <v>678</v>
      </c>
      <c r="G481" s="81" t="s">
        <v>1064</v>
      </c>
      <c r="H481" s="81">
        <v>0</v>
      </c>
      <c r="I481" s="81" t="str">
        <f>IFERROR(VLOOKUP(F481,'Stock PHS'!A:F,6,FALSE),"")</f>
        <v/>
      </c>
      <c r="J481" s="84" t="str">
        <f>IFERROR(VLOOKUP(F481,'Table V'!A:I,9,FALSE),"P/N INCONNU")</f>
        <v>P/N CONNU</v>
      </c>
      <c r="K481" s="81" t="str">
        <f>IFERROR(VLOOKUP(F481,'Table V'!A:J,10,FALSE),"TBD")</f>
        <v>NB6251P</v>
      </c>
      <c r="L481" s="81" t="str">
        <f>IFERROR(VLOOKUP(F481,'Table V'!A:C,3,FALSE),"LdF non existante")</f>
        <v>LdF Non approuvée</v>
      </c>
      <c r="M481" s="85" t="s">
        <v>46</v>
      </c>
      <c r="N481" s="81" t="str">
        <f>IFERROR(VLOOKUP(F481,'Table V'!A:H,8,FALSE),"À définir")</f>
        <v>NON</v>
      </c>
      <c r="O481" s="81">
        <f>IFERROR(VLOOKUP(F481,'Table V'!A:E,2,FALSE),"TBD")</f>
        <v>60</v>
      </c>
      <c r="P481" s="81" t="str">
        <f>IFERROR(CONCATENATE(VLOOKUP(F481,'Table V'!$A$1:$Q$259969,17,FALSE),"-",(RIGHT(C481,4)),"0",D481),"")</f>
        <v>1251019-7209010</v>
      </c>
      <c r="Q481" s="86" t="str">
        <f>IFERROR(VLOOKUP(F481,'Table V'!A:L,12,FALSE),"")</f>
        <v>LAB</v>
      </c>
      <c r="R481" s="82" t="s">
        <v>1070</v>
      </c>
      <c r="S481" s="81" t="s">
        <v>262</v>
      </c>
      <c r="T481" s="90">
        <v>43545</v>
      </c>
      <c r="U481" s="88" t="s">
        <v>18</v>
      </c>
      <c r="V481" s="86" t="str">
        <f>IFERROR(VLOOKUP(F481,'Table V'!A:F,6,FALSE),"TBD")</f>
        <v>6963455500
6963455400</v>
      </c>
      <c r="W481" s="81" t="str">
        <f>IFERROR(VLOOKUP(F481,'Table V'!A:G,7,FALSE),"TBD")</f>
        <v>Qté 1
Qté 1</v>
      </c>
      <c r="X481" s="81" t="str">
        <f>IFERROR(VLOOKUP(A481,[1]Feuil1!$A:$AJ,32,FALSE),"N/A")</f>
        <v>Received</v>
      </c>
      <c r="Y481" s="86" t="s">
        <v>1893</v>
      </c>
      <c r="Z481" s="89" t="s">
        <v>1211</v>
      </c>
      <c r="AA481" s="81" t="s">
        <v>840</v>
      </c>
      <c r="AB481" s="85">
        <v>18362</v>
      </c>
      <c r="AC481" s="85" t="s">
        <v>1111</v>
      </c>
      <c r="AD481" s="85">
        <v>5099</v>
      </c>
      <c r="AE481" s="90">
        <v>43509.999988425923</v>
      </c>
      <c r="AF481" s="90">
        <v>43551</v>
      </c>
      <c r="AG481" s="90">
        <f t="shared" si="31"/>
        <v>43545</v>
      </c>
      <c r="AH481" s="81"/>
      <c r="AI481" s="133">
        <f>IFERROR(VLOOKUP(SPARES_MANUF[[#This Row],[LCT pour mise à la MAD]],[2]MAD!$B$4:$J$500000,2,FALSE),"MAD TBD")</f>
        <v>43542</v>
      </c>
      <c r="AJ481" s="124">
        <f>IFERROR(VLOOKUP(SPARES_MANUF[[#This Row],[LCT pour mise à la MAD]],[2]MAD!$B$4:$J$500000,9,FALSE),"")</f>
        <v>43543</v>
      </c>
      <c r="AK48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81" s="124">
        <f>SPARES_MANUF[[#This Row],[Promised ODD]]</f>
        <v>43551</v>
      </c>
      <c r="AM481" s="122" t="s">
        <v>10</v>
      </c>
      <c r="AN481" s="200">
        <f>IFERROR(VLOOKUP(SPARES_MANUF[[#This Row],[P/N]],'Table V'!A$1:O$7777,13,FALSE),"0,00")</f>
        <v>1036</v>
      </c>
      <c r="AO481" s="201">
        <f>IFERROR(VLOOKUP(SPARES_MANUF[[#This Row],[P/N]],'Table V'!A$1:O$7777,14,FALSE),"0,00")</f>
        <v>1937</v>
      </c>
      <c r="AP481" s="202" t="str">
        <f>IFERROR(VLOOKUP(SPARES_MANUF[[#This Row],[P/N]],'Table V'!A$1:O$7777,15,FALSE),"TBD")</f>
        <v>USD</v>
      </c>
      <c r="AQ481" s="201" t="str">
        <f>IFERROR(VLOOKUP(SPARES_MANUF[[#This Row],[CONCAT]],[3]PO_AS!$A$2:$R$2520,16,FALSE),"TBD")</f>
        <v>TBD</v>
      </c>
      <c r="AR481" s="202" t="str">
        <f>IFERROR(VLOOKUP(SPARES_MANUF[[#This Row],[CONCAT]],[3]PO_AS!$A$2:$S$2520,18,FALSE),"TBD")</f>
        <v>TBD</v>
      </c>
      <c r="AS481" s="204" t="str">
        <f t="shared" si="32"/>
        <v>Non valide</v>
      </c>
      <c r="AT481" s="204" t="str">
        <f t="shared" si="33"/>
        <v>Non valide</v>
      </c>
      <c r="AU4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81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81" s="259" t="str">
        <f>LEFT(SPARES_MANUF[[#This Row],[LCT]],9)</f>
        <v>LCT169836</v>
      </c>
      <c r="AX481" s="205">
        <f>SPARES_MANUF[[#This Row],[Collaborated date]]</f>
        <v>43551</v>
      </c>
      <c r="AY481" s="206">
        <f>IF(AND(SPARES_MANUF[[#This Row],[Dashboard date]]&gt;40179,SPARES_MANUF[[#This Row],[Dashboard date]]&lt;45658),SPARES_MANUF[[#This Row],[Dashboard date]],0)</f>
        <v>43551</v>
      </c>
      <c r="AZ481" s="207">
        <f>IF(OR(SPARES_MANUF[[#This Row],[Client]]="STELIA",SPARES_MANUF[[#This Row],[Priority]]="RTN",SPARES_MANUF[[#This Row],[Priority]]="EXP",SPARES_MANUF[[#This Row],[Priority]]="CRIT"),2,1)</f>
        <v>2</v>
      </c>
      <c r="BA481" s="208">
        <f>IFERROR(VLOOKUP(SPARES_MANUF[[#This Row],[P/N]],Tableau2[[#All],[PN]:[Temps alloués (h)]],16,FALSE),"TBD")</f>
        <v>0</v>
      </c>
      <c r="BB481" s="208">
        <f>IFERROR(SUM(SPARES_MANUF[[#This Row],[Temps alloués Unitaire]]*SPARES_MANUF[[#This Row],[Requested Qty]]),"TBD")</f>
        <v>0</v>
      </c>
    </row>
    <row r="482" spans="1:54" ht="38.25" hidden="1" customHeight="1" x14ac:dyDescent="0.2">
      <c r="A482" s="335" t="str">
        <f t="shared" si="34"/>
        <v>2794741910</v>
      </c>
      <c r="B482" s="81" t="str">
        <f>IFERROR(VLOOKUP(F482,'Table V'!A:K,11,FALSE),"TBD")</f>
        <v>AIRBUS</v>
      </c>
      <c r="C482" s="81">
        <v>27947419</v>
      </c>
      <c r="D482" s="82" t="s">
        <v>139</v>
      </c>
      <c r="E482" s="83" t="s">
        <v>86</v>
      </c>
      <c r="F482" s="81" t="s">
        <v>680</v>
      </c>
      <c r="G482" s="81" t="s">
        <v>1064</v>
      </c>
      <c r="H482" s="81">
        <v>0</v>
      </c>
      <c r="I482" s="81"/>
      <c r="J482" s="84" t="str">
        <f>IFERROR(VLOOKUP(F482,'Table V'!A:I,9,FALSE),"P/N INCONNU")</f>
        <v>P/N CONNU</v>
      </c>
      <c r="K482" s="81" t="str">
        <f>IFERROR(VLOOKUP(F482,'Table V'!A:J,10,FALSE),"TBD")</f>
        <v>TBD</v>
      </c>
      <c r="L482" s="81" t="str">
        <f>IFERROR(VLOOKUP(F482,'Table V'!A:C,3,FALSE),"LdF non existante")</f>
        <v>LdF Non approuvée</v>
      </c>
      <c r="M482" s="85" t="s">
        <v>46</v>
      </c>
      <c r="N482" s="81" t="str">
        <f>IFERROR(VLOOKUP(F482,'Table V'!A:H,8,FALSE),"À définir")</f>
        <v>NON</v>
      </c>
      <c r="O482" s="81">
        <f>IFERROR(VLOOKUP(F482,'Table V'!A:E,2,FALSE),"TBD")</f>
        <v>62</v>
      </c>
      <c r="P482" s="81" t="str">
        <f>IFERROR(CONCATENATE(VLOOKUP(F482,'Table V'!$A$1:$Q$259969,17,FALSE),"-",(RIGHT(C482,4)),"0",D482),"")</f>
        <v>1251019-7419010</v>
      </c>
      <c r="Q482" s="86" t="str">
        <f>IFERROR(VLOOKUP(F482,'Table V'!A:L,12,FALSE),"")</f>
        <v>LAB</v>
      </c>
      <c r="R482" s="82" t="s">
        <v>1078</v>
      </c>
      <c r="S482" s="81" t="s">
        <v>260</v>
      </c>
      <c r="T482" s="90">
        <v>43545</v>
      </c>
      <c r="U482" s="88" t="s">
        <v>18</v>
      </c>
      <c r="V482" s="86" t="str">
        <f>IFERROR(VLOOKUP(F482,'Table V'!A:F,6,FALSE),"TBD")</f>
        <v>6963455500
6963455400
6963403400</v>
      </c>
      <c r="W482" s="81" t="str">
        <f>IFERROR(VLOOKUP(F482,'Table V'!A:G,7,FALSE),"TBD")</f>
        <v>Qté 1
Qté 1
Qté 1</v>
      </c>
      <c r="X482" s="81" t="str">
        <f>IFERROR(VLOOKUP(A482,[1]Feuil1!$A:$AJ,32,FALSE),"N/A")</f>
        <v>Received</v>
      </c>
      <c r="Y482" s="86" t="s">
        <v>1893</v>
      </c>
      <c r="Z482" s="89" t="s">
        <v>1211</v>
      </c>
      <c r="AA482" s="81" t="s">
        <v>840</v>
      </c>
      <c r="AB482" s="85">
        <v>18362</v>
      </c>
      <c r="AC482" s="85" t="s">
        <v>1111</v>
      </c>
      <c r="AD482" s="85">
        <v>5099</v>
      </c>
      <c r="AE482" s="90">
        <v>43537.999988425923</v>
      </c>
      <c r="AF482" s="90">
        <v>43551</v>
      </c>
      <c r="AG482" s="90">
        <f t="shared" si="31"/>
        <v>43545</v>
      </c>
      <c r="AH482" s="81"/>
      <c r="AI482" s="133">
        <f>IFERROR(VLOOKUP(SPARES_MANUF[[#This Row],[LCT pour mise à la MAD]],[2]MAD!$B$4:$J$500000,2,FALSE),"MAD TBD")</f>
        <v>43542</v>
      </c>
      <c r="AJ482" s="124">
        <f>IFERROR(VLOOKUP(SPARES_MANUF[[#This Row],[LCT pour mise à la MAD]],[2]MAD!$B$4:$J$500000,9,FALSE),"")</f>
        <v>43543</v>
      </c>
      <c r="AK48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82" s="124">
        <f>SPARES_MANUF[[#This Row],[Promised ODD]]</f>
        <v>43551</v>
      </c>
      <c r="AM482" s="122" t="s">
        <v>10</v>
      </c>
      <c r="AN482" s="200">
        <f>IFERROR(VLOOKUP(SPARES_MANUF[[#This Row],[P/N]],'Table V'!A$1:O$7777,13,FALSE),"0,00")</f>
        <v>1155</v>
      </c>
      <c r="AO482" s="201">
        <f>IFERROR(VLOOKUP(SPARES_MANUF[[#This Row],[P/N]],'Table V'!A$1:O$7777,14,FALSE),"0,00")</f>
        <v>2033</v>
      </c>
      <c r="AP482" s="202" t="str">
        <f>IFERROR(VLOOKUP(SPARES_MANUF[[#This Row],[P/N]],'Table V'!A$1:O$7777,15,FALSE),"TBD")</f>
        <v>USD</v>
      </c>
      <c r="AQ482" s="201" t="str">
        <f>IFERROR(VLOOKUP(SPARES_MANUF[[#This Row],[CONCAT]],[3]PO_AS!$A$2:$R$2520,16,FALSE),"TBD")</f>
        <v>TBD</v>
      </c>
      <c r="AR482" s="202" t="str">
        <f>IFERROR(VLOOKUP(SPARES_MANUF[[#This Row],[CONCAT]],[3]PO_AS!$A$2:$S$2520,18,FALSE),"TBD")</f>
        <v>TBD</v>
      </c>
      <c r="AS482" s="204" t="str">
        <f t="shared" si="32"/>
        <v>Non valide</v>
      </c>
      <c r="AT482" s="204" t="str">
        <f t="shared" si="33"/>
        <v>Non valide</v>
      </c>
      <c r="AU48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82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82" s="259" t="str">
        <f>LEFT(SPARES_MANUF[[#This Row],[LCT]],9)</f>
        <v>LCT169852</v>
      </c>
      <c r="AX482" s="205">
        <f>SPARES_MANUF[[#This Row],[Collaborated date]]</f>
        <v>43551</v>
      </c>
      <c r="AY482" s="206">
        <f>IF(AND(SPARES_MANUF[[#This Row],[Dashboard date]]&gt;40179,SPARES_MANUF[[#This Row],[Dashboard date]]&lt;45658),SPARES_MANUF[[#This Row],[Dashboard date]],0)</f>
        <v>43551</v>
      </c>
      <c r="AZ482" s="207">
        <f>IF(OR(SPARES_MANUF[[#This Row],[Client]]="STELIA",SPARES_MANUF[[#This Row],[Priority]]="RTN",SPARES_MANUF[[#This Row],[Priority]]="EXP",SPARES_MANUF[[#This Row],[Priority]]="CRIT"),2,1)</f>
        <v>2</v>
      </c>
      <c r="BA482" s="208">
        <f>IFERROR(VLOOKUP(SPARES_MANUF[[#This Row],[P/N]],Tableau2[[#All],[PN]:[Temps alloués (h)]],16,FALSE),"TBD")</f>
        <v>0</v>
      </c>
      <c r="BB482" s="208">
        <f>IFERROR(SUM(SPARES_MANUF[[#This Row],[Temps alloués Unitaire]]*SPARES_MANUF[[#This Row],[Requested Qty]]),"TBD")</f>
        <v>0</v>
      </c>
    </row>
    <row r="483" spans="1:54" ht="38.25" hidden="1" customHeight="1" x14ac:dyDescent="0.2">
      <c r="A483" s="335" t="str">
        <f t="shared" si="34"/>
        <v>2801710910</v>
      </c>
      <c r="B483" s="81" t="str">
        <f>IFERROR(VLOOKUP(F483,'Table V'!A:K,11,FALSE),"TBD")</f>
        <v>AIRBUS</v>
      </c>
      <c r="C483" s="81">
        <v>28017109</v>
      </c>
      <c r="D483" s="82" t="s">
        <v>139</v>
      </c>
      <c r="E483" s="83" t="s">
        <v>86</v>
      </c>
      <c r="F483" s="81" t="s">
        <v>1267</v>
      </c>
      <c r="G483" s="81" t="s">
        <v>1143</v>
      </c>
      <c r="H483" s="81">
        <v>0</v>
      </c>
      <c r="I483" s="81" t="str">
        <f>IFERROR(VLOOKUP(F483,'Stock PHS'!A:F,6,FALSE),"")</f>
        <v/>
      </c>
      <c r="J483" s="84" t="str">
        <f>IFERROR(VLOOKUP(F483,'Table V'!A:I,9,FALSE),"P/N INCONNU")</f>
        <v>P/N CONNU</v>
      </c>
      <c r="K483" s="81" t="str">
        <f>IFERROR(VLOOKUP(F483,'Table V'!A:J,10,FALSE),"TBD")</f>
        <v>NA</v>
      </c>
      <c r="L483" s="81" t="str">
        <f>IFERROR(VLOOKUP(F483,'Table V'!A:C,3,FALSE),"LdF non existante")</f>
        <v>LdF Non approuvée</v>
      </c>
      <c r="M483" s="85"/>
      <c r="N483" s="85" t="str">
        <f>IFERROR(VLOOKUP(F483,'Table V'!A:H,8,FALSE),"À définir")</f>
        <v>NON</v>
      </c>
      <c r="O483" s="81">
        <f>IFERROR(VLOOKUP(F483,'Table V'!A:E,2,FALSE),"TBD")</f>
        <v>453</v>
      </c>
      <c r="P483" s="81" t="str">
        <f>IFERROR(CONCATENATE(VLOOKUP(F483,'Table V'!$A$1:$Q$259969,17,FALSE),"-",(RIGHT(C483,4)),"0",D483),"")</f>
        <v>1251019-7109010</v>
      </c>
      <c r="Q483" s="92" t="str">
        <f>IFERROR(VLOOKUP(F483,'Table V'!A:L,12,FALSE),"")</f>
        <v>LAB</v>
      </c>
      <c r="R483" s="82" t="s">
        <v>1277</v>
      </c>
      <c r="S483" s="81" t="s">
        <v>1271</v>
      </c>
      <c r="T483" s="90">
        <v>43545</v>
      </c>
      <c r="U483" s="88" t="s">
        <v>18</v>
      </c>
      <c r="V483" s="93" t="str">
        <f>IFERROR(VLOOKUP(F483,'Table V'!A:F,6,FALSE),"TBD")</f>
        <v>N/A</v>
      </c>
      <c r="W483" s="94" t="str">
        <f>IFERROR(VLOOKUP(F483,'Table V'!A:G,7,FALSE),"TBD")</f>
        <v>N/A</v>
      </c>
      <c r="X483" s="94" t="str">
        <f>IFERROR(VLOOKUP(A483,[1]Feuil1!$A:$AJ,32,FALSE),"N/A")</f>
        <v>N/A</v>
      </c>
      <c r="Y483" s="86" t="s">
        <v>1893</v>
      </c>
      <c r="Z483" s="89" t="s">
        <v>1504</v>
      </c>
      <c r="AA483" s="81" t="s">
        <v>840</v>
      </c>
      <c r="AB483" s="85">
        <v>20452</v>
      </c>
      <c r="AC483" s="85"/>
      <c r="AD483" s="85">
        <v>5318</v>
      </c>
      <c r="AE483" s="90">
        <v>43523.999988425923</v>
      </c>
      <c r="AF483" s="90">
        <v>43551</v>
      </c>
      <c r="AG483" s="90">
        <f t="shared" si="31"/>
        <v>43545</v>
      </c>
      <c r="AH483" s="81"/>
      <c r="AI483" s="133">
        <f>IFERROR(VLOOKUP(SPARES_MANUF[[#This Row],[LCT pour mise à la MAD]],[2]MAD!$B$4:$J$500000,2,FALSE),"MAD TBD")</f>
        <v>43549</v>
      </c>
      <c r="AJ483" s="124">
        <f>IFERROR(VLOOKUP(SPARES_MANUF[[#This Row],[LCT pour mise à la MAD]],[2]MAD!$B$4:$J$500000,9,FALSE),"")</f>
        <v>43550</v>
      </c>
      <c r="AK48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83" s="124">
        <f>SPARES_MANUF[[#This Row],[Promised ODD]]</f>
        <v>43551</v>
      </c>
      <c r="AM483" s="122" t="s">
        <v>10</v>
      </c>
      <c r="AN483" s="200">
        <f>IFERROR(VLOOKUP(SPARES_MANUF[[#This Row],[P/N]],'Table V'!A$1:O$7777,13,FALSE),"0,00")</f>
        <v>2741</v>
      </c>
      <c r="AO483" s="201">
        <f>IFERROR(VLOOKUP(SPARES_MANUF[[#This Row],[P/N]],'Table V'!A$1:O$7777,14,FALSE),"0,00")</f>
        <v>3510</v>
      </c>
      <c r="AP483" s="202" t="str">
        <f>IFERROR(VLOOKUP(SPARES_MANUF[[#This Row],[P/N]],'Table V'!A$1:O$7777,15,FALSE),"TBD")</f>
        <v>USD</v>
      </c>
      <c r="AQ483" s="201" t="str">
        <f>IFERROR(VLOOKUP(SPARES_MANUF[[#This Row],[CONCAT]],[3]PO_AS!$A$2:$R$2520,16,FALSE),"TBD")</f>
        <v>TBD</v>
      </c>
      <c r="AR483" s="202" t="str">
        <f>IFERROR(VLOOKUP(SPARES_MANUF[[#This Row],[CONCAT]],[3]PO_AS!$A$2:$S$2520,18,FALSE),"TBD")</f>
        <v>TBD</v>
      </c>
      <c r="AS483" s="202" t="str">
        <f t="shared" si="32"/>
        <v>Non valide</v>
      </c>
      <c r="AT483" s="202" t="str">
        <f t="shared" si="33"/>
        <v>Non valide</v>
      </c>
      <c r="AU4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5482</v>
      </c>
      <c r="AV483" s="280">
        <f>IFERROR(SPARES_MANUF[[#This Row],[CA]]*INDEX('Paramètres listes'!$A$32:$C$34,MATCH(SPARES_MANUF[[#This Row],[Devise vendue]],'Paramètres listes'!$A$32:$A$34,0),MATCH(DASHBOARD!$J$5,'Paramètres listes'!$A$32:$C$32,0)),"0,00")</f>
        <v>4878.9800000000005</v>
      </c>
      <c r="AW483" s="259" t="str">
        <f>LEFT(SPARES_MANUF[[#This Row],[LCT]],9)</f>
        <v>LCT226814</v>
      </c>
      <c r="AX483" s="205">
        <f>SPARES_MANUF[[#This Row],[Collaborated date]]</f>
        <v>43551</v>
      </c>
      <c r="AY483" s="206">
        <f>IF(AND(SPARES_MANUF[[#This Row],[Dashboard date]]&gt;40179,SPARES_MANUF[[#This Row],[Dashboard date]]&lt;45658),SPARES_MANUF[[#This Row],[Dashboard date]],0)</f>
        <v>43551</v>
      </c>
      <c r="AZ483" s="207">
        <f>IF(OR(SPARES_MANUF[[#This Row],[Client]]="STELIA",SPARES_MANUF[[#This Row],[Priority]]="RTN",SPARES_MANUF[[#This Row],[Priority]]="EXP",SPARES_MANUF[[#This Row],[Priority]]="CRIT"),2,1)</f>
        <v>2</v>
      </c>
      <c r="BA483" s="208">
        <f>IFERROR(VLOOKUP(SPARES_MANUF[[#This Row],[P/N]],Tableau2[[#All],[PN]:[Temps alloués (h)]],16,FALSE),"TBD")</f>
        <v>2.23</v>
      </c>
      <c r="BB483" s="208">
        <f>IFERROR(SUM(SPARES_MANUF[[#This Row],[Temps alloués Unitaire]]*SPARES_MANUF[[#This Row],[Requested Qty]]),"TBD")</f>
        <v>4.46</v>
      </c>
    </row>
    <row r="484" spans="1:54" ht="25.5" hidden="1" customHeight="1" x14ac:dyDescent="0.2">
      <c r="A484" s="335" t="str">
        <f t="shared" si="34"/>
        <v>2807856510</v>
      </c>
      <c r="B484" s="81" t="str">
        <f>IFERROR(VLOOKUP(F484,'Table V'!A:K,11,FALSE),"TBD")</f>
        <v>AIRBUS</v>
      </c>
      <c r="C484" s="81">
        <v>28078565</v>
      </c>
      <c r="D484" s="82" t="s">
        <v>139</v>
      </c>
      <c r="E484" s="83" t="s">
        <v>11</v>
      </c>
      <c r="F484" s="81" t="s">
        <v>1501</v>
      </c>
      <c r="G484" s="81">
        <v>2</v>
      </c>
      <c r="H484" s="81">
        <v>0</v>
      </c>
      <c r="I484" s="81" t="str">
        <f>IFERROR(VLOOKUP(F484,'Stock PHS'!A:F,6,FALSE),"")</f>
        <v/>
      </c>
      <c r="J484" s="84" t="str">
        <f>IFERROR(VLOOKUP(F484,'Table V'!A:I,9,FALSE),"P/N INCONNU")</f>
        <v>P/N CONNU</v>
      </c>
      <c r="K484" s="81">
        <f>IFERROR(VLOOKUP(F484,'Table V'!A:J,10,FALSE),"TBD")</f>
        <v>0</v>
      </c>
      <c r="L484" s="81" t="str">
        <f>IFERROR(VLOOKUP(F484,'Table V'!A:C,3,FALSE),"LdF non existante")</f>
        <v>LdF Non approuvée</v>
      </c>
      <c r="M484" s="85" t="s">
        <v>46</v>
      </c>
      <c r="N484" s="85" t="str">
        <f>IFERROR(VLOOKUP(F484,'Table V'!A:H,8,FALSE),"À définir")</f>
        <v>NON</v>
      </c>
      <c r="O484" s="81" t="str">
        <f>IFERROR(VLOOKUP(F484,'Table V'!A:E,2,FALSE),"TBD")</f>
        <v>BUNDLE</v>
      </c>
      <c r="P484" s="85" t="str">
        <f>IFERROR(CONCATENATE(VLOOKUP(F484,'Table V'!$A$1:$Q$259969,17,FALSE),"-",(RIGHT(C484,4)),"0",D484),"")</f>
        <v>1251019-8565010</v>
      </c>
      <c r="Q484" s="92" t="str">
        <f>IFERROR(VLOOKUP(F484,'Table V'!A:L,12,FALSE),"")</f>
        <v>COL</v>
      </c>
      <c r="R484" s="82" t="s">
        <v>1542</v>
      </c>
      <c r="S484" s="81" t="s">
        <v>1543</v>
      </c>
      <c r="T484" s="90">
        <v>43545</v>
      </c>
      <c r="U484" s="88" t="s">
        <v>18</v>
      </c>
      <c r="V484" s="93" t="str">
        <f>IFERROR(VLOOKUP(F484,'Table V'!A:F,6,FALSE),"TBD")</f>
        <v>N/A</v>
      </c>
      <c r="W484" s="94" t="str">
        <f>IFERROR(VLOOKUP(F484,'Table V'!A:G,7,FALSE),"TBD")</f>
        <v>N/A</v>
      </c>
      <c r="X484" s="81" t="str">
        <f>IFERROR(VLOOKUP(A484,[1]Feuil1!$A:$AJ,32,FALSE),"N/A")</f>
        <v>N/A</v>
      </c>
      <c r="Y484" s="86" t="s">
        <v>1893</v>
      </c>
      <c r="Z484" s="89" t="s">
        <v>1549</v>
      </c>
      <c r="AA484" s="81" t="s">
        <v>141</v>
      </c>
      <c r="AB484" s="85">
        <v>22553</v>
      </c>
      <c r="AC484" s="85" t="s">
        <v>44</v>
      </c>
      <c r="AD484" s="85" t="s">
        <v>1544</v>
      </c>
      <c r="AE484" s="90">
        <v>43532</v>
      </c>
      <c r="AF484" s="90">
        <v>43548</v>
      </c>
      <c r="AG484" s="90">
        <f t="shared" si="31"/>
        <v>43545</v>
      </c>
      <c r="AH484" s="81"/>
      <c r="AI484" s="133" t="str">
        <f>IFERROR(VLOOKUP(SPARES_MANUF[[#This Row],[LCT pour mise à la MAD]],[2]MAD!$B$4:$J$500000,2,FALSE),"MAD TBD")</f>
        <v>MAD TBD</v>
      </c>
      <c r="AJ484" s="124" t="str">
        <f>IFERROR(VLOOKUP(SPARES_MANUF[[#This Row],[LCT pour mise à la MAD]],[2]MAD!$B$4:$J$500000,9,FALSE),"")</f>
        <v/>
      </c>
      <c r="AK48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4" s="124">
        <f>SPARES_MANUF[[#This Row],[Promised ODD]]</f>
        <v>43548</v>
      </c>
      <c r="AM484" s="122" t="s">
        <v>10</v>
      </c>
      <c r="AN484" s="200">
        <f>IFERROR(VLOOKUP(SPARES_MANUF[[#This Row],[P/N]],'Table V'!A$1:O$7777,13,FALSE),"0,00")</f>
        <v>502</v>
      </c>
      <c r="AO484" s="201">
        <f>IFERROR(VLOOKUP(SPARES_MANUF[[#This Row],[P/N]],'Table V'!A$1:O$7777,14,FALSE),"0,00")</f>
        <v>919</v>
      </c>
      <c r="AP484" s="202" t="str">
        <f>IFERROR(VLOOKUP(SPARES_MANUF[[#This Row],[P/N]],'Table V'!A$1:O$7777,15,FALSE),"TBD")</f>
        <v>USD</v>
      </c>
      <c r="AQ484" s="201" t="str">
        <f>IFERROR(VLOOKUP(SPARES_MANUF[[#This Row],[CONCAT]],[3]PO_AS!$A$2:$R$2520,16,FALSE),"TBD")</f>
        <v>TBD</v>
      </c>
      <c r="AR484" s="202" t="str">
        <f>IFERROR(VLOOKUP(SPARES_MANUF[[#This Row],[CONCAT]],[3]PO_AS!$A$2:$S$2520,18,FALSE),"TBD")</f>
        <v>TBD</v>
      </c>
      <c r="AS484" s="202" t="str">
        <f t="shared" si="32"/>
        <v>Non valide</v>
      </c>
      <c r="AT484" s="202" t="str">
        <f t="shared" si="33"/>
        <v>Non valide</v>
      </c>
      <c r="AU4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1838</v>
      </c>
      <c r="AV484" s="280">
        <f>IFERROR(SPARES_MANUF[[#This Row],[CA]]*INDEX('Paramètres listes'!$A$32:$C$34,MATCH(SPARES_MANUF[[#This Row],[Devise vendue]],'Paramètres listes'!$A$32:$A$34,0),MATCH(DASHBOARD!$J$5,'Paramètres listes'!$A$32:$C$32,0)),"0,00")</f>
        <v>1635.82</v>
      </c>
      <c r="AW484" s="259" t="str">
        <f>LEFT(SPARES_MANUF[[#This Row],[LCT]],9)</f>
        <v>LCT290124</v>
      </c>
      <c r="AX484" s="205">
        <f>SPARES_MANUF[[#This Row],[Collaborated date]]</f>
        <v>43548</v>
      </c>
      <c r="AY484" s="206">
        <f>IF(AND(SPARES_MANUF[[#This Row],[Dashboard date]]&gt;40179,SPARES_MANUF[[#This Row],[Dashboard date]]&lt;45658),SPARES_MANUF[[#This Row],[Dashboard date]],0)</f>
        <v>43548</v>
      </c>
      <c r="AZ484" s="207">
        <f>IF(OR(SPARES_MANUF[[#This Row],[Client]]="STELIA",SPARES_MANUF[[#This Row],[Priority]]="RTN",SPARES_MANUF[[#This Row],[Priority]]="EXP",SPARES_MANUF[[#This Row],[Priority]]="CRIT"),2,1)</f>
        <v>2</v>
      </c>
      <c r="BA484" s="208">
        <f>IFERROR(VLOOKUP(SPARES_MANUF[[#This Row],[P/N]],Tableau2[[#All],[PN]:[Temps alloués (h)]],16,FALSE),"TBD")</f>
        <v>0</v>
      </c>
      <c r="BB484" s="208">
        <f>IFERROR(SUM(SPARES_MANUF[[#This Row],[Temps alloués Unitaire]]*SPARES_MANUF[[#This Row],[Requested Qty]]),"TBD")</f>
        <v>0</v>
      </c>
    </row>
    <row r="485" spans="1:54" ht="38.25" hidden="1" customHeight="1" x14ac:dyDescent="0.2">
      <c r="A485" s="335" t="str">
        <f t="shared" si="34"/>
        <v>2809792810</v>
      </c>
      <c r="B485" s="81" t="str">
        <f>IFERROR(VLOOKUP(F485,'Table V'!A:K,11,FALSE),"TBD")</f>
        <v>AIRBUS</v>
      </c>
      <c r="C485" s="81">
        <v>28097928</v>
      </c>
      <c r="D485" s="82" t="s">
        <v>139</v>
      </c>
      <c r="E485" s="83" t="s">
        <v>11</v>
      </c>
      <c r="F485" s="81" t="s">
        <v>651</v>
      </c>
      <c r="G485" s="81" t="s">
        <v>1143</v>
      </c>
      <c r="H485" s="81">
        <v>0</v>
      </c>
      <c r="I485" s="81" t="str">
        <f>IFERROR(VLOOKUP(F485,'Stock PHS'!A:F,6,FALSE),"")</f>
        <v/>
      </c>
      <c r="J485" s="84" t="str">
        <f>IFERROR(VLOOKUP(F485,'Table V'!A:I,9,FALSE),"P/N INCONNU")</f>
        <v>P/N CONNU</v>
      </c>
      <c r="K485" s="81" t="str">
        <f>IFERROR(VLOOKUP(F485,'Table V'!A:J,10,FALSE),"TBD")</f>
        <v>TBD</v>
      </c>
      <c r="L485" s="81" t="str">
        <f>IFERROR(VLOOKUP(F485,'Table V'!A:C,3,FALSE),"LdF non existante")</f>
        <v>LdF approuvée</v>
      </c>
      <c r="M485" s="85"/>
      <c r="N485" s="85" t="str">
        <f>IFERROR(VLOOKUP(F485,'Table V'!A:H,8,FALSE),"À définir")</f>
        <v>NON</v>
      </c>
      <c r="O485" s="81" t="str">
        <f>IFERROR(VLOOKUP(F485,'Table V'!A:E,2,FALSE),"TBD")</f>
        <v>WIRE-BONDING</v>
      </c>
      <c r="P485" s="85" t="str">
        <f>IFERROR(CONCATENATE(VLOOKUP(F485,'Table V'!$A$1:$Q$259969,17,FALSE),"-",(RIGHT(C485,4)),"0",D485),"")</f>
        <v>1251019-7928010</v>
      </c>
      <c r="Q485" s="92" t="str">
        <f>IFERROR(VLOOKUP(F485,'Table V'!A:L,12,FALSE),"")</f>
        <v>COL</v>
      </c>
      <c r="R485" s="82" t="s">
        <v>1584</v>
      </c>
      <c r="S485" s="81" t="s">
        <v>1585</v>
      </c>
      <c r="T485" s="334">
        <v>43546</v>
      </c>
      <c r="U485" s="88" t="s">
        <v>18</v>
      </c>
      <c r="V485" s="93" t="str">
        <f>IFERROR(VLOOKUP(F485,'Table V'!A:F,6,FALSE),"TBD")</f>
        <v>N/A</v>
      </c>
      <c r="W485" s="94" t="str">
        <f>IFERROR(VLOOKUP(F485,'Table V'!A:G,7,FALSE),"TBD")</f>
        <v>N/A</v>
      </c>
      <c r="X485" s="81" t="str">
        <f>IFERROR(VLOOKUP(A485,[1]Feuil1!$A:$AJ,32,FALSE),"N/A")</f>
        <v>N/A</v>
      </c>
      <c r="Y485" s="86" t="s">
        <v>1893</v>
      </c>
      <c r="Z485" s="89"/>
      <c r="AA485" s="81" t="s">
        <v>840</v>
      </c>
      <c r="AB485" s="85" t="s">
        <v>44</v>
      </c>
      <c r="AC485" s="85" t="s">
        <v>44</v>
      </c>
      <c r="AD485" s="85" t="s">
        <v>44</v>
      </c>
      <c r="AE485" s="90">
        <v>43550.999988425923</v>
      </c>
      <c r="AF485" s="90">
        <v>43550</v>
      </c>
      <c r="AG485" s="90">
        <f t="shared" si="31"/>
        <v>43546</v>
      </c>
      <c r="AH485" s="81"/>
      <c r="AI485" s="133" t="str">
        <f>IFERROR(VLOOKUP(SPARES_MANUF[[#This Row],[LCT pour mise à la MAD]],[2]MAD!$B$4:$J$500000,2,FALSE),"MAD TBD")</f>
        <v>MAD TBD</v>
      </c>
      <c r="AJ485" s="124" t="str">
        <f>IFERROR(VLOOKUP(SPARES_MANUF[[#This Row],[LCT pour mise à la MAD]],[2]MAD!$B$4:$J$500000,9,FALSE),"")</f>
        <v/>
      </c>
      <c r="AK48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5" s="124">
        <f>SPARES_MANUF[[#This Row],[Promised ODD]]</f>
        <v>43550</v>
      </c>
      <c r="AM485" s="122" t="s">
        <v>10</v>
      </c>
      <c r="AN485" s="200">
        <f>IFERROR(VLOOKUP(SPARES_MANUF[[#This Row],[P/N]],'Table V'!A$1:O$7777,13,FALSE),"0,00")</f>
        <v>163</v>
      </c>
      <c r="AO485" s="201">
        <f>IFERROR(VLOOKUP(SPARES_MANUF[[#This Row],[P/N]],'Table V'!A$1:O$7777,14,FALSE),"0,00")</f>
        <v>465</v>
      </c>
      <c r="AP485" s="202" t="str">
        <f>IFERROR(VLOOKUP(SPARES_MANUF[[#This Row],[P/N]],'Table V'!A$1:O$7777,15,FALSE),"TBD")</f>
        <v>USD</v>
      </c>
      <c r="AQ485" s="201" t="str">
        <f>IFERROR(VLOOKUP(SPARES_MANUF[[#This Row],[CONCAT]],[3]PO_AS!$A$2:$R$2520,16,FALSE),"TBD")</f>
        <v>TBD</v>
      </c>
      <c r="AR485" s="202" t="str">
        <f>IFERROR(VLOOKUP(SPARES_MANUF[[#This Row],[CONCAT]],[3]PO_AS!$A$2:$S$2520,18,FALSE),"TBD")</f>
        <v>TBD</v>
      </c>
      <c r="AS485" s="202" t="str">
        <f t="shared" si="32"/>
        <v>Non valide</v>
      </c>
      <c r="AT485" s="202" t="str">
        <f t="shared" si="33"/>
        <v>Non valide</v>
      </c>
      <c r="AU4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930</v>
      </c>
      <c r="AV485" s="280">
        <f>IFERROR(SPARES_MANUF[[#This Row],[CA]]*INDEX('Paramètres listes'!$A$32:$C$34,MATCH(SPARES_MANUF[[#This Row],[Devise vendue]],'Paramètres listes'!$A$32:$A$34,0),MATCH(DASHBOARD!$J$5,'Paramètres listes'!$A$32:$C$32,0)),"0,00")</f>
        <v>827.7</v>
      </c>
      <c r="AW485" s="259" t="str">
        <f>LEFT(SPARES_MANUF[[#This Row],[LCT]],9)</f>
        <v>LCT302523</v>
      </c>
      <c r="AX485" s="205">
        <f>SPARES_MANUF[[#This Row],[Collaborated date]]</f>
        <v>43550</v>
      </c>
      <c r="AY485" s="206">
        <f>IF(AND(SPARES_MANUF[[#This Row],[Dashboard date]]&gt;40179,SPARES_MANUF[[#This Row],[Dashboard date]]&lt;45658),SPARES_MANUF[[#This Row],[Dashboard date]],0)</f>
        <v>43550</v>
      </c>
      <c r="AZ485" s="207">
        <f>IF(OR(SPARES_MANUF[[#This Row],[Client]]="STELIA",SPARES_MANUF[[#This Row],[Priority]]="RTN",SPARES_MANUF[[#This Row],[Priority]]="EXP",SPARES_MANUF[[#This Row],[Priority]]="CRIT"),2,1)</f>
        <v>2</v>
      </c>
      <c r="BA485" s="208">
        <f>IFERROR(VLOOKUP(SPARES_MANUF[[#This Row],[P/N]],Tableau2[[#All],[PN]:[Temps alloués (h)]],16,FALSE),"TBD")</f>
        <v>0</v>
      </c>
      <c r="BB485" s="208">
        <f>IFERROR(SUM(SPARES_MANUF[[#This Row],[Temps alloués Unitaire]]*SPARES_MANUF[[#This Row],[Requested Qty]]),"TBD")</f>
        <v>0</v>
      </c>
    </row>
    <row r="486" spans="1:54" ht="38.25" hidden="1" customHeight="1" x14ac:dyDescent="0.2">
      <c r="A486" s="335" t="str">
        <f t="shared" si="34"/>
        <v>2809792910</v>
      </c>
      <c r="B486" s="81" t="str">
        <f>IFERROR(VLOOKUP(F486,'Table V'!A:K,11,FALSE),"TBD")</f>
        <v>AIRBUS</v>
      </c>
      <c r="C486" s="81">
        <v>28097929</v>
      </c>
      <c r="D486" s="82" t="s">
        <v>139</v>
      </c>
      <c r="E486" s="83" t="s">
        <v>11</v>
      </c>
      <c r="F486" s="81" t="s">
        <v>1369</v>
      </c>
      <c r="G486" s="81" t="s">
        <v>1064</v>
      </c>
      <c r="H486" s="81">
        <v>0</v>
      </c>
      <c r="I486" s="81" t="str">
        <f>IFERROR(VLOOKUP(F486,'Stock PHS'!A:F,6,FALSE),"")</f>
        <v/>
      </c>
      <c r="J486" s="84" t="str">
        <f>IFERROR(VLOOKUP(F486,'Table V'!A:I,9,FALSE),"P/N INCONNU")</f>
        <v>P/N CONNU</v>
      </c>
      <c r="K486" s="81" t="str">
        <f>IFERROR(VLOOKUP(F486,'Table V'!A:J,10,FALSE),"TBD")</f>
        <v>TBD</v>
      </c>
      <c r="L486" s="81" t="str">
        <f>IFERROR(VLOOKUP(F486,'Table V'!A:C,3,FALSE),"LdF non existante")</f>
        <v>LdF approuvée</v>
      </c>
      <c r="M486" s="85"/>
      <c r="N486" s="85" t="str">
        <f>IFERROR(VLOOKUP(F486,'Table V'!A:H,8,FALSE),"À définir")</f>
        <v>NON</v>
      </c>
      <c r="O486" s="81" t="str">
        <f>IFERROR(VLOOKUP(F486,'Table V'!A:E,2,FALSE),"TBD")</f>
        <v>WIRE-BONDING</v>
      </c>
      <c r="P486" s="85" t="str">
        <f>IFERROR(CONCATENATE(VLOOKUP(F486,'Table V'!$A$1:$Q$259969,17,FALSE),"-",(RIGHT(C486,4)),"0",D486),"")</f>
        <v>1251019-7929010</v>
      </c>
      <c r="Q486" s="92" t="str">
        <f>IFERROR(VLOOKUP(F486,'Table V'!A:L,12,FALSE),"")</f>
        <v>COL</v>
      </c>
      <c r="R486" s="82" t="s">
        <v>1586</v>
      </c>
      <c r="S486" s="81" t="s">
        <v>1588</v>
      </c>
      <c r="T486" s="334">
        <v>43546</v>
      </c>
      <c r="U486" s="88" t="s">
        <v>18</v>
      </c>
      <c r="V486" s="93" t="str">
        <f>IFERROR(VLOOKUP(F486,'Table V'!A:F,6,FALSE),"TBD")</f>
        <v>N/A</v>
      </c>
      <c r="W486" s="94" t="str">
        <f>IFERROR(VLOOKUP(F486,'Table V'!A:G,7,FALSE),"TBD")</f>
        <v>N/A</v>
      </c>
      <c r="X486" s="81" t="str">
        <f>IFERROR(VLOOKUP(A486,[1]Feuil1!$A:$AJ,32,FALSE),"N/A")</f>
        <v>N/A</v>
      </c>
      <c r="Y486" s="86" t="s">
        <v>1893</v>
      </c>
      <c r="Z486" s="89"/>
      <c r="AA486" s="81" t="s">
        <v>840</v>
      </c>
      <c r="AB486" s="85" t="s">
        <v>44</v>
      </c>
      <c r="AC486" s="85" t="s">
        <v>44</v>
      </c>
      <c r="AD486" s="85" t="s">
        <v>44</v>
      </c>
      <c r="AE486" s="90">
        <v>43550.999988425923</v>
      </c>
      <c r="AF486" s="90">
        <v>43550</v>
      </c>
      <c r="AG486" s="90">
        <f t="shared" si="31"/>
        <v>43546</v>
      </c>
      <c r="AH486" s="81"/>
      <c r="AI486" s="133" t="str">
        <f>IFERROR(VLOOKUP(SPARES_MANUF[[#This Row],[LCT pour mise à la MAD]],[2]MAD!$B$4:$J$500000,2,FALSE),"MAD TBD")</f>
        <v>MAD TBD</v>
      </c>
      <c r="AJ486" s="124" t="str">
        <f>IFERROR(VLOOKUP(SPARES_MANUF[[#This Row],[LCT pour mise à la MAD]],[2]MAD!$B$4:$J$500000,9,FALSE),"")</f>
        <v/>
      </c>
      <c r="AK48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6" s="124">
        <f>SPARES_MANUF[[#This Row],[Promised ODD]]</f>
        <v>43550</v>
      </c>
      <c r="AM486" s="122" t="s">
        <v>10</v>
      </c>
      <c r="AN486" s="200">
        <f>IFERROR(VLOOKUP(SPARES_MANUF[[#This Row],[P/N]],'Table V'!A$1:O$7777,13,FALSE),"0,00")</f>
        <v>169</v>
      </c>
      <c r="AO486" s="201">
        <f>IFERROR(VLOOKUP(SPARES_MANUF[[#This Row],[P/N]],'Table V'!A$1:O$7777,14,FALSE),"0,00")</f>
        <v>471</v>
      </c>
      <c r="AP486" s="202" t="str">
        <f>IFERROR(VLOOKUP(SPARES_MANUF[[#This Row],[P/N]],'Table V'!A$1:O$7777,15,FALSE),"TBD")</f>
        <v>USD</v>
      </c>
      <c r="AQ486" s="201" t="str">
        <f>IFERROR(VLOOKUP(SPARES_MANUF[[#This Row],[CONCAT]],[3]PO_AS!$A$2:$R$2520,16,FALSE),"TBD")</f>
        <v>TBD</v>
      </c>
      <c r="AR486" s="202" t="str">
        <f>IFERROR(VLOOKUP(SPARES_MANUF[[#This Row],[CONCAT]],[3]PO_AS!$A$2:$S$2520,18,FALSE),"TBD")</f>
        <v>TBD</v>
      </c>
      <c r="AS486" s="202" t="str">
        <f t="shared" si="32"/>
        <v>Non valide</v>
      </c>
      <c r="AT486" s="202" t="str">
        <f t="shared" si="33"/>
        <v>Non valide</v>
      </c>
      <c r="AU4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471</v>
      </c>
      <c r="AV486" s="280">
        <f>IFERROR(SPARES_MANUF[[#This Row],[CA]]*INDEX('Paramètres listes'!$A$32:$C$34,MATCH(SPARES_MANUF[[#This Row],[Devise vendue]],'Paramètres listes'!$A$32:$A$34,0),MATCH(DASHBOARD!$J$5,'Paramètres listes'!$A$32:$C$32,0)),"0,00")</f>
        <v>419.19</v>
      </c>
      <c r="AW486" s="259" t="str">
        <f>LEFT(SPARES_MANUF[[#This Row],[LCT]],9)</f>
        <v>LCT302525</v>
      </c>
      <c r="AX486" s="205">
        <f>SPARES_MANUF[[#This Row],[Collaborated date]]</f>
        <v>43550</v>
      </c>
      <c r="AY486" s="206">
        <f>IF(AND(SPARES_MANUF[[#This Row],[Dashboard date]]&gt;40179,SPARES_MANUF[[#This Row],[Dashboard date]]&lt;45658),SPARES_MANUF[[#This Row],[Dashboard date]],0)</f>
        <v>43550</v>
      </c>
      <c r="AZ486" s="207">
        <f>IF(OR(SPARES_MANUF[[#This Row],[Client]]="STELIA",SPARES_MANUF[[#This Row],[Priority]]="RTN",SPARES_MANUF[[#This Row],[Priority]]="EXP",SPARES_MANUF[[#This Row],[Priority]]="CRIT"),2,1)</f>
        <v>2</v>
      </c>
      <c r="BA486" s="208">
        <f>IFERROR(VLOOKUP(SPARES_MANUF[[#This Row],[P/N]],Tableau2[[#All],[PN]:[Temps alloués (h)]],16,FALSE),"TBD")</f>
        <v>0</v>
      </c>
      <c r="BB486" s="208">
        <f>IFERROR(SUM(SPARES_MANUF[[#This Row],[Temps alloués Unitaire]]*SPARES_MANUF[[#This Row],[Requested Qty]]),"TBD")</f>
        <v>0</v>
      </c>
    </row>
    <row r="487" spans="1:54" ht="76.5" hidden="1" customHeight="1" x14ac:dyDescent="0.2">
      <c r="A487" s="335" t="str">
        <f t="shared" si="34"/>
        <v>2809793110</v>
      </c>
      <c r="B487" s="81" t="str">
        <f>IFERROR(VLOOKUP(F487,'Table V'!A:K,11,FALSE),"TBD")</f>
        <v>AIRBUS</v>
      </c>
      <c r="C487" s="81">
        <v>28097931</v>
      </c>
      <c r="D487" s="82" t="s">
        <v>139</v>
      </c>
      <c r="E487" s="83" t="s">
        <v>11</v>
      </c>
      <c r="F487" s="81" t="s">
        <v>1370</v>
      </c>
      <c r="G487" s="81" t="s">
        <v>1064</v>
      </c>
      <c r="H487" s="81">
        <v>0</v>
      </c>
      <c r="I487" s="81" t="str">
        <f>IFERROR(VLOOKUP(F487,'Stock PHS'!A:F,6,FALSE),"")</f>
        <v/>
      </c>
      <c r="J487" s="84" t="str">
        <f>IFERROR(VLOOKUP(F487,'Table V'!A:I,9,FALSE),"P/N INCONNU")</f>
        <v>P/N CONNU</v>
      </c>
      <c r="K487" s="81" t="str">
        <f>IFERROR(VLOOKUP(F487,'Table V'!A:J,10,FALSE),"TBD")</f>
        <v>TBD</v>
      </c>
      <c r="L487" s="81" t="str">
        <f>IFERROR(VLOOKUP(F487,'Table V'!A:C,3,FALSE),"LdF non existante")</f>
        <v>LdF approuvée</v>
      </c>
      <c r="M487" s="85"/>
      <c r="N487" s="85" t="str">
        <f>IFERROR(VLOOKUP(F487,'Table V'!A:H,8,FALSE),"À définir")</f>
        <v>NON</v>
      </c>
      <c r="O487" s="81" t="str">
        <f>IFERROR(VLOOKUP(F487,'Table V'!A:E,2,FALSE),"TBD")</f>
        <v>LEAD-BONDING</v>
      </c>
      <c r="P487" s="85" t="str">
        <f>IFERROR(CONCATENATE(VLOOKUP(F487,'Table V'!$A$1:$Q$259969,17,FALSE),"-",(RIGHT(C487,4)),"0",D487),"")</f>
        <v>1251019-7931010</v>
      </c>
      <c r="Q487" s="92" t="str">
        <f>IFERROR(VLOOKUP(F487,'Table V'!A:L,12,FALSE),"")</f>
        <v>COL</v>
      </c>
      <c r="R487" s="82" t="s">
        <v>1587</v>
      </c>
      <c r="S487" s="81" t="s">
        <v>1589</v>
      </c>
      <c r="T487" s="334">
        <v>43546</v>
      </c>
      <c r="U487" s="88" t="s">
        <v>18</v>
      </c>
      <c r="V487" s="93" t="str">
        <f>IFERROR(VLOOKUP(F487,'Table V'!A:F,6,FALSE),"TBD")</f>
        <v>N/A</v>
      </c>
      <c r="W487" s="94" t="str">
        <f>IFERROR(VLOOKUP(F487,'Table V'!A:G,7,FALSE),"TBD")</f>
        <v>N/A</v>
      </c>
      <c r="X487" s="81" t="str">
        <f>IFERROR(VLOOKUP(A487,[1]Feuil1!$A:$AJ,32,FALSE),"N/A")</f>
        <v>N/A</v>
      </c>
      <c r="Y487" s="86" t="s">
        <v>1893</v>
      </c>
      <c r="Z487" s="89"/>
      <c r="AA487" s="81" t="s">
        <v>840</v>
      </c>
      <c r="AB487" s="85" t="s">
        <v>44</v>
      </c>
      <c r="AC487" s="85" t="s">
        <v>44</v>
      </c>
      <c r="AD487" s="85" t="s">
        <v>44</v>
      </c>
      <c r="AE487" s="90">
        <v>43550.999988425923</v>
      </c>
      <c r="AF487" s="90">
        <v>43550</v>
      </c>
      <c r="AG487" s="90">
        <f t="shared" si="31"/>
        <v>43546</v>
      </c>
      <c r="AH487" s="81"/>
      <c r="AI487" s="133" t="str">
        <f>IFERROR(VLOOKUP(SPARES_MANUF[[#This Row],[LCT pour mise à la MAD]],[2]MAD!$B$4:$J$500000,2,FALSE),"MAD TBD")</f>
        <v>MAD TBD</v>
      </c>
      <c r="AJ487" s="124" t="str">
        <f>IFERROR(VLOOKUP(SPARES_MANUF[[#This Row],[LCT pour mise à la MAD]],[2]MAD!$B$4:$J$500000,9,FALSE),"")</f>
        <v/>
      </c>
      <c r="AK48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7" s="124">
        <f>SPARES_MANUF[[#This Row],[Promised ODD]]</f>
        <v>43550</v>
      </c>
      <c r="AM487" s="122" t="s">
        <v>10</v>
      </c>
      <c r="AN487" s="200">
        <f>IFERROR(VLOOKUP(SPARES_MANUF[[#This Row],[P/N]],'Table V'!A$1:O$7777,13,FALSE),"0,00")</f>
        <v>167</v>
      </c>
      <c r="AO487" s="201">
        <f>IFERROR(VLOOKUP(SPARES_MANUF[[#This Row],[P/N]],'Table V'!A$1:O$7777,14,FALSE),"0,00")</f>
        <v>469</v>
      </c>
      <c r="AP487" s="202" t="str">
        <f>IFERROR(VLOOKUP(SPARES_MANUF[[#This Row],[P/N]],'Table V'!A$1:O$7777,15,FALSE),"TBD")</f>
        <v>USD</v>
      </c>
      <c r="AQ487" s="201" t="str">
        <f>IFERROR(VLOOKUP(SPARES_MANUF[[#This Row],[CONCAT]],[3]PO_AS!$A$2:$R$2520,16,FALSE),"TBD")</f>
        <v>TBD</v>
      </c>
      <c r="AR487" s="202" t="str">
        <f>IFERROR(VLOOKUP(SPARES_MANUF[[#This Row],[CONCAT]],[3]PO_AS!$A$2:$S$2520,18,FALSE),"TBD")</f>
        <v>TBD</v>
      </c>
      <c r="AS487" s="202" t="str">
        <f t="shared" si="32"/>
        <v>Non valide</v>
      </c>
      <c r="AT487" s="202" t="str">
        <f t="shared" si="33"/>
        <v>Non valide</v>
      </c>
      <c r="AU4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469</v>
      </c>
      <c r="AV487" s="280">
        <f>IFERROR(SPARES_MANUF[[#This Row],[CA]]*INDEX('Paramètres listes'!$A$32:$C$34,MATCH(SPARES_MANUF[[#This Row],[Devise vendue]],'Paramètres listes'!$A$32:$A$34,0),MATCH(DASHBOARD!$J$5,'Paramètres listes'!$A$32:$C$32,0)),"0,00")</f>
        <v>417.41</v>
      </c>
      <c r="AW487" s="259" t="str">
        <f>LEFT(SPARES_MANUF[[#This Row],[LCT]],9)</f>
        <v>LCT302528</v>
      </c>
      <c r="AX487" s="205">
        <f>SPARES_MANUF[[#This Row],[Collaborated date]]</f>
        <v>43550</v>
      </c>
      <c r="AY487" s="206">
        <f>IF(AND(SPARES_MANUF[[#This Row],[Dashboard date]]&gt;40179,SPARES_MANUF[[#This Row],[Dashboard date]]&lt;45658),SPARES_MANUF[[#This Row],[Dashboard date]],0)</f>
        <v>43550</v>
      </c>
      <c r="AZ487" s="207">
        <f>IF(OR(SPARES_MANUF[[#This Row],[Client]]="STELIA",SPARES_MANUF[[#This Row],[Priority]]="RTN",SPARES_MANUF[[#This Row],[Priority]]="EXP",SPARES_MANUF[[#This Row],[Priority]]="CRIT"),2,1)</f>
        <v>2</v>
      </c>
      <c r="BA487" s="208">
        <f>IFERROR(VLOOKUP(SPARES_MANUF[[#This Row],[P/N]],Tableau2[[#All],[PN]:[Temps alloués (h)]],16,FALSE),"TBD")</f>
        <v>0</v>
      </c>
      <c r="BB487" s="208">
        <f>IFERROR(SUM(SPARES_MANUF[[#This Row],[Temps alloués Unitaire]]*SPARES_MANUF[[#This Row],[Requested Qty]]),"TBD")</f>
        <v>0</v>
      </c>
    </row>
    <row r="488" spans="1:54" ht="38.25" hidden="1" customHeight="1" x14ac:dyDescent="0.2">
      <c r="A488" s="335" t="str">
        <f t="shared" si="34"/>
        <v>490003750310</v>
      </c>
      <c r="B488" s="81" t="str">
        <f>IFERROR(VLOOKUP(F488,'Table V'!A:K,11,FALSE),"TBD")</f>
        <v>STELIA</v>
      </c>
      <c r="C488" s="81">
        <v>4900037503</v>
      </c>
      <c r="D488" s="82" t="s">
        <v>139</v>
      </c>
      <c r="E488" s="83" t="s">
        <v>3</v>
      </c>
      <c r="F488" s="81" t="s">
        <v>1387</v>
      </c>
      <c r="G488" s="81">
        <v>1</v>
      </c>
      <c r="H488" s="81">
        <v>0</v>
      </c>
      <c r="I488" s="81" t="str">
        <f>IFERROR(VLOOKUP(F488,'Stock PHS'!A:F,6,FALSE),"")</f>
        <v/>
      </c>
      <c r="J488" s="84" t="str">
        <f>IFERROR(VLOOKUP(F488,'Table V'!A:I,9,FALSE),"P/N INCONNU")</f>
        <v>P/N CONNU</v>
      </c>
      <c r="K488" s="81" t="str">
        <f>IFERROR(VLOOKUP(F488,'Table V'!A:J,10,FALSE),"TBD")</f>
        <v>TBD</v>
      </c>
      <c r="L488" s="81" t="str">
        <f>IFERROR(VLOOKUP(F488,'Table V'!A:C,3,FALSE),"LdF non existante")</f>
        <v>LdF Non approuvée</v>
      </c>
      <c r="M488" s="85"/>
      <c r="N488" s="85" t="str">
        <f>IFERROR(VLOOKUP(F488,'Table V'!A:H,8,FALSE),"À définir")</f>
        <v>OUI</v>
      </c>
      <c r="O488" s="81" t="str">
        <f>IFERROR(VLOOKUP(F488,'Table V'!A:E,2,FALSE),"TBD")</f>
        <v>FAISCEAU</v>
      </c>
      <c r="P488" s="81" t="str">
        <f>IFERROR(CONCATENATE(VLOOKUP(F488,'Table V'!$A$1:$Q$259969,17,FALSE),"-",(RIGHT(C488,4)),"0",D488),"")</f>
        <v>1251019-7503010</v>
      </c>
      <c r="Q488" s="92" t="str">
        <f>IFERROR(VLOOKUP(F488,'Table V'!A:L,12,FALSE),"")</f>
        <v>COL</v>
      </c>
      <c r="R488" s="82" t="s">
        <v>1390</v>
      </c>
      <c r="S488" s="81" t="s">
        <v>1391</v>
      </c>
      <c r="T488" s="90">
        <v>43549</v>
      </c>
      <c r="U488" s="88" t="s">
        <v>18</v>
      </c>
      <c r="V488" s="93" t="str">
        <f>IFERROR(VLOOKUP(F488,'Table V'!A:F,6,FALSE),"TBD")</f>
        <v>N/A</v>
      </c>
      <c r="W488" s="94" t="str">
        <f>IFERROR(VLOOKUP(F488,'Table V'!A:G,7,FALSE),"TBD")</f>
        <v>N/A</v>
      </c>
      <c r="X488" s="81" t="str">
        <f>IFERROR(VLOOKUP(A488,[1]Feuil1!$A:$AJ,32,FALSE),"N/A")</f>
        <v>N/A</v>
      </c>
      <c r="Y488" s="86" t="s">
        <v>1893</v>
      </c>
      <c r="Z488" s="89" t="s">
        <v>1472</v>
      </c>
      <c r="AA488" s="81" t="s">
        <v>840</v>
      </c>
      <c r="AB488" s="85">
        <v>21466</v>
      </c>
      <c r="AC488" s="85"/>
      <c r="AD488" s="85" t="s">
        <v>1392</v>
      </c>
      <c r="AE488" s="90">
        <v>43504</v>
      </c>
      <c r="AF488" s="90">
        <v>43551</v>
      </c>
      <c r="AG488" s="90">
        <f t="shared" si="31"/>
        <v>43549</v>
      </c>
      <c r="AH488" s="81"/>
      <c r="AI488" s="133" t="str">
        <f>IFERROR(VLOOKUP(SPARES_MANUF[[#This Row],[LCT pour mise à la MAD]],[2]MAD!$B$4:$J$500000,2,FALSE),"MAD TBD")</f>
        <v>MAD TBD</v>
      </c>
      <c r="AJ488" s="124" t="str">
        <f>IFERROR(VLOOKUP(SPARES_MANUF[[#This Row],[LCT pour mise à la MAD]],[2]MAD!$B$4:$J$500000,9,FALSE),"")</f>
        <v/>
      </c>
      <c r="AK48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8" s="124">
        <f>SPARES_MANUF[[#This Row],[Promised ODD]]</f>
        <v>43551</v>
      </c>
      <c r="AM488" s="122" t="s">
        <v>10</v>
      </c>
      <c r="AN488" s="200">
        <f>IFERROR(VLOOKUP(SPARES_MANUF[[#This Row],[P/N]],'Table V'!A$1:O$7777,13,FALSE),"0,00")</f>
        <v>470</v>
      </c>
      <c r="AO488" s="201">
        <f>IFERROR(VLOOKUP(SPARES_MANUF[[#This Row],[P/N]],'Table V'!A$1:O$7777,14,FALSE),"0,00")</f>
        <v>539</v>
      </c>
      <c r="AP488" s="202" t="str">
        <f>IFERROR(VLOOKUP(SPARES_MANUF[[#This Row],[P/N]],'Table V'!A$1:O$7777,15,FALSE),"TBD")</f>
        <v>EUR</v>
      </c>
      <c r="AQ488" s="201" t="str">
        <f>IFERROR(VLOOKUP(SPARES_MANUF[[#This Row],[CONCAT]],[3]PO_AS!$A$2:$R$2520,16,FALSE),"TBD")</f>
        <v>TBD</v>
      </c>
      <c r="AR488" s="202" t="str">
        <f>IFERROR(VLOOKUP(SPARES_MANUF[[#This Row],[CONCAT]],[3]PO_AS!$A$2:$S$2520,18,FALSE),"TBD")</f>
        <v>TBD</v>
      </c>
      <c r="AS488" s="202" t="str">
        <f t="shared" si="32"/>
        <v>Non valide</v>
      </c>
      <c r="AT488" s="202" t="str">
        <f t="shared" si="33"/>
        <v>Non valide</v>
      </c>
      <c r="AU4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539</v>
      </c>
      <c r="AV488" s="280">
        <f>IFERROR(SPARES_MANUF[[#This Row],[CA]]*INDEX('Paramètres listes'!$A$32:$C$34,MATCH(SPARES_MANUF[[#This Row],[Devise vendue]],'Paramètres listes'!$A$32:$A$34,0),MATCH(DASHBOARD!$J$5,'Paramètres listes'!$A$32:$C$32,0)),"0,00")</f>
        <v>539</v>
      </c>
      <c r="AW488" s="259" t="str">
        <f>LEFT(SPARES_MANUF[[#This Row],[LCT]],9)</f>
        <v>LCT262431</v>
      </c>
      <c r="AX488" s="205">
        <f>SPARES_MANUF[[#This Row],[Collaborated date]]</f>
        <v>43551</v>
      </c>
      <c r="AY488" s="206">
        <f>IF(AND(SPARES_MANUF[[#This Row],[Dashboard date]]&gt;40179,SPARES_MANUF[[#This Row],[Dashboard date]]&lt;45658),SPARES_MANUF[[#This Row],[Dashboard date]],0)</f>
        <v>43551</v>
      </c>
      <c r="AZ488" s="207">
        <f>IF(OR(SPARES_MANUF[[#This Row],[Client]]="STELIA",SPARES_MANUF[[#This Row],[Priority]]="RTN",SPARES_MANUF[[#This Row],[Priority]]="EXP",SPARES_MANUF[[#This Row],[Priority]]="CRIT"),2,1)</f>
        <v>2</v>
      </c>
      <c r="BA488" s="208">
        <f>IFERROR(VLOOKUP(SPARES_MANUF[[#This Row],[P/N]],Tableau2[[#All],[PN]:[Temps alloués (h)]],16,FALSE),"TBD")</f>
        <v>0.93</v>
      </c>
      <c r="BB488" s="208">
        <f>IFERROR(SUM(SPARES_MANUF[[#This Row],[Temps alloués Unitaire]]*SPARES_MANUF[[#This Row],[Requested Qty]]),"TBD")</f>
        <v>0.93</v>
      </c>
    </row>
    <row r="489" spans="1:54" ht="25.5" hidden="1" customHeight="1" x14ac:dyDescent="0.2">
      <c r="A489" s="335" t="str">
        <f t="shared" si="34"/>
        <v>490003753610</v>
      </c>
      <c r="B489" s="81" t="str">
        <f>IFERROR(VLOOKUP(F489,'Table V'!A:K,11,FALSE),"TBD")</f>
        <v>STELIA</v>
      </c>
      <c r="C489" s="81">
        <v>4900037536</v>
      </c>
      <c r="D489" s="82" t="s">
        <v>139</v>
      </c>
      <c r="E489" s="83" t="s">
        <v>86</v>
      </c>
      <c r="F489" s="81" t="s">
        <v>663</v>
      </c>
      <c r="G489" s="81">
        <v>6</v>
      </c>
      <c r="H489" s="81">
        <v>0</v>
      </c>
      <c r="I489" s="81" t="str">
        <f>IFERROR(VLOOKUP(F489,'Stock PHS'!A:F,6,FALSE),"")</f>
        <v/>
      </c>
      <c r="J489" s="84" t="str">
        <f>IFERROR(VLOOKUP(F489,'Table V'!A:I,9,FALSE),"P/N INCONNU")</f>
        <v>P/N CONNU</v>
      </c>
      <c r="K489" s="81" t="str">
        <f>IFERROR(VLOOKUP(F489,'Table V'!A:J,10,FALSE),"TBD")</f>
        <v>TBD</v>
      </c>
      <c r="L489" s="81" t="str">
        <f>IFERROR(VLOOKUP(F489,'Table V'!A:C,3,FALSE),"LdF non existante")</f>
        <v>LdF approuvée</v>
      </c>
      <c r="M489" s="85"/>
      <c r="N489" s="85" t="str">
        <f>IFERROR(VLOOKUP(F489,'Table V'!A:H,8,FALSE),"À définir")</f>
        <v>OUI</v>
      </c>
      <c r="O489" s="81" t="str">
        <f>IFERROR(VLOOKUP(F489,'Table V'!A:E,2,FALSE),"TBD")</f>
        <v>CABLE COAXIAL</v>
      </c>
      <c r="P489" s="81" t="str">
        <f>IFERROR(CONCATENATE(VLOOKUP(F489,'Table V'!$A$1:$Q$259969,17,FALSE),"-",(RIGHT(C489,4)),"0",D489),"")</f>
        <v>1251019-7536010</v>
      </c>
      <c r="Q489" s="92" t="str">
        <f>IFERROR(VLOOKUP(F489,'Table V'!A:L,12,FALSE),"")</f>
        <v>COL</v>
      </c>
      <c r="R489" s="82" t="s">
        <v>1404</v>
      </c>
      <c r="S489" s="81" t="s">
        <v>1405</v>
      </c>
      <c r="T489" s="90">
        <v>43553</v>
      </c>
      <c r="U489" s="88" t="s">
        <v>18</v>
      </c>
      <c r="V489" s="93" t="str">
        <f>IFERROR(VLOOKUP(F489,'Table V'!A:F,6,FALSE),"TBD")</f>
        <v>N/A</v>
      </c>
      <c r="W489" s="94" t="str">
        <f>IFERROR(VLOOKUP(F489,'Table V'!A:G,7,FALSE),"TBD")</f>
        <v>N/A</v>
      </c>
      <c r="X489" s="81" t="str">
        <f>IFERROR(VLOOKUP(A489,[1]Feuil1!$A:$AJ,32,FALSE),"N/A")</f>
        <v>N/A</v>
      </c>
      <c r="Y489" s="86" t="s">
        <v>1893</v>
      </c>
      <c r="Z489" s="89" t="s">
        <v>1428</v>
      </c>
      <c r="AA489" s="81" t="s">
        <v>840</v>
      </c>
      <c r="AB489" s="85">
        <v>21689</v>
      </c>
      <c r="AC489" s="85"/>
      <c r="AD489" s="85">
        <v>5777</v>
      </c>
      <c r="AE489" s="90">
        <v>43559</v>
      </c>
      <c r="AF489" s="90">
        <v>43559</v>
      </c>
      <c r="AG489" s="90">
        <f t="shared" si="31"/>
        <v>43553</v>
      </c>
      <c r="AH489" s="81"/>
      <c r="AI489" s="133" t="str">
        <f>IFERROR(VLOOKUP(SPARES_MANUF[[#This Row],[LCT pour mise à la MAD]],[2]MAD!$B$4:$J$500000,2,FALSE),"MAD TBD")</f>
        <v>MAD TBD</v>
      </c>
      <c r="AJ489" s="124" t="str">
        <f>IFERROR(VLOOKUP(SPARES_MANUF[[#This Row],[LCT pour mise à la MAD]],[2]MAD!$B$4:$J$500000,9,FALSE),"")</f>
        <v/>
      </c>
      <c r="AK48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89" s="124">
        <f>SPARES_MANUF[[#This Row],[Promised ODD]]</f>
        <v>43559</v>
      </c>
      <c r="AM489" s="122" t="s">
        <v>10</v>
      </c>
      <c r="AN489" s="200">
        <f>IFERROR(VLOOKUP(SPARES_MANUF[[#This Row],[P/N]],'Table V'!A$1:O$7777,13,FALSE),"0,00")</f>
        <v>234.12</v>
      </c>
      <c r="AO489" s="201">
        <f>IFERROR(VLOOKUP(SPARES_MANUF[[#This Row],[P/N]],'Table V'!A$1:O$7777,14,FALSE),"0,00")</f>
        <v>234.12</v>
      </c>
      <c r="AP489" s="202" t="str">
        <f>IFERROR(VLOOKUP(SPARES_MANUF[[#This Row],[P/N]],'Table V'!A$1:O$7777,15,FALSE),"TBD")</f>
        <v>EUR</v>
      </c>
      <c r="AQ489" s="201" t="str">
        <f>IFERROR(VLOOKUP(SPARES_MANUF[[#This Row],[CONCAT]],[3]PO_AS!$A$2:$R$2520,16,FALSE),"TBD")</f>
        <v>TBD</v>
      </c>
      <c r="AR489" s="202" t="str">
        <f>IFERROR(VLOOKUP(SPARES_MANUF[[#This Row],[CONCAT]],[3]PO_AS!$A$2:$S$2520,18,FALSE),"TBD")</f>
        <v>TBD</v>
      </c>
      <c r="AS489" s="202" t="str">
        <f t="shared" si="32"/>
        <v>Non valide</v>
      </c>
      <c r="AT489" s="202" t="str">
        <f t="shared" si="33"/>
        <v>Non valide</v>
      </c>
      <c r="AU48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1404.72</v>
      </c>
      <c r="AV489" s="280">
        <f>IFERROR(SPARES_MANUF[[#This Row],[CA]]*INDEX('Paramètres listes'!$A$32:$C$34,MATCH(SPARES_MANUF[[#This Row],[Devise vendue]],'Paramètres listes'!$A$32:$A$34,0),MATCH(DASHBOARD!$J$5,'Paramètres listes'!$A$32:$C$32,0)),"0,00")</f>
        <v>1404.72</v>
      </c>
      <c r="AW489" s="259" t="str">
        <f>LEFT(SPARES_MANUF[[#This Row],[LCT]],9)</f>
        <v>LCT263855</v>
      </c>
      <c r="AX489" s="205">
        <f>SPARES_MANUF[[#This Row],[Collaborated date]]</f>
        <v>43559</v>
      </c>
      <c r="AY489" s="206">
        <f>IF(AND(SPARES_MANUF[[#This Row],[Dashboard date]]&gt;40179,SPARES_MANUF[[#This Row],[Dashboard date]]&lt;45658),SPARES_MANUF[[#This Row],[Dashboard date]],0)</f>
        <v>43559</v>
      </c>
      <c r="AZ489" s="207">
        <f>IF(OR(SPARES_MANUF[[#This Row],[Client]]="STELIA",SPARES_MANUF[[#This Row],[Priority]]="RTN",SPARES_MANUF[[#This Row],[Priority]]="EXP",SPARES_MANUF[[#This Row],[Priority]]="CRIT"),2,1)</f>
        <v>2</v>
      </c>
      <c r="BA489" s="208">
        <f>IFERROR(VLOOKUP(SPARES_MANUF[[#This Row],[P/N]],Tableau2[[#All],[PN]:[Temps alloués (h)]],16,FALSE),"TBD")</f>
        <v>1.53</v>
      </c>
      <c r="BB489" s="208">
        <f>IFERROR(SUM(SPARES_MANUF[[#This Row],[Temps alloués Unitaire]]*SPARES_MANUF[[#This Row],[Requested Qty]]),"TBD")</f>
        <v>9.18</v>
      </c>
    </row>
    <row r="490" spans="1:54" ht="38.25" hidden="1" customHeight="1" x14ac:dyDescent="0.2">
      <c r="A490" s="335" t="str">
        <f t="shared" si="34"/>
        <v>2794721410</v>
      </c>
      <c r="B490" s="81" t="str">
        <f>IFERROR(VLOOKUP(F490,'Table V'!A:K,11,FALSE),"TBD")</f>
        <v>AIRBUS</v>
      </c>
      <c r="C490" s="81">
        <v>27947214</v>
      </c>
      <c r="D490" s="82" t="s">
        <v>139</v>
      </c>
      <c r="E490" s="83" t="s">
        <v>86</v>
      </c>
      <c r="F490" s="81" t="s">
        <v>678</v>
      </c>
      <c r="G490" s="81" t="s">
        <v>1064</v>
      </c>
      <c r="H490" s="81">
        <v>0</v>
      </c>
      <c r="I490" s="81" t="str">
        <f>IFERROR(VLOOKUP(F490,'Stock PHS'!A:F,6,FALSE),"")</f>
        <v/>
      </c>
      <c r="J490" s="84" t="str">
        <f>IFERROR(VLOOKUP(F490,'Table V'!A:I,9,FALSE),"P/N INCONNU")</f>
        <v>P/N CONNU</v>
      </c>
      <c r="K490" s="81" t="str">
        <f>IFERROR(VLOOKUP(F490,'Table V'!A:J,10,FALSE),"TBD")</f>
        <v>NB6251P</v>
      </c>
      <c r="L490" s="81" t="str">
        <f>IFERROR(VLOOKUP(F490,'Table V'!A:C,3,FALSE),"LdF non existante")</f>
        <v>LdF Non approuvée</v>
      </c>
      <c r="M490" s="85" t="s">
        <v>46</v>
      </c>
      <c r="N490" s="81" t="str">
        <f>IFERROR(VLOOKUP(F490,'Table V'!A:H,8,FALSE),"À définir")</f>
        <v>NON</v>
      </c>
      <c r="O490" s="81">
        <f>IFERROR(VLOOKUP(F490,'Table V'!A:E,2,FALSE),"TBD")</f>
        <v>60</v>
      </c>
      <c r="P490" s="81" t="str">
        <f>IFERROR(CONCATENATE(VLOOKUP(F490,'Table V'!$A$1:$Q$259969,17,FALSE),"-",(RIGHT(C490,4)),"0",D490),"")</f>
        <v>1251019-7214010</v>
      </c>
      <c r="Q490" s="86" t="str">
        <f>IFERROR(VLOOKUP(F490,'Table V'!A:L,12,FALSE),"")</f>
        <v>LAB</v>
      </c>
      <c r="R490" s="82" t="s">
        <v>1072</v>
      </c>
      <c r="S490" s="81" t="s">
        <v>264</v>
      </c>
      <c r="T490" s="90">
        <v>43556</v>
      </c>
      <c r="U490" s="88" t="s">
        <v>18</v>
      </c>
      <c r="V490" s="86" t="str">
        <f>IFERROR(VLOOKUP(F490,'Table V'!A:F,6,FALSE),"TBD")</f>
        <v>6963455500
6963455400</v>
      </c>
      <c r="W490" s="81" t="str">
        <f>IFERROR(VLOOKUP(F490,'Table V'!A:G,7,FALSE),"TBD")</f>
        <v>Qté 1
Qté 1</v>
      </c>
      <c r="X490" s="81" t="str">
        <f>IFERROR(VLOOKUP(A490,[1]Feuil1!$A:$AJ,32,FALSE),"N/A")</f>
        <v>Received</v>
      </c>
      <c r="Y490" s="86" t="s">
        <v>1893</v>
      </c>
      <c r="Z490" s="89" t="s">
        <v>1211</v>
      </c>
      <c r="AA490" s="81" t="s">
        <v>840</v>
      </c>
      <c r="AB490" s="85">
        <v>18362</v>
      </c>
      <c r="AC490" s="85" t="s">
        <v>1111</v>
      </c>
      <c r="AD490" s="85">
        <v>5099</v>
      </c>
      <c r="AE490" s="90">
        <v>43537.999988425923</v>
      </c>
      <c r="AF490" s="90">
        <v>43560</v>
      </c>
      <c r="AG490" s="90">
        <f t="shared" si="31"/>
        <v>43556</v>
      </c>
      <c r="AH490" s="81"/>
      <c r="AI490" s="133">
        <f>IFERROR(VLOOKUP(SPARES_MANUF[[#This Row],[LCT pour mise à la MAD]],[2]MAD!$B$4:$J$500000,2,FALSE),"MAD TBD")</f>
        <v>43557</v>
      </c>
      <c r="AJ490" s="246">
        <f>IFERROR(VLOOKUP(SPARES_MANUF[[#This Row],[LCT pour mise à la MAD]],[2]MAD!$B$4:$J$500000,9,FALSE),"")</f>
        <v>43559</v>
      </c>
      <c r="AK49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90" s="124">
        <f>SPARES_MANUF[[#This Row],[Promised ODD]]</f>
        <v>43560</v>
      </c>
      <c r="AM490" s="122" t="s">
        <v>10</v>
      </c>
      <c r="AN490" s="200">
        <f>IFERROR(VLOOKUP(SPARES_MANUF[[#This Row],[P/N]],'Table V'!A$1:O$7777,13,FALSE),"0,00")</f>
        <v>1036</v>
      </c>
      <c r="AO490" s="201">
        <f>IFERROR(VLOOKUP(SPARES_MANUF[[#This Row],[P/N]],'Table V'!A$1:O$7777,14,FALSE),"0,00")</f>
        <v>1937</v>
      </c>
      <c r="AP490" s="202" t="str">
        <f>IFERROR(VLOOKUP(SPARES_MANUF[[#This Row],[P/N]],'Table V'!A$1:O$7777,15,FALSE),"TBD")</f>
        <v>USD</v>
      </c>
      <c r="AQ490" s="201" t="str">
        <f>IFERROR(VLOOKUP(SPARES_MANUF[[#This Row],[CONCAT]],[3]PO_AS!$A$2:$R$2520,16,FALSE),"TBD")</f>
        <v>TBD</v>
      </c>
      <c r="AR490" s="202" t="str">
        <f>IFERROR(VLOOKUP(SPARES_MANUF[[#This Row],[CONCAT]],[3]PO_AS!$A$2:$S$2520,18,FALSE),"TBD")</f>
        <v>TBD</v>
      </c>
      <c r="AS490" s="204" t="str">
        <f t="shared" si="32"/>
        <v>Non valide</v>
      </c>
      <c r="AT490" s="204" t="str">
        <f t="shared" si="33"/>
        <v>Non valide</v>
      </c>
      <c r="AU4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490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490" s="259" t="str">
        <f>LEFT(SPARES_MANUF[[#This Row],[LCT]],9)</f>
        <v>LCT169840</v>
      </c>
      <c r="AX490" s="205">
        <f>SPARES_MANUF[[#This Row],[Collaborated date]]</f>
        <v>43560</v>
      </c>
      <c r="AY490" s="206">
        <f>IF(AND(SPARES_MANUF[[#This Row],[Dashboard date]]&gt;40179,SPARES_MANUF[[#This Row],[Dashboard date]]&lt;45658),SPARES_MANUF[[#This Row],[Dashboard date]],0)</f>
        <v>43560</v>
      </c>
      <c r="AZ490" s="207">
        <f>IF(OR(SPARES_MANUF[[#This Row],[Client]]="STELIA",SPARES_MANUF[[#This Row],[Priority]]="RTN",SPARES_MANUF[[#This Row],[Priority]]="EXP",SPARES_MANUF[[#This Row],[Priority]]="CRIT"),2,1)</f>
        <v>2</v>
      </c>
      <c r="BA490" s="208">
        <f>IFERROR(VLOOKUP(SPARES_MANUF[[#This Row],[P/N]],Tableau2[[#All],[PN]:[Temps alloués (h)]],16,FALSE),"TBD")</f>
        <v>0</v>
      </c>
      <c r="BB490" s="208">
        <f>IFERROR(SUM(SPARES_MANUF[[#This Row],[Temps alloués Unitaire]]*SPARES_MANUF[[#This Row],[Requested Qty]]),"TBD")</f>
        <v>0</v>
      </c>
    </row>
    <row r="491" spans="1:54" ht="38.25" hidden="1" customHeight="1" x14ac:dyDescent="0.2">
      <c r="A491" s="335" t="str">
        <f t="shared" si="34"/>
        <v>2794743110</v>
      </c>
      <c r="B491" s="81" t="str">
        <f>IFERROR(VLOOKUP(F491,'Table V'!A:K,11,FALSE),"TBD")</f>
        <v>AIRBUS</v>
      </c>
      <c r="C491" s="81">
        <v>27947431</v>
      </c>
      <c r="D491" s="82" t="s">
        <v>139</v>
      </c>
      <c r="E491" s="83" t="s">
        <v>86</v>
      </c>
      <c r="F491" s="81" t="s">
        <v>680</v>
      </c>
      <c r="G491" s="81" t="s">
        <v>1064</v>
      </c>
      <c r="H491" s="81">
        <v>0</v>
      </c>
      <c r="I491" s="81" t="str">
        <f>IFERROR(VLOOKUP(F491,'Stock PHS'!A:F,6,FALSE),"")</f>
        <v/>
      </c>
      <c r="J491" s="84" t="str">
        <f>IFERROR(VLOOKUP(F491,'Table V'!A:I,9,FALSE),"P/N INCONNU")</f>
        <v>P/N CONNU</v>
      </c>
      <c r="K491" s="81" t="str">
        <f>IFERROR(VLOOKUP(F491,'Table V'!A:J,10,FALSE),"TBD")</f>
        <v>TBD</v>
      </c>
      <c r="L491" s="81" t="str">
        <f>IFERROR(VLOOKUP(F491,'Table V'!A:C,3,FALSE),"LdF non existante")</f>
        <v>LdF Non approuvée</v>
      </c>
      <c r="M491" s="85" t="s">
        <v>46</v>
      </c>
      <c r="N491" s="81" t="str">
        <f>IFERROR(VLOOKUP(F491,'Table V'!A:H,8,FALSE),"À définir")</f>
        <v>NON</v>
      </c>
      <c r="O491" s="81">
        <f>IFERROR(VLOOKUP(F491,'Table V'!A:E,2,FALSE),"TBD")</f>
        <v>62</v>
      </c>
      <c r="P491" s="81" t="str">
        <f>IFERROR(CONCATENATE(VLOOKUP(F491,'Table V'!$A$1:$Q$259969,17,FALSE),"-",(RIGHT(C491,4)),"0",D491),"")</f>
        <v>1251019-7431010</v>
      </c>
      <c r="Q491" s="86" t="str">
        <f>IFERROR(VLOOKUP(F491,'Table V'!A:L,12,FALSE),"")</f>
        <v>LAB</v>
      </c>
      <c r="R491" s="82" t="s">
        <v>1082</v>
      </c>
      <c r="S491" s="81" t="s">
        <v>264</v>
      </c>
      <c r="T491" s="90">
        <v>43556</v>
      </c>
      <c r="U491" s="88" t="s">
        <v>18</v>
      </c>
      <c r="V491" s="86" t="str">
        <f>IFERROR(VLOOKUP(F491,'Table V'!A:F,6,FALSE),"TBD")</f>
        <v>6963455500
6963455400
6963403400</v>
      </c>
      <c r="W491" s="81" t="str">
        <f>IFERROR(VLOOKUP(F491,'Table V'!A:G,7,FALSE),"TBD")</f>
        <v>Qté 1
Qté 1
Qté 1</v>
      </c>
      <c r="X491" s="81" t="str">
        <f>IFERROR(VLOOKUP(A491,[1]Feuil1!$A:$AJ,32,FALSE),"N/A")</f>
        <v>Received</v>
      </c>
      <c r="Y491" s="86" t="s">
        <v>1893</v>
      </c>
      <c r="Z491" s="89" t="s">
        <v>1211</v>
      </c>
      <c r="AA491" s="81" t="s">
        <v>840</v>
      </c>
      <c r="AB491" s="85">
        <v>18362</v>
      </c>
      <c r="AC491" s="85" t="s">
        <v>1111</v>
      </c>
      <c r="AD491" s="85">
        <v>5099</v>
      </c>
      <c r="AE491" s="90">
        <v>43568.999988425923</v>
      </c>
      <c r="AF491" s="90">
        <v>43560</v>
      </c>
      <c r="AG491" s="90">
        <f t="shared" si="31"/>
        <v>43556</v>
      </c>
      <c r="AH491" s="81"/>
      <c r="AI491" s="133">
        <f>IFERROR(VLOOKUP(SPARES_MANUF[[#This Row],[LCT pour mise à la MAD]],[2]MAD!$B$4:$J$500000,2,FALSE),"MAD TBD")</f>
        <v>43557</v>
      </c>
      <c r="AJ491" s="246">
        <f>IFERROR(VLOOKUP(SPARES_MANUF[[#This Row],[LCT pour mise à la MAD]],[2]MAD!$B$4:$J$500000,9,FALSE),"")</f>
        <v>43559</v>
      </c>
      <c r="AK49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91" s="124">
        <f>SPARES_MANUF[[#This Row],[Promised ODD]]</f>
        <v>43560</v>
      </c>
      <c r="AM491" s="122" t="s">
        <v>10</v>
      </c>
      <c r="AN491" s="200">
        <f>IFERROR(VLOOKUP(SPARES_MANUF[[#This Row],[P/N]],'Table V'!A$1:O$7777,13,FALSE),"0,00")</f>
        <v>1155</v>
      </c>
      <c r="AO491" s="201">
        <f>IFERROR(VLOOKUP(SPARES_MANUF[[#This Row],[P/N]],'Table V'!A$1:O$7777,14,FALSE),"0,00")</f>
        <v>2033</v>
      </c>
      <c r="AP491" s="202" t="str">
        <f>IFERROR(VLOOKUP(SPARES_MANUF[[#This Row],[P/N]],'Table V'!A$1:O$7777,15,FALSE),"TBD")</f>
        <v>USD</v>
      </c>
      <c r="AQ491" s="201" t="str">
        <f>IFERROR(VLOOKUP(SPARES_MANUF[[#This Row],[CONCAT]],[3]PO_AS!$A$2:$R$2520,16,FALSE),"TBD")</f>
        <v>TBD</v>
      </c>
      <c r="AR491" s="202" t="str">
        <f>IFERROR(VLOOKUP(SPARES_MANUF[[#This Row],[CONCAT]],[3]PO_AS!$A$2:$S$2520,18,FALSE),"TBD")</f>
        <v>TBD</v>
      </c>
      <c r="AS491" s="204" t="str">
        <f t="shared" si="32"/>
        <v>Non valide</v>
      </c>
      <c r="AT491" s="204" t="str">
        <f t="shared" si="33"/>
        <v>Non valide</v>
      </c>
      <c r="AU4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491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491" s="259" t="str">
        <f>LEFT(SPARES_MANUF[[#This Row],[LCT]],9)</f>
        <v>LCT169860</v>
      </c>
      <c r="AX491" s="205">
        <f>SPARES_MANUF[[#This Row],[Collaborated date]]</f>
        <v>43560</v>
      </c>
      <c r="AY491" s="206">
        <f>IF(AND(SPARES_MANUF[[#This Row],[Dashboard date]]&gt;40179,SPARES_MANUF[[#This Row],[Dashboard date]]&lt;45658),SPARES_MANUF[[#This Row],[Dashboard date]],0)</f>
        <v>43560</v>
      </c>
      <c r="AZ491" s="207">
        <f>IF(OR(SPARES_MANUF[[#This Row],[Client]]="STELIA",SPARES_MANUF[[#This Row],[Priority]]="RTN",SPARES_MANUF[[#This Row],[Priority]]="EXP",SPARES_MANUF[[#This Row],[Priority]]="CRIT"),2,1)</f>
        <v>2</v>
      </c>
      <c r="BA491" s="208">
        <f>IFERROR(VLOOKUP(SPARES_MANUF[[#This Row],[P/N]],Tableau2[[#All],[PN]:[Temps alloués (h)]],16,FALSE),"TBD")</f>
        <v>0</v>
      </c>
      <c r="BB491" s="208">
        <f>IFERROR(SUM(SPARES_MANUF[[#This Row],[Temps alloués Unitaire]]*SPARES_MANUF[[#This Row],[Requested Qty]]),"TBD")</f>
        <v>0</v>
      </c>
    </row>
    <row r="492" spans="1:54" ht="38.25" hidden="1" customHeight="1" x14ac:dyDescent="0.2">
      <c r="A492" s="335" t="str">
        <f t="shared" si="34"/>
        <v>2794710610</v>
      </c>
      <c r="B492" s="81" t="str">
        <f>IFERROR(VLOOKUP(F492,'Table V'!A:K,11,FALSE),"TBD")</f>
        <v>AIRBUS</v>
      </c>
      <c r="C492" s="81">
        <v>27947106</v>
      </c>
      <c r="D492" s="82" t="s">
        <v>139</v>
      </c>
      <c r="E492" s="83" t="s">
        <v>86</v>
      </c>
      <c r="F492" s="81" t="s">
        <v>679</v>
      </c>
      <c r="G492" s="81" t="s">
        <v>1064</v>
      </c>
      <c r="H492" s="81">
        <v>0</v>
      </c>
      <c r="I492" s="81" t="str">
        <f>IFERROR(VLOOKUP(F492,'Stock PHS'!A:F,6,FALSE),"")</f>
        <v/>
      </c>
      <c r="J492" s="84" t="str">
        <f>IFERROR(VLOOKUP(F492,'Table V'!A:I,9,FALSE),"P/N INCONNU")</f>
        <v>P/N CONNU</v>
      </c>
      <c r="K492" s="81" t="str">
        <f>IFERROR(VLOOKUP(F492,'Table V'!A:J,10,FALSE),"TBD")</f>
        <v>TBD</v>
      </c>
      <c r="L492" s="81" t="str">
        <f>IFERROR(VLOOKUP(F492,'Table V'!A:C,3,FALSE),"LdF non existante")</f>
        <v>LdF Non approuvée</v>
      </c>
      <c r="M492" s="85" t="s">
        <v>46</v>
      </c>
      <c r="N492" s="81" t="str">
        <f>IFERROR(VLOOKUP(F492,'Table V'!A:H,8,FALSE),"À définir")</f>
        <v>NON</v>
      </c>
      <c r="O492" s="81">
        <f>IFERROR(VLOOKUP(F492,'Table V'!A:E,2,FALSE),"TBD")</f>
        <v>61</v>
      </c>
      <c r="P492" s="81" t="str">
        <f>IFERROR(CONCATENATE(VLOOKUP(F492,'Table V'!$A$1:$Q$259969,17,FALSE),"-",(RIGHT(C492,4)),"0",D492),"")</f>
        <v>1251019-7106010</v>
      </c>
      <c r="Q492" s="86" t="str">
        <f>IFERROR(VLOOKUP(F492,'Table V'!A:L,12,FALSE),"")</f>
        <v>LAB</v>
      </c>
      <c r="R492" s="82" t="s">
        <v>1076</v>
      </c>
      <c r="S492" s="81" t="s">
        <v>264</v>
      </c>
      <c r="T492" s="90">
        <v>43556</v>
      </c>
      <c r="U492" s="88" t="s">
        <v>18</v>
      </c>
      <c r="V492" s="86" t="str">
        <f>IFERROR(VLOOKUP(F492,'Table V'!A:F,6,FALSE),"TBD")</f>
        <v>6963455500
6963455400</v>
      </c>
      <c r="W492" s="81" t="str">
        <f>IFERROR(VLOOKUP(F492,'Table V'!A:G,7,FALSE),"TBD")</f>
        <v>Qté 1
Qté 1</v>
      </c>
      <c r="X492" s="81" t="str">
        <f>IFERROR(VLOOKUP(A492,[1]Feuil1!$A:$AJ,32,FALSE),"N/A")</f>
        <v>Received</v>
      </c>
      <c r="Y492" s="86" t="s">
        <v>1893</v>
      </c>
      <c r="Z492" s="89" t="s">
        <v>1211</v>
      </c>
      <c r="AA492" s="81" t="s">
        <v>840</v>
      </c>
      <c r="AB492" s="85">
        <v>18362</v>
      </c>
      <c r="AC492" s="85" t="s">
        <v>1111</v>
      </c>
      <c r="AD492" s="85">
        <v>5099</v>
      </c>
      <c r="AE492" s="90">
        <v>43509.999988425923</v>
      </c>
      <c r="AF492" s="90">
        <v>43560</v>
      </c>
      <c r="AG492" s="90">
        <f t="shared" si="31"/>
        <v>43556</v>
      </c>
      <c r="AH492" s="81"/>
      <c r="AI492" s="133">
        <f>IFERROR(VLOOKUP(SPARES_MANUF[[#This Row],[LCT pour mise à la MAD]],[2]MAD!$B$4:$J$500000,2,FALSE),"MAD TBD")</f>
        <v>43557</v>
      </c>
      <c r="AJ492" s="246">
        <f>IFERROR(VLOOKUP(SPARES_MANUF[[#This Row],[LCT pour mise à la MAD]],[2]MAD!$B$4:$J$500000,9,FALSE),"")</f>
        <v>43559</v>
      </c>
      <c r="AK49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92" s="124">
        <f>SPARES_MANUF[[#This Row],[Promised ODD]]</f>
        <v>43560</v>
      </c>
      <c r="AM492" s="122" t="s">
        <v>10</v>
      </c>
      <c r="AN492" s="200">
        <f>IFERROR(VLOOKUP(SPARES_MANUF[[#This Row],[P/N]],'Table V'!A$1:O$7777,13,FALSE),"0,00")</f>
        <v>1389</v>
      </c>
      <c r="AO492" s="201">
        <f>IFERROR(VLOOKUP(SPARES_MANUF[[#This Row],[P/N]],'Table V'!A$1:O$7777,14,FALSE),"0,00")</f>
        <v>2219</v>
      </c>
      <c r="AP492" s="202" t="str">
        <f>IFERROR(VLOOKUP(SPARES_MANUF[[#This Row],[P/N]],'Table V'!A$1:O$7777,15,FALSE),"TBD")</f>
        <v>USD</v>
      </c>
      <c r="AQ492" s="201" t="str">
        <f>IFERROR(VLOOKUP(SPARES_MANUF[[#This Row],[CONCAT]],[3]PO_AS!$A$2:$R$2520,16,FALSE),"TBD")</f>
        <v>TBD</v>
      </c>
      <c r="AR492" s="202" t="str">
        <f>IFERROR(VLOOKUP(SPARES_MANUF[[#This Row],[CONCAT]],[3]PO_AS!$A$2:$S$2520,18,FALSE),"TBD")</f>
        <v>TBD</v>
      </c>
      <c r="AS492" s="204" t="str">
        <f t="shared" si="32"/>
        <v>Non valide</v>
      </c>
      <c r="AT492" s="204" t="str">
        <f t="shared" si="33"/>
        <v>Non valide</v>
      </c>
      <c r="AU49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92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92" s="259" t="str">
        <f>LEFT(SPARES_MANUF[[#This Row],[LCT]],9)</f>
        <v>LCT169848</v>
      </c>
      <c r="AX492" s="205">
        <f>SPARES_MANUF[[#This Row],[Collaborated date]]</f>
        <v>43560</v>
      </c>
      <c r="AY492" s="206">
        <f>IF(AND(SPARES_MANUF[[#This Row],[Dashboard date]]&gt;40179,SPARES_MANUF[[#This Row],[Dashboard date]]&lt;45658),SPARES_MANUF[[#This Row],[Dashboard date]],0)</f>
        <v>43560</v>
      </c>
      <c r="AZ492" s="207">
        <f>IF(OR(SPARES_MANUF[[#This Row],[Client]]="STELIA",SPARES_MANUF[[#This Row],[Priority]]="RTN",SPARES_MANUF[[#This Row],[Priority]]="EXP",SPARES_MANUF[[#This Row],[Priority]]="CRIT"),2,1)</f>
        <v>2</v>
      </c>
      <c r="BA492" s="208">
        <f>IFERROR(VLOOKUP(SPARES_MANUF[[#This Row],[P/N]],Tableau2[[#All],[PN]:[Temps alloués (h)]],16,FALSE),"TBD")</f>
        <v>0</v>
      </c>
      <c r="BB492" s="208">
        <f>IFERROR(SUM(SPARES_MANUF[[#This Row],[Temps alloués Unitaire]]*SPARES_MANUF[[#This Row],[Requested Qty]]),"TBD")</f>
        <v>0</v>
      </c>
    </row>
    <row r="493" spans="1:54" ht="38.25" hidden="1" customHeight="1" x14ac:dyDescent="0.2">
      <c r="A493" s="335" t="str">
        <f t="shared" si="34"/>
        <v>490003757810</v>
      </c>
      <c r="B493" s="81" t="str">
        <f>IFERROR(VLOOKUP(F493,'Table V'!A:K,11,FALSE),"TBD")</f>
        <v>STELIA</v>
      </c>
      <c r="C493" s="81">
        <v>4900037578</v>
      </c>
      <c r="D493" s="82" t="s">
        <v>139</v>
      </c>
      <c r="E493" s="83" t="s">
        <v>3</v>
      </c>
      <c r="F493" s="81" t="s">
        <v>1387</v>
      </c>
      <c r="G493" s="81">
        <v>4</v>
      </c>
      <c r="H493" s="81">
        <v>0</v>
      </c>
      <c r="I493" s="81" t="str">
        <f>IFERROR(VLOOKUP(F493,'Stock PHS'!A:F,6,FALSE),"")</f>
        <v/>
      </c>
      <c r="J493" s="84" t="str">
        <f>IFERROR(VLOOKUP(F493,'Table V'!A:I,9,FALSE),"P/N INCONNU")</f>
        <v>P/N CONNU</v>
      </c>
      <c r="K493" s="81" t="str">
        <f>IFERROR(VLOOKUP(F493,'Table V'!A:J,10,FALSE),"TBD")</f>
        <v>TBD</v>
      </c>
      <c r="L493" s="81" t="str">
        <f>IFERROR(VLOOKUP(F493,'Table V'!A:C,3,FALSE),"LdF non existante")</f>
        <v>LdF Non approuvée</v>
      </c>
      <c r="M493" s="85"/>
      <c r="N493" s="85" t="str">
        <f>IFERROR(VLOOKUP(F493,'Table V'!A:H,8,FALSE),"À définir")</f>
        <v>OUI</v>
      </c>
      <c r="O493" s="81" t="str">
        <f>IFERROR(VLOOKUP(F493,'Table V'!A:E,2,FALSE),"TBD")</f>
        <v>FAISCEAU</v>
      </c>
      <c r="P493" s="81" t="str">
        <f>IFERROR(CONCATENATE(VLOOKUP(F493,'Table V'!$A$1:$Q$259969,17,FALSE),"-",(RIGHT(C493,4)),"0",D493),"")</f>
        <v>1251019-7578010</v>
      </c>
      <c r="Q493" s="92" t="str">
        <f>IFERROR(VLOOKUP(F493,'Table V'!A:L,12,FALSE),"")</f>
        <v>COL</v>
      </c>
      <c r="R493" s="82" t="s">
        <v>1411</v>
      </c>
      <c r="S493" s="81" t="s">
        <v>1413</v>
      </c>
      <c r="T493" s="90">
        <v>43556</v>
      </c>
      <c r="U493" s="88" t="s">
        <v>18</v>
      </c>
      <c r="V493" s="93" t="str">
        <f>IFERROR(VLOOKUP(F493,'Table V'!A:F,6,FALSE),"TBD")</f>
        <v>N/A</v>
      </c>
      <c r="W493" s="94" t="str">
        <f>IFERROR(VLOOKUP(F493,'Table V'!A:G,7,FALSE),"TBD")</f>
        <v>N/A</v>
      </c>
      <c r="X493" s="81" t="str">
        <f>IFERROR(VLOOKUP(A493,[1]Feuil1!$A:$AJ,32,FALSE),"N/A")</f>
        <v>N/A</v>
      </c>
      <c r="Y493" s="86" t="s">
        <v>1893</v>
      </c>
      <c r="Z493" s="89" t="s">
        <v>1611</v>
      </c>
      <c r="AA493" s="81" t="s">
        <v>840</v>
      </c>
      <c r="AB493" s="85">
        <v>21736</v>
      </c>
      <c r="AC493" s="85"/>
      <c r="AD493" s="85" t="s">
        <v>1427</v>
      </c>
      <c r="AE493" s="90">
        <v>43514</v>
      </c>
      <c r="AF493" s="90">
        <v>43558</v>
      </c>
      <c r="AG493" s="90">
        <f t="shared" si="31"/>
        <v>43556</v>
      </c>
      <c r="AH493" s="81"/>
      <c r="AI493" s="133" t="str">
        <f>IFERROR(VLOOKUP(SPARES_MANUF[[#This Row],[LCT pour mise à la MAD]],[2]MAD!$B$4:$J$500000,2,FALSE),"MAD TBD")</f>
        <v>MAD TBD</v>
      </c>
      <c r="AJ493" s="124" t="str">
        <f>IFERROR(VLOOKUP(SPARES_MANUF[[#This Row],[LCT pour mise à la MAD]],[2]MAD!$B$4:$J$500000,9,FALSE),"")</f>
        <v/>
      </c>
      <c r="AK49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93" s="124">
        <f>SPARES_MANUF[[#This Row],[Promised ODD]]</f>
        <v>43558</v>
      </c>
      <c r="AM493" s="122" t="s">
        <v>10</v>
      </c>
      <c r="AN493" s="200">
        <f>IFERROR(VLOOKUP(SPARES_MANUF[[#This Row],[P/N]],'Table V'!A$1:O$7777,13,FALSE),"0,00")</f>
        <v>470</v>
      </c>
      <c r="AO493" s="201">
        <f>IFERROR(VLOOKUP(SPARES_MANUF[[#This Row],[P/N]],'Table V'!A$1:O$7777,14,FALSE),"0,00")</f>
        <v>539</v>
      </c>
      <c r="AP493" s="202" t="str">
        <f>IFERROR(VLOOKUP(SPARES_MANUF[[#This Row],[P/N]],'Table V'!A$1:O$7777,15,FALSE),"TBD")</f>
        <v>EUR</v>
      </c>
      <c r="AQ493" s="201" t="str">
        <f>IFERROR(VLOOKUP(SPARES_MANUF[[#This Row],[CONCAT]],[3]PO_AS!$A$2:$R$2520,16,FALSE),"TBD")</f>
        <v>TBD</v>
      </c>
      <c r="AR493" s="202" t="str">
        <f>IFERROR(VLOOKUP(SPARES_MANUF[[#This Row],[CONCAT]],[3]PO_AS!$A$2:$S$2520,18,FALSE),"TBD")</f>
        <v>TBD</v>
      </c>
      <c r="AS493" s="202" t="str">
        <f t="shared" si="32"/>
        <v>Non valide</v>
      </c>
      <c r="AT493" s="202" t="str">
        <f t="shared" si="33"/>
        <v>Non valide</v>
      </c>
      <c r="AU4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2156</v>
      </c>
      <c r="AV493" s="280">
        <f>IFERROR(SPARES_MANUF[[#This Row],[CA]]*INDEX('Paramètres listes'!$A$32:$C$34,MATCH(SPARES_MANUF[[#This Row],[Devise vendue]],'Paramètres listes'!$A$32:$A$34,0),MATCH(DASHBOARD!$J$5,'Paramètres listes'!$A$32:$C$32,0)),"0,00")</f>
        <v>2156</v>
      </c>
      <c r="AW493" s="259" t="str">
        <f>LEFT(SPARES_MANUF[[#This Row],[LCT]],9)</f>
        <v>LCT264177</v>
      </c>
      <c r="AX493" s="205">
        <f>SPARES_MANUF[[#This Row],[Collaborated date]]</f>
        <v>43558</v>
      </c>
      <c r="AY493" s="206">
        <f>IF(AND(SPARES_MANUF[[#This Row],[Dashboard date]]&gt;40179,SPARES_MANUF[[#This Row],[Dashboard date]]&lt;45658),SPARES_MANUF[[#This Row],[Dashboard date]],0)</f>
        <v>43558</v>
      </c>
      <c r="AZ493" s="207">
        <f>IF(OR(SPARES_MANUF[[#This Row],[Client]]="STELIA",SPARES_MANUF[[#This Row],[Priority]]="RTN",SPARES_MANUF[[#This Row],[Priority]]="EXP",SPARES_MANUF[[#This Row],[Priority]]="CRIT"),2,1)</f>
        <v>2</v>
      </c>
      <c r="BA493" s="208">
        <f>IFERROR(VLOOKUP(SPARES_MANUF[[#This Row],[P/N]],Tableau2[[#All],[PN]:[Temps alloués (h)]],16,FALSE),"TBD")</f>
        <v>0.93</v>
      </c>
      <c r="BB493" s="208">
        <f>IFERROR(SUM(SPARES_MANUF[[#This Row],[Temps alloués Unitaire]]*SPARES_MANUF[[#This Row],[Requested Qty]]),"TBD")</f>
        <v>3.72</v>
      </c>
    </row>
    <row r="494" spans="1:54" ht="51" hidden="1" customHeight="1" x14ac:dyDescent="0.2">
      <c r="A494" s="335" t="str">
        <f t="shared" si="34"/>
        <v>490003757820</v>
      </c>
      <c r="B494" s="81" t="str">
        <f>IFERROR(VLOOKUP(F494,'Table V'!A:K,11,FALSE),"TBD")</f>
        <v>STELIA</v>
      </c>
      <c r="C494" s="81">
        <v>4900037578</v>
      </c>
      <c r="D494" s="82" t="s">
        <v>723</v>
      </c>
      <c r="E494" s="83" t="s">
        <v>86</v>
      </c>
      <c r="F494" s="81" t="s">
        <v>1387</v>
      </c>
      <c r="G494" s="81">
        <v>30</v>
      </c>
      <c r="H494" s="81">
        <v>0</v>
      </c>
      <c r="I494" s="81" t="str">
        <f>IFERROR(VLOOKUP(F494,'Stock PHS'!A:F,6,FALSE),"")</f>
        <v/>
      </c>
      <c r="J494" s="84" t="str">
        <f>IFERROR(VLOOKUP(F494,'Table V'!A:I,9,FALSE),"P/N INCONNU")</f>
        <v>P/N CONNU</v>
      </c>
      <c r="K494" s="81" t="str">
        <f>IFERROR(VLOOKUP(F494,'Table V'!A:J,10,FALSE),"TBD")</f>
        <v>TBD</v>
      </c>
      <c r="L494" s="81" t="str">
        <f>IFERROR(VLOOKUP(F494,'Table V'!A:C,3,FALSE),"LdF non existante")</f>
        <v>LdF Non approuvée</v>
      </c>
      <c r="M494" s="85"/>
      <c r="N494" s="85" t="str">
        <f>IFERROR(VLOOKUP(F494,'Table V'!A:H,8,FALSE),"À définir")</f>
        <v>OUI</v>
      </c>
      <c r="O494" s="81" t="str">
        <f>IFERROR(VLOOKUP(F494,'Table V'!A:E,2,FALSE),"TBD")</f>
        <v>FAISCEAU</v>
      </c>
      <c r="P494" s="81" t="str">
        <f>IFERROR(CONCATENATE(VLOOKUP(F494,'Table V'!$A$1:$Q$259969,17,FALSE),"-",(RIGHT(C494,4)),"0",D494),"")</f>
        <v>1251019-7578020</v>
      </c>
      <c r="Q494" s="92" t="str">
        <f>IFERROR(VLOOKUP(F494,'Table V'!A:L,12,FALSE),"")</f>
        <v>COL</v>
      </c>
      <c r="R494" s="82" t="s">
        <v>1412</v>
      </c>
      <c r="S494" s="81" t="s">
        <v>1414</v>
      </c>
      <c r="T494" s="90">
        <v>43557</v>
      </c>
      <c r="U494" s="88" t="s">
        <v>18</v>
      </c>
      <c r="V494" s="93" t="str">
        <f>IFERROR(VLOOKUP(F494,'Table V'!A:F,6,FALSE),"TBD")</f>
        <v>N/A</v>
      </c>
      <c r="W494" s="94" t="str">
        <f>IFERROR(VLOOKUP(F494,'Table V'!A:G,7,FALSE),"TBD")</f>
        <v>N/A</v>
      </c>
      <c r="X494" s="81" t="str">
        <f>IFERROR(VLOOKUP(A494,[1]Feuil1!$A:$AJ,32,FALSE),"N/A")</f>
        <v>N/A</v>
      </c>
      <c r="Y494" s="86" t="s">
        <v>1893</v>
      </c>
      <c r="Z494" s="89" t="s">
        <v>1430</v>
      </c>
      <c r="AA494" s="81" t="s">
        <v>840</v>
      </c>
      <c r="AB494" s="85">
        <v>21736</v>
      </c>
      <c r="AC494" s="85"/>
      <c r="AD494" s="85" t="s">
        <v>1427</v>
      </c>
      <c r="AE494" s="90">
        <v>43536</v>
      </c>
      <c r="AF494" s="90">
        <v>43563</v>
      </c>
      <c r="AG494" s="90">
        <f t="shared" si="31"/>
        <v>43557</v>
      </c>
      <c r="AH494" s="81"/>
      <c r="AI494" s="133" t="str">
        <f>IFERROR(VLOOKUP(SPARES_MANUF[[#This Row],[LCT pour mise à la MAD]],[2]MAD!$B$4:$J$500000,2,FALSE),"MAD TBD")</f>
        <v>MAD TBD</v>
      </c>
      <c r="AJ494" s="246" t="str">
        <f>IFERROR(VLOOKUP(SPARES_MANUF[[#This Row],[LCT pour mise à la MAD]],[2]MAD!$B$4:$J$500000,9,FALSE),"")</f>
        <v/>
      </c>
      <c r="AK49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494" s="124">
        <f>SPARES_MANUF[[#This Row],[Promised ODD]]</f>
        <v>43563</v>
      </c>
      <c r="AM494" s="122" t="s">
        <v>10</v>
      </c>
      <c r="AN494" s="200">
        <f>IFERROR(VLOOKUP(SPARES_MANUF[[#This Row],[P/N]],'Table V'!A$1:O$7777,13,FALSE),"0,00")</f>
        <v>470</v>
      </c>
      <c r="AO494" s="201">
        <f>IFERROR(VLOOKUP(SPARES_MANUF[[#This Row],[P/N]],'Table V'!A$1:O$7777,14,FALSE),"0,00")</f>
        <v>539</v>
      </c>
      <c r="AP494" s="202" t="str">
        <f>IFERROR(VLOOKUP(SPARES_MANUF[[#This Row],[P/N]],'Table V'!A$1:O$7777,15,FALSE),"TBD")</f>
        <v>EUR</v>
      </c>
      <c r="AQ494" s="201" t="str">
        <f>IFERROR(VLOOKUP(SPARES_MANUF[[#This Row],[CONCAT]],[3]PO_AS!$A$2:$R$2520,16,FALSE),"TBD")</f>
        <v>TBD</v>
      </c>
      <c r="AR494" s="202" t="str">
        <f>IFERROR(VLOOKUP(SPARES_MANUF[[#This Row],[CONCAT]],[3]PO_AS!$A$2:$S$2520,18,FALSE),"TBD")</f>
        <v>TBD</v>
      </c>
      <c r="AS494" s="202" t="str">
        <f t="shared" si="32"/>
        <v>Non valide</v>
      </c>
      <c r="AT494" s="202" t="str">
        <f t="shared" si="33"/>
        <v>Non valide</v>
      </c>
      <c r="AU4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14100</v>
      </c>
      <c r="AV494" s="280">
        <f>IFERROR(SPARES_MANUF[[#This Row],[CA]]*INDEX('Paramètres listes'!$A$32:$C$34,MATCH(SPARES_MANUF[[#This Row],[Devise vendue]],'Paramètres listes'!$A$32:$A$34,0),MATCH(DASHBOARD!$J$5,'Paramètres listes'!$A$32:$C$32,0)),"0,00")</f>
        <v>14100</v>
      </c>
      <c r="AW494" s="259" t="str">
        <f>LEFT(SPARES_MANUF[[#This Row],[LCT]],9)</f>
        <v>LCT264179</v>
      </c>
      <c r="AX494" s="205">
        <f>SPARES_MANUF[[#This Row],[Collaborated date]]</f>
        <v>43563</v>
      </c>
      <c r="AY494" s="206">
        <f>IF(AND(SPARES_MANUF[[#This Row],[Dashboard date]]&gt;40179,SPARES_MANUF[[#This Row],[Dashboard date]]&lt;45658),SPARES_MANUF[[#This Row],[Dashboard date]],0)</f>
        <v>43563</v>
      </c>
      <c r="AZ494" s="207">
        <f>IF(OR(SPARES_MANUF[[#This Row],[Client]]="STELIA",SPARES_MANUF[[#This Row],[Priority]]="RTN",SPARES_MANUF[[#This Row],[Priority]]="EXP",SPARES_MANUF[[#This Row],[Priority]]="CRIT"),2,1)</f>
        <v>2</v>
      </c>
      <c r="BA494" s="208">
        <f>IFERROR(VLOOKUP(SPARES_MANUF[[#This Row],[P/N]],Tableau2[[#All],[PN]:[Temps alloués (h)]],16,FALSE),"TBD")</f>
        <v>0.93</v>
      </c>
      <c r="BB494" s="208">
        <f>IFERROR(SUM(SPARES_MANUF[[#This Row],[Temps alloués Unitaire]]*SPARES_MANUF[[#This Row],[Requested Qty]]),"TBD")</f>
        <v>27.900000000000002</v>
      </c>
    </row>
    <row r="495" spans="1:54" ht="38.25" hidden="1" customHeight="1" x14ac:dyDescent="0.2">
      <c r="A495" s="335" t="str">
        <f t="shared" si="34"/>
        <v>2805292510</v>
      </c>
      <c r="B495" s="81" t="str">
        <f>IFERROR(VLOOKUP(F495,'Table V'!A:K,11,FALSE),"TBD")</f>
        <v>AIRBUS</v>
      </c>
      <c r="C495" s="81">
        <v>28052925</v>
      </c>
      <c r="D495" s="82" t="s">
        <v>139</v>
      </c>
      <c r="E495" s="83" t="s">
        <v>78</v>
      </c>
      <c r="F495" s="81" t="s">
        <v>1393</v>
      </c>
      <c r="G495" s="81">
        <v>6</v>
      </c>
      <c r="H495" s="81">
        <v>0</v>
      </c>
      <c r="I495" s="81" t="str">
        <f>IFERROR(VLOOKUP(F495,'Stock PHS'!A:F,6,FALSE),"")</f>
        <v/>
      </c>
      <c r="J495" s="84" t="str">
        <f>IFERROR(VLOOKUP(F495,'Table V'!A:I,9,FALSE),"P/N INCONNU")</f>
        <v>P/N CONNU</v>
      </c>
      <c r="K495" s="81" t="str">
        <f>IFERROR(VLOOKUP(F495,'Table V'!A:J,10,FALSE),"TBD")</f>
        <v>NA</v>
      </c>
      <c r="L495" s="81" t="str">
        <f>IFERROR(VLOOKUP(F495,'Table V'!A:C,3,FALSE),"LdF non existante")</f>
        <v>LdF Non approuvée</v>
      </c>
      <c r="M495" s="85"/>
      <c r="N495" s="85" t="str">
        <f>IFERROR(VLOOKUP(F495,'Table V'!A:H,8,FALSE),"À définir")</f>
        <v>NON</v>
      </c>
      <c r="O495" s="81">
        <f>IFERROR(VLOOKUP(F495,'Table V'!A:E,2,FALSE),"TBD")</f>
        <v>511</v>
      </c>
      <c r="P495" s="81" t="str">
        <f>IFERROR(CONCATENATE(VLOOKUP(F495,'Table V'!$A$1:$Q$259969,17,FALSE),"-",(RIGHT(C495,4)),"0",D495),"")</f>
        <v>1251019-2925010</v>
      </c>
      <c r="Q495" s="92" t="str">
        <f>IFERROR(VLOOKUP(F495,'Table V'!A:L,12,FALSE),"")</f>
        <v>LAB</v>
      </c>
      <c r="R495" s="82" t="s">
        <v>1448</v>
      </c>
      <c r="S495" s="81" t="s">
        <v>1855</v>
      </c>
      <c r="T495" s="90">
        <v>43558</v>
      </c>
      <c r="U495" s="88" t="s">
        <v>18</v>
      </c>
      <c r="V495" s="93" t="str">
        <f>IFERROR(VLOOKUP(F495,'Table V'!A:F,6,FALSE),"TBD")</f>
        <v>N/A</v>
      </c>
      <c r="W495" s="94" t="str">
        <f>IFERROR(VLOOKUP(F495,'Table V'!A:G,7,FALSE),"TBD")</f>
        <v>N/A</v>
      </c>
      <c r="X495" s="81" t="s">
        <v>44</v>
      </c>
      <c r="Y495" s="86" t="s">
        <v>1893</v>
      </c>
      <c r="Z495" s="89" t="s">
        <v>1551</v>
      </c>
      <c r="AA495" s="81" t="s">
        <v>840</v>
      </c>
      <c r="AB495" s="85">
        <v>21810</v>
      </c>
      <c r="AC495" s="85"/>
      <c r="AD495" s="85">
        <v>5775</v>
      </c>
      <c r="AE495" s="90">
        <v>43507</v>
      </c>
      <c r="AF495" s="90">
        <v>43564</v>
      </c>
      <c r="AG495" s="90">
        <f t="shared" si="31"/>
        <v>43558</v>
      </c>
      <c r="AH495" s="81"/>
      <c r="AI495" s="133">
        <f>IFERROR(VLOOKUP(SPARES_MANUF[[#This Row],[LCT pour mise à la MAD]],[2]MAD!$B$4:$J$500000,2,FALSE),"MAD TBD")</f>
        <v>43557</v>
      </c>
      <c r="AJ495" s="246">
        <f>IFERROR(VLOOKUP(SPARES_MANUF[[#This Row],[LCT pour mise à la MAD]],[2]MAD!$B$4:$J$500000,9,FALSE),"")</f>
        <v>43559</v>
      </c>
      <c r="AK49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95" s="124">
        <f>SPARES_MANUF[[#This Row],[Promised ODD]]</f>
        <v>43564</v>
      </c>
      <c r="AM495" s="122" t="s">
        <v>10</v>
      </c>
      <c r="AN495" s="200">
        <f>IFERROR(VLOOKUP(SPARES_MANUF[[#This Row],[P/N]],'Table V'!A$1:O$7777,13,FALSE),"0,00")</f>
        <v>831</v>
      </c>
      <c r="AO495" s="201">
        <f>IFERROR(VLOOKUP(SPARES_MANUF[[#This Row],[P/N]],'Table V'!A$1:O$7777,14,FALSE),"0,00")</f>
        <v>1258</v>
      </c>
      <c r="AP495" s="202" t="str">
        <f>IFERROR(VLOOKUP(SPARES_MANUF[[#This Row],[P/N]],'Table V'!A$1:O$7777,15,FALSE),"TBD")</f>
        <v>USD</v>
      </c>
      <c r="AQ495" s="201" t="str">
        <f>IFERROR(VLOOKUP(SPARES_MANUF[[#This Row],[CONCAT]],[3]PO_AS!$A$2:$R$2520,16,FALSE),"TBD")</f>
        <v>TBD</v>
      </c>
      <c r="AR495" s="202" t="str">
        <f>IFERROR(VLOOKUP(SPARES_MANUF[[#This Row],[CONCAT]],[3]PO_AS!$A$2:$S$2520,18,FALSE),"TBD")</f>
        <v>TBD</v>
      </c>
      <c r="AS495" s="202" t="str">
        <f t="shared" si="32"/>
        <v>Non valide</v>
      </c>
      <c r="AT495" s="202" t="str">
        <f t="shared" si="33"/>
        <v>Non valide</v>
      </c>
      <c r="AU4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4986</v>
      </c>
      <c r="AV495" s="280">
        <f>IFERROR(SPARES_MANUF[[#This Row],[CA]]*INDEX('Paramètres listes'!$A$32:$C$34,MATCH(SPARES_MANUF[[#This Row],[Devise vendue]],'Paramètres listes'!$A$32:$A$34,0),MATCH(DASHBOARD!$J$5,'Paramètres listes'!$A$32:$C$32,0)),"0,00")</f>
        <v>4437.54</v>
      </c>
      <c r="AW495" s="259" t="str">
        <f>LEFT(SPARES_MANUF[[#This Row],[LCT]],9)</f>
        <v>LCT268713</v>
      </c>
      <c r="AX495" s="205">
        <f>SPARES_MANUF[[#This Row],[Collaborated date]]</f>
        <v>43564</v>
      </c>
      <c r="AY495" s="206">
        <f>IF(AND(SPARES_MANUF[[#This Row],[Dashboard date]]&gt;40179,SPARES_MANUF[[#This Row],[Dashboard date]]&lt;45658),SPARES_MANUF[[#This Row],[Dashboard date]],0)</f>
        <v>43564</v>
      </c>
      <c r="AZ495" s="207">
        <f>IF(OR(SPARES_MANUF[[#This Row],[Client]]="STELIA",SPARES_MANUF[[#This Row],[Priority]]="RTN",SPARES_MANUF[[#This Row],[Priority]]="EXP",SPARES_MANUF[[#This Row],[Priority]]="CRIT"),2,1)</f>
        <v>2</v>
      </c>
      <c r="BA495" s="208">
        <f>IFERROR(VLOOKUP(SPARES_MANUF[[#This Row],[P/N]],Tableau2[[#All],[PN]:[Temps alloués (h)]],16,FALSE),"TBD")</f>
        <v>2.14</v>
      </c>
      <c r="BB495" s="208">
        <f>IFERROR(SUM(SPARES_MANUF[[#This Row],[Temps alloués Unitaire]]*SPARES_MANUF[[#This Row],[Requested Qty]]),"TBD")</f>
        <v>12.84</v>
      </c>
    </row>
    <row r="496" spans="1:54" ht="38.25" hidden="1" customHeight="1" x14ac:dyDescent="0.2">
      <c r="A496" s="335" t="str">
        <f t="shared" si="34"/>
        <v>2801711010</v>
      </c>
      <c r="B496" s="81" t="str">
        <f>IFERROR(VLOOKUP(F496,'Table V'!A:K,11,FALSE),"TBD")</f>
        <v>AIRBUS</v>
      </c>
      <c r="C496" s="81">
        <v>28017110</v>
      </c>
      <c r="D496" s="82" t="s">
        <v>139</v>
      </c>
      <c r="E496" s="83" t="s">
        <v>86</v>
      </c>
      <c r="F496" s="81" t="s">
        <v>1267</v>
      </c>
      <c r="G496" s="81" t="s">
        <v>1143</v>
      </c>
      <c r="H496" s="81">
        <v>0</v>
      </c>
      <c r="I496" s="81" t="str">
        <f>IFERROR(VLOOKUP(F496,'Stock PHS'!A:F,6,FALSE),"")</f>
        <v/>
      </c>
      <c r="J496" s="84" t="str">
        <f>IFERROR(VLOOKUP(F496,'Table V'!A:I,9,FALSE),"P/N INCONNU")</f>
        <v>P/N CONNU</v>
      </c>
      <c r="K496" s="81" t="str">
        <f>IFERROR(VLOOKUP(F496,'Table V'!A:J,10,FALSE),"TBD")</f>
        <v>NA</v>
      </c>
      <c r="L496" s="81" t="str">
        <f>IFERROR(VLOOKUP(F496,'Table V'!A:C,3,FALSE),"LdF non existante")</f>
        <v>LdF Non approuvée</v>
      </c>
      <c r="M496" s="85"/>
      <c r="N496" s="85" t="str">
        <f>IFERROR(VLOOKUP(F496,'Table V'!A:H,8,FALSE),"À définir")</f>
        <v>NON</v>
      </c>
      <c r="O496" s="81">
        <f>IFERROR(VLOOKUP(F496,'Table V'!A:E,2,FALSE),"TBD")</f>
        <v>453</v>
      </c>
      <c r="P496" s="81" t="str">
        <f>IFERROR(CONCATENATE(VLOOKUP(F496,'Table V'!$A$1:$Q$259969,17,FALSE),"-",(RIGHT(C496,4)),"0",D496),"")</f>
        <v>1251019-7110010</v>
      </c>
      <c r="Q496" s="92" t="str">
        <f>IFERROR(VLOOKUP(F496,'Table V'!A:L,12,FALSE),"")</f>
        <v>LAB</v>
      </c>
      <c r="R496" s="82" t="s">
        <v>1278</v>
      </c>
      <c r="S496" s="81" t="s">
        <v>169</v>
      </c>
      <c r="T496" s="90">
        <v>43558</v>
      </c>
      <c r="U496" s="88" t="s">
        <v>18</v>
      </c>
      <c r="V496" s="93" t="str">
        <f>IFERROR(VLOOKUP(F496,'Table V'!A:F,6,FALSE),"TBD")</f>
        <v>N/A</v>
      </c>
      <c r="W496" s="94" t="str">
        <f>IFERROR(VLOOKUP(F496,'Table V'!A:G,7,FALSE),"TBD")</f>
        <v>N/A</v>
      </c>
      <c r="X496" s="94" t="str">
        <f>IFERROR(VLOOKUP(A496,[1]Feuil1!$A:$AJ,32,FALSE),"N/A")</f>
        <v>N/A</v>
      </c>
      <c r="Y496" s="86" t="s">
        <v>1893</v>
      </c>
      <c r="Z496" s="89" t="s">
        <v>1503</v>
      </c>
      <c r="AA496" s="81" t="s">
        <v>840</v>
      </c>
      <c r="AB496" s="85">
        <v>20452</v>
      </c>
      <c r="AC496" s="85"/>
      <c r="AD496" s="85">
        <v>5903</v>
      </c>
      <c r="AE496" s="90">
        <v>43553.999988425923</v>
      </c>
      <c r="AF496" s="90">
        <v>43564</v>
      </c>
      <c r="AG496" s="90">
        <f t="shared" si="31"/>
        <v>43558</v>
      </c>
      <c r="AH496" s="81"/>
      <c r="AI496" s="133">
        <f>IFERROR(VLOOKUP(SPARES_MANUF[[#This Row],[LCT pour mise à la MAD]],[2]MAD!$B$4:$J$500000,2,FALSE),"MAD TBD")</f>
        <v>43558</v>
      </c>
      <c r="AJ496" s="246">
        <f>IFERROR(VLOOKUP(SPARES_MANUF[[#This Row],[LCT pour mise à la MAD]],[2]MAD!$B$4:$J$500000,9,FALSE),"")</f>
        <v>43560</v>
      </c>
      <c r="AK49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96" s="124">
        <f>SPARES_MANUF[[#This Row],[Promised ODD]]</f>
        <v>43564</v>
      </c>
      <c r="AM496" s="122" t="s">
        <v>10</v>
      </c>
      <c r="AN496" s="200">
        <f>IFERROR(VLOOKUP(SPARES_MANUF[[#This Row],[P/N]],'Table V'!A$1:O$7777,13,FALSE),"0,00")</f>
        <v>2741</v>
      </c>
      <c r="AO496" s="201">
        <f>IFERROR(VLOOKUP(SPARES_MANUF[[#This Row],[P/N]],'Table V'!A$1:O$7777,14,FALSE),"0,00")</f>
        <v>3510</v>
      </c>
      <c r="AP496" s="202" t="str">
        <f>IFERROR(VLOOKUP(SPARES_MANUF[[#This Row],[P/N]],'Table V'!A$1:O$7777,15,FALSE),"TBD")</f>
        <v>USD</v>
      </c>
      <c r="AQ496" s="201" t="str">
        <f>IFERROR(VLOOKUP(SPARES_MANUF[[#This Row],[CONCAT]],[3]PO_AS!$A$2:$R$2520,16,FALSE),"TBD")</f>
        <v>TBD</v>
      </c>
      <c r="AR496" s="202" t="str">
        <f>IFERROR(VLOOKUP(SPARES_MANUF[[#This Row],[CONCAT]],[3]PO_AS!$A$2:$S$2520,18,FALSE),"TBD")</f>
        <v>TBD</v>
      </c>
      <c r="AS496" s="202" t="str">
        <f t="shared" si="32"/>
        <v>Non valide</v>
      </c>
      <c r="AT496" s="202" t="str">
        <f t="shared" si="33"/>
        <v>Non valide</v>
      </c>
      <c r="AU49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5482</v>
      </c>
      <c r="AV496" s="280">
        <f>IFERROR(SPARES_MANUF[[#This Row],[CA]]*INDEX('Paramètres listes'!$A$32:$C$34,MATCH(SPARES_MANUF[[#This Row],[Devise vendue]],'Paramètres listes'!$A$32:$A$34,0),MATCH(DASHBOARD!$J$5,'Paramètres listes'!$A$32:$C$32,0)),"0,00")</f>
        <v>4878.9800000000005</v>
      </c>
      <c r="AW496" s="259" t="str">
        <f>LEFT(SPARES_MANUF[[#This Row],[LCT]],9)</f>
        <v>LCT226819</v>
      </c>
      <c r="AX496" s="205">
        <f>SPARES_MANUF[[#This Row],[Collaborated date]]</f>
        <v>43564</v>
      </c>
      <c r="AY496" s="206">
        <f>IF(AND(SPARES_MANUF[[#This Row],[Dashboard date]]&gt;40179,SPARES_MANUF[[#This Row],[Dashboard date]]&lt;45658),SPARES_MANUF[[#This Row],[Dashboard date]],0)</f>
        <v>43564</v>
      </c>
      <c r="AZ496" s="207">
        <f>IF(OR(SPARES_MANUF[[#This Row],[Client]]="STELIA",SPARES_MANUF[[#This Row],[Priority]]="RTN",SPARES_MANUF[[#This Row],[Priority]]="EXP",SPARES_MANUF[[#This Row],[Priority]]="CRIT"),2,1)</f>
        <v>2</v>
      </c>
      <c r="BA496" s="208">
        <f>IFERROR(VLOOKUP(SPARES_MANUF[[#This Row],[P/N]],Tableau2[[#All],[PN]:[Temps alloués (h)]],16,FALSE),"TBD")</f>
        <v>2.23</v>
      </c>
      <c r="BB496" s="208">
        <f>IFERROR(SUM(SPARES_MANUF[[#This Row],[Temps alloués Unitaire]]*SPARES_MANUF[[#This Row],[Requested Qty]]),"TBD")</f>
        <v>4.46</v>
      </c>
    </row>
    <row r="497" spans="1:54" ht="38.25" hidden="1" customHeight="1" x14ac:dyDescent="0.2">
      <c r="A497" s="335" t="str">
        <f t="shared" si="34"/>
        <v>2809888410</v>
      </c>
      <c r="B497" s="81" t="str">
        <f>IFERROR(VLOOKUP(F497,'Table V'!A:K,11,FALSE),"TBD")</f>
        <v>AIRBUS</v>
      </c>
      <c r="C497" s="81">
        <v>28098884</v>
      </c>
      <c r="D497" s="82" t="s">
        <v>139</v>
      </c>
      <c r="E497" s="83" t="s">
        <v>3</v>
      </c>
      <c r="F497" s="81" t="s">
        <v>1599</v>
      </c>
      <c r="G497" s="81">
        <v>2</v>
      </c>
      <c r="H497" s="81">
        <v>0</v>
      </c>
      <c r="I497" s="81" t="str">
        <f>IFERROR(VLOOKUP(F497,'Stock PHS'!A:F,6,FALSE),"")</f>
        <v/>
      </c>
      <c r="J497" s="84" t="str">
        <f>IFERROR(VLOOKUP(F497,'Table V'!A:I,9,FALSE),"P/N INCONNU")</f>
        <v>P/N CONNU</v>
      </c>
      <c r="K497" s="81" t="str">
        <f>IFERROR(VLOOKUP(F497,'Table V'!A:J,10,FALSE),"TBD")</f>
        <v>N/A</v>
      </c>
      <c r="L497" s="81" t="str">
        <f>IFERROR(VLOOKUP(F497,'Table V'!A:C,3,FALSE),"LdF non existante")</f>
        <v>LdF Non approuvée</v>
      </c>
      <c r="M497" s="85"/>
      <c r="N497" s="85" t="str">
        <f>IFERROR(VLOOKUP(F497,'Table V'!A:H,8,FALSE),"À définir")</f>
        <v>NON</v>
      </c>
      <c r="O497" s="81">
        <f>IFERROR(VLOOKUP(F497,'Table V'!A:E,2,FALSE),"TBD")</f>
        <v>511</v>
      </c>
      <c r="P497" s="85" t="str">
        <f>IFERROR(CONCATENATE(VLOOKUP(F497,'Table V'!$A$1:$Q$259969,17,FALSE),"-",(RIGHT(C497,4)),"0",D497),"")</f>
        <v>1251019-8884010</v>
      </c>
      <c r="Q497" s="92" t="str">
        <f>IFERROR(VLOOKUP(F497,'Table V'!A:L,12,FALSE),"")</f>
        <v>LAB</v>
      </c>
      <c r="R497" s="82" t="s">
        <v>1602</v>
      </c>
      <c r="S497" s="81" t="s">
        <v>1857</v>
      </c>
      <c r="T497" s="90">
        <v>43558</v>
      </c>
      <c r="U497" s="88" t="s">
        <v>18</v>
      </c>
      <c r="V497" s="93" t="str">
        <f>IFERROR(VLOOKUP(F497,'Table V'!A:F,6,FALSE),"TBD")</f>
        <v>N/A</v>
      </c>
      <c r="W497" s="94" t="str">
        <f>IFERROR(VLOOKUP(F497,'Table V'!A:G,7,FALSE),"TBD")</f>
        <v>N/A</v>
      </c>
      <c r="X497" s="81" t="str">
        <f>IFERROR(VLOOKUP(A497,[1]Feuil1!$A:$AJ,32,FALSE),"N/A")</f>
        <v>N/A</v>
      </c>
      <c r="Y497" s="86" t="s">
        <v>1893</v>
      </c>
      <c r="Z497" s="89" t="s">
        <v>1637</v>
      </c>
      <c r="AA497" s="81" t="s">
        <v>840</v>
      </c>
      <c r="AB497" s="85">
        <v>21810</v>
      </c>
      <c r="AC497" s="85"/>
      <c r="AD497" s="85">
        <v>5775</v>
      </c>
      <c r="AE497" s="90">
        <v>43545</v>
      </c>
      <c r="AF497" s="90">
        <v>43560</v>
      </c>
      <c r="AG497" s="90">
        <f t="shared" si="31"/>
        <v>43558</v>
      </c>
      <c r="AH497" s="81"/>
      <c r="AI497" s="133">
        <f>IFERROR(VLOOKUP(SPARES_MANUF[[#This Row],[LCT pour mise à la MAD]],[2]MAD!$B$4:$J$500000,2,FALSE),"MAD TBD")</f>
        <v>43559</v>
      </c>
      <c r="AJ497" s="246">
        <f>IFERROR(VLOOKUP(SPARES_MANUF[[#This Row],[LCT pour mise à la MAD]],[2]MAD!$B$4:$J$500000,9,FALSE),"")</f>
        <v>43560</v>
      </c>
      <c r="AK49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497" s="124">
        <f>SPARES_MANUF[[#This Row],[Promised ODD]]</f>
        <v>43560</v>
      </c>
      <c r="AM497" s="122" t="s">
        <v>10</v>
      </c>
      <c r="AN497" s="200">
        <f>IFERROR(VLOOKUP(SPARES_MANUF[[#This Row],[P/N]],'Table V'!A$1:O$7777,13,FALSE),"0,00")</f>
        <v>831</v>
      </c>
      <c r="AO497" s="201">
        <f>IFERROR(VLOOKUP(SPARES_MANUF[[#This Row],[P/N]],'Table V'!A$1:O$7777,14,FALSE),"0,00")</f>
        <v>1258</v>
      </c>
      <c r="AP497" s="202" t="str">
        <f>IFERROR(VLOOKUP(SPARES_MANUF[[#This Row],[P/N]],'Table V'!A$1:O$7777,15,FALSE),"TBD")</f>
        <v>USD</v>
      </c>
      <c r="AQ497" s="201" t="str">
        <f>IFERROR(VLOOKUP(SPARES_MANUF[[#This Row],[CONCAT]],[3]PO_AS!$A$2:$R$2520,16,FALSE),"TBD")</f>
        <v>TBD</v>
      </c>
      <c r="AR497" s="202" t="str">
        <f>IFERROR(VLOOKUP(SPARES_MANUF[[#This Row],[CONCAT]],[3]PO_AS!$A$2:$S$2520,18,FALSE),"TBD")</f>
        <v>TBD</v>
      </c>
      <c r="AS497" s="202" t="str">
        <f t="shared" si="32"/>
        <v>Non valide</v>
      </c>
      <c r="AT497" s="202" t="str">
        <f t="shared" si="33"/>
        <v>Non valide</v>
      </c>
      <c r="AU49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2516</v>
      </c>
      <c r="AV497" s="280">
        <f>IFERROR(SPARES_MANUF[[#This Row],[CA]]*INDEX('Paramètres listes'!$A$32:$C$34,MATCH(SPARES_MANUF[[#This Row],[Devise vendue]],'Paramètres listes'!$A$32:$A$34,0),MATCH(DASHBOARD!$J$5,'Paramètres listes'!$A$32:$C$32,0)),"0,00")</f>
        <v>2239.2400000000002</v>
      </c>
      <c r="AW497" s="259" t="str">
        <f>LEFT(SPARES_MANUF[[#This Row],[LCT]],9)</f>
        <v>LCT302949</v>
      </c>
      <c r="AX497" s="205">
        <f>SPARES_MANUF[[#This Row],[Collaborated date]]</f>
        <v>43560</v>
      </c>
      <c r="AY497" s="206">
        <f>IF(AND(SPARES_MANUF[[#This Row],[Dashboard date]]&gt;40179,SPARES_MANUF[[#This Row],[Dashboard date]]&lt;45658),SPARES_MANUF[[#This Row],[Dashboard date]],0)</f>
        <v>43560</v>
      </c>
      <c r="AZ497" s="207">
        <f>IF(OR(SPARES_MANUF[[#This Row],[Client]]="STELIA",SPARES_MANUF[[#This Row],[Priority]]="RTN",SPARES_MANUF[[#This Row],[Priority]]="EXP",SPARES_MANUF[[#This Row],[Priority]]="CRIT"),2,1)</f>
        <v>1</v>
      </c>
      <c r="BA497" s="208">
        <f>IFERROR(VLOOKUP(SPARES_MANUF[[#This Row],[P/N]],Tableau2[[#All],[PN]:[Temps alloués (h)]],16,FALSE),"TBD")</f>
        <v>0</v>
      </c>
      <c r="BB497" s="208">
        <f>IFERROR(SUM(SPARES_MANUF[[#This Row],[Temps alloués Unitaire]]*SPARES_MANUF[[#This Row],[Requested Qty]]),"TBD")</f>
        <v>0</v>
      </c>
    </row>
    <row r="498" spans="1:54" ht="25.5" hidden="1" customHeight="1" x14ac:dyDescent="0.2">
      <c r="A498" s="335" t="str">
        <f t="shared" si="34"/>
        <v>2804729610</v>
      </c>
      <c r="B498" s="81" t="str">
        <f>IFERROR(VLOOKUP(F498,'Table V'!A:K,11,FALSE),"TBD")</f>
        <v>AIRBUS</v>
      </c>
      <c r="C498" s="81">
        <v>28047296</v>
      </c>
      <c r="D498" s="82" t="s">
        <v>139</v>
      </c>
      <c r="E498" s="83" t="s">
        <v>78</v>
      </c>
      <c r="F498" s="81" t="s">
        <v>679</v>
      </c>
      <c r="G498" s="81">
        <v>1</v>
      </c>
      <c r="H498" s="81">
        <v>0</v>
      </c>
      <c r="I498" s="81" t="str">
        <f>IFERROR(VLOOKUP(F498,'Stock PHS'!A:F,6,FALSE),"")</f>
        <v/>
      </c>
      <c r="J498" s="84" t="str">
        <f>IFERROR(VLOOKUP(F498,'Table V'!A:I,9,FALSE),"P/N INCONNU")</f>
        <v>P/N CONNU</v>
      </c>
      <c r="K498" s="81" t="str">
        <f>IFERROR(VLOOKUP(F498,'Table V'!A:J,10,FALSE),"TBD")</f>
        <v>TBD</v>
      </c>
      <c r="L498" s="81" t="str">
        <f>IFERROR(VLOOKUP(F498,'Table V'!A:C,3,FALSE),"LdF non existante")</f>
        <v>LdF Non approuvée</v>
      </c>
      <c r="M498" s="85"/>
      <c r="N498" s="85" t="str">
        <f>IFERROR(VLOOKUP(F498,'Table V'!A:H,8,FALSE),"À définir")</f>
        <v>NON</v>
      </c>
      <c r="O498" s="81">
        <f>IFERROR(VLOOKUP(F498,'Table V'!A:E,2,FALSE),"TBD")</f>
        <v>61</v>
      </c>
      <c r="P498" s="81" t="str">
        <f>IFERROR(CONCATENATE(VLOOKUP(F498,'Table V'!$A$1:$Q$259969,17,FALSE),"-",(RIGHT(C498,4)),"0",D498),"")</f>
        <v>1251019-7296010</v>
      </c>
      <c r="Q498" s="92" t="str">
        <f>IFERROR(VLOOKUP(F498,'Table V'!A:L,12,FALSE),"")</f>
        <v>LAB</v>
      </c>
      <c r="R498" s="82" t="s">
        <v>1386</v>
      </c>
      <c r="S498" s="81" t="s">
        <v>266</v>
      </c>
      <c r="T498" s="90">
        <v>43563</v>
      </c>
      <c r="U498" s="88" t="s">
        <v>18</v>
      </c>
      <c r="V498" s="93" t="str">
        <f>IFERROR(VLOOKUP(F498,'Table V'!A:F,6,FALSE),"TBD")</f>
        <v>6963455500
6963455400</v>
      </c>
      <c r="W498" s="94" t="str">
        <f>IFERROR(VLOOKUP(F498,'Table V'!A:G,7,FALSE),"TBD")</f>
        <v>Qté 1
Qté 1</v>
      </c>
      <c r="X498" s="81" t="str">
        <f>IFERROR(VLOOKUP(A498,[1]Feuil1!$A:$AJ,32,FALSE),"N/A")</f>
        <v>Received</v>
      </c>
      <c r="Y498" s="86" t="s">
        <v>1893</v>
      </c>
      <c r="Z498" s="89" t="s">
        <v>1470</v>
      </c>
      <c r="AA498" s="81" t="s">
        <v>840</v>
      </c>
      <c r="AB498" s="85">
        <v>21431</v>
      </c>
      <c r="AC498" s="85"/>
      <c r="AD498" s="85">
        <v>6172</v>
      </c>
      <c r="AE498" s="90">
        <v>43521</v>
      </c>
      <c r="AF498" s="90">
        <v>43567</v>
      </c>
      <c r="AG498" s="90">
        <f t="shared" si="31"/>
        <v>43563</v>
      </c>
      <c r="AH498" s="81"/>
      <c r="AI498" s="133">
        <f>IFERROR(VLOOKUP(SPARES_MANUF[[#This Row],[LCT pour mise à la MAD]],[2]MAD!$B$4:$J$500000,2,FALSE),"MAD TBD")</f>
        <v>43553</v>
      </c>
      <c r="AJ498" s="246">
        <f>IFERROR(VLOOKUP(SPARES_MANUF[[#This Row],[LCT pour mise à la MAD]],[2]MAD!$B$4:$J$500000,9,FALSE),"")</f>
        <v>43556</v>
      </c>
      <c r="AK49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98" s="124">
        <f>SPARES_MANUF[[#This Row],[Promised ODD]]</f>
        <v>43567</v>
      </c>
      <c r="AM498" s="122" t="s">
        <v>10</v>
      </c>
      <c r="AN498" s="200">
        <f>IFERROR(VLOOKUP(SPARES_MANUF[[#This Row],[P/N]],'Table V'!A$1:O$7777,13,FALSE),"0,00")</f>
        <v>1389</v>
      </c>
      <c r="AO498" s="201">
        <f>IFERROR(VLOOKUP(SPARES_MANUF[[#This Row],[P/N]],'Table V'!A$1:O$7777,14,FALSE),"0,00")</f>
        <v>2219</v>
      </c>
      <c r="AP498" s="202" t="str">
        <f>IFERROR(VLOOKUP(SPARES_MANUF[[#This Row],[P/N]],'Table V'!A$1:O$7777,15,FALSE),"TBD")</f>
        <v>USD</v>
      </c>
      <c r="AQ498" s="201" t="str">
        <f>IFERROR(VLOOKUP(SPARES_MANUF[[#This Row],[CONCAT]],[3]PO_AS!$A$2:$R$2520,16,FALSE),"TBD")</f>
        <v>TBD</v>
      </c>
      <c r="AR498" s="202" t="str">
        <f>IFERROR(VLOOKUP(SPARES_MANUF[[#This Row],[CONCAT]],[3]PO_AS!$A$2:$S$2520,18,FALSE),"TBD")</f>
        <v>TBD</v>
      </c>
      <c r="AS498" s="202" t="str">
        <f t="shared" si="32"/>
        <v>Non valide</v>
      </c>
      <c r="AT498" s="202" t="str">
        <f t="shared" si="33"/>
        <v>Non valide</v>
      </c>
      <c r="AU4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98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98" s="259" t="str">
        <f>LEFT(SPARES_MANUF[[#This Row],[LCT]],9)</f>
        <v>LCT262043</v>
      </c>
      <c r="AX498" s="205">
        <f>SPARES_MANUF[[#This Row],[Collaborated date]]</f>
        <v>43567</v>
      </c>
      <c r="AY498" s="206">
        <f>IF(AND(SPARES_MANUF[[#This Row],[Dashboard date]]&gt;40179,SPARES_MANUF[[#This Row],[Dashboard date]]&lt;45658),SPARES_MANUF[[#This Row],[Dashboard date]],0)</f>
        <v>43567</v>
      </c>
      <c r="AZ498" s="207">
        <f>IF(OR(SPARES_MANUF[[#This Row],[Client]]="STELIA",SPARES_MANUF[[#This Row],[Priority]]="RTN",SPARES_MANUF[[#This Row],[Priority]]="EXP",SPARES_MANUF[[#This Row],[Priority]]="CRIT"),2,1)</f>
        <v>2</v>
      </c>
      <c r="BA498" s="208">
        <f>IFERROR(VLOOKUP(SPARES_MANUF[[#This Row],[P/N]],Tableau2[[#All],[PN]:[Temps alloués (h)]],16,FALSE),"TBD")</f>
        <v>0</v>
      </c>
      <c r="BB498" s="208">
        <f>IFERROR(SUM(SPARES_MANUF[[#This Row],[Temps alloués Unitaire]]*SPARES_MANUF[[#This Row],[Requested Qty]]),"TBD")</f>
        <v>0</v>
      </c>
    </row>
    <row r="499" spans="1:54" ht="51" hidden="1" customHeight="1" x14ac:dyDescent="0.2">
      <c r="A499" s="335" t="str">
        <f t="shared" si="34"/>
        <v>2804729910</v>
      </c>
      <c r="B499" s="81" t="str">
        <f>IFERROR(VLOOKUP(F499,'Table V'!A:K,11,FALSE),"TBD")</f>
        <v>AIRBUS</v>
      </c>
      <c r="C499" s="81">
        <v>28047299</v>
      </c>
      <c r="D499" s="82" t="s">
        <v>139</v>
      </c>
      <c r="E499" s="83" t="s">
        <v>78</v>
      </c>
      <c r="F499" s="81" t="s">
        <v>679</v>
      </c>
      <c r="G499" s="81">
        <v>1</v>
      </c>
      <c r="H499" s="81">
        <v>0</v>
      </c>
      <c r="I499" s="81" t="str">
        <f>IFERROR(VLOOKUP(F499,'Stock PHS'!A:F,6,FALSE),"")</f>
        <v/>
      </c>
      <c r="J499" s="84" t="str">
        <f>IFERROR(VLOOKUP(F499,'Table V'!A:I,9,FALSE),"P/N INCONNU")</f>
        <v>P/N CONNU</v>
      </c>
      <c r="K499" s="81" t="str">
        <f>IFERROR(VLOOKUP(F499,'Table V'!A:J,10,FALSE),"TBD")</f>
        <v>TBD</v>
      </c>
      <c r="L499" s="81" t="str">
        <f>IFERROR(VLOOKUP(F499,'Table V'!A:C,3,FALSE),"LdF non existante")</f>
        <v>LdF Non approuvée</v>
      </c>
      <c r="M499" s="85"/>
      <c r="N499" s="85" t="str">
        <f>IFERROR(VLOOKUP(F499,'Table V'!A:H,8,FALSE),"À définir")</f>
        <v>NON</v>
      </c>
      <c r="O499" s="81">
        <f>IFERROR(VLOOKUP(F499,'Table V'!A:E,2,FALSE),"TBD")</f>
        <v>61</v>
      </c>
      <c r="P499" s="81" t="str">
        <f>IFERROR(CONCATENATE(VLOOKUP(F499,'Table V'!$A$1:$Q$259969,17,FALSE),"-",(RIGHT(C499,4)),"0",D499),"")</f>
        <v>1251019-7299010</v>
      </c>
      <c r="Q499" s="92" t="str">
        <f>IFERROR(VLOOKUP(F499,'Table V'!A:L,12,FALSE),"")</f>
        <v>LAB</v>
      </c>
      <c r="R499" s="82" t="s">
        <v>1598</v>
      </c>
      <c r="S499" s="81" t="s">
        <v>268</v>
      </c>
      <c r="T499" s="90">
        <v>43563</v>
      </c>
      <c r="U499" s="88" t="s">
        <v>18</v>
      </c>
      <c r="V499" s="93" t="str">
        <f>IFERROR(VLOOKUP(F499,'Table V'!A:F,6,FALSE),"TBD")</f>
        <v>6963455500
6963455400</v>
      </c>
      <c r="W499" s="94" t="str">
        <f>IFERROR(VLOOKUP(F499,'Table V'!A:G,7,FALSE),"TBD")</f>
        <v>Qté 1
Qté 1</v>
      </c>
      <c r="X499" s="81" t="str">
        <f>IFERROR(VLOOKUP(A499,[1]Feuil1!$A:$AJ,32,FALSE),"N/A")</f>
        <v>Received</v>
      </c>
      <c r="Y499" s="86" t="s">
        <v>1893</v>
      </c>
      <c r="Z499" s="89" t="s">
        <v>1471</v>
      </c>
      <c r="AA499" s="81" t="s">
        <v>840</v>
      </c>
      <c r="AB499" s="85">
        <v>21431</v>
      </c>
      <c r="AC499" s="85"/>
      <c r="AD499" s="85">
        <v>6172</v>
      </c>
      <c r="AE499" s="90">
        <v>43521</v>
      </c>
      <c r="AF499" s="90">
        <v>43567</v>
      </c>
      <c r="AG499" s="90">
        <f t="shared" si="31"/>
        <v>43563</v>
      </c>
      <c r="AH499" s="81"/>
      <c r="AI499" s="133">
        <f>IFERROR(VLOOKUP(SPARES_MANUF[[#This Row],[LCT pour mise à la MAD]],[2]MAD!$B$4:$J$500000,2,FALSE),"MAD TBD")</f>
        <v>43553</v>
      </c>
      <c r="AJ499" s="246">
        <f>IFERROR(VLOOKUP(SPARES_MANUF[[#This Row],[LCT pour mise à la MAD]],[2]MAD!$B$4:$J$500000,9,FALSE),"")</f>
        <v>43556</v>
      </c>
      <c r="AK49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499" s="124">
        <f>SPARES_MANUF[[#This Row],[Promised ODD]]</f>
        <v>43567</v>
      </c>
      <c r="AM499" s="122" t="s">
        <v>10</v>
      </c>
      <c r="AN499" s="200">
        <f>IFERROR(VLOOKUP(SPARES_MANUF[[#This Row],[P/N]],'Table V'!A$1:O$7777,13,FALSE),"0,00")</f>
        <v>1389</v>
      </c>
      <c r="AO499" s="201">
        <f>IFERROR(VLOOKUP(SPARES_MANUF[[#This Row],[P/N]],'Table V'!A$1:O$7777,14,FALSE),"0,00")</f>
        <v>2219</v>
      </c>
      <c r="AP499" s="202" t="str">
        <f>IFERROR(VLOOKUP(SPARES_MANUF[[#This Row],[P/N]],'Table V'!A$1:O$7777,15,FALSE),"TBD")</f>
        <v>USD</v>
      </c>
      <c r="AQ499" s="201" t="str">
        <f>IFERROR(VLOOKUP(SPARES_MANUF[[#This Row],[CONCAT]],[3]PO_AS!$A$2:$R$2520,16,FALSE),"TBD")</f>
        <v>TBD</v>
      </c>
      <c r="AR499" s="202" t="str">
        <f>IFERROR(VLOOKUP(SPARES_MANUF[[#This Row],[CONCAT]],[3]PO_AS!$A$2:$S$2520,18,FALSE),"TBD")</f>
        <v>TBD</v>
      </c>
      <c r="AS499" s="202" t="str">
        <f t="shared" si="32"/>
        <v>Non valide</v>
      </c>
      <c r="AT499" s="202" t="str">
        <f t="shared" si="33"/>
        <v>Non valide</v>
      </c>
      <c r="AU49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499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499" s="259" t="str">
        <f>LEFT(SPARES_MANUF[[#This Row],[LCT]],9)</f>
        <v>LCT261765</v>
      </c>
      <c r="AX499" s="205">
        <f>SPARES_MANUF[[#This Row],[Collaborated date]]</f>
        <v>43567</v>
      </c>
      <c r="AY499" s="206">
        <f>IF(AND(SPARES_MANUF[[#This Row],[Dashboard date]]&gt;40179,SPARES_MANUF[[#This Row],[Dashboard date]]&lt;45658),SPARES_MANUF[[#This Row],[Dashboard date]],0)</f>
        <v>43567</v>
      </c>
      <c r="AZ499" s="207">
        <f>IF(OR(SPARES_MANUF[[#This Row],[Client]]="STELIA",SPARES_MANUF[[#This Row],[Priority]]="RTN",SPARES_MANUF[[#This Row],[Priority]]="EXP",SPARES_MANUF[[#This Row],[Priority]]="CRIT"),2,1)</f>
        <v>2</v>
      </c>
      <c r="BA499" s="208">
        <f>IFERROR(VLOOKUP(SPARES_MANUF[[#This Row],[P/N]],Tableau2[[#All],[PN]:[Temps alloués (h)]],16,FALSE),"TBD")</f>
        <v>0</v>
      </c>
      <c r="BB499" s="208">
        <f>IFERROR(SUM(SPARES_MANUF[[#This Row],[Temps alloués Unitaire]]*SPARES_MANUF[[#This Row],[Requested Qty]]),"TBD")</f>
        <v>0</v>
      </c>
    </row>
    <row r="500" spans="1:54" ht="38.25" hidden="1" customHeight="1" x14ac:dyDescent="0.2">
      <c r="A500" s="335" t="str">
        <f t="shared" si="34"/>
        <v>2808592510</v>
      </c>
      <c r="B500" s="81" t="str">
        <f>IFERROR(VLOOKUP(F500,'Table V'!A:K,11,FALSE),"TBD")</f>
        <v>AIRBUS</v>
      </c>
      <c r="C500" s="81">
        <v>28085925</v>
      </c>
      <c r="D500" s="82" t="s">
        <v>139</v>
      </c>
      <c r="E500" s="83" t="s">
        <v>3</v>
      </c>
      <c r="F500" s="81" t="s">
        <v>1525</v>
      </c>
      <c r="G500" s="81">
        <v>1</v>
      </c>
      <c r="H500" s="81">
        <v>0</v>
      </c>
      <c r="I500" s="81" t="str">
        <f>IFERROR(VLOOKUP(F500,'Stock PHS'!A:F,6,FALSE),"")</f>
        <v/>
      </c>
      <c r="J500" s="84" t="str">
        <f>IFERROR(VLOOKUP(F500,'Table V'!A:I,9,FALSE),"P/N INCONNU")</f>
        <v>P/N CONNU</v>
      </c>
      <c r="K500" s="81" t="str">
        <f>IFERROR(VLOOKUP(F500,'Table V'!A:J,10,FALSE),"TBD")</f>
        <v>NB07003P</v>
      </c>
      <c r="L500" s="81" t="str">
        <f>IFERROR(VLOOKUP(F500,'Table V'!A:C,3,FALSE),"LdF non existante")</f>
        <v>LdF approuvée</v>
      </c>
      <c r="M500" s="85"/>
      <c r="N500" s="85" t="str">
        <f>IFERROR(VLOOKUP(F500,'Table V'!A:H,8,FALSE),"À définir")</f>
        <v>NON</v>
      </c>
      <c r="O500" s="81">
        <f>IFERROR(VLOOKUP(F500,'Table V'!A:E,2,FALSE),"TBD")</f>
        <v>40</v>
      </c>
      <c r="P500" s="85" t="str">
        <f>IFERROR(CONCATENATE(VLOOKUP(F500,'Table V'!$A$1:$Q$259969,17,FALSE),"-",(RIGHT(C500,4)),"0",D500),"")</f>
        <v>1251019-5925010</v>
      </c>
      <c r="Q500" s="92" t="str">
        <f>IFERROR(VLOOKUP(F500,'Table V'!A:L,12,FALSE),"")</f>
        <v>LAB</v>
      </c>
      <c r="R500" s="82" t="s">
        <v>1568</v>
      </c>
      <c r="S500" s="81" t="s">
        <v>153</v>
      </c>
      <c r="T500" s="90">
        <v>43563</v>
      </c>
      <c r="U500" s="88" t="s">
        <v>18</v>
      </c>
      <c r="V500" s="93" t="str">
        <f>IFERROR(VLOOKUP(F500,'Table V'!A:F,6,FALSE),"TBD")</f>
        <v>N/A</v>
      </c>
      <c r="W500" s="94" t="str">
        <f>IFERROR(VLOOKUP(F500,'Table V'!A:G,7,FALSE),"TBD")</f>
        <v>N/A</v>
      </c>
      <c r="X500" s="81" t="str">
        <f>IFERROR(VLOOKUP(A500,[1]Feuil1!$A:$AJ,32,FALSE),"N/A")</f>
        <v>N/A</v>
      </c>
      <c r="Y500" s="86" t="s">
        <v>1893</v>
      </c>
      <c r="Z500" s="89" t="s">
        <v>1608</v>
      </c>
      <c r="AA500" s="81" t="s">
        <v>840</v>
      </c>
      <c r="AB500" s="85">
        <v>22784</v>
      </c>
      <c r="AC500" s="85"/>
      <c r="AD500" s="85">
        <v>6272</v>
      </c>
      <c r="AE500" s="90">
        <v>43535</v>
      </c>
      <c r="AF500" s="90">
        <v>43565</v>
      </c>
      <c r="AG500" s="90">
        <f t="shared" si="31"/>
        <v>43563</v>
      </c>
      <c r="AH500" s="81"/>
      <c r="AI500" s="133" t="str">
        <f>IFERROR(VLOOKUP(SPARES_MANUF[[#This Row],[LCT pour mise à la MAD]],[2]MAD!$B$4:$J$500000,2,FALSE),"MAD TBD")</f>
        <v>MAD TBD</v>
      </c>
      <c r="AJ500" s="246" t="str">
        <f>IFERROR(VLOOKUP(SPARES_MANUF[[#This Row],[LCT pour mise à la MAD]],[2]MAD!$B$4:$J$500000,9,FALSE),"")</f>
        <v/>
      </c>
      <c r="AK50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00" s="124">
        <f>SPARES_MANUF[[#This Row],[Promised ODD]]</f>
        <v>43565</v>
      </c>
      <c r="AM500" s="122" t="s">
        <v>10</v>
      </c>
      <c r="AN500" s="200">
        <f>IFERROR(VLOOKUP(SPARES_MANUF[[#This Row],[P/N]],'Table V'!A$1:O$7777,13,FALSE),"0,00")</f>
        <v>4603</v>
      </c>
      <c r="AO500" s="201">
        <f>IFERROR(VLOOKUP(SPARES_MANUF[[#This Row],[P/N]],'Table V'!A$1:O$7777,14,FALSE),"0,00")</f>
        <v>6504</v>
      </c>
      <c r="AP500" s="202" t="str">
        <f>IFERROR(VLOOKUP(SPARES_MANUF[[#This Row],[P/N]],'Table V'!A$1:O$7777,15,FALSE),"TBD")</f>
        <v>USD</v>
      </c>
      <c r="AQ500" s="201" t="str">
        <f>IFERROR(VLOOKUP(SPARES_MANUF[[#This Row],[CONCAT]],[3]PO_AS!$A$2:$R$2520,16,FALSE),"TBD")</f>
        <v>TBD</v>
      </c>
      <c r="AR500" s="202" t="str">
        <f>IFERROR(VLOOKUP(SPARES_MANUF[[#This Row],[CONCAT]],[3]PO_AS!$A$2:$S$2520,18,FALSE),"TBD")</f>
        <v>TBD</v>
      </c>
      <c r="AS500" s="202" t="str">
        <f t="shared" si="32"/>
        <v>Non valide</v>
      </c>
      <c r="AT500" s="202" t="str">
        <f t="shared" si="33"/>
        <v>Non valide</v>
      </c>
      <c r="AU5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6504</v>
      </c>
      <c r="AV500" s="280">
        <f>IFERROR(SPARES_MANUF[[#This Row],[CA]]*INDEX('Paramètres listes'!$A$32:$C$34,MATCH(SPARES_MANUF[[#This Row],[Devise vendue]],'Paramètres listes'!$A$32:$A$34,0),MATCH(DASHBOARD!$J$5,'Paramètres listes'!$A$32:$C$32,0)),"0,00")</f>
        <v>5788.56</v>
      </c>
      <c r="AW500" s="259" t="str">
        <f>LEFT(SPARES_MANUF[[#This Row],[LCT]],9)</f>
        <v>LCT302271</v>
      </c>
      <c r="AX500" s="205">
        <f>SPARES_MANUF[[#This Row],[Collaborated date]]</f>
        <v>43565</v>
      </c>
      <c r="AY500" s="206">
        <f>IF(AND(SPARES_MANUF[[#This Row],[Dashboard date]]&gt;40179,SPARES_MANUF[[#This Row],[Dashboard date]]&lt;45658),SPARES_MANUF[[#This Row],[Dashboard date]],0)</f>
        <v>43565</v>
      </c>
      <c r="AZ500" s="207">
        <f>IF(OR(SPARES_MANUF[[#This Row],[Client]]="STELIA",SPARES_MANUF[[#This Row],[Priority]]="RTN",SPARES_MANUF[[#This Row],[Priority]]="EXP",SPARES_MANUF[[#This Row],[Priority]]="CRIT"),2,1)</f>
        <v>1</v>
      </c>
      <c r="BA500" s="208">
        <f>IFERROR(VLOOKUP(SPARES_MANUF[[#This Row],[P/N]],Tableau2[[#All],[PN]:[Temps alloués (h)]],16,FALSE),"TBD")</f>
        <v>0</v>
      </c>
      <c r="BB500" s="208">
        <f>IFERROR(SUM(SPARES_MANUF[[#This Row],[Temps alloués Unitaire]]*SPARES_MANUF[[#This Row],[Requested Qty]]),"TBD")</f>
        <v>0</v>
      </c>
    </row>
    <row r="501" spans="1:54" ht="63.75" hidden="1" customHeight="1" x14ac:dyDescent="0.2">
      <c r="A501" s="335" t="str">
        <f t="shared" si="34"/>
        <v>2804729810</v>
      </c>
      <c r="B501" s="81" t="str">
        <f>IFERROR(VLOOKUP(F501,'Table V'!A:K,11,FALSE),"TBD")</f>
        <v>AIRBUS</v>
      </c>
      <c r="C501" s="81">
        <v>28047298</v>
      </c>
      <c r="D501" s="82" t="s">
        <v>139</v>
      </c>
      <c r="E501" s="83" t="s">
        <v>78</v>
      </c>
      <c r="F501" s="81" t="s">
        <v>679</v>
      </c>
      <c r="G501" s="81">
        <v>1</v>
      </c>
      <c r="H501" s="81">
        <v>1</v>
      </c>
      <c r="I501" s="81" t="str">
        <f>IFERROR(VLOOKUP(F501,'Stock PHS'!A:F,6,FALSE),"")</f>
        <v/>
      </c>
      <c r="J501" s="84" t="str">
        <f>IFERROR(VLOOKUP(F501,'Table V'!A:I,9,FALSE),"P/N INCONNU")</f>
        <v>P/N CONNU</v>
      </c>
      <c r="K501" s="81" t="str">
        <f>IFERROR(VLOOKUP(F501,'Table V'!A:J,10,FALSE),"TBD")</f>
        <v>TBD</v>
      </c>
      <c r="L501" s="81" t="str">
        <f>IFERROR(VLOOKUP(F501,'Table V'!A:C,3,FALSE),"LdF non existante")</f>
        <v>LdF Non approuvée</v>
      </c>
      <c r="M501" s="85"/>
      <c r="N501" s="85" t="str">
        <f>IFERROR(VLOOKUP(F501,'Table V'!A:H,8,FALSE),"À définir")</f>
        <v>NON</v>
      </c>
      <c r="O501" s="81">
        <f>IFERROR(VLOOKUP(F501,'Table V'!A:E,2,FALSE),"TBD")</f>
        <v>61</v>
      </c>
      <c r="P501" s="81" t="str">
        <f>IFERROR(CONCATENATE(VLOOKUP(F501,'Table V'!$A$1:$Q$259969,17,FALSE),"-",(RIGHT(C501,4)),"0",D501),"")</f>
        <v>1251019-7298010</v>
      </c>
      <c r="Q501" s="92" t="str">
        <f>IFERROR(VLOOKUP(F501,'Table V'!A:L,12,FALSE),"")</f>
        <v>LAB</v>
      </c>
      <c r="R501" s="82" t="s">
        <v>1597</v>
      </c>
      <c r="S501" s="81" t="s">
        <v>267</v>
      </c>
      <c r="T501" s="90">
        <v>43563</v>
      </c>
      <c r="U501" s="88" t="s">
        <v>18</v>
      </c>
      <c r="V501" s="93" t="str">
        <f>IFERROR(VLOOKUP(F501,'Table V'!A:F,6,FALSE),"TBD")</f>
        <v>6963455500
6963455400</v>
      </c>
      <c r="W501" s="94" t="str">
        <f>IFERROR(VLOOKUP(F501,'Table V'!A:G,7,FALSE),"TBD")</f>
        <v>Qté 1
Qté 1</v>
      </c>
      <c r="X501" s="81" t="str">
        <f>IFERROR(VLOOKUP(A501,[1]Feuil1!$A:$AJ,32,FALSE),"N/A")</f>
        <v>Received</v>
      </c>
      <c r="Y501" s="86" t="s">
        <v>1893</v>
      </c>
      <c r="Z501" s="89" t="s">
        <v>1471</v>
      </c>
      <c r="AA501" s="81" t="s">
        <v>840</v>
      </c>
      <c r="AB501" s="85">
        <v>21431</v>
      </c>
      <c r="AC501" s="85"/>
      <c r="AD501" s="85">
        <v>6172</v>
      </c>
      <c r="AE501" s="90">
        <v>43521</v>
      </c>
      <c r="AF501" s="90">
        <v>43567</v>
      </c>
      <c r="AG501" s="90">
        <f t="shared" si="31"/>
        <v>43563</v>
      </c>
      <c r="AH501" s="81"/>
      <c r="AI501" s="133" t="str">
        <f>IFERROR(VLOOKUP(SPARES_MANUF[[#This Row],[LCT pour mise à la MAD]],[2]MAD!$B$4:$J$500000,2,FALSE),"MAD TBD")</f>
        <v>MAD TBD</v>
      </c>
      <c r="AJ501" s="246" t="str">
        <f>IFERROR(VLOOKUP(SPARES_MANUF[[#This Row],[LCT pour mise à la MAD]],[2]MAD!$B$4:$J$500000,9,FALSE),"")</f>
        <v/>
      </c>
      <c r="AK50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01" s="124">
        <f>SPARES_MANUF[[#This Row],[Promised ODD]]</f>
        <v>43567</v>
      </c>
      <c r="AM501" s="122" t="s">
        <v>10</v>
      </c>
      <c r="AN501" s="200">
        <f>IFERROR(VLOOKUP(SPARES_MANUF[[#This Row],[P/N]],'Table V'!A$1:O$7777,13,FALSE),"0,00")</f>
        <v>1389</v>
      </c>
      <c r="AO501" s="201">
        <f>IFERROR(VLOOKUP(SPARES_MANUF[[#This Row],[P/N]],'Table V'!A$1:O$7777,14,FALSE),"0,00")</f>
        <v>2219</v>
      </c>
      <c r="AP501" s="202" t="str">
        <f>IFERROR(VLOOKUP(SPARES_MANUF[[#This Row],[P/N]],'Table V'!A$1:O$7777,15,FALSE),"TBD")</f>
        <v>USD</v>
      </c>
      <c r="AQ501" s="201" t="str">
        <f>IFERROR(VLOOKUP(SPARES_MANUF[[#This Row],[CONCAT]],[3]PO_AS!$A$2:$R$2520,16,FALSE),"TBD")</f>
        <v>TBD</v>
      </c>
      <c r="AR501" s="202" t="str">
        <f>IFERROR(VLOOKUP(SPARES_MANUF[[#This Row],[CONCAT]],[3]PO_AS!$A$2:$S$2520,18,FALSE),"TBD")</f>
        <v>TBD</v>
      </c>
      <c r="AS501" s="202" t="str">
        <f t="shared" si="32"/>
        <v>Non valide</v>
      </c>
      <c r="AT501" s="202" t="str">
        <f t="shared" si="33"/>
        <v>Non valide</v>
      </c>
      <c r="AU5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1389</v>
      </c>
      <c r="AV501" s="280">
        <f>IFERROR(SPARES_MANUF[[#This Row],[CA]]*INDEX('Paramètres listes'!$A$32:$C$34,MATCH(SPARES_MANUF[[#This Row],[Devise vendue]],'Paramètres listes'!$A$32:$A$34,0),MATCH(DASHBOARD!$J$5,'Paramètres listes'!$A$32:$C$32,0)),"0,00")</f>
        <v>1236.21</v>
      </c>
      <c r="AW501" s="259" t="str">
        <f>LEFT(SPARES_MANUF[[#This Row],[LCT]],9)</f>
        <v>LCT261763</v>
      </c>
      <c r="AX501" s="205">
        <f>SPARES_MANUF[[#This Row],[Collaborated date]]</f>
        <v>43567</v>
      </c>
      <c r="AY501" s="206">
        <f>IF(AND(SPARES_MANUF[[#This Row],[Dashboard date]]&gt;40179,SPARES_MANUF[[#This Row],[Dashboard date]]&lt;45658),SPARES_MANUF[[#This Row],[Dashboard date]],0)</f>
        <v>43567</v>
      </c>
      <c r="AZ501" s="207">
        <f>IF(OR(SPARES_MANUF[[#This Row],[Client]]="STELIA",SPARES_MANUF[[#This Row],[Priority]]="RTN",SPARES_MANUF[[#This Row],[Priority]]="EXP",SPARES_MANUF[[#This Row],[Priority]]="CRIT"),2,1)</f>
        <v>2</v>
      </c>
      <c r="BA501" s="208">
        <f>IFERROR(VLOOKUP(SPARES_MANUF[[#This Row],[P/N]],Tableau2[[#All],[PN]:[Temps alloués (h)]],16,FALSE),"TBD")</f>
        <v>0</v>
      </c>
      <c r="BB501" s="208">
        <f>IFERROR(SUM(SPARES_MANUF[[#This Row],[Temps alloués Unitaire]]*SPARES_MANUF[[#This Row],[Requested Qty]]),"TBD")</f>
        <v>0</v>
      </c>
    </row>
    <row r="502" spans="1:54" ht="38.25" hidden="1" customHeight="1" x14ac:dyDescent="0.2">
      <c r="A502" s="335" t="str">
        <f t="shared" si="34"/>
        <v>682320001</v>
      </c>
      <c r="B502" s="81" t="str">
        <f>IFERROR(VLOOKUP(F502,'Table V'!A:K,11,FALSE),"TBD")</f>
        <v>AIRBUS</v>
      </c>
      <c r="C502" s="81">
        <v>6823200</v>
      </c>
      <c r="D502" s="82" t="s">
        <v>1449</v>
      </c>
      <c r="E502" s="83" t="s">
        <v>3</v>
      </c>
      <c r="F502" s="81" t="s">
        <v>304</v>
      </c>
      <c r="G502" s="81">
        <v>1</v>
      </c>
      <c r="H502" s="81">
        <v>1</v>
      </c>
      <c r="I502" s="81" t="str">
        <f>IFERROR(VLOOKUP(F502,'Stock PHS'!A:F,6,FALSE),"")</f>
        <v/>
      </c>
      <c r="J502" s="84" t="str">
        <f>IFERROR(VLOOKUP(F502,'Table V'!A:I,9,FALSE),"P/N INCONNU")</f>
        <v>P/N CONNU</v>
      </c>
      <c r="K502" s="81" t="str">
        <f>IFERROR(VLOOKUP(F502,'Table V'!A:J,10,FALSE),"TBD")</f>
        <v>MB2061D</v>
      </c>
      <c r="L502" s="81" t="str">
        <f>IFERROR(VLOOKUP(F502,'Table V'!A:C,3,FALSE),"LdF non existante")</f>
        <v>LdF approuvée</v>
      </c>
      <c r="M502" s="85"/>
      <c r="N502" s="85" t="str">
        <f>IFERROR(VLOOKUP(F502,'Table V'!A:H,8,FALSE),"À définir")</f>
        <v>OUI</v>
      </c>
      <c r="O502" s="81">
        <f>IFERROR(VLOOKUP(F502,'Table V'!A:E,2,FALSE),"TBD")</f>
        <v>12</v>
      </c>
      <c r="P502" s="81" t="str">
        <f>IFERROR(CONCATENATE(VLOOKUP(F502,'Table V'!$A$1:$Q$259969,17,FALSE),"-",(RIGHT(C502,4)),"0",D502),"")</f>
        <v>1251019-32000001</v>
      </c>
      <c r="Q502" s="92" t="str">
        <f>IFERROR(VLOOKUP(F502,'Table V'!A:L,12,FALSE),"")</f>
        <v>LAB</v>
      </c>
      <c r="R502" s="82" t="s">
        <v>1452</v>
      </c>
      <c r="S502" s="81" t="s">
        <v>166</v>
      </c>
      <c r="T502" s="90">
        <v>43567</v>
      </c>
      <c r="U502" s="88" t="s">
        <v>18</v>
      </c>
      <c r="V502" s="93" t="str">
        <f>IFERROR(VLOOKUP(F502,'Table V'!A:F,6,FALSE),"TBD")</f>
        <v>6M90005200
6M90005100
6M90005300
6M90079400</v>
      </c>
      <c r="W502" s="94" t="str">
        <f>IFERROR(VLOOKUP(F502,'Table V'!A:G,7,FALSE),"TBD")</f>
        <v>Qté 1
Qté 1
Qté 1
Qté 1</v>
      </c>
      <c r="X502" s="81" t="s">
        <v>1639</v>
      </c>
      <c r="Y502" s="86" t="s">
        <v>1893</v>
      </c>
      <c r="Z502" s="89" t="s">
        <v>1638</v>
      </c>
      <c r="AA502" s="81" t="s">
        <v>840</v>
      </c>
      <c r="AB502" s="85">
        <v>21916</v>
      </c>
      <c r="AC502" s="85"/>
      <c r="AD502" s="85">
        <v>6503</v>
      </c>
      <c r="AE502" s="90">
        <v>43518</v>
      </c>
      <c r="AF502" s="90">
        <v>43571</v>
      </c>
      <c r="AG502" s="90">
        <f t="shared" si="31"/>
        <v>43567</v>
      </c>
      <c r="AH502" s="81"/>
      <c r="AI502" s="133">
        <f>IFERROR(VLOOKUP(SPARES_MANUF[[#This Row],[LCT pour mise à la MAD]],[2]MAD!$B$4:$J$500000,2,FALSE),"MAD TBD")</f>
        <v>43567</v>
      </c>
      <c r="AJ502" s="247">
        <f>IFERROR(VLOOKUP(SPARES_MANUF[[#This Row],[LCT pour mise à la MAD]],[2]MAD!$B$4:$J$500000,9,FALSE),"")</f>
        <v>43584</v>
      </c>
      <c r="AK50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02" s="124">
        <f>SPARES_MANUF[[#This Row],[Promised ODD]]</f>
        <v>43571</v>
      </c>
      <c r="AM502" s="122" t="s">
        <v>10</v>
      </c>
      <c r="AN502" s="200">
        <f>IFERROR(VLOOKUP(SPARES_MANUF[[#This Row],[P/N]],'Table V'!A$1:O$7777,13,FALSE),"0,00")</f>
        <v>1607</v>
      </c>
      <c r="AO502" s="201">
        <f>IFERROR(VLOOKUP(SPARES_MANUF[[#This Row],[P/N]],'Table V'!A$1:O$7777,14,FALSE),"0,00")</f>
        <v>2014</v>
      </c>
      <c r="AP502" s="202" t="str">
        <f>IFERROR(VLOOKUP(SPARES_MANUF[[#This Row],[P/N]],'Table V'!A$1:O$7777,15,FALSE),"TBD")</f>
        <v>EUR</v>
      </c>
      <c r="AQ502" s="201" t="str">
        <f>IFERROR(VLOOKUP(SPARES_MANUF[[#This Row],[CONCAT]],[3]PO_AS!$A$2:$R$2520,16,FALSE),"TBD")</f>
        <v>TBD</v>
      </c>
      <c r="AR502" s="202" t="str">
        <f>IFERROR(VLOOKUP(SPARES_MANUF[[#This Row],[CONCAT]],[3]PO_AS!$A$2:$S$2520,18,FALSE),"TBD")</f>
        <v>TBD</v>
      </c>
      <c r="AS502" s="202" t="str">
        <f t="shared" si="32"/>
        <v>Non valide</v>
      </c>
      <c r="AT502" s="202" t="str">
        <f t="shared" si="33"/>
        <v>Non valide</v>
      </c>
      <c r="AU5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2014</v>
      </c>
      <c r="AV502" s="280">
        <f>IFERROR(SPARES_MANUF[[#This Row],[CA]]*INDEX('Paramètres listes'!$A$32:$C$34,MATCH(SPARES_MANUF[[#This Row],[Devise vendue]],'Paramètres listes'!$A$32:$A$34,0),MATCH(DASHBOARD!$J$5,'Paramètres listes'!$A$32:$C$32,0)),"0,00")</f>
        <v>2014</v>
      </c>
      <c r="AW502" s="259" t="str">
        <f>LEFT(SPARES_MANUF[[#This Row],[LCT]],9)</f>
        <v>LCT269600</v>
      </c>
      <c r="AX502" s="205">
        <f>SPARES_MANUF[[#This Row],[Collaborated date]]</f>
        <v>43571</v>
      </c>
      <c r="AY502" s="206">
        <f>IF(AND(SPARES_MANUF[[#This Row],[Dashboard date]]&gt;40179,SPARES_MANUF[[#This Row],[Dashboard date]]&lt;45658),SPARES_MANUF[[#This Row],[Dashboard date]],0)</f>
        <v>43571</v>
      </c>
      <c r="AZ502" s="207">
        <f>IF(OR(SPARES_MANUF[[#This Row],[Client]]="STELIA",SPARES_MANUF[[#This Row],[Priority]]="RTN",SPARES_MANUF[[#This Row],[Priority]]="EXP",SPARES_MANUF[[#This Row],[Priority]]="CRIT"),2,1)</f>
        <v>1</v>
      </c>
      <c r="BA502" s="208">
        <f>IFERROR(VLOOKUP(SPARES_MANUF[[#This Row],[P/N]],Tableau2[[#All],[PN]:[Temps alloués (h)]],16,FALSE),"TBD")</f>
        <v>8.31</v>
      </c>
      <c r="BB502" s="208">
        <f>IFERROR(SUM(SPARES_MANUF[[#This Row],[Temps alloués Unitaire]]*SPARES_MANUF[[#This Row],[Requested Qty]]),"TBD")</f>
        <v>8.31</v>
      </c>
    </row>
    <row r="503" spans="1:54" ht="38.25" hidden="1" customHeight="1" x14ac:dyDescent="0.2">
      <c r="A503" s="335" t="str">
        <f t="shared" si="34"/>
        <v>2803585110</v>
      </c>
      <c r="B503" s="81" t="str">
        <f>IFERROR(VLOOKUP(F503,'Table V'!A:K,11,FALSE),"TBD")</f>
        <v>AIRBUS</v>
      </c>
      <c r="C503" s="81">
        <v>28035851</v>
      </c>
      <c r="D503" s="82" t="s">
        <v>139</v>
      </c>
      <c r="E503" s="83" t="s">
        <v>86</v>
      </c>
      <c r="F503" s="81" t="s">
        <v>576</v>
      </c>
      <c r="G503" s="81">
        <v>1</v>
      </c>
      <c r="H503" s="81">
        <v>1</v>
      </c>
      <c r="I503" s="81" t="str">
        <f>IFERROR(VLOOKUP(F503,'Stock PHS'!A:F,6,FALSE),"")</f>
        <v/>
      </c>
      <c r="J503" s="84" t="str">
        <f>IFERROR(VLOOKUP(F503,'Table V'!A:I,9,FALSE),"P/N INCONNU")</f>
        <v>P/N CONNU</v>
      </c>
      <c r="K503" s="81" t="str">
        <f>IFERROR(VLOOKUP(F503,'Table V'!A:J,10,FALSE),"TBD")</f>
        <v>NB5457P</v>
      </c>
      <c r="L503" s="81" t="str">
        <f>IFERROR(VLOOKUP(F503,'Table V'!A:C,3,FALSE),"LdF non existante")</f>
        <v>LdF approuvée</v>
      </c>
      <c r="M503" s="85"/>
      <c r="N503" s="85" t="str">
        <f>IFERROR(VLOOKUP(F503,'Table V'!A:H,8,FALSE),"À définir")</f>
        <v>NON</v>
      </c>
      <c r="O503" s="81">
        <f>IFERROR(VLOOKUP(F503,'Table V'!A:E,2,FALSE),"TBD")</f>
        <v>117</v>
      </c>
      <c r="P503" s="81" t="str">
        <f>IFERROR(CONCATENATE(VLOOKUP(F503,'Table V'!$A$1:$Q$259969,17,FALSE),"-",(RIGHT(C503,4)),"0",D503),"")</f>
        <v>1251019-5851010</v>
      </c>
      <c r="Q503" s="92" t="str">
        <f>IFERROR(VLOOKUP(F503,'Table V'!A:L,12,FALSE),"")</f>
        <v>LAB</v>
      </c>
      <c r="R503" s="82" t="s">
        <v>1357</v>
      </c>
      <c r="S503" s="81" t="s">
        <v>1351</v>
      </c>
      <c r="T503" s="90">
        <v>43571</v>
      </c>
      <c r="U503" s="88" t="s">
        <v>18</v>
      </c>
      <c r="V503" s="93" t="str">
        <f>IFERROR(VLOOKUP(F503,'Table V'!A:F,6,FALSE),"TBD")</f>
        <v>N/A</v>
      </c>
      <c r="W503" s="94" t="str">
        <f>IFERROR(VLOOKUP(F503,'Table V'!A:G,7,FALSE),"TBD")</f>
        <v>N/A</v>
      </c>
      <c r="X503" s="94" t="str">
        <f>IFERROR(VLOOKUP(A503,[1]Feuil1!$A:$AJ,32,FALSE),"N/A")</f>
        <v>N/A</v>
      </c>
      <c r="Y503" s="86" t="s">
        <v>1893</v>
      </c>
      <c r="Z503" s="89" t="s">
        <v>1618</v>
      </c>
      <c r="AA503" s="81" t="s">
        <v>840</v>
      </c>
      <c r="AB503" s="85">
        <v>20982</v>
      </c>
      <c r="AC503" s="85"/>
      <c r="AD503" s="85">
        <v>6456</v>
      </c>
      <c r="AE503" s="90">
        <v>43539</v>
      </c>
      <c r="AF503" s="90">
        <v>43575</v>
      </c>
      <c r="AG503" s="90">
        <f t="shared" si="31"/>
        <v>43571</v>
      </c>
      <c r="AH503" s="81"/>
      <c r="AI503" s="133">
        <f>IFERROR(VLOOKUP(SPARES_MANUF[[#This Row],[LCT pour mise à la MAD]],[2]MAD!$B$4:$J$500000,2,FALSE),"MAD TBD")</f>
        <v>43571</v>
      </c>
      <c r="AJ503" s="246">
        <f>IFERROR(VLOOKUP(SPARES_MANUF[[#This Row],[LCT pour mise à la MAD]],[2]MAD!$B$4:$J$500000,9,FALSE),"")</f>
        <v>43572</v>
      </c>
      <c r="AK50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03" s="124">
        <f>SPARES_MANUF[[#This Row],[Promised ODD]]</f>
        <v>43575</v>
      </c>
      <c r="AM503" s="122" t="s">
        <v>10</v>
      </c>
      <c r="AN503" s="200">
        <f>IFERROR(VLOOKUP(SPARES_MANUF[[#This Row],[P/N]],'Table V'!A$1:O$7777,13,FALSE),"0,00")</f>
        <v>1313.9</v>
      </c>
      <c r="AO503" s="201">
        <f>IFERROR(VLOOKUP(SPARES_MANUF[[#This Row],[P/N]],'Table V'!A$1:O$7777,14,FALSE),"0,00")</f>
        <v>0</v>
      </c>
      <c r="AP503" s="202" t="str">
        <f>IFERROR(VLOOKUP(SPARES_MANUF[[#This Row],[P/N]],'Table V'!A$1:O$7777,15,FALSE),"TBD")</f>
        <v>USD</v>
      </c>
      <c r="AQ503" s="201" t="str">
        <f>IFERROR(VLOOKUP(SPARES_MANUF[[#This Row],[CONCAT]],[3]PO_AS!$A$2:$R$2520,16,FALSE),"TBD")</f>
        <v>TBD</v>
      </c>
      <c r="AR503" s="202" t="str">
        <f>IFERROR(VLOOKUP(SPARES_MANUF[[#This Row],[CONCAT]],[3]PO_AS!$A$2:$S$2520,18,FALSE),"TBD")</f>
        <v>TBD</v>
      </c>
      <c r="AS503" s="202" t="str">
        <f t="shared" si="32"/>
        <v>Non valide</v>
      </c>
      <c r="AT503" s="202" t="str">
        <f t="shared" si="33"/>
        <v>Non valide</v>
      </c>
      <c r="AU5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50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503" s="259" t="str">
        <f>LEFT(SPARES_MANUF[[#This Row],[LCT]],9)</f>
        <v>LCT244965</v>
      </c>
      <c r="AX503" s="205">
        <f>SPARES_MANUF[[#This Row],[Collaborated date]]</f>
        <v>43575</v>
      </c>
      <c r="AY503" s="206">
        <f>IF(AND(SPARES_MANUF[[#This Row],[Dashboard date]]&gt;40179,SPARES_MANUF[[#This Row],[Dashboard date]]&lt;45658),SPARES_MANUF[[#This Row],[Dashboard date]],0)</f>
        <v>43575</v>
      </c>
      <c r="AZ503" s="207">
        <f>IF(OR(SPARES_MANUF[[#This Row],[Client]]="STELIA",SPARES_MANUF[[#This Row],[Priority]]="RTN",SPARES_MANUF[[#This Row],[Priority]]="EXP",SPARES_MANUF[[#This Row],[Priority]]="CRIT"),2,1)</f>
        <v>2</v>
      </c>
      <c r="BA503" s="208">
        <f>IFERROR(VLOOKUP(SPARES_MANUF[[#This Row],[P/N]],Tableau2[[#All],[PN]:[Temps alloués (h)]],16,FALSE),"TBD")</f>
        <v>3.74</v>
      </c>
      <c r="BB503" s="208">
        <f>IFERROR(SUM(SPARES_MANUF[[#This Row],[Temps alloués Unitaire]]*SPARES_MANUF[[#This Row],[Requested Qty]]),"TBD")</f>
        <v>3.74</v>
      </c>
    </row>
    <row r="504" spans="1:54" ht="63.75" hidden="1" customHeight="1" x14ac:dyDescent="0.2">
      <c r="A504" s="335" t="str">
        <f t="shared" si="34"/>
        <v>2742365210</v>
      </c>
      <c r="B504" s="81" t="str">
        <f>IFERROR(VLOOKUP(F504,'Table V'!A:K,11,FALSE),"TBD")</f>
        <v>AIRBUS</v>
      </c>
      <c r="C504" s="81">
        <v>27423652</v>
      </c>
      <c r="D504" s="82">
        <v>10</v>
      </c>
      <c r="E504" s="83" t="s">
        <v>78</v>
      </c>
      <c r="F504" s="81" t="s">
        <v>576</v>
      </c>
      <c r="G504" s="81">
        <v>1</v>
      </c>
      <c r="H504" s="81">
        <v>1</v>
      </c>
      <c r="I504" s="81" t="str">
        <f>IFERROR(VLOOKUP(F504,'Stock PHS'!A:F,6,FALSE),"")</f>
        <v/>
      </c>
      <c r="J504" s="84" t="str">
        <f>IFERROR(VLOOKUP(F504,'Table V'!A:I,9,FALSE),"P/N INCONNU")</f>
        <v>P/N CONNU</v>
      </c>
      <c r="K504" s="81" t="str">
        <f>IFERROR(VLOOKUP(F504,'Table V'!A:J,10,FALSE),"TBD")</f>
        <v>NB5457P</v>
      </c>
      <c r="L504" s="81" t="str">
        <f>IFERROR(VLOOKUP(F504,'Table V'!A:C,3,FALSE),"LdF non existante")</f>
        <v>LdF approuvée</v>
      </c>
      <c r="M504" s="85" t="s">
        <v>46</v>
      </c>
      <c r="N504" s="81" t="str">
        <f>IFERROR(VLOOKUP(F504,'Table V'!A:H,8,FALSE),"À définir")</f>
        <v>NON</v>
      </c>
      <c r="O504" s="81">
        <f>IFERROR(VLOOKUP(F504,'Table V'!A:E,2,FALSE),"TBD")</f>
        <v>117</v>
      </c>
      <c r="P504" s="81" t="str">
        <f>IFERROR(CONCATENATE(VLOOKUP(F504,'Table V'!$A$1:$Q$259969,17,FALSE),"-",(RIGHT(C504,4)),"0",D504),"")</f>
        <v>1251019-3652010</v>
      </c>
      <c r="Q504" s="86" t="str">
        <f>IFERROR(VLOOKUP(F504,'Table V'!A:L,12,FALSE),"")</f>
        <v>LAB</v>
      </c>
      <c r="R504" s="82" t="s">
        <v>1850</v>
      </c>
      <c r="S504" s="81" t="s">
        <v>1873</v>
      </c>
      <c r="T504" s="90">
        <v>43571</v>
      </c>
      <c r="U504" s="88" t="s">
        <v>18</v>
      </c>
      <c r="V504" s="86" t="str">
        <f>IFERROR(VLOOKUP(F504,'Table V'!A:F,6,FALSE),"TBD")</f>
        <v>N/A</v>
      </c>
      <c r="W504" s="81" t="str">
        <f>IFERROR(VLOOKUP(F504,'Table V'!A:G,7,FALSE),"TBD")</f>
        <v>N/A</v>
      </c>
      <c r="X504" s="81" t="str">
        <f>IFERROR(VLOOKUP(A504,[1]Feuil1!$A:$AJ,32,FALSE),"N/A")</f>
        <v>Received</v>
      </c>
      <c r="Y504" s="86" t="s">
        <v>1893</v>
      </c>
      <c r="Z504" s="89" t="s">
        <v>1854</v>
      </c>
      <c r="AA504" s="81" t="s">
        <v>836</v>
      </c>
      <c r="AB504" s="85">
        <v>10623</v>
      </c>
      <c r="AC504" s="85" t="s">
        <v>920</v>
      </c>
      <c r="AD504" s="85">
        <v>6199</v>
      </c>
      <c r="AE504" s="90">
        <v>43060</v>
      </c>
      <c r="AF504" s="90">
        <v>43575</v>
      </c>
      <c r="AG504" s="90">
        <f t="shared" si="31"/>
        <v>43571</v>
      </c>
      <c r="AH504" s="81" t="s">
        <v>256</v>
      </c>
      <c r="AI504" s="133">
        <f>IFERROR(VLOOKUP(SPARES_MANUF[[#This Row],[LCT pour mise à la MAD]],[2]MAD!$B$4:$J$500000,2,FALSE),"MAD TBD")</f>
        <v>43571</v>
      </c>
      <c r="AJ504" s="246">
        <f>IFERROR(VLOOKUP(SPARES_MANUF[[#This Row],[LCT pour mise à la MAD]],[2]MAD!$B$4:$J$500000,9,FALSE),"")</f>
        <v>43572</v>
      </c>
      <c r="AK50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04" s="124">
        <f>SPARES_MANUF[[#This Row],[Promised ODD]]</f>
        <v>43575</v>
      </c>
      <c r="AM504" s="122" t="s">
        <v>10</v>
      </c>
      <c r="AN504" s="200">
        <f>IFERROR(VLOOKUP(SPARES_MANUF[[#This Row],[P/N]],'Table V'!A$1:O$7777,13,FALSE),"0,00")</f>
        <v>1313.9</v>
      </c>
      <c r="AO504" s="201">
        <f>IFERROR(VLOOKUP(SPARES_MANUF[[#This Row],[P/N]],'Table V'!A$1:O$7777,14,FALSE),"0,00")</f>
        <v>0</v>
      </c>
      <c r="AP504" s="202" t="str">
        <f>IFERROR(VLOOKUP(SPARES_MANUF[[#This Row],[P/N]],'Table V'!A$1:O$7777,15,FALSE),"TBD")</f>
        <v>USD</v>
      </c>
      <c r="AQ504" s="201" t="str">
        <f>IFERROR(VLOOKUP(SPARES_MANUF[[#This Row],[CONCAT]],[3]PO_AS!$A$2:$R$2520,16,FALSE),"TBD")</f>
        <v>TBD</v>
      </c>
      <c r="AR504" s="204" t="str">
        <f>IFERROR(VLOOKUP(SPARES_MANUF[[#This Row],[CONCAT]],[3]PO_AS!$A$2:$S$2520,18,FALSE),"TBD")</f>
        <v>TBD</v>
      </c>
      <c r="AS504" s="204" t="str">
        <f t="shared" si="32"/>
        <v>Non valide</v>
      </c>
      <c r="AT504" s="204" t="str">
        <f t="shared" si="33"/>
        <v>Non valide</v>
      </c>
      <c r="AU50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504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504" s="259" t="str">
        <f>LEFT(SPARES_MANUF[[#This Row],[LCT]],9)</f>
        <v>LCT289330</v>
      </c>
      <c r="AX504" s="205">
        <f>SPARES_MANUF[[#This Row],[Collaborated date]]</f>
        <v>43575</v>
      </c>
      <c r="AY504" s="206">
        <f>IF(AND(SPARES_MANUF[[#This Row],[Dashboard date]]&gt;40179,SPARES_MANUF[[#This Row],[Dashboard date]]&lt;45658),SPARES_MANUF[[#This Row],[Dashboard date]],0)</f>
        <v>43575</v>
      </c>
      <c r="AZ504" s="207">
        <f>IF(OR(SPARES_MANUF[[#This Row],[Client]]="STELIA",SPARES_MANUF[[#This Row],[Priority]]="RTN",SPARES_MANUF[[#This Row],[Priority]]="EXP",SPARES_MANUF[[#This Row],[Priority]]="CRIT"),2,1)</f>
        <v>2</v>
      </c>
      <c r="BA504" s="208">
        <f>IFERROR(VLOOKUP(SPARES_MANUF[[#This Row],[P/N]],Tableau2[[#All],[PN]:[Temps alloués (h)]],16,FALSE),"TBD")</f>
        <v>3.74</v>
      </c>
      <c r="BB504" s="208">
        <f>IFERROR(SUM(SPARES_MANUF[[#This Row],[Temps alloués Unitaire]]*SPARES_MANUF[[#This Row],[Requested Qty]]),"TBD")</f>
        <v>3.74</v>
      </c>
    </row>
    <row r="505" spans="1:54" ht="51" hidden="1" customHeight="1" x14ac:dyDescent="0.2">
      <c r="A505" s="335" t="str">
        <f t="shared" si="34"/>
        <v>2806360410</v>
      </c>
      <c r="B505" s="81" t="str">
        <f>IFERROR(VLOOKUP(F505,'Table V'!A:K,11,FALSE),"TBD")</f>
        <v>AIRBUS</v>
      </c>
      <c r="C505" s="81">
        <v>28063604</v>
      </c>
      <c r="D505" s="82" t="s">
        <v>139</v>
      </c>
      <c r="E505" s="83" t="s">
        <v>11</v>
      </c>
      <c r="F505" s="81" t="s">
        <v>1600</v>
      </c>
      <c r="G505" s="81">
        <v>2</v>
      </c>
      <c r="H505" s="81">
        <v>2</v>
      </c>
      <c r="I505" s="81" t="str">
        <f>IFERROR(VLOOKUP(F505,'Stock PHS'!A:F,6,FALSE),"")</f>
        <v/>
      </c>
      <c r="J505" s="84" t="str">
        <f>IFERROR(VLOOKUP(F505,'Table V'!A:I,9,FALSE),"P/N INCONNU")</f>
        <v>P/N CONNU</v>
      </c>
      <c r="K505" s="81" t="str">
        <f>IFERROR(VLOOKUP(F505,'Table V'!A:J,10,FALSE),"TBD")</f>
        <v>N/A</v>
      </c>
      <c r="L505" s="81" t="str">
        <f>IFERROR(VLOOKUP(F505,'Table V'!A:C,3,FALSE),"LdF non existante")</f>
        <v>LdF approuvée</v>
      </c>
      <c r="M505" s="85"/>
      <c r="N505" s="85" t="str">
        <f>IFERROR(VLOOKUP(F505,'Table V'!A:H,8,FALSE),"À définir")</f>
        <v>NON</v>
      </c>
      <c r="O505" s="81">
        <f>IFERROR(VLOOKUP(F505,'Table V'!A:E,2,FALSE),"TBD")</f>
        <v>510</v>
      </c>
      <c r="P505" s="81" t="str">
        <f>IFERROR(CONCATENATE(VLOOKUP(F505,'Table V'!$A$1:$Q$259969,17,FALSE),"-",(RIGHT(C505,4)),"0",D505),"")</f>
        <v>1251319-3604010</v>
      </c>
      <c r="Q505" s="92" t="str">
        <f>IFERROR(VLOOKUP(F505,'Table V'!A:L,12,FALSE),"")</f>
        <v>LAB</v>
      </c>
      <c r="R505" s="82" t="s">
        <v>1451</v>
      </c>
      <c r="S505" s="81" t="s">
        <v>1450</v>
      </c>
      <c r="T505" s="90">
        <v>43572</v>
      </c>
      <c r="U505" s="88" t="s">
        <v>18</v>
      </c>
      <c r="V505" s="93">
        <f>IFERROR(VLOOKUP(F505,'Table V'!A:F,6,FALSE),"TBD")</f>
        <v>6530207600</v>
      </c>
      <c r="W505" s="94" t="str">
        <f>IFERROR(VLOOKUP(F505,'Table V'!A:G,7,FALSE),"TBD")</f>
        <v>Qté 1</v>
      </c>
      <c r="X505" s="81" t="str">
        <f>IFERROR(VLOOKUP(A505,[1]Feuil1!$A:$AJ,32,FALSE),"N/A")</f>
        <v>Received</v>
      </c>
      <c r="Y505" s="86" t="s">
        <v>1893</v>
      </c>
      <c r="Z505" s="89" t="s">
        <v>1571</v>
      </c>
      <c r="AA505" s="81" t="s">
        <v>840</v>
      </c>
      <c r="AB505" s="85">
        <v>21884</v>
      </c>
      <c r="AC505" s="85"/>
      <c r="AD505" s="85">
        <v>6503</v>
      </c>
      <c r="AE505" s="90">
        <v>43510</v>
      </c>
      <c r="AF505" s="90">
        <v>43574</v>
      </c>
      <c r="AG505" s="90">
        <f t="shared" si="31"/>
        <v>43572</v>
      </c>
      <c r="AH505" s="81"/>
      <c r="AI505" s="133">
        <f>IFERROR(VLOOKUP(SPARES_MANUF[[#This Row],[LCT pour mise à la MAD]],[2]MAD!$B$4:$J$500000,2,FALSE),"MAD TBD")</f>
        <v>43572</v>
      </c>
      <c r="AJ505" s="246">
        <f>IFERROR(VLOOKUP(SPARES_MANUF[[#This Row],[LCT pour mise à la MAD]],[2]MAD!$B$4:$J$500000,9,FALSE),"")</f>
        <v>43573</v>
      </c>
      <c r="AK50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05" s="124">
        <f>SPARES_MANUF[[#This Row],[Promised ODD]]</f>
        <v>43574</v>
      </c>
      <c r="AM505" s="122" t="s">
        <v>10</v>
      </c>
      <c r="AN505" s="200">
        <f>IFERROR(VLOOKUP(SPARES_MANUF[[#This Row],[P/N]],'Table V'!A$1:O$7777,13,FALSE),"0,00")</f>
        <v>1686</v>
      </c>
      <c r="AO505" s="201">
        <f>IFERROR(VLOOKUP(SPARES_MANUF[[#This Row],[P/N]],'Table V'!A$1:O$7777,14,FALSE),"0,00")</f>
        <v>2964</v>
      </c>
      <c r="AP505" s="202" t="str">
        <f>IFERROR(VLOOKUP(SPARES_MANUF[[#This Row],[P/N]],'Table V'!A$1:O$7777,15,FALSE),"TBD")</f>
        <v>USD</v>
      </c>
      <c r="AQ505" s="201" t="str">
        <f>IFERROR(VLOOKUP(SPARES_MANUF[[#This Row],[CONCAT]],[3]PO_AS!$A$2:$R$2520,16,FALSE),"TBD")</f>
        <v>TBD</v>
      </c>
      <c r="AR505" s="202" t="str">
        <f>IFERROR(VLOOKUP(SPARES_MANUF[[#This Row],[CONCAT]],[3]PO_AS!$A$2:$S$2520,18,FALSE),"TBD")</f>
        <v>TBD</v>
      </c>
      <c r="AS505" s="202" t="str">
        <f t="shared" si="32"/>
        <v>Non valide</v>
      </c>
      <c r="AT505" s="202" t="str">
        <f t="shared" si="33"/>
        <v>Non valide</v>
      </c>
      <c r="AU50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5928</v>
      </c>
      <c r="AV505" s="280">
        <f>IFERROR(SPARES_MANUF[[#This Row],[CA]]*INDEX('Paramètres listes'!$A$32:$C$34,MATCH(SPARES_MANUF[[#This Row],[Devise vendue]],'Paramètres listes'!$A$32:$A$34,0),MATCH(DASHBOARD!$J$5,'Paramètres listes'!$A$32:$C$32,0)),"0,00")</f>
        <v>5275.92</v>
      </c>
      <c r="AW505" s="259" t="str">
        <f>LEFT(SPARES_MANUF[[#This Row],[LCT]],9)</f>
        <v>LCT269111</v>
      </c>
      <c r="AX505" s="205">
        <f>SPARES_MANUF[[#This Row],[Collaborated date]]</f>
        <v>43574</v>
      </c>
      <c r="AY505" s="206">
        <f>IF(AND(SPARES_MANUF[[#This Row],[Dashboard date]]&gt;40179,SPARES_MANUF[[#This Row],[Dashboard date]]&lt;45658),SPARES_MANUF[[#This Row],[Dashboard date]],0)</f>
        <v>43574</v>
      </c>
      <c r="AZ505" s="207">
        <f>IF(OR(SPARES_MANUF[[#This Row],[Client]]="STELIA",SPARES_MANUF[[#This Row],[Priority]]="RTN",SPARES_MANUF[[#This Row],[Priority]]="EXP",SPARES_MANUF[[#This Row],[Priority]]="CRIT"),2,1)</f>
        <v>2</v>
      </c>
      <c r="BA505" s="208">
        <f>IFERROR(VLOOKUP(SPARES_MANUF[[#This Row],[P/N]],Tableau2[[#All],[PN]:[Temps alloués (h)]],16,FALSE),"TBD")</f>
        <v>0</v>
      </c>
      <c r="BB505" s="208">
        <f>IFERROR(SUM(SPARES_MANUF[[#This Row],[Temps alloués Unitaire]]*SPARES_MANUF[[#This Row],[Requested Qty]]),"TBD")</f>
        <v>0</v>
      </c>
    </row>
    <row r="506" spans="1:54" ht="38.25" hidden="1" customHeight="1" x14ac:dyDescent="0.2">
      <c r="A506" s="335" t="str">
        <f t="shared" si="34"/>
        <v>2809820410</v>
      </c>
      <c r="B506" s="81" t="str">
        <f>IFERROR(VLOOKUP(F506,'Table V'!A:K,11,FALSE),"TBD")</f>
        <v>AIRBUS</v>
      </c>
      <c r="C506" s="81">
        <v>28098204</v>
      </c>
      <c r="D506" s="82" t="s">
        <v>139</v>
      </c>
      <c r="E506" s="83" t="s">
        <v>11</v>
      </c>
      <c r="F506" s="81" t="s">
        <v>1572</v>
      </c>
      <c r="G506" s="81" t="s">
        <v>1064</v>
      </c>
      <c r="H506" s="81" t="s">
        <v>1064</v>
      </c>
      <c r="I506" s="81" t="str">
        <f>IFERROR(VLOOKUP(F506,'Stock PHS'!A:F,6,FALSE),"")</f>
        <v/>
      </c>
      <c r="J506" s="84" t="str">
        <f>IFERROR(VLOOKUP(F506,'Table V'!A:I,9,FALSE),"P/N INCONNU")</f>
        <v>P/N CONNU</v>
      </c>
      <c r="K506" s="81" t="str">
        <f>IFERROR(VLOOKUP(F506,'Table V'!A:J,10,FALSE),"TBD")</f>
        <v>VB0043D</v>
      </c>
      <c r="L506" s="81" t="str">
        <f>IFERROR(VLOOKUP(F506,'Table V'!A:C,3,FALSE),"LdF non existante")</f>
        <v>LdF approuvée</v>
      </c>
      <c r="M506" s="85"/>
      <c r="N506" s="85" t="str">
        <f>IFERROR(VLOOKUP(F506,'Table V'!A:H,8,FALSE),"À définir")</f>
        <v>NON</v>
      </c>
      <c r="O506" s="81">
        <f>IFERROR(VLOOKUP(F506,'Table V'!A:E,2,FALSE),"TBD")</f>
        <v>317</v>
      </c>
      <c r="P506" s="85" t="str">
        <f>IFERROR(CONCATENATE(VLOOKUP(F506,'Table V'!$A$1:$Q$259969,17,FALSE),"-",(RIGHT(C506,4)),"0",D506),"")</f>
        <v>1251019-8204010</v>
      </c>
      <c r="Q506" s="92" t="str">
        <f>IFERROR(VLOOKUP(F506,'Table V'!A:L,12,FALSE),"")</f>
        <v>LAB</v>
      </c>
      <c r="R506" s="82" t="s">
        <v>1613</v>
      </c>
      <c r="S506" s="81" t="s">
        <v>153</v>
      </c>
      <c r="T506" s="90">
        <v>43572</v>
      </c>
      <c r="U506" s="88" t="s">
        <v>18</v>
      </c>
      <c r="V506" s="93" t="str">
        <f>IFERROR(VLOOKUP(F506,'Table V'!A:F,6,FALSE),"TBD")</f>
        <v>6V00205900</v>
      </c>
      <c r="W506" s="94" t="str">
        <f>IFERROR(VLOOKUP(F506,'Table V'!A:G,7,FALSE),"TBD")</f>
        <v>Qté 1</v>
      </c>
      <c r="X506" s="81" t="str">
        <f>IFERROR(VLOOKUP(A506,[1]Feuil1!$A:$AJ,32,FALSE),"N/A")</f>
        <v>Received</v>
      </c>
      <c r="Y506" s="86" t="s">
        <v>1893</v>
      </c>
      <c r="Z506" s="89" t="s">
        <v>1633</v>
      </c>
      <c r="AA506" s="81" t="s">
        <v>840</v>
      </c>
      <c r="AB506" s="85">
        <v>23119</v>
      </c>
      <c r="AC506" s="85"/>
      <c r="AD506" s="85">
        <v>6622</v>
      </c>
      <c r="AE506" s="90">
        <v>43544.999988425923</v>
      </c>
      <c r="AF506" s="90">
        <v>43574</v>
      </c>
      <c r="AG506" s="90">
        <f t="shared" si="31"/>
        <v>43572</v>
      </c>
      <c r="AH506" s="81"/>
      <c r="AI506" s="133">
        <f>IFERROR(VLOOKUP(SPARES_MANUF[[#This Row],[LCT pour mise à la MAD]],[2]MAD!$B$4:$J$500000,2,FALSE),"MAD TBD")</f>
        <v>43572</v>
      </c>
      <c r="AJ506" s="246">
        <f>IFERROR(VLOOKUP(SPARES_MANUF[[#This Row],[LCT pour mise à la MAD]],[2]MAD!$B$4:$J$500000,9,FALSE),"")</f>
        <v>43573</v>
      </c>
      <c r="AK50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06" s="124">
        <f>SPARES_MANUF[[#This Row],[Promised ODD]]</f>
        <v>43574</v>
      </c>
      <c r="AM506" s="122" t="s">
        <v>10</v>
      </c>
      <c r="AN506" s="200">
        <f>IFERROR(VLOOKUP(SPARES_MANUF[[#This Row],[P/N]],'Table V'!A$1:O$7777,13,FALSE),"0,00")</f>
        <v>2236</v>
      </c>
      <c r="AO506" s="201">
        <f>IFERROR(VLOOKUP(SPARES_MANUF[[#This Row],[P/N]],'Table V'!A$1:O$7777,14,FALSE),"0,00")</f>
        <v>2964</v>
      </c>
      <c r="AP506" s="202" t="str">
        <f>IFERROR(VLOOKUP(SPARES_MANUF[[#This Row],[P/N]],'Table V'!A$1:O$7777,15,FALSE),"TBD")</f>
        <v>USD</v>
      </c>
      <c r="AQ506" s="201" t="str">
        <f>IFERROR(VLOOKUP(SPARES_MANUF[[#This Row],[CONCAT]],[3]PO_AS!$A$2:$R$2520,16,FALSE),"TBD")</f>
        <v>TBD</v>
      </c>
      <c r="AR506" s="202" t="str">
        <f>IFERROR(VLOOKUP(SPARES_MANUF[[#This Row],[CONCAT]],[3]PO_AS!$A$2:$S$2520,18,FALSE),"TBD")</f>
        <v>TBD</v>
      </c>
      <c r="AS506" s="202" t="str">
        <f t="shared" si="32"/>
        <v>Non valide</v>
      </c>
      <c r="AT506" s="202" t="str">
        <f t="shared" si="33"/>
        <v>Non valide</v>
      </c>
      <c r="AU5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2964</v>
      </c>
      <c r="AV506" s="280">
        <f>IFERROR(SPARES_MANUF[[#This Row],[CA]]*INDEX('Paramètres listes'!$A$32:$C$34,MATCH(SPARES_MANUF[[#This Row],[Devise vendue]],'Paramètres listes'!$A$32:$A$34,0),MATCH(DASHBOARD!$J$5,'Paramètres listes'!$A$32:$C$32,0)),"0,00")</f>
        <v>2637.96</v>
      </c>
      <c r="AW506" s="259" t="str">
        <f>LEFT(SPARES_MANUF[[#This Row],[LCT]],9)</f>
        <v>LCT305380</v>
      </c>
      <c r="AX506" s="205">
        <f>SPARES_MANUF[[#This Row],[Collaborated date]]</f>
        <v>43574</v>
      </c>
      <c r="AY506" s="206">
        <f>IF(AND(SPARES_MANUF[[#This Row],[Dashboard date]]&gt;40179,SPARES_MANUF[[#This Row],[Dashboard date]]&lt;45658),SPARES_MANUF[[#This Row],[Dashboard date]],0)</f>
        <v>43574</v>
      </c>
      <c r="AZ506" s="207">
        <f>IF(OR(SPARES_MANUF[[#This Row],[Client]]="STELIA",SPARES_MANUF[[#This Row],[Priority]]="RTN",SPARES_MANUF[[#This Row],[Priority]]="EXP",SPARES_MANUF[[#This Row],[Priority]]="CRIT"),2,1)</f>
        <v>2</v>
      </c>
      <c r="BA506" s="208">
        <f>IFERROR(VLOOKUP(SPARES_MANUF[[#This Row],[P/N]],Tableau2[[#All],[PN]:[Temps alloués (h)]],16,FALSE),"TBD")</f>
        <v>0</v>
      </c>
      <c r="BB506" s="208">
        <f>IFERROR(SUM(SPARES_MANUF[[#This Row],[Temps alloués Unitaire]]*SPARES_MANUF[[#This Row],[Requested Qty]]),"TBD")</f>
        <v>0</v>
      </c>
    </row>
    <row r="507" spans="1:54" ht="51" hidden="1" customHeight="1" x14ac:dyDescent="0.2">
      <c r="A507" s="335" t="str">
        <f t="shared" si="34"/>
        <v>2809787110</v>
      </c>
      <c r="B507" s="81" t="str">
        <f>IFERROR(VLOOKUP(F507,'Table V'!A:K,11,FALSE),"TBD")</f>
        <v>AIRBUS</v>
      </c>
      <c r="C507" s="81">
        <v>28097871</v>
      </c>
      <c r="D507" s="82" t="s">
        <v>139</v>
      </c>
      <c r="E507" s="83" t="s">
        <v>11</v>
      </c>
      <c r="F507" s="81" t="s">
        <v>1601</v>
      </c>
      <c r="G507" s="81">
        <v>9</v>
      </c>
      <c r="H507" s="81">
        <v>5</v>
      </c>
      <c r="I507" s="81" t="str">
        <f>IFERROR(VLOOKUP(F507,'Stock PHS'!A:F,6,FALSE),"")</f>
        <v/>
      </c>
      <c r="J507" s="84" t="str">
        <f>IFERROR(VLOOKUP(F507,'Table V'!A:I,9,FALSE),"P/N INCONNU")</f>
        <v>P/N CONNU</v>
      </c>
      <c r="K507" s="81" t="str">
        <f>IFERROR(VLOOKUP(F507,'Table V'!A:J,10,FALSE),"TBD")</f>
        <v>N/A</v>
      </c>
      <c r="L507" s="81" t="str">
        <f>IFERROR(VLOOKUP(F507,'Table V'!A:C,3,FALSE),"LdF non existante")</f>
        <v>LdF Non approuvée</v>
      </c>
      <c r="M507" s="85"/>
      <c r="N507" s="85" t="str">
        <f>IFERROR(VLOOKUP(F507,'Table V'!A:H,8,FALSE),"À définir")</f>
        <v>NON</v>
      </c>
      <c r="O507" s="81" t="str">
        <f>IFERROR(VLOOKUP(F507,'Table V'!A:E,2,FALSE),"TBD")</f>
        <v>BUNDLE</v>
      </c>
      <c r="P507" s="85" t="str">
        <f>IFERROR(CONCATENATE(VLOOKUP(F507,'Table V'!$A$1:$Q$259969,17,FALSE),"-",(RIGHT(C507,4)),"0",D507),"")</f>
        <v>1251019-7871010</v>
      </c>
      <c r="Q507" s="92" t="str">
        <f>IFERROR(VLOOKUP(F507,'Table V'!A:L,12,FALSE),"")</f>
        <v>COL</v>
      </c>
      <c r="R507" s="82" t="s">
        <v>1620</v>
      </c>
      <c r="S507" s="81" t="s">
        <v>1624</v>
      </c>
      <c r="T507" s="90">
        <v>43572</v>
      </c>
      <c r="U507" s="88" t="s">
        <v>18</v>
      </c>
      <c r="V507" s="93" t="str">
        <f>IFERROR(VLOOKUP(F507,'Table V'!A:F,6,FALSE),"TBD")</f>
        <v>N/A</v>
      </c>
      <c r="W507" s="94" t="str">
        <f>IFERROR(VLOOKUP(F507,'Table V'!A:G,7,FALSE),"TBD")</f>
        <v>N/A</v>
      </c>
      <c r="X507" s="81" t="str">
        <f>IFERROR(VLOOKUP(A507,[1]Feuil1!$A:$AJ,32,FALSE),"N/A")</f>
        <v>N/A</v>
      </c>
      <c r="Y507" s="86" t="s">
        <v>1893</v>
      </c>
      <c r="Z507" s="89" t="s">
        <v>1627</v>
      </c>
      <c r="AA507" s="81" t="s">
        <v>840</v>
      </c>
      <c r="AB507" s="85">
        <v>23238</v>
      </c>
      <c r="AC507" s="85"/>
      <c r="AD507" s="85"/>
      <c r="AE507" s="90">
        <v>43544</v>
      </c>
      <c r="AF507" s="90">
        <v>43574</v>
      </c>
      <c r="AG507" s="90">
        <f t="shared" si="31"/>
        <v>43572</v>
      </c>
      <c r="AH507" s="81"/>
      <c r="AI507" s="133" t="str">
        <f>IFERROR(VLOOKUP(SPARES_MANUF[[#This Row],[LCT pour mise à la MAD]],[2]MAD!$B$4:$J$500000,2,FALSE),"MAD TBD")</f>
        <v>MAD TBD</v>
      </c>
      <c r="AJ507" s="246" t="str">
        <f>IFERROR(VLOOKUP(SPARES_MANUF[[#This Row],[LCT pour mise à la MAD]],[2]MAD!$B$4:$J$500000,9,FALSE),"")</f>
        <v/>
      </c>
      <c r="AK50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07" s="124">
        <f>SPARES_MANUF[[#This Row],[Promised ODD]]</f>
        <v>43574</v>
      </c>
      <c r="AM507" s="122" t="s">
        <v>10</v>
      </c>
      <c r="AN507" s="200">
        <f>IFERROR(VLOOKUP(SPARES_MANUF[[#This Row],[P/N]],'Table V'!A$1:O$7777,13,FALSE),"0,00")</f>
        <v>4521</v>
      </c>
      <c r="AO507" s="201">
        <f>IFERROR(VLOOKUP(SPARES_MANUF[[#This Row],[P/N]],'Table V'!A$1:O$7777,14,FALSE),"0,00")</f>
        <v>9368</v>
      </c>
      <c r="AP507" s="202" t="str">
        <f>IFERROR(VLOOKUP(SPARES_MANUF[[#This Row],[P/N]],'Table V'!A$1:O$7777,15,FALSE),"TBD")</f>
        <v>USD</v>
      </c>
      <c r="AQ507" s="201">
        <f>IFERROR(VLOOKUP(SPARES_MANUF[[#This Row],[CONCAT]],[3]PO_AS!$A$2:$R$2520,16,FALSE),"TBD")</f>
        <v>9368</v>
      </c>
      <c r="AR507" s="202" t="str">
        <f>IFERROR(VLOOKUP(SPARES_MANUF[[#This Row],[CONCAT]],[3]PO_AS!$A$2:$S$2520,18,FALSE),"TBD")</f>
        <v>USD</v>
      </c>
      <c r="AS507" s="202" t="str">
        <f t="shared" si="32"/>
        <v>Valide</v>
      </c>
      <c r="AT507" s="202" t="str">
        <f t="shared" si="33"/>
        <v>Valide</v>
      </c>
      <c r="AU5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84312</v>
      </c>
      <c r="AV507" s="280">
        <f>IFERROR(SPARES_MANUF[[#This Row],[CA]]*INDEX('Paramètres listes'!$A$32:$C$34,MATCH(SPARES_MANUF[[#This Row],[Devise vendue]],'Paramètres listes'!$A$32:$A$34,0),MATCH(DASHBOARD!$J$5,'Paramètres listes'!$A$32:$C$32,0)),"0,00")</f>
        <v>75037.680000000008</v>
      </c>
      <c r="AW507" s="259" t="str">
        <f>LEFT(SPARES_MANUF[[#This Row],[LCT]],9)</f>
        <v>LCT307414</v>
      </c>
      <c r="AX507" s="205">
        <f>SPARES_MANUF[[#This Row],[Collaborated date]]</f>
        <v>43574</v>
      </c>
      <c r="AY507" s="206">
        <f>IF(AND(SPARES_MANUF[[#This Row],[Dashboard date]]&gt;40179,SPARES_MANUF[[#This Row],[Dashboard date]]&lt;45658),SPARES_MANUF[[#This Row],[Dashboard date]],0)</f>
        <v>43574</v>
      </c>
      <c r="AZ507" s="207">
        <f>IF(OR(SPARES_MANUF[[#This Row],[Client]]="STELIA",SPARES_MANUF[[#This Row],[Priority]]="RTN",SPARES_MANUF[[#This Row],[Priority]]="EXP",SPARES_MANUF[[#This Row],[Priority]]="CRIT"),2,1)</f>
        <v>2</v>
      </c>
      <c r="BA507" s="208">
        <f>IFERROR(VLOOKUP(SPARES_MANUF[[#This Row],[P/N]],Tableau2[[#All],[PN]:[Temps alloués (h)]],16,FALSE),"TBD")</f>
        <v>19.37</v>
      </c>
      <c r="BB507" s="208">
        <f>IFERROR(SUM(SPARES_MANUF[[#This Row],[Temps alloués Unitaire]]*SPARES_MANUF[[#This Row],[Requested Qty]]),"TBD")</f>
        <v>174.33</v>
      </c>
    </row>
    <row r="508" spans="1:54" ht="38.25" hidden="1" customHeight="1" x14ac:dyDescent="0.2">
      <c r="A508" s="335" t="str">
        <f t="shared" si="34"/>
        <v>490003769110</v>
      </c>
      <c r="B508" s="81" t="str">
        <f>IFERROR(VLOOKUP(F508,'Table V'!A:K,11,FALSE),"TBD")</f>
        <v>STELIA</v>
      </c>
      <c r="C508" s="81">
        <v>4900037691</v>
      </c>
      <c r="D508" s="82" t="s">
        <v>139</v>
      </c>
      <c r="E508" s="83" t="s">
        <v>86</v>
      </c>
      <c r="F508" s="81" t="s">
        <v>627</v>
      </c>
      <c r="G508" s="81">
        <v>4</v>
      </c>
      <c r="H508" s="81">
        <v>4</v>
      </c>
      <c r="I508" s="81" t="str">
        <f>IFERROR(VLOOKUP(F508,'Stock PHS'!A:F,6,FALSE),"")</f>
        <v/>
      </c>
      <c r="J508" s="84" t="str">
        <f>IFERROR(VLOOKUP(F508,'Table V'!A:I,9,FALSE),"P/N INCONNU")</f>
        <v>P/N CONNU</v>
      </c>
      <c r="K508" s="81" t="str">
        <f>IFERROR(VLOOKUP(F508,'Table V'!A:J,10,FALSE),"TBD")</f>
        <v>N/A</v>
      </c>
      <c r="L508" s="81" t="str">
        <f>IFERROR(VLOOKUP(F508,'Table V'!A:C,3,FALSE),"LdF non existante")</f>
        <v>LdF approuvée</v>
      </c>
      <c r="M508" s="85"/>
      <c r="N508" s="85" t="str">
        <f>IFERROR(VLOOKUP(F508,'Table V'!A:H,8,FALSE),"À définir")</f>
        <v>OUI</v>
      </c>
      <c r="O508" s="81" t="str">
        <f>IFERROR(VLOOKUP(F508,'Table V'!A:E,2,FALSE),"TBD")</f>
        <v>FAISCEAU</v>
      </c>
      <c r="P508" s="85" t="str">
        <f>IFERROR(CONCATENATE(VLOOKUP(F508,'Table V'!$A$1:$Q$259969,17,FALSE),"-",(RIGHT(C508,4)),"0",D508),"")</f>
        <v>1251019-7691010</v>
      </c>
      <c r="Q508" s="92" t="str">
        <f>IFERROR(VLOOKUP(F508,'Table V'!A:L,12,FALSE),"")</f>
        <v>LAB</v>
      </c>
      <c r="R508" s="82" t="s">
        <v>1489</v>
      </c>
      <c r="S508" s="81" t="s">
        <v>1496</v>
      </c>
      <c r="T508" s="90">
        <v>43574</v>
      </c>
      <c r="U508" s="88" t="s">
        <v>18</v>
      </c>
      <c r="V508" s="93" t="str">
        <f>IFERROR(VLOOKUP(F508,'Table V'!A:F,6,FALSE),"TBD")</f>
        <v>N/A</v>
      </c>
      <c r="W508" s="94" t="str">
        <f>IFERROR(VLOOKUP(F508,'Table V'!A:G,7,FALSE),"TBD")</f>
        <v>N/A</v>
      </c>
      <c r="X508" s="81" t="str">
        <f>IFERROR(VLOOKUP(A508,[1]Feuil1!$A:$AJ,32,FALSE),"N/A")</f>
        <v>N/A</v>
      </c>
      <c r="Y508" s="86" t="s">
        <v>1893</v>
      </c>
      <c r="Z508" s="89" t="s">
        <v>1497</v>
      </c>
      <c r="AA508" s="81" t="s">
        <v>840</v>
      </c>
      <c r="AB508" s="85" t="s">
        <v>44</v>
      </c>
      <c r="AC508" s="85"/>
      <c r="AD508" s="85"/>
      <c r="AE508" s="90">
        <v>43580</v>
      </c>
      <c r="AF508" s="90">
        <v>43580</v>
      </c>
      <c r="AG508" s="90">
        <f t="shared" si="31"/>
        <v>43574</v>
      </c>
      <c r="AH508" s="81"/>
      <c r="AI508" s="133">
        <f>IFERROR(VLOOKUP(SPARES_MANUF[[#This Row],[LCT pour mise à la MAD]],[2]MAD!$B$4:$J$500000,2,FALSE),"MAD TBD")</f>
        <v>43574</v>
      </c>
      <c r="AJ508" s="246">
        <f>IFERROR(VLOOKUP(SPARES_MANUF[[#This Row],[LCT pour mise à la MAD]],[2]MAD!$B$4:$J$500000,9,FALSE),"")</f>
        <v>43579</v>
      </c>
      <c r="AK50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08" s="124">
        <f>SPARES_MANUF[[#This Row],[Promised ODD]]</f>
        <v>43580</v>
      </c>
      <c r="AM508" s="122" t="s">
        <v>10</v>
      </c>
      <c r="AN508" s="200">
        <f>IFERROR(VLOOKUP(SPARES_MANUF[[#This Row],[P/N]],'Table V'!A$1:O$7777,13,FALSE),"0,00")</f>
        <v>142.56</v>
      </c>
      <c r="AO508" s="201">
        <f>IFERROR(VLOOKUP(SPARES_MANUF[[#This Row],[P/N]],'Table V'!A$1:O$7777,14,FALSE),"0,00")</f>
        <v>0</v>
      </c>
      <c r="AP508" s="202" t="str">
        <f>IFERROR(VLOOKUP(SPARES_MANUF[[#This Row],[P/N]],'Table V'!A$1:O$7777,15,FALSE),"TBD")</f>
        <v>EUR</v>
      </c>
      <c r="AQ508" s="201" t="str">
        <f>IFERROR(VLOOKUP(SPARES_MANUF[[#This Row],[CONCAT]],[3]PO_AS!$A$2:$R$2520,16,FALSE),"TBD")</f>
        <v>TBD</v>
      </c>
      <c r="AR508" s="202" t="str">
        <f>IFERROR(VLOOKUP(SPARES_MANUF[[#This Row],[CONCAT]],[3]PO_AS!$A$2:$S$2520,18,FALSE),"TBD")</f>
        <v>TBD</v>
      </c>
      <c r="AS508" s="202" t="str">
        <f t="shared" si="32"/>
        <v>Non valide</v>
      </c>
      <c r="AT508" s="202" t="str">
        <f t="shared" si="33"/>
        <v>Non valide</v>
      </c>
      <c r="AU5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570.24</v>
      </c>
      <c r="AV508" s="280">
        <f>IFERROR(SPARES_MANUF[[#This Row],[CA]]*INDEX('Paramètres listes'!$A$32:$C$34,MATCH(SPARES_MANUF[[#This Row],[Devise vendue]],'Paramètres listes'!$A$32:$A$34,0),MATCH(DASHBOARD!$J$5,'Paramètres listes'!$A$32:$C$32,0)),"0,00")</f>
        <v>570.24</v>
      </c>
      <c r="AW508" s="259" t="str">
        <f>LEFT(SPARES_MANUF[[#This Row],[LCT]],9)</f>
        <v>LCT279876</v>
      </c>
      <c r="AX508" s="205">
        <f>SPARES_MANUF[[#This Row],[Collaborated date]]</f>
        <v>43580</v>
      </c>
      <c r="AY508" s="206">
        <f>IF(AND(SPARES_MANUF[[#This Row],[Dashboard date]]&gt;40179,SPARES_MANUF[[#This Row],[Dashboard date]]&lt;45658),SPARES_MANUF[[#This Row],[Dashboard date]],0)</f>
        <v>43580</v>
      </c>
      <c r="AZ508" s="207">
        <f>IF(OR(SPARES_MANUF[[#This Row],[Client]]="STELIA",SPARES_MANUF[[#This Row],[Priority]]="RTN",SPARES_MANUF[[#This Row],[Priority]]="EXP",SPARES_MANUF[[#This Row],[Priority]]="CRIT"),2,1)</f>
        <v>2</v>
      </c>
      <c r="BA508" s="208">
        <f>IFERROR(VLOOKUP(SPARES_MANUF[[#This Row],[P/N]],Tableau2[[#All],[PN]:[Temps alloués (h)]],16,FALSE),"TBD")</f>
        <v>1.07</v>
      </c>
      <c r="BB508" s="208">
        <f>IFERROR(SUM(SPARES_MANUF[[#This Row],[Temps alloués Unitaire]]*SPARES_MANUF[[#This Row],[Requested Qty]]),"TBD")</f>
        <v>4.28</v>
      </c>
    </row>
    <row r="509" spans="1:54" ht="114.75" hidden="1" customHeight="1" x14ac:dyDescent="0.2">
      <c r="A509" s="335" t="str">
        <f t="shared" si="34"/>
        <v>2804605010</v>
      </c>
      <c r="B509" s="81" t="str">
        <f>IFERROR(VLOOKUP(F509,'Table V'!A:K,11,FALSE),"TBD")</f>
        <v>AIRBUS</v>
      </c>
      <c r="C509" s="81">
        <v>28046050</v>
      </c>
      <c r="D509" s="82" t="s">
        <v>139</v>
      </c>
      <c r="E509" s="83" t="s">
        <v>86</v>
      </c>
      <c r="F509" s="81" t="s">
        <v>678</v>
      </c>
      <c r="G509" s="81">
        <v>1</v>
      </c>
      <c r="H509" s="81">
        <v>0</v>
      </c>
      <c r="I509" s="81" t="str">
        <f>IFERROR(VLOOKUP(F509,'Stock PHS'!A:F,6,FALSE),"")</f>
        <v/>
      </c>
      <c r="J509" s="84" t="str">
        <f>IFERROR(VLOOKUP(F509,'Table V'!A:I,9,FALSE),"P/N INCONNU")</f>
        <v>P/N CONNU</v>
      </c>
      <c r="K509" s="81" t="str">
        <f>IFERROR(VLOOKUP(F509,'Table V'!A:J,10,FALSE),"TBD")</f>
        <v>NB6251P</v>
      </c>
      <c r="L509" s="81" t="str">
        <f>IFERROR(VLOOKUP(F509,'Table V'!A:C,3,FALSE),"LdF non existante")</f>
        <v>LdF Non approuvée</v>
      </c>
      <c r="M509" s="85"/>
      <c r="N509" s="85" t="str">
        <f>IFERROR(VLOOKUP(F509,'Table V'!A:H,8,FALSE),"À définir")</f>
        <v>NON</v>
      </c>
      <c r="O509" s="81">
        <f>IFERROR(VLOOKUP(F509,'Table V'!A:E,2,FALSE),"TBD")</f>
        <v>60</v>
      </c>
      <c r="P509" s="81" t="str">
        <f>IFERROR(CONCATENATE(VLOOKUP(F509,'Table V'!$A$1:$Q$259969,17,FALSE),"-",(RIGHT(C509,4)),"0",D509),"")</f>
        <v>1251019-6050010</v>
      </c>
      <c r="Q509" s="92" t="str">
        <f>IFERROR(VLOOKUP(F509,'Table V'!A:L,12,FALSE),"")</f>
        <v>LAB</v>
      </c>
      <c r="R509" s="82" t="s">
        <v>1595</v>
      </c>
      <c r="S509" s="81" t="s">
        <v>265</v>
      </c>
      <c r="T509" s="90">
        <v>43579</v>
      </c>
      <c r="U509" s="88" t="s">
        <v>18</v>
      </c>
      <c r="V509" s="93" t="str">
        <f>IFERROR(VLOOKUP(F509,'Table V'!A:F,6,FALSE),"TBD")</f>
        <v>6963455500
6963455400</v>
      </c>
      <c r="W509" s="94" t="str">
        <f>IFERROR(VLOOKUP(F509,'Table V'!A:G,7,FALSE),"TBD")</f>
        <v>Qté 1
Qté 1</v>
      </c>
      <c r="X509" s="81" t="str">
        <f>IFERROR(VLOOKUP(A509,[1]Feuil1!$A:$AJ,32,FALSE),"N/A")</f>
        <v>Received</v>
      </c>
      <c r="Y509" s="86" t="s">
        <v>1893</v>
      </c>
      <c r="Z509" s="89" t="s">
        <v>1471</v>
      </c>
      <c r="AA509" s="81" t="s">
        <v>840</v>
      </c>
      <c r="AB509" s="85">
        <v>21431</v>
      </c>
      <c r="AC509" s="85"/>
      <c r="AD509" s="85">
        <v>6172</v>
      </c>
      <c r="AE509" s="90">
        <v>43585</v>
      </c>
      <c r="AF509" s="90">
        <v>43585</v>
      </c>
      <c r="AG509" s="90">
        <f t="shared" si="31"/>
        <v>43579</v>
      </c>
      <c r="AH509" s="81"/>
      <c r="AI509" s="133">
        <f>IFERROR(VLOOKUP(SPARES_MANUF[[#This Row],[LCT pour mise à la MAD]],[2]MAD!$B$4:$J$500000,2,FALSE),"MAD TBD")</f>
        <v>43553</v>
      </c>
      <c r="AJ509" s="246">
        <f>IFERROR(VLOOKUP(SPARES_MANUF[[#This Row],[LCT pour mise à la MAD]],[2]MAD!$B$4:$J$500000,9,FALSE),"")</f>
        <v>43556</v>
      </c>
      <c r="AK50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09" s="124">
        <f>SPARES_MANUF[[#This Row],[Promised ODD]]</f>
        <v>43585</v>
      </c>
      <c r="AM509" s="122" t="s">
        <v>10</v>
      </c>
      <c r="AN509" s="200">
        <f>IFERROR(VLOOKUP(SPARES_MANUF[[#This Row],[P/N]],'Table V'!A$1:O$7777,13,FALSE),"0,00")</f>
        <v>1036</v>
      </c>
      <c r="AO509" s="201">
        <f>IFERROR(VLOOKUP(SPARES_MANUF[[#This Row],[P/N]],'Table V'!A$1:O$7777,14,FALSE),"0,00")</f>
        <v>1937</v>
      </c>
      <c r="AP509" s="202" t="str">
        <f>IFERROR(VLOOKUP(SPARES_MANUF[[#This Row],[P/N]],'Table V'!A$1:O$7777,15,FALSE),"TBD")</f>
        <v>USD</v>
      </c>
      <c r="AQ509" s="201" t="str">
        <f>IFERROR(VLOOKUP(SPARES_MANUF[[#This Row],[CONCAT]],[3]PO_AS!$A$2:$R$2520,16,FALSE),"TBD")</f>
        <v>TBD</v>
      </c>
      <c r="AR509" s="202" t="str">
        <f>IFERROR(VLOOKUP(SPARES_MANUF[[#This Row],[CONCAT]],[3]PO_AS!$A$2:$S$2520,18,FALSE),"TBD")</f>
        <v>TBD</v>
      </c>
      <c r="AS509" s="202" t="str">
        <f t="shared" si="32"/>
        <v>Non valide</v>
      </c>
      <c r="AT509" s="202" t="str">
        <f t="shared" si="33"/>
        <v>Non valide</v>
      </c>
      <c r="AU5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509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509" s="259" t="str">
        <f>LEFT(SPARES_MANUF[[#This Row],[LCT]],9)</f>
        <v>LCT261757</v>
      </c>
      <c r="AX509" s="205">
        <f>SPARES_MANUF[[#This Row],[Collaborated date]]</f>
        <v>43585</v>
      </c>
      <c r="AY509" s="206">
        <f>IF(AND(SPARES_MANUF[[#This Row],[Dashboard date]]&gt;40179,SPARES_MANUF[[#This Row],[Dashboard date]]&lt;45658),SPARES_MANUF[[#This Row],[Dashboard date]],0)</f>
        <v>43585</v>
      </c>
      <c r="AZ509" s="207">
        <f>IF(OR(SPARES_MANUF[[#This Row],[Client]]="STELIA",SPARES_MANUF[[#This Row],[Priority]]="RTN",SPARES_MANUF[[#This Row],[Priority]]="EXP",SPARES_MANUF[[#This Row],[Priority]]="CRIT"),2,1)</f>
        <v>2</v>
      </c>
      <c r="BA509" s="208">
        <f>IFERROR(VLOOKUP(SPARES_MANUF[[#This Row],[P/N]],Tableau2[[#All],[PN]:[Temps alloués (h)]],16,FALSE),"TBD")</f>
        <v>0</v>
      </c>
      <c r="BB509" s="208">
        <f>IFERROR(SUM(SPARES_MANUF[[#This Row],[Temps alloués Unitaire]]*SPARES_MANUF[[#This Row],[Requested Qty]]),"TBD")</f>
        <v>0</v>
      </c>
    </row>
    <row r="510" spans="1:54" ht="38.25" hidden="1" customHeight="1" x14ac:dyDescent="0.2">
      <c r="A510" s="335" t="str">
        <f t="shared" si="34"/>
        <v>2804605610</v>
      </c>
      <c r="B510" s="81" t="str">
        <f>IFERROR(VLOOKUP(F510,'Table V'!A:K,11,FALSE),"TBD")</f>
        <v>AIRBUS</v>
      </c>
      <c r="C510" s="81">
        <v>28046056</v>
      </c>
      <c r="D510" s="82" t="s">
        <v>139</v>
      </c>
      <c r="E510" s="83" t="s">
        <v>86</v>
      </c>
      <c r="F510" s="81" t="s">
        <v>678</v>
      </c>
      <c r="G510" s="81">
        <v>1</v>
      </c>
      <c r="H510" s="81">
        <v>0</v>
      </c>
      <c r="I510" s="81" t="str">
        <f>IFERROR(VLOOKUP(F510,'Stock PHS'!A:F,6,FALSE),"")</f>
        <v/>
      </c>
      <c r="J510" s="84" t="str">
        <f>IFERROR(VLOOKUP(F510,'Table V'!A:I,9,FALSE),"P/N INCONNU")</f>
        <v>P/N CONNU</v>
      </c>
      <c r="K510" s="81" t="str">
        <f>IFERROR(VLOOKUP(F510,'Table V'!A:J,10,FALSE),"TBD")</f>
        <v>NB6251P</v>
      </c>
      <c r="L510" s="81" t="str">
        <f>IFERROR(VLOOKUP(F510,'Table V'!A:C,3,FALSE),"LdF non existante")</f>
        <v>LdF Non approuvée</v>
      </c>
      <c r="M510" s="85"/>
      <c r="N510" s="85" t="str">
        <f>IFERROR(VLOOKUP(F510,'Table V'!A:H,8,FALSE),"À définir")</f>
        <v>NON</v>
      </c>
      <c r="O510" s="81">
        <f>IFERROR(VLOOKUP(F510,'Table V'!A:E,2,FALSE),"TBD")</f>
        <v>60</v>
      </c>
      <c r="P510" s="81" t="str">
        <f>IFERROR(CONCATENATE(VLOOKUP(F510,'Table V'!$A$1:$Q$259969,17,FALSE),"-",(RIGHT(C510,4)),"0",D510),"")</f>
        <v>1251019-6056010</v>
      </c>
      <c r="Q510" s="92" t="str">
        <f>IFERROR(VLOOKUP(F510,'Table V'!A:L,12,FALSE),"")</f>
        <v>LAB</v>
      </c>
      <c r="R510" s="82" t="s">
        <v>1896</v>
      </c>
      <c r="S510" s="81" t="s">
        <v>266</v>
      </c>
      <c r="T510" s="90">
        <v>43579</v>
      </c>
      <c r="U510" s="88" t="s">
        <v>18</v>
      </c>
      <c r="V510" s="93" t="str">
        <f>IFERROR(VLOOKUP(F510,'Table V'!A:F,6,FALSE),"TBD")</f>
        <v>6963455500
6963455400</v>
      </c>
      <c r="W510" s="94" t="str">
        <f>IFERROR(VLOOKUP(F510,'Table V'!A:G,7,FALSE),"TBD")</f>
        <v>Qté 1
Qté 1</v>
      </c>
      <c r="X510" s="81" t="str">
        <f>IFERROR(VLOOKUP(A510,[1]Feuil1!$A:$AJ,32,FALSE),"N/A")</f>
        <v>Received</v>
      </c>
      <c r="Y510" s="86" t="s">
        <v>1893</v>
      </c>
      <c r="Z510" s="89" t="s">
        <v>1471</v>
      </c>
      <c r="AA510" s="81" t="s">
        <v>840</v>
      </c>
      <c r="AB510" s="85">
        <v>21431</v>
      </c>
      <c r="AC510" s="85"/>
      <c r="AD510" s="85">
        <v>6172</v>
      </c>
      <c r="AE510" s="90">
        <v>43585</v>
      </c>
      <c r="AF510" s="90">
        <v>43585</v>
      </c>
      <c r="AG510" s="90">
        <f t="shared" si="31"/>
        <v>43579</v>
      </c>
      <c r="AH510" s="81"/>
      <c r="AI510" s="133">
        <f>IFERROR(VLOOKUP(SPARES_MANUF[[#This Row],[LCT pour mise à la MAD]],[2]MAD!$B$4:$J$500000,2,FALSE),"MAD TBD")</f>
        <v>43553</v>
      </c>
      <c r="AJ510" s="246">
        <f>IFERROR(VLOOKUP(SPARES_MANUF[[#This Row],[LCT pour mise à la MAD]],[2]MAD!$B$4:$J$500000,9,FALSE),"")</f>
        <v>43556</v>
      </c>
      <c r="AK51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10" s="124">
        <f>SPARES_MANUF[[#This Row],[Promised ODD]]</f>
        <v>43585</v>
      </c>
      <c r="AM510" s="122" t="s">
        <v>10</v>
      </c>
      <c r="AN510" s="200">
        <f>IFERROR(VLOOKUP(SPARES_MANUF[[#This Row],[P/N]],'Table V'!A$1:O$7777,13,FALSE),"0,00")</f>
        <v>1036</v>
      </c>
      <c r="AO510" s="201">
        <f>IFERROR(VLOOKUP(SPARES_MANUF[[#This Row],[P/N]],'Table V'!A$1:O$7777,14,FALSE),"0,00")</f>
        <v>1937</v>
      </c>
      <c r="AP510" s="202" t="str">
        <f>IFERROR(VLOOKUP(SPARES_MANUF[[#This Row],[P/N]],'Table V'!A$1:O$7777,15,FALSE),"TBD")</f>
        <v>USD</v>
      </c>
      <c r="AQ510" s="201" t="str">
        <f>IFERROR(VLOOKUP(SPARES_MANUF[[#This Row],[CONCAT]],[3]PO_AS!$A$2:$R$2520,16,FALSE),"TBD")</f>
        <v>TBD</v>
      </c>
      <c r="AR510" s="202" t="str">
        <f>IFERROR(VLOOKUP(SPARES_MANUF[[#This Row],[CONCAT]],[3]PO_AS!$A$2:$S$2520,18,FALSE),"TBD")</f>
        <v>TBD</v>
      </c>
      <c r="AS510" s="202" t="str">
        <f t="shared" si="32"/>
        <v>Non valide</v>
      </c>
      <c r="AT510" s="202" t="str">
        <f t="shared" si="33"/>
        <v>Non valide</v>
      </c>
      <c r="AU5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510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510" s="259" t="str">
        <f>LEFT(SPARES_MANUF[[#This Row],[LCT]],9)</f>
        <v>LCT262043</v>
      </c>
      <c r="AX510" s="205">
        <f>SPARES_MANUF[[#This Row],[Collaborated date]]</f>
        <v>43585</v>
      </c>
      <c r="AY510" s="206">
        <f>IF(AND(SPARES_MANUF[[#This Row],[Dashboard date]]&gt;40179,SPARES_MANUF[[#This Row],[Dashboard date]]&lt;45658),SPARES_MANUF[[#This Row],[Dashboard date]],0)</f>
        <v>43585</v>
      </c>
      <c r="AZ510" s="207">
        <f>IF(OR(SPARES_MANUF[[#This Row],[Client]]="STELIA",SPARES_MANUF[[#This Row],[Priority]]="RTN",SPARES_MANUF[[#This Row],[Priority]]="EXP",SPARES_MANUF[[#This Row],[Priority]]="CRIT"),2,1)</f>
        <v>2</v>
      </c>
      <c r="BA510" s="208">
        <f>IFERROR(VLOOKUP(SPARES_MANUF[[#This Row],[P/N]],Tableau2[[#All],[PN]:[Temps alloués (h)]],16,FALSE),"TBD")</f>
        <v>0</v>
      </c>
      <c r="BB510" s="208">
        <f>IFERROR(SUM(SPARES_MANUF[[#This Row],[Temps alloués Unitaire]]*SPARES_MANUF[[#This Row],[Requested Qty]]),"TBD")</f>
        <v>0</v>
      </c>
    </row>
    <row r="511" spans="1:54" ht="38.25" hidden="1" customHeight="1" x14ac:dyDescent="0.2">
      <c r="A511" s="335" t="str">
        <f t="shared" si="34"/>
        <v>2811895610</v>
      </c>
      <c r="B511" s="81" t="str">
        <f>IFERROR(VLOOKUP(F511,'Table V'!A:K,11,FALSE),"TBD")</f>
        <v>AIRBUS</v>
      </c>
      <c r="C511" s="81">
        <v>28118956</v>
      </c>
      <c r="D511" s="82" t="s">
        <v>139</v>
      </c>
      <c r="E511" s="83" t="s">
        <v>3</v>
      </c>
      <c r="F511" s="81" t="s">
        <v>507</v>
      </c>
      <c r="G511" s="81">
        <v>3</v>
      </c>
      <c r="H511" s="81">
        <v>3</v>
      </c>
      <c r="I511" s="81" t="str">
        <f>IFERROR(VLOOKUP(F511,'Stock PHS'!A:F,6,FALSE),"")</f>
        <v/>
      </c>
      <c r="J511" s="84" t="str">
        <f>IFERROR(VLOOKUP(F511,'Table V'!A:I,9,FALSE),"P/N INCONNU")</f>
        <v>P/N CONNU</v>
      </c>
      <c r="K511" s="81" t="str">
        <f>IFERROR(VLOOKUP(F511,'Table V'!A:J,10,FALSE),"TBD")</f>
        <v>NB03483P</v>
      </c>
      <c r="L511" s="81" t="str">
        <f>IFERROR(VLOOKUP(F511,'Table V'!A:C,3,FALSE),"LdF non existante")</f>
        <v>LdF approuvée</v>
      </c>
      <c r="M511" s="85"/>
      <c r="N511" s="85" t="str">
        <f>IFERROR(VLOOKUP(F511,'Table V'!A:H,8,FALSE),"À définir")</f>
        <v>NON</v>
      </c>
      <c r="O511" s="81">
        <f>IFERROR(VLOOKUP(F511,'Table V'!A:E,2,FALSE),"TBD")</f>
        <v>27</v>
      </c>
      <c r="P511" s="85" t="str">
        <f>IFERROR(CONCATENATE(VLOOKUP(F511,'Table V'!$A$1:$Q$259969,17,FALSE),"-",(RIGHT(C511,4)),"0",D511),"")</f>
        <v>1251019-8956010</v>
      </c>
      <c r="Q511" s="92" t="str">
        <f>IFERROR(VLOOKUP(F511,'Table V'!A:L,12,FALSE),"")</f>
        <v>LAB</v>
      </c>
      <c r="R511" s="82" t="s">
        <v>1862</v>
      </c>
      <c r="S511" s="81" t="s">
        <v>1863</v>
      </c>
      <c r="T511" s="90">
        <v>43579</v>
      </c>
      <c r="U511" s="88" t="s">
        <v>18</v>
      </c>
      <c r="V511" s="93" t="str">
        <f>IFERROR(VLOOKUP(F511,'Table V'!A:F,6,FALSE),"TBD")</f>
        <v>N/A</v>
      </c>
      <c r="W511" s="94" t="str">
        <f>IFERROR(VLOOKUP(F511,'Table V'!A:G,7,FALSE),"TBD")</f>
        <v>N/A</v>
      </c>
      <c r="X511" s="81" t="str">
        <f>IFERROR(VLOOKUP(A511,[1]Feuil1!$A:$AJ,32,FALSE),"N/A")</f>
        <v>N/A</v>
      </c>
      <c r="Y511" s="86" t="s">
        <v>1893</v>
      </c>
      <c r="Z511" s="89" t="s">
        <v>1908</v>
      </c>
      <c r="AA511" s="81" t="s">
        <v>840</v>
      </c>
      <c r="AB511" s="85">
        <v>23791</v>
      </c>
      <c r="AC511" s="85"/>
      <c r="AD511" s="85">
        <v>6797</v>
      </c>
      <c r="AE511" s="90">
        <v>43567</v>
      </c>
      <c r="AF511" s="90">
        <v>43581</v>
      </c>
      <c r="AG511" s="90">
        <f t="shared" si="31"/>
        <v>43579</v>
      </c>
      <c r="AH511" s="81"/>
      <c r="AI511" s="133">
        <f>IFERROR(VLOOKUP(SPARES_MANUF[[#This Row],[LCT pour mise à la MAD]],[2]MAD!$B$4:$J$500000,2,FALSE),"MAD TBD")</f>
        <v>43584</v>
      </c>
      <c r="AJ511" s="124">
        <f>IFERROR(VLOOKUP(SPARES_MANUF[[#This Row],[LCT pour mise à la MAD]],[2]MAD!$B$4:$J$500000,9,FALSE),"")</f>
        <v>43584</v>
      </c>
      <c r="AK5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1" s="124">
        <f>SPARES_MANUF[[#This Row],[Promised ODD]]</f>
        <v>43581</v>
      </c>
      <c r="AM511" s="122" t="s">
        <v>10</v>
      </c>
      <c r="AN511" s="200">
        <f>IFERROR(VLOOKUP(SPARES_MANUF[[#This Row],[P/N]],'Table V'!A$1:O$7777,13,FALSE),"0,00")</f>
        <v>1466</v>
      </c>
      <c r="AO511" s="201">
        <f>IFERROR(VLOOKUP(SPARES_MANUF[[#This Row],[P/N]],'Table V'!A$1:O$7777,14,FALSE),"0,00")</f>
        <v>2436</v>
      </c>
      <c r="AP511" s="202" t="str">
        <f>IFERROR(VLOOKUP(SPARES_MANUF[[#This Row],[P/N]],'Table V'!A$1:O$7777,15,FALSE),"TBD")</f>
        <v>USD</v>
      </c>
      <c r="AQ511" s="201" t="str">
        <f>IFERROR(VLOOKUP(SPARES_MANUF[[#This Row],[CONCAT]],[3]PO_AS!$A$2:$R$2520,16,FALSE),"TBD")</f>
        <v>TBD</v>
      </c>
      <c r="AR511" s="202" t="str">
        <f>IFERROR(VLOOKUP(SPARES_MANUF[[#This Row],[CONCAT]],[3]PO_AS!$A$2:$S$2520,18,FALSE),"TBD")</f>
        <v>TBD</v>
      </c>
      <c r="AS511" s="202" t="str">
        <f t="shared" si="32"/>
        <v>Non valide</v>
      </c>
      <c r="AT511" s="202" t="str">
        <f t="shared" si="33"/>
        <v>Non valide</v>
      </c>
      <c r="AU5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7308</v>
      </c>
      <c r="AV511" s="280">
        <f>IFERROR(SPARES_MANUF[[#This Row],[CA]]*INDEX('Paramètres listes'!$A$32:$C$34,MATCH(SPARES_MANUF[[#This Row],[Devise vendue]],'Paramètres listes'!$A$32:$A$34,0),MATCH(DASHBOARD!$J$5,'Paramètres listes'!$A$32:$C$32,0)),"0,00")</f>
        <v>6504.12</v>
      </c>
      <c r="AW511" s="259" t="str">
        <f>LEFT(SPARES_MANUF[[#This Row],[LCT]],9)</f>
        <v>LCT324915</v>
      </c>
      <c r="AX511" s="205">
        <f>SPARES_MANUF[[#This Row],[Collaborated date]]</f>
        <v>43581</v>
      </c>
      <c r="AY511" s="206">
        <f>IF(AND(SPARES_MANUF[[#This Row],[Dashboard date]]&gt;40179,SPARES_MANUF[[#This Row],[Dashboard date]]&lt;45658),SPARES_MANUF[[#This Row],[Dashboard date]],0)</f>
        <v>43581</v>
      </c>
      <c r="AZ511" s="207">
        <f>IF(OR(SPARES_MANUF[[#This Row],[Client]]="STELIA",SPARES_MANUF[[#This Row],[Priority]]="RTN",SPARES_MANUF[[#This Row],[Priority]]="EXP",SPARES_MANUF[[#This Row],[Priority]]="CRIT"),2,1)</f>
        <v>1</v>
      </c>
      <c r="BA511" s="208">
        <f>IFERROR(VLOOKUP(SPARES_MANUF[[#This Row],[P/N]],Tableau2[[#All],[PN]:[Temps alloués (h)]],16,FALSE),"TBD")</f>
        <v>3.53</v>
      </c>
      <c r="BB511" s="208">
        <f>IFERROR(SUM(SPARES_MANUF[[#This Row],[Temps alloués Unitaire]]*SPARES_MANUF[[#This Row],[Requested Qty]]),"TBD")</f>
        <v>10.59</v>
      </c>
    </row>
    <row r="512" spans="1:54" ht="63.75" hidden="1" customHeight="1" x14ac:dyDescent="0.2">
      <c r="A512" s="336" t="str">
        <f t="shared" si="34"/>
        <v>2804605510</v>
      </c>
      <c r="B512" s="81" t="str">
        <f>IFERROR(VLOOKUP(F512,'Table V'!A:K,11,FALSE),"TBD")</f>
        <v>AIRBUS</v>
      </c>
      <c r="C512" s="81">
        <v>28046055</v>
      </c>
      <c r="D512" s="82" t="s">
        <v>139</v>
      </c>
      <c r="E512" s="83" t="s">
        <v>86</v>
      </c>
      <c r="F512" s="81" t="s">
        <v>678</v>
      </c>
      <c r="G512" s="81">
        <v>1</v>
      </c>
      <c r="H512" s="81">
        <v>1</v>
      </c>
      <c r="I512" s="81" t="str">
        <f>IFERROR(VLOOKUP(F512,'Stock PHS'!A:F,6,FALSE),"")</f>
        <v/>
      </c>
      <c r="J512" s="84" t="str">
        <f>IFERROR(VLOOKUP(F512,'Table V'!A:I,9,FALSE),"P/N INCONNU")</f>
        <v>P/N CONNU</v>
      </c>
      <c r="K512" s="81" t="str">
        <f>IFERROR(VLOOKUP(F512,'Table V'!A:J,10,FALSE),"TBD")</f>
        <v>NB6251P</v>
      </c>
      <c r="L512" s="81" t="str">
        <f>IFERROR(VLOOKUP(F512,'Table V'!A:C,3,FALSE),"LdF non existante")</f>
        <v>LdF Non approuvée</v>
      </c>
      <c r="M512" s="85"/>
      <c r="N512" s="85" t="str">
        <f>IFERROR(VLOOKUP(F512,'Table V'!A:H,8,FALSE),"À définir")</f>
        <v>NON</v>
      </c>
      <c r="O512" s="81">
        <f>IFERROR(VLOOKUP(F512,'Table V'!A:E,2,FALSE),"TBD")</f>
        <v>60</v>
      </c>
      <c r="P512" s="81" t="str">
        <f>IFERROR(CONCATENATE(VLOOKUP(F512,'Table V'!$A$1:$Q$259969,17,FALSE),"-",(RIGHT(C512,4)),"0",D512),"")</f>
        <v>1251019-6055010</v>
      </c>
      <c r="Q512" s="92" t="str">
        <f>IFERROR(VLOOKUP(F512,'Table V'!A:L,12,FALSE),"")</f>
        <v>LAB</v>
      </c>
      <c r="R512" s="82" t="s">
        <v>1914</v>
      </c>
      <c r="S512" s="81" t="s">
        <v>267</v>
      </c>
      <c r="T512" s="90">
        <v>43579</v>
      </c>
      <c r="U512" s="88" t="s">
        <v>18</v>
      </c>
      <c r="V512" s="93" t="str">
        <f>IFERROR(VLOOKUP(F512,'Table V'!A:F,6,FALSE),"TBD")</f>
        <v>6963455500
6963455400</v>
      </c>
      <c r="W512" s="94" t="str">
        <f>IFERROR(VLOOKUP(F512,'Table V'!A:G,7,FALSE),"TBD")</f>
        <v>Qté 1
Qté 1</v>
      </c>
      <c r="X512" s="81" t="str">
        <f>IFERROR(VLOOKUP(A512,[1]Feuil1!$A:$AJ,32,FALSE),"N/A")</f>
        <v>Received</v>
      </c>
      <c r="Y512" s="86" t="s">
        <v>1893</v>
      </c>
      <c r="Z512" s="89" t="s">
        <v>1909</v>
      </c>
      <c r="AA512" s="81" t="s">
        <v>840</v>
      </c>
      <c r="AB512" s="85">
        <v>21431</v>
      </c>
      <c r="AC512" s="85"/>
      <c r="AD512" s="85">
        <v>6172</v>
      </c>
      <c r="AE512" s="90">
        <v>43585</v>
      </c>
      <c r="AF512" s="90">
        <v>43585</v>
      </c>
      <c r="AG512" s="90">
        <f t="shared" si="31"/>
        <v>43579</v>
      </c>
      <c r="AH512" s="81"/>
      <c r="AI512" s="133" t="str">
        <f>IFERROR(VLOOKUP(SPARES_MANUF[[#This Row],[LCT pour mise à la MAD]],[2]MAD!$B$4:$J$500000,2,FALSE),"MAD TBD")</f>
        <v>MAD TBD</v>
      </c>
      <c r="AJ512" s="246" t="str">
        <f>IFERROR(VLOOKUP(SPARES_MANUF[[#This Row],[LCT pour mise à la MAD]],[2]MAD!$B$4:$J$500000,9,FALSE),"")</f>
        <v/>
      </c>
      <c r="AK5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12" s="124">
        <f>SPARES_MANUF[[#This Row],[Promised ODD]]</f>
        <v>43585</v>
      </c>
      <c r="AM512" s="122" t="s">
        <v>10</v>
      </c>
      <c r="AN512" s="200">
        <f>IFERROR(VLOOKUP(SPARES_MANUF[[#This Row],[P/N]],'Table V'!A$1:O$7777,13,FALSE),"0,00")</f>
        <v>1036</v>
      </c>
      <c r="AO512" s="201">
        <f>IFERROR(VLOOKUP(SPARES_MANUF[[#This Row],[P/N]],'Table V'!A$1:O$7777,14,FALSE),"0,00")</f>
        <v>1937</v>
      </c>
      <c r="AP512" s="202" t="str">
        <f>IFERROR(VLOOKUP(SPARES_MANUF[[#This Row],[P/N]],'Table V'!A$1:O$7777,15,FALSE),"TBD")</f>
        <v>USD</v>
      </c>
      <c r="AQ512" s="201" t="str">
        <f>IFERROR(VLOOKUP(SPARES_MANUF[[#This Row],[CONCAT]],[3]PO_AS!$A$2:$R$2520,16,FALSE),"TBD")</f>
        <v>TBD</v>
      </c>
      <c r="AR512" s="202" t="str">
        <f>IFERROR(VLOOKUP(SPARES_MANUF[[#This Row],[CONCAT]],[3]PO_AS!$A$2:$S$2520,18,FALSE),"TBD")</f>
        <v>TBD</v>
      </c>
      <c r="AS512" s="202" t="str">
        <f t="shared" si="32"/>
        <v>Non valide</v>
      </c>
      <c r="AT512" s="202" t="str">
        <f t="shared" si="33"/>
        <v>Non valide</v>
      </c>
      <c r="AU5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1036</v>
      </c>
      <c r="AV512" s="280">
        <f>IFERROR(SPARES_MANUF[[#This Row],[CA]]*INDEX('Paramètres listes'!$A$32:$C$34,MATCH(SPARES_MANUF[[#This Row],[Devise vendue]],'Paramètres listes'!$A$32:$A$34,0),MATCH(DASHBOARD!$J$5,'Paramètres listes'!$A$32:$C$32,0)),"0,00")</f>
        <v>922.04</v>
      </c>
      <c r="AW512" s="259" t="str">
        <f>LEFT(SPARES_MANUF[[#This Row],[LCT]],9)</f>
        <v>LCT261759</v>
      </c>
      <c r="AX512" s="205">
        <f>SPARES_MANUF[[#This Row],[Collaborated date]]</f>
        <v>43585</v>
      </c>
      <c r="AY512" s="206">
        <f>IF(AND(SPARES_MANUF[[#This Row],[Dashboard date]]&gt;40179,SPARES_MANUF[[#This Row],[Dashboard date]]&lt;45658),SPARES_MANUF[[#This Row],[Dashboard date]],0)</f>
        <v>43585</v>
      </c>
      <c r="AZ512" s="207">
        <f>IF(OR(SPARES_MANUF[[#This Row],[Client]]="STELIA",SPARES_MANUF[[#This Row],[Priority]]="RTN",SPARES_MANUF[[#This Row],[Priority]]="EXP",SPARES_MANUF[[#This Row],[Priority]]="CRIT"),2,1)</f>
        <v>2</v>
      </c>
      <c r="BA512" s="208">
        <f>IFERROR(VLOOKUP(SPARES_MANUF[[#This Row],[P/N]],Tableau2[[#All],[PN]:[Temps alloués (h)]],16,FALSE),"TBD")</f>
        <v>0</v>
      </c>
      <c r="BB512" s="208">
        <f>IFERROR(SUM(SPARES_MANUF[[#This Row],[Temps alloués Unitaire]]*SPARES_MANUF[[#This Row],[Requested Qty]]),"TBD")</f>
        <v>0</v>
      </c>
    </row>
    <row r="513" spans="1:54" ht="38.25" hidden="1" customHeight="1" x14ac:dyDescent="0.2">
      <c r="A513" s="335" t="str">
        <f t="shared" si="34"/>
        <v>2806846710</v>
      </c>
      <c r="B513" s="81" t="str">
        <f>IFERROR(VLOOKUP(F513,'Table V'!A:K,11,FALSE),"TBD")</f>
        <v>AIRBUS</v>
      </c>
      <c r="C513" s="81">
        <v>28068467</v>
      </c>
      <c r="D513" s="82" t="s">
        <v>139</v>
      </c>
      <c r="E513" s="83" t="s">
        <v>86</v>
      </c>
      <c r="F513" s="81" t="s">
        <v>462</v>
      </c>
      <c r="G513" s="81">
        <v>1</v>
      </c>
      <c r="H513" s="81">
        <v>1</v>
      </c>
      <c r="I513" s="81" t="str">
        <f>IFERROR(VLOOKUP(F513,'Stock PHS'!A:F,6,FALSE),"")</f>
        <v/>
      </c>
      <c r="J513" s="84" t="str">
        <f>IFERROR(VLOOKUP(F513,'Table V'!A:I,9,FALSE),"P/N INCONNU")</f>
        <v>P/N CONNU</v>
      </c>
      <c r="K513" s="81" t="str">
        <f>IFERROR(VLOOKUP(F513,'Table V'!A:J,10,FALSE),"TBD")</f>
        <v>NB4371P</v>
      </c>
      <c r="L513" s="81" t="str">
        <f>IFERROR(VLOOKUP(F513,'Table V'!A:C,3,FALSE),"LdF non existante")</f>
        <v>LdF approuvée</v>
      </c>
      <c r="M513" s="85"/>
      <c r="N513" s="85" t="str">
        <f>IFERROR(VLOOKUP(F513,'Table V'!A:H,8,FALSE),"À définir")</f>
        <v>NON</v>
      </c>
      <c r="O513" s="81">
        <f>IFERROR(VLOOKUP(F513,'Table V'!A:E,2,FALSE),"TBD")</f>
        <v>22</v>
      </c>
      <c r="P513" s="81" t="str">
        <f>IFERROR(CONCATENATE(VLOOKUP(F513,'Table V'!$A$1:$Q$259969,17,FALSE),"-",(RIGHT(C513,4)),"0",D513),"")</f>
        <v>1251019-8467010</v>
      </c>
      <c r="Q513" s="92" t="str">
        <f>IFERROR(VLOOKUP(F513,'Table V'!A:L,12,FALSE),"")</f>
        <v>LAB</v>
      </c>
      <c r="R513" s="82" t="s">
        <v>1454</v>
      </c>
      <c r="S513" s="81" t="s">
        <v>153</v>
      </c>
      <c r="T513" s="90">
        <v>43579</v>
      </c>
      <c r="U513" s="88" t="s">
        <v>18</v>
      </c>
      <c r="V513" s="93" t="str">
        <f>IFERROR(VLOOKUP(F513,'Table V'!A:F,6,FALSE),"TBD")</f>
        <v>6939600100</v>
      </c>
      <c r="W513" s="94" t="str">
        <f>IFERROR(VLOOKUP(F513,'Table V'!A:G,7,FALSE),"TBD")</f>
        <v>Qté 1</v>
      </c>
      <c r="X513" s="81" t="str">
        <f>IFERROR(VLOOKUP(A513,[1]Feuil1!$A:$AJ,32,FALSE),"N/A")</f>
        <v>Received</v>
      </c>
      <c r="Y513" s="86" t="s">
        <v>1893</v>
      </c>
      <c r="Z513" s="89" t="s">
        <v>1910</v>
      </c>
      <c r="AA513" s="81" t="s">
        <v>840</v>
      </c>
      <c r="AB513" s="85">
        <v>21960</v>
      </c>
      <c r="AC513" s="85"/>
      <c r="AD513" s="85">
        <v>6172</v>
      </c>
      <c r="AE513" s="90">
        <v>43585</v>
      </c>
      <c r="AF513" s="90">
        <v>43585</v>
      </c>
      <c r="AG513" s="90">
        <f t="shared" si="31"/>
        <v>43579</v>
      </c>
      <c r="AH513" s="81"/>
      <c r="AI513" s="133">
        <f>IFERROR(VLOOKUP(SPARES_MANUF[[#This Row],[LCT pour mise à la MAD]],[2]MAD!$B$4:$J$500000,2,FALSE),"MAD TBD")</f>
        <v>43585</v>
      </c>
      <c r="AJ513" s="246">
        <f>IFERROR(VLOOKUP(SPARES_MANUF[[#This Row],[LCT pour mise à la MAD]],[2]MAD!$B$4:$J$500000,9,FALSE),"")</f>
        <v>43587</v>
      </c>
      <c r="AK5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3" s="124">
        <f>SPARES_MANUF[[#This Row],[Promised ODD]]</f>
        <v>43585</v>
      </c>
      <c r="AM513" s="122" t="s">
        <v>10</v>
      </c>
      <c r="AN513" s="200">
        <f>IFERROR(VLOOKUP(SPARES_MANUF[[#This Row],[P/N]],'Table V'!A$1:O$7777,13,FALSE),"0,00")</f>
        <v>4183</v>
      </c>
      <c r="AO513" s="201">
        <f>IFERROR(VLOOKUP(SPARES_MANUF[[#This Row],[P/N]],'Table V'!A$1:O$7777,14,FALSE),"0,00")</f>
        <v>5884</v>
      </c>
      <c r="AP513" s="202" t="str">
        <f>IFERROR(VLOOKUP(SPARES_MANUF[[#This Row],[P/N]],'Table V'!A$1:O$7777,15,FALSE),"TBD")</f>
        <v>USD</v>
      </c>
      <c r="AQ513" s="201" t="str">
        <f>IFERROR(VLOOKUP(SPARES_MANUF[[#This Row],[CONCAT]],[3]PO_AS!$A$2:$R$2520,16,FALSE),"TBD")</f>
        <v>TBD</v>
      </c>
      <c r="AR513" s="202" t="str">
        <f>IFERROR(VLOOKUP(SPARES_MANUF[[#This Row],[CONCAT]],[3]PO_AS!$A$2:$S$2520,18,FALSE),"TBD")</f>
        <v>TBD</v>
      </c>
      <c r="AS513" s="202" t="str">
        <f t="shared" si="32"/>
        <v>Non valide</v>
      </c>
      <c r="AT513" s="202" t="str">
        <f t="shared" si="33"/>
        <v>Non valide</v>
      </c>
      <c r="AU5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4183</v>
      </c>
      <c r="AV513" s="280">
        <f>IFERROR(SPARES_MANUF[[#This Row],[CA]]*INDEX('Paramètres listes'!$A$32:$C$34,MATCH(SPARES_MANUF[[#This Row],[Devise vendue]],'Paramètres listes'!$A$32:$A$34,0),MATCH(DASHBOARD!$J$5,'Paramètres listes'!$A$32:$C$32,0)),"0,00")</f>
        <v>3722.87</v>
      </c>
      <c r="AW513" s="259" t="str">
        <f>LEFT(SPARES_MANUF[[#This Row],[LCT]],9)</f>
        <v>LCT269605</v>
      </c>
      <c r="AX513" s="205">
        <f>SPARES_MANUF[[#This Row],[Collaborated date]]</f>
        <v>43585</v>
      </c>
      <c r="AY513" s="206">
        <f>IF(AND(SPARES_MANUF[[#This Row],[Dashboard date]]&gt;40179,SPARES_MANUF[[#This Row],[Dashboard date]]&lt;45658),SPARES_MANUF[[#This Row],[Dashboard date]],0)</f>
        <v>43585</v>
      </c>
      <c r="AZ513" s="207">
        <f>IF(OR(SPARES_MANUF[[#This Row],[Client]]="STELIA",SPARES_MANUF[[#This Row],[Priority]]="RTN",SPARES_MANUF[[#This Row],[Priority]]="EXP",SPARES_MANUF[[#This Row],[Priority]]="CRIT"),2,1)</f>
        <v>2</v>
      </c>
      <c r="BA513" s="208">
        <f>IFERROR(VLOOKUP(SPARES_MANUF[[#This Row],[P/N]],Tableau2[[#All],[PN]:[Temps alloués (h)]],16,FALSE),"TBD")</f>
        <v>0</v>
      </c>
      <c r="BB513" s="208">
        <f>IFERROR(SUM(SPARES_MANUF[[#This Row],[Temps alloués Unitaire]]*SPARES_MANUF[[#This Row],[Requested Qty]]),"TBD")</f>
        <v>0</v>
      </c>
    </row>
    <row r="514" spans="1:54" ht="38.25" hidden="1" customHeight="1" x14ac:dyDescent="0.2">
      <c r="A514" s="335" t="str">
        <f t="shared" si="34"/>
        <v>2806846610</v>
      </c>
      <c r="B514" s="81" t="str">
        <f>IFERROR(VLOOKUP(F514,'Table V'!A:K,11,FALSE),"TBD")</f>
        <v>AIRBUS</v>
      </c>
      <c r="C514" s="81">
        <v>28068466</v>
      </c>
      <c r="D514" s="82" t="s">
        <v>139</v>
      </c>
      <c r="E514" s="83" t="s">
        <v>86</v>
      </c>
      <c r="F514" s="81" t="s">
        <v>462</v>
      </c>
      <c r="G514" s="81">
        <v>1</v>
      </c>
      <c r="H514" s="81">
        <v>1</v>
      </c>
      <c r="I514" s="81" t="str">
        <f>IFERROR(VLOOKUP(F514,'Stock PHS'!A:F,6,FALSE),"")</f>
        <v/>
      </c>
      <c r="J514" s="84" t="str">
        <f>IFERROR(VLOOKUP(F514,'Table V'!A:I,9,FALSE),"P/N INCONNU")</f>
        <v>P/N CONNU</v>
      </c>
      <c r="K514" s="81" t="str">
        <f>IFERROR(VLOOKUP(F514,'Table V'!A:J,10,FALSE),"TBD")</f>
        <v>NB4371P</v>
      </c>
      <c r="L514" s="81" t="str">
        <f>IFERROR(VLOOKUP(F514,'Table V'!A:C,3,FALSE),"LdF non existante")</f>
        <v>LdF approuvée</v>
      </c>
      <c r="M514" s="85"/>
      <c r="N514" s="85" t="str">
        <f>IFERROR(VLOOKUP(F514,'Table V'!A:H,8,FALSE),"À définir")</f>
        <v>NON</v>
      </c>
      <c r="O514" s="81">
        <f>IFERROR(VLOOKUP(F514,'Table V'!A:E,2,FALSE),"TBD")</f>
        <v>22</v>
      </c>
      <c r="P514" s="81" t="str">
        <f>IFERROR(CONCATENATE(VLOOKUP(F514,'Table V'!$A$1:$Q$259969,17,FALSE),"-",(RIGHT(C514,4)),"0",D514),"")</f>
        <v>1251019-8466010</v>
      </c>
      <c r="Q514" s="92" t="str">
        <f>IFERROR(VLOOKUP(F514,'Table V'!A:L,12,FALSE),"")</f>
        <v>LAB</v>
      </c>
      <c r="R514" s="82" t="s">
        <v>1455</v>
      </c>
      <c r="S514" s="81" t="s">
        <v>164</v>
      </c>
      <c r="T514" s="90">
        <v>43579</v>
      </c>
      <c r="U514" s="88" t="s">
        <v>18</v>
      </c>
      <c r="V514" s="93" t="str">
        <f>IFERROR(VLOOKUP(F514,'Table V'!A:F,6,FALSE),"TBD")</f>
        <v>6939600100</v>
      </c>
      <c r="W514" s="94" t="str">
        <f>IFERROR(VLOOKUP(F514,'Table V'!A:G,7,FALSE),"TBD")</f>
        <v>Qté 1</v>
      </c>
      <c r="X514" s="81" t="str">
        <f>IFERROR(VLOOKUP(A514,[1]Feuil1!$A:$AJ,32,FALSE),"N/A")</f>
        <v>Received</v>
      </c>
      <c r="Y514" s="86" t="s">
        <v>1893</v>
      </c>
      <c r="Z514" s="89" t="s">
        <v>1910</v>
      </c>
      <c r="AA514" s="81" t="s">
        <v>840</v>
      </c>
      <c r="AB514" s="85">
        <v>21960</v>
      </c>
      <c r="AC514" s="85"/>
      <c r="AD514" s="85">
        <v>6172</v>
      </c>
      <c r="AE514" s="90">
        <v>43585</v>
      </c>
      <c r="AF514" s="90">
        <v>43585</v>
      </c>
      <c r="AG514" s="90">
        <f t="shared" ref="AG514:AG521" si="35">IF(OR(E514="AOG",E514="CRIT"),(IFERROR(IF(AF514=0,WORKDAY(AE514,-2),WORKDAY(AF514,-2)),"TBD")),(IFERROR(IF(AF514=0,WORKDAY(AE514,-4),WORKDAY(AF514,-4)),"TBD")))</f>
        <v>43579</v>
      </c>
      <c r="AH514" s="81"/>
      <c r="AI514" s="133">
        <f>IFERROR(VLOOKUP(SPARES_MANUF[[#This Row],[LCT pour mise à la MAD]],[2]MAD!$B$4:$J$500000,2,FALSE),"MAD TBD")</f>
        <v>43580</v>
      </c>
      <c r="AJ514" s="246">
        <f>IFERROR(VLOOKUP(SPARES_MANUF[[#This Row],[LCT pour mise à la MAD]],[2]MAD!$B$4:$J$500000,9,FALSE),"")</f>
        <v>43584</v>
      </c>
      <c r="AK5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4" s="124">
        <f>SPARES_MANUF[[#This Row],[Promised ODD]]</f>
        <v>43585</v>
      </c>
      <c r="AM514" s="122" t="s">
        <v>10</v>
      </c>
      <c r="AN514" s="200">
        <f>IFERROR(VLOOKUP(SPARES_MANUF[[#This Row],[P/N]],'Table V'!A$1:O$7777,13,FALSE),"0,00")</f>
        <v>4183</v>
      </c>
      <c r="AO514" s="201">
        <f>IFERROR(VLOOKUP(SPARES_MANUF[[#This Row],[P/N]],'Table V'!A$1:O$7777,14,FALSE),"0,00")</f>
        <v>5884</v>
      </c>
      <c r="AP514" s="202" t="str">
        <f>IFERROR(VLOOKUP(SPARES_MANUF[[#This Row],[P/N]],'Table V'!A$1:O$7777,15,FALSE),"TBD")</f>
        <v>USD</v>
      </c>
      <c r="AQ514" s="201" t="str">
        <f>IFERROR(VLOOKUP(SPARES_MANUF[[#This Row],[CONCAT]],[3]PO_AS!$A$2:$R$2520,16,FALSE),"TBD")</f>
        <v>TBD</v>
      </c>
      <c r="AR514" s="202" t="str">
        <f>IFERROR(VLOOKUP(SPARES_MANUF[[#This Row],[CONCAT]],[3]PO_AS!$A$2:$S$2520,18,FALSE),"TBD")</f>
        <v>TBD</v>
      </c>
      <c r="AS514" s="202" t="str">
        <f t="shared" ref="AS514:AS577" si="36">IF(OR(AN514=AQ514,AO514=AQ514),"Valide","Non valide")</f>
        <v>Non valide</v>
      </c>
      <c r="AT514" s="202" t="str">
        <f t="shared" ref="AT514:AT577" si="37">IFERROR(IF(SEARCH(AP514,AR514),"Valide","Non valide"),"Non valide")</f>
        <v>Non valide</v>
      </c>
      <c r="AU5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4183</v>
      </c>
      <c r="AV514" s="280">
        <f>IFERROR(SPARES_MANUF[[#This Row],[CA]]*INDEX('Paramètres listes'!$A$32:$C$34,MATCH(SPARES_MANUF[[#This Row],[Devise vendue]],'Paramètres listes'!$A$32:$A$34,0),MATCH(DASHBOARD!$J$5,'Paramètres listes'!$A$32:$C$32,0)),"0,00")</f>
        <v>3722.87</v>
      </c>
      <c r="AW514" s="259" t="str">
        <f>LEFT(SPARES_MANUF[[#This Row],[LCT]],9)</f>
        <v>LCT269608</v>
      </c>
      <c r="AX514" s="205">
        <f>SPARES_MANUF[[#This Row],[Collaborated date]]</f>
        <v>43585</v>
      </c>
      <c r="AY514" s="206">
        <f>IF(AND(SPARES_MANUF[[#This Row],[Dashboard date]]&gt;40179,SPARES_MANUF[[#This Row],[Dashboard date]]&lt;45658),SPARES_MANUF[[#This Row],[Dashboard date]],0)</f>
        <v>43585</v>
      </c>
      <c r="AZ514" s="207">
        <f>IF(OR(SPARES_MANUF[[#This Row],[Client]]="STELIA",SPARES_MANUF[[#This Row],[Priority]]="RTN",SPARES_MANUF[[#This Row],[Priority]]="EXP",SPARES_MANUF[[#This Row],[Priority]]="CRIT"),2,1)</f>
        <v>2</v>
      </c>
      <c r="BA514" s="208">
        <f>IFERROR(VLOOKUP(SPARES_MANUF[[#This Row],[P/N]],Tableau2[[#All],[PN]:[Temps alloués (h)]],16,FALSE),"TBD")</f>
        <v>0</v>
      </c>
      <c r="BB514" s="208">
        <f>IFERROR(SUM(SPARES_MANUF[[#This Row],[Temps alloués Unitaire]]*SPARES_MANUF[[#This Row],[Requested Qty]]),"TBD")</f>
        <v>0</v>
      </c>
    </row>
    <row r="515" spans="1:54" ht="63.75" hidden="1" customHeight="1" x14ac:dyDescent="0.2">
      <c r="A515" s="335" t="str">
        <f t="shared" si="34"/>
        <v>490003777710</v>
      </c>
      <c r="B515" s="81" t="str">
        <f>IFERROR(VLOOKUP(F515,'Table V'!A:K,11,FALSE),"TBD")</f>
        <v>STELIA</v>
      </c>
      <c r="C515" s="81">
        <v>4900037777</v>
      </c>
      <c r="D515" s="82" t="s">
        <v>139</v>
      </c>
      <c r="E515" s="83" t="s">
        <v>86</v>
      </c>
      <c r="F515" s="81" t="s">
        <v>627</v>
      </c>
      <c r="G515" s="81">
        <v>4</v>
      </c>
      <c r="H515" s="81">
        <v>4</v>
      </c>
      <c r="I515" s="81" t="str">
        <f>IFERROR(VLOOKUP(F515,'Stock PHS'!A:F,6,FALSE),"")</f>
        <v/>
      </c>
      <c r="J515" s="84" t="str">
        <f>IFERROR(VLOOKUP(F515,'Table V'!A:I,9,FALSE),"P/N INCONNU")</f>
        <v>P/N CONNU</v>
      </c>
      <c r="K515" s="81" t="str">
        <f>IFERROR(VLOOKUP(F515,'Table V'!A:J,10,FALSE),"TBD")</f>
        <v>N/A</v>
      </c>
      <c r="L515" s="81" t="str">
        <f>IFERROR(VLOOKUP(F515,'Table V'!A:C,3,FALSE),"LdF non existante")</f>
        <v>LdF approuvée</v>
      </c>
      <c r="M515" s="85"/>
      <c r="N515" s="85" t="str">
        <f>IFERROR(VLOOKUP(F515,'Table V'!A:H,8,FALSE),"À définir")</f>
        <v>OUI</v>
      </c>
      <c r="O515" s="81" t="str">
        <f>IFERROR(VLOOKUP(F515,'Table V'!A:E,2,FALSE),"TBD")</f>
        <v>FAISCEAU</v>
      </c>
      <c r="P515" s="85" t="str">
        <f>IFERROR(CONCATENATE(VLOOKUP(F515,'Table V'!$A$1:$Q$259969,17,FALSE),"-",(RIGHT(C515,4)),"0",D515),"")</f>
        <v>1251019-7777010</v>
      </c>
      <c r="Q515" s="92" t="str">
        <f>IFERROR(VLOOKUP(F515,'Table V'!A:L,12,FALSE),"")</f>
        <v>LAB</v>
      </c>
      <c r="R515" s="82" t="s">
        <v>1555</v>
      </c>
      <c r="S515" s="81" t="s">
        <v>1566</v>
      </c>
      <c r="T515" s="90">
        <v>43581</v>
      </c>
      <c r="U515" s="88" t="s">
        <v>18</v>
      </c>
      <c r="V515" s="93" t="str">
        <f>IFERROR(VLOOKUP(F515,'Table V'!A:F,6,FALSE),"TBD")</f>
        <v>N/A</v>
      </c>
      <c r="W515" s="94" t="str">
        <f>IFERROR(VLOOKUP(F515,'Table V'!A:G,7,FALSE),"TBD")</f>
        <v>N/A</v>
      </c>
      <c r="X515" s="81" t="str">
        <f>IFERROR(VLOOKUP(A515,[1]Feuil1!$A:$AJ,32,FALSE),"N/A")</f>
        <v>N/A</v>
      </c>
      <c r="Y515" s="86" t="s">
        <v>1893</v>
      </c>
      <c r="Z515" s="89" t="s">
        <v>1911</v>
      </c>
      <c r="AA515" s="81" t="s">
        <v>840</v>
      </c>
      <c r="AB515" s="85" t="s">
        <v>44</v>
      </c>
      <c r="AC515" s="85"/>
      <c r="AD515" s="85">
        <v>6101</v>
      </c>
      <c r="AE515" s="90">
        <v>43587</v>
      </c>
      <c r="AF515" s="90">
        <v>43587</v>
      </c>
      <c r="AG515" s="90">
        <f t="shared" si="35"/>
        <v>43581</v>
      </c>
      <c r="AH515" s="81"/>
      <c r="AI515" s="133">
        <f>IFERROR(VLOOKUP(SPARES_MANUF[[#This Row],[LCT pour mise à la MAD]],[2]MAD!$B$4:$J$500000,2,FALSE),"MAD TBD")</f>
        <v>43585</v>
      </c>
      <c r="AJ515" s="246">
        <f>IFERROR(VLOOKUP(SPARES_MANUF[[#This Row],[LCT pour mise à la MAD]],[2]MAD!$B$4:$J$500000,9,FALSE),"")</f>
        <v>43588</v>
      </c>
      <c r="AK51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5" s="124">
        <f>SPARES_MANUF[[#This Row],[Promised ODD]]</f>
        <v>43587</v>
      </c>
      <c r="AM515" s="122" t="s">
        <v>10</v>
      </c>
      <c r="AN515" s="200">
        <f>IFERROR(VLOOKUP(SPARES_MANUF[[#This Row],[P/N]],'Table V'!A$1:O$7777,13,FALSE),"0,00")</f>
        <v>142.56</v>
      </c>
      <c r="AO515" s="201">
        <f>IFERROR(VLOOKUP(SPARES_MANUF[[#This Row],[P/N]],'Table V'!A$1:O$7777,14,FALSE),"0,00")</f>
        <v>0</v>
      </c>
      <c r="AP515" s="202" t="str">
        <f>IFERROR(VLOOKUP(SPARES_MANUF[[#This Row],[P/N]],'Table V'!A$1:O$7777,15,FALSE),"TBD")</f>
        <v>EUR</v>
      </c>
      <c r="AQ515" s="201" t="str">
        <f>IFERROR(VLOOKUP(SPARES_MANUF[[#This Row],[CONCAT]],[3]PO_AS!$A$2:$R$2520,16,FALSE),"TBD")</f>
        <v>TBD</v>
      </c>
      <c r="AR515" s="202" t="str">
        <f>IFERROR(VLOOKUP(SPARES_MANUF[[#This Row],[CONCAT]],[3]PO_AS!$A$2:$S$2520,18,FALSE),"TBD")</f>
        <v>TBD</v>
      </c>
      <c r="AS515" s="202" t="str">
        <f t="shared" si="36"/>
        <v>Non valide</v>
      </c>
      <c r="AT515" s="202" t="str">
        <f t="shared" si="37"/>
        <v>Non valide</v>
      </c>
      <c r="AU5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570.24</v>
      </c>
      <c r="AV515" s="280">
        <f>IFERROR(SPARES_MANUF[[#This Row],[CA]]*INDEX('Paramètres listes'!$A$32:$C$34,MATCH(SPARES_MANUF[[#This Row],[Devise vendue]],'Paramètres listes'!$A$32:$A$34,0),MATCH(DASHBOARD!$J$5,'Paramètres listes'!$A$32:$C$32,0)),"0,00")</f>
        <v>570.24</v>
      </c>
      <c r="AW515" s="259" t="str">
        <f>LEFT(SPARES_MANUF[[#This Row],[LCT]],9)</f>
        <v>LCT299144</v>
      </c>
      <c r="AX515" s="205">
        <f>SPARES_MANUF[[#This Row],[Collaborated date]]</f>
        <v>43587</v>
      </c>
      <c r="AY515" s="206">
        <f>IF(AND(SPARES_MANUF[[#This Row],[Dashboard date]]&gt;40179,SPARES_MANUF[[#This Row],[Dashboard date]]&lt;45658),SPARES_MANUF[[#This Row],[Dashboard date]],0)</f>
        <v>43587</v>
      </c>
      <c r="AZ515" s="207">
        <f>IF(OR(SPARES_MANUF[[#This Row],[Client]]="STELIA",SPARES_MANUF[[#This Row],[Priority]]="RTN",SPARES_MANUF[[#This Row],[Priority]]="EXP",SPARES_MANUF[[#This Row],[Priority]]="CRIT"),2,1)</f>
        <v>2</v>
      </c>
      <c r="BA515" s="208">
        <f>IFERROR(VLOOKUP(SPARES_MANUF[[#This Row],[P/N]],Tableau2[[#All],[PN]:[Temps alloués (h)]],16,FALSE),"TBD")</f>
        <v>1.07</v>
      </c>
      <c r="BB515" s="208">
        <f>IFERROR(SUM(SPARES_MANUF[[#This Row],[Temps alloués Unitaire]]*SPARES_MANUF[[#This Row],[Requested Qty]]),"TBD")</f>
        <v>4.28</v>
      </c>
    </row>
    <row r="516" spans="1:54" ht="51" hidden="1" customHeight="1" x14ac:dyDescent="0.2">
      <c r="A516" s="335" t="str">
        <f t="shared" si="34"/>
        <v>490003779230</v>
      </c>
      <c r="B516" s="81" t="str">
        <f>IFERROR(VLOOKUP(F516,'Table V'!A:K,11,FALSE),"TBD")</f>
        <v>STELIA</v>
      </c>
      <c r="C516" s="81">
        <v>4900037792</v>
      </c>
      <c r="D516" s="82" t="s">
        <v>724</v>
      </c>
      <c r="E516" s="83" t="s">
        <v>86</v>
      </c>
      <c r="F516" s="81" t="s">
        <v>627</v>
      </c>
      <c r="G516" s="81">
        <v>6</v>
      </c>
      <c r="H516" s="81">
        <v>6</v>
      </c>
      <c r="I516" s="81" t="str">
        <f>IFERROR(VLOOKUP(F516,'Stock PHS'!A:F,6,FALSE),"")</f>
        <v/>
      </c>
      <c r="J516" s="81" t="str">
        <f>IFERROR(VLOOKUP(F516,'Table V'!A:I,9,FALSE),"P/N INCONNU")</f>
        <v>P/N CONNU</v>
      </c>
      <c r="K516" s="81" t="str">
        <f>IFERROR(VLOOKUP(F516,'Table V'!A:J,10,FALSE),"TBD")</f>
        <v>N/A</v>
      </c>
      <c r="L516" s="81" t="str">
        <f>IFERROR(VLOOKUP(F516,'Table V'!A:C,3,FALSE),"LdF non existante")</f>
        <v>LdF approuvée</v>
      </c>
      <c r="M516" s="85"/>
      <c r="N516" s="85" t="str">
        <f>IFERROR(VLOOKUP(F516,'Table V'!A:H,8,FALSE),"À définir")</f>
        <v>OUI</v>
      </c>
      <c r="O516" s="81" t="str">
        <f>IFERROR(VLOOKUP(F516,'Table V'!A:E,2,FALSE),"TBD")</f>
        <v>FAISCEAU</v>
      </c>
      <c r="P516" s="85" t="str">
        <f>IFERROR(CONCATENATE(VLOOKUP(F516,'Table V'!$A$1:$Q$259969,17,FALSE),"-",(RIGHT(C516,4)),"0",D516),"")</f>
        <v>1251019-7792030</v>
      </c>
      <c r="Q516" s="92" t="str">
        <f>IFERROR(VLOOKUP(F516,'Table V'!A:L,12,FALSE),"")</f>
        <v>LAB</v>
      </c>
      <c r="R516" s="82" t="s">
        <v>1556</v>
      </c>
      <c r="S516" s="81" t="s">
        <v>1562</v>
      </c>
      <c r="T516" s="90">
        <v>43581</v>
      </c>
      <c r="U516" s="88" t="s">
        <v>18</v>
      </c>
      <c r="V516" s="93" t="str">
        <f>IFERROR(VLOOKUP(F516,'Table V'!A:F,6,FALSE),"TBD")</f>
        <v>N/A</v>
      </c>
      <c r="W516" s="94" t="str">
        <f>IFERROR(VLOOKUP(F516,'Table V'!A:G,7,FALSE),"TBD")</f>
        <v>N/A</v>
      </c>
      <c r="X516" s="81" t="str">
        <f>IFERROR(VLOOKUP(A516,[1]Feuil1!$A:$AJ,32,FALSE),"N/A")</f>
        <v>N/A</v>
      </c>
      <c r="Y516" s="86" t="s">
        <v>1893</v>
      </c>
      <c r="Z516" s="89" t="s">
        <v>1911</v>
      </c>
      <c r="AA516" s="81" t="s">
        <v>840</v>
      </c>
      <c r="AB516" s="85" t="s">
        <v>44</v>
      </c>
      <c r="AC516" s="85"/>
      <c r="AD516" s="85">
        <v>6101</v>
      </c>
      <c r="AE516" s="90">
        <v>43587</v>
      </c>
      <c r="AF516" s="90">
        <v>43587</v>
      </c>
      <c r="AG516" s="90">
        <f t="shared" si="35"/>
        <v>43581</v>
      </c>
      <c r="AH516" s="81"/>
      <c r="AI516" s="133">
        <f>IFERROR(VLOOKUP(SPARES_MANUF[[#This Row],[LCT pour mise à la MAD]],[2]MAD!$B$4:$J$500000,2,FALSE),"MAD TBD")</f>
        <v>43585</v>
      </c>
      <c r="AJ516" s="246">
        <f>IFERROR(VLOOKUP(SPARES_MANUF[[#This Row],[LCT pour mise à la MAD]],[2]MAD!$B$4:$J$500000,9,FALSE),"")</f>
        <v>43588</v>
      </c>
      <c r="AK5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6" s="90">
        <f>SPARES_MANUF[[#This Row],[Promised ODD]]</f>
        <v>43587</v>
      </c>
      <c r="AM516" s="122" t="s">
        <v>10</v>
      </c>
      <c r="AN516" s="200">
        <f>IFERROR(VLOOKUP(SPARES_MANUF[[#This Row],[P/N]],'Table V'!A$1:O$7777,13,FALSE),"0,00")</f>
        <v>142.56</v>
      </c>
      <c r="AO516" s="201">
        <f>IFERROR(VLOOKUP(SPARES_MANUF[[#This Row],[P/N]],'Table V'!A$1:O$7777,14,FALSE),"0,00")</f>
        <v>0</v>
      </c>
      <c r="AP516" s="202" t="str">
        <f>IFERROR(VLOOKUP(SPARES_MANUF[[#This Row],[P/N]],'Table V'!A$1:O$7777,15,FALSE),"TBD")</f>
        <v>EUR</v>
      </c>
      <c r="AQ516" s="201" t="str">
        <f>IFERROR(VLOOKUP(SPARES_MANUF[[#This Row],[CONCAT]],[3]PO_AS!$A$2:$R$2520,16,FALSE),"TBD")</f>
        <v>TBD</v>
      </c>
      <c r="AR516" s="202" t="str">
        <f>IFERROR(VLOOKUP(SPARES_MANUF[[#This Row],[CONCAT]],[3]PO_AS!$A$2:$S$2520,18,FALSE),"TBD")</f>
        <v>TBD</v>
      </c>
      <c r="AS516" s="202" t="str">
        <f t="shared" si="36"/>
        <v>Non valide</v>
      </c>
      <c r="AT516" s="202" t="str">
        <f t="shared" si="37"/>
        <v>Non valide</v>
      </c>
      <c r="AU5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855.36</v>
      </c>
      <c r="AV516" s="280">
        <f>IFERROR(SPARES_MANUF[[#This Row],[CA]]*INDEX('Paramètres listes'!$A$32:$C$34,MATCH(SPARES_MANUF[[#This Row],[Devise vendue]],'Paramètres listes'!$A$32:$A$34,0),MATCH(DASHBOARD!$J$5,'Paramètres listes'!$A$32:$C$32,0)),"0,00")</f>
        <v>855.36</v>
      </c>
      <c r="AW516" s="259" t="str">
        <f>LEFT(SPARES_MANUF[[#This Row],[LCT]],9)</f>
        <v>LCT299148</v>
      </c>
      <c r="AX516" s="205">
        <f>SPARES_MANUF[[#This Row],[Collaborated date]]</f>
        <v>43587</v>
      </c>
      <c r="AY516" s="206">
        <f>IF(AND(SPARES_MANUF[[#This Row],[Dashboard date]]&gt;40179,SPARES_MANUF[[#This Row],[Dashboard date]]&lt;45658),SPARES_MANUF[[#This Row],[Dashboard date]],0)</f>
        <v>43587</v>
      </c>
      <c r="AZ516" s="207">
        <f>IF(OR(SPARES_MANUF[[#This Row],[Client]]="STELIA",SPARES_MANUF[[#This Row],[Priority]]="RTN",SPARES_MANUF[[#This Row],[Priority]]="EXP",SPARES_MANUF[[#This Row],[Priority]]="CRIT"),2,1)</f>
        <v>2</v>
      </c>
      <c r="BA516" s="208">
        <f>IFERROR(VLOOKUP(SPARES_MANUF[[#This Row],[P/N]],Tableau2[[#All],[PN]:[Temps alloués (h)]],16,FALSE),"TBD")</f>
        <v>1.07</v>
      </c>
      <c r="BB516" s="208">
        <f>IFERROR(SUM(SPARES_MANUF[[#This Row],[Temps alloués Unitaire]]*SPARES_MANUF[[#This Row],[Requested Qty]]),"TBD")</f>
        <v>6.42</v>
      </c>
    </row>
    <row r="517" spans="1:54" ht="51" hidden="1" customHeight="1" x14ac:dyDescent="0.2">
      <c r="A517" s="336" t="str">
        <f t="shared" si="34"/>
        <v>CDE-CCP77701012</v>
      </c>
      <c r="B517" s="81" t="str">
        <f>IFERROR(VLOOKUP(F517,'Table V'!A:K,11,FALSE),"TBD")</f>
        <v>LATECOERE</v>
      </c>
      <c r="C517" s="81" t="s">
        <v>300</v>
      </c>
      <c r="D517" s="82" t="s">
        <v>1109</v>
      </c>
      <c r="E517" s="83" t="s">
        <v>86</v>
      </c>
      <c r="F517" s="81" t="s">
        <v>1476</v>
      </c>
      <c r="G517" s="81">
        <v>9</v>
      </c>
      <c r="H517" s="81">
        <v>0</v>
      </c>
      <c r="I517" s="81" t="str">
        <f>IFERROR(VLOOKUP(F517,'Stock PHS'!A:F,6,FALSE),"")</f>
        <v/>
      </c>
      <c r="J517" s="81" t="str">
        <f>IFERROR(VLOOKUP(F517,'Table V'!A:I,9,FALSE),"P/N INCONNU")</f>
        <v>P/N CONNU</v>
      </c>
      <c r="K517" s="81" t="str">
        <f>IFERROR(VLOOKUP(F517,'Table V'!A:J,10,FALSE),"TBD")</f>
        <v>N/A</v>
      </c>
      <c r="L517" s="81" t="str">
        <f>IFERROR(VLOOKUP(F517,'Table V'!A:C,3,FALSE),"LdF non existante")</f>
        <v>LdF approuvée</v>
      </c>
      <c r="M517" s="85" t="s">
        <v>46</v>
      </c>
      <c r="N517" s="81" t="str">
        <f>IFERROR(VLOOKUP(F517,'Table V'!A:H,8,FALSE),"À définir")</f>
        <v>N/A</v>
      </c>
      <c r="O517" s="81" t="str">
        <f>IFERROR(VLOOKUP(F517,'Table V'!A:E,2,FALSE),"TBD")</f>
        <v>FDCP-L1</v>
      </c>
      <c r="P517" s="81" t="str">
        <f>IFERROR(CONCATENATE(VLOOKUP(F517,'Table V'!$A$1:$Q$259969,17,FALSE),"-",(RIGHT(C517,4)),"0",D517),"")</f>
        <v>1251619-7010012</v>
      </c>
      <c r="Q517" s="86" t="str">
        <f>IFERROR(VLOOKUP(F517,'Table V'!A:L,12,FALSE),"")</f>
        <v>COL</v>
      </c>
      <c r="R517" s="82" t="s">
        <v>1250</v>
      </c>
      <c r="S517" s="81" t="s">
        <v>1251</v>
      </c>
      <c r="T517" s="90">
        <v>43584</v>
      </c>
      <c r="U517" s="88" t="s">
        <v>18</v>
      </c>
      <c r="V517" s="86" t="str">
        <f>IFERROR(VLOOKUP(F517,'Table V'!A:F,6,FALSE),"TBD")</f>
        <v>N/A</v>
      </c>
      <c r="W517" s="81" t="str">
        <f>IFERROR(VLOOKUP(F517,'Table V'!A:G,7,FALSE),"TBD")</f>
        <v>N/A</v>
      </c>
      <c r="X517" s="81" t="str">
        <f>IFERROR(VLOOKUP(A517,[1]Feuil1!$A:$AJ,32,FALSE),"N/A")</f>
        <v>N/A</v>
      </c>
      <c r="Y517" s="86" t="s">
        <v>1893</v>
      </c>
      <c r="Z517" s="89" t="s">
        <v>1457</v>
      </c>
      <c r="AA517" s="81" t="s">
        <v>141</v>
      </c>
      <c r="AB517" s="85">
        <v>6867</v>
      </c>
      <c r="AC517" s="85" t="s">
        <v>44</v>
      </c>
      <c r="AD517" s="85">
        <v>4134</v>
      </c>
      <c r="AE517" s="90">
        <v>43476</v>
      </c>
      <c r="AF517" s="90">
        <v>43588</v>
      </c>
      <c r="AG517" s="90">
        <f t="shared" si="35"/>
        <v>43584</v>
      </c>
      <c r="AH517" s="81"/>
      <c r="AI517" s="133" t="str">
        <f>IFERROR(VLOOKUP(SPARES_MANUF[[#This Row],[LCT pour mise à la MAD]],[2]MAD!$B$4:$J$500000,2,FALSE),"MAD TBD")</f>
        <v>MAD TBD</v>
      </c>
      <c r="AJ517" s="124" t="str">
        <f>IFERROR(VLOOKUP(SPARES_MANUF[[#This Row],[LCT pour mise à la MAD]],[2]MAD!$B$4:$J$500000,9,FALSE),"")</f>
        <v/>
      </c>
      <c r="AK5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17" s="124">
        <f>SPARES_MANUF[[#This Row],[Promised ODD]]</f>
        <v>43588</v>
      </c>
      <c r="AM517" s="122" t="s">
        <v>10</v>
      </c>
      <c r="AN517" s="200">
        <f>IFERROR(VLOOKUP(SPARES_MANUF[[#This Row],[P/N]],'Table V'!A$1:O$7777,13,FALSE),"0,00")</f>
        <v>1239</v>
      </c>
      <c r="AO517" s="201" t="str">
        <f>IFERROR(VLOOKUP(SPARES_MANUF[[#This Row],[P/N]],'Table V'!A$1:O$7777,14,FALSE),"0,00")</f>
        <v>N/A</v>
      </c>
      <c r="AP517" s="202" t="str">
        <f>IFERROR(VLOOKUP(SPARES_MANUF[[#This Row],[P/N]],'Table V'!A$1:O$7777,15,FALSE),"TBD")</f>
        <v>EUR</v>
      </c>
      <c r="AQ517" s="201" t="str">
        <f>IFERROR(VLOOKUP(SPARES_MANUF[[#This Row],[CONCAT]],[3]PO_AS!$A$2:$R$2520,16,FALSE),"TBD")</f>
        <v>TBD</v>
      </c>
      <c r="AR517" s="202" t="str">
        <f>IFERROR(VLOOKUP(SPARES_MANUF[[#This Row],[CONCAT]],[3]PO_AS!$A$2:$S$2520,18,FALSE),"TBD")</f>
        <v>TBD</v>
      </c>
      <c r="AS517" s="204" t="str">
        <f t="shared" si="36"/>
        <v>Non valide</v>
      </c>
      <c r="AT517" s="204" t="str">
        <f t="shared" si="37"/>
        <v>Non valide</v>
      </c>
      <c r="AU5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11151</v>
      </c>
      <c r="AV517" s="280">
        <f>IFERROR(SPARES_MANUF[[#This Row],[CA]]*INDEX('Paramètres listes'!$A$32:$C$34,MATCH(SPARES_MANUF[[#This Row],[Devise vendue]],'Paramètres listes'!$A$32:$A$34,0),MATCH(DASHBOARD!$J$5,'Paramètres listes'!$A$32:$C$32,0)),"0,00")</f>
        <v>11151</v>
      </c>
      <c r="AW517" s="259" t="str">
        <f>LEFT(SPARES_MANUF[[#This Row],[LCT]],9)</f>
        <v>LCT203812</v>
      </c>
      <c r="AX517" s="205">
        <f>SPARES_MANUF[[#This Row],[Collaborated date]]</f>
        <v>43588</v>
      </c>
      <c r="AY517" s="206">
        <f>IF(AND(SPARES_MANUF[[#This Row],[Dashboard date]]&gt;40179,SPARES_MANUF[[#This Row],[Dashboard date]]&lt;45658),SPARES_MANUF[[#This Row],[Dashboard date]],0)</f>
        <v>43588</v>
      </c>
      <c r="AZ517" s="207">
        <f>IF(OR(SPARES_MANUF[[#This Row],[Client]]="STELIA",SPARES_MANUF[[#This Row],[Priority]]="RTN",SPARES_MANUF[[#This Row],[Priority]]="EXP",SPARES_MANUF[[#This Row],[Priority]]="CRIT"),2,1)</f>
        <v>2</v>
      </c>
      <c r="BA517" s="208">
        <f>IFERROR(VLOOKUP(SPARES_MANUF[[#This Row],[P/N]],Tableau2[[#All],[PN]:[Temps alloués (h)]],16,FALSE),"TBD")</f>
        <v>2.14</v>
      </c>
      <c r="BB517" s="208">
        <f>IFERROR(SUM(SPARES_MANUF[[#This Row],[Temps alloués Unitaire]]*SPARES_MANUF[[#This Row],[Requested Qty]]),"TBD")</f>
        <v>19.260000000000002</v>
      </c>
    </row>
    <row r="518" spans="1:54" ht="38.25" hidden="1" customHeight="1" x14ac:dyDescent="0.2">
      <c r="A518" s="336" t="str">
        <f t="shared" si="34"/>
        <v>2802068510</v>
      </c>
      <c r="B518" s="81" t="str">
        <f>IFERROR(VLOOKUP(F518,'Table V'!A:K,11,FALSE),"TBD")</f>
        <v>AIRBUS</v>
      </c>
      <c r="C518" s="81">
        <v>28020685</v>
      </c>
      <c r="D518" s="82" t="s">
        <v>139</v>
      </c>
      <c r="E518" s="83" t="s">
        <v>86</v>
      </c>
      <c r="F518" s="81" t="s">
        <v>680</v>
      </c>
      <c r="G518" s="81">
        <v>1</v>
      </c>
      <c r="H518" s="81">
        <v>1</v>
      </c>
      <c r="I518" s="81" t="str">
        <f>IFERROR(VLOOKUP(F518,'Stock PHS'!A:F,6,FALSE),"")</f>
        <v/>
      </c>
      <c r="J518" s="81" t="str">
        <f>IFERROR(VLOOKUP(F518,'Table V'!A:I,9,FALSE),"P/N INCONNU")</f>
        <v>P/N CONNU</v>
      </c>
      <c r="K518" s="81" t="str">
        <f>IFERROR(VLOOKUP(F518,'Table V'!A:J,10,FALSE),"TBD")</f>
        <v>TBD</v>
      </c>
      <c r="L518" s="81" t="str">
        <f>IFERROR(VLOOKUP(F518,'Table V'!A:C,3,FALSE),"LdF non existante")</f>
        <v>LdF Non approuvée</v>
      </c>
      <c r="M518" s="85"/>
      <c r="N518" s="85" t="str">
        <f>IFERROR(VLOOKUP(F518,'Table V'!A:H,8,FALSE),"À définir")</f>
        <v>NON</v>
      </c>
      <c r="O518" s="81">
        <f>IFERROR(VLOOKUP(F518,'Table V'!A:E,2,FALSE),"TBD")</f>
        <v>62</v>
      </c>
      <c r="P518" s="81" t="str">
        <f>IFERROR(CONCATENATE(VLOOKUP(F518,'Table V'!$A$1:$Q$259969,17,FALSE),"-",(RIGHT(C518,4)),"0",D518),"")</f>
        <v>1251019-0685010</v>
      </c>
      <c r="Q518" s="92" t="str">
        <f>IFERROR(VLOOKUP(F518,'Table V'!A:L,12,FALSE),"")</f>
        <v>LAB</v>
      </c>
      <c r="R518" s="82" t="s">
        <v>1287</v>
      </c>
      <c r="S518" s="81" t="s">
        <v>265</v>
      </c>
      <c r="T518" s="90">
        <v>43585</v>
      </c>
      <c r="U518" s="88" t="s">
        <v>18</v>
      </c>
      <c r="V518" s="93" t="str">
        <f>IFERROR(VLOOKUP(F518,'Table V'!A:F,6,FALSE),"TBD")</f>
        <v>6963455500
6963455400
6963403400</v>
      </c>
      <c r="W518" s="94" t="str">
        <f>IFERROR(VLOOKUP(F518,'Table V'!A:G,7,FALSE),"TBD")</f>
        <v>Qté 1
Qté 1
Qté 1</v>
      </c>
      <c r="X518" s="94" t="str">
        <f>IFERROR(VLOOKUP(A518,[1]Feuil1!$A:$AJ,32,FALSE),"N/A")</f>
        <v>Received</v>
      </c>
      <c r="Y518" s="86" t="s">
        <v>1893</v>
      </c>
      <c r="Z518" s="89" t="s">
        <v>1594</v>
      </c>
      <c r="AA518" s="81" t="s">
        <v>840</v>
      </c>
      <c r="AB518" s="85">
        <v>20464</v>
      </c>
      <c r="AC518" s="85"/>
      <c r="AD518" s="85">
        <v>6678</v>
      </c>
      <c r="AE518" s="90">
        <v>43591</v>
      </c>
      <c r="AF518" s="90">
        <v>43591</v>
      </c>
      <c r="AG518" s="90">
        <f t="shared" si="35"/>
        <v>43585</v>
      </c>
      <c r="AH518" s="81"/>
      <c r="AI518" s="133">
        <f>IFERROR(VLOOKUP(SPARES_MANUF[[#This Row],[LCT pour mise à la MAD]],[2]MAD!$B$4:$J$500000,2,FALSE),"MAD TBD")</f>
        <v>43592</v>
      </c>
      <c r="AJ518" s="246">
        <f>IFERROR(VLOOKUP(SPARES_MANUF[[#This Row],[LCT pour mise à la MAD]],[2]MAD!$B$4:$J$500000,9,FALSE),"")</f>
        <v>43594</v>
      </c>
      <c r="AK5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8" s="124">
        <f>SPARES_MANUF[[#This Row],[Promised ODD]]</f>
        <v>43591</v>
      </c>
      <c r="AM518" s="122" t="s">
        <v>10</v>
      </c>
      <c r="AN518" s="200">
        <f>IFERROR(VLOOKUP(SPARES_MANUF[[#This Row],[P/N]],'Table V'!A$1:O$7777,13,FALSE),"0,00")</f>
        <v>1155</v>
      </c>
      <c r="AO518" s="201">
        <f>IFERROR(VLOOKUP(SPARES_MANUF[[#This Row],[P/N]],'Table V'!A$1:O$7777,14,FALSE),"0,00")</f>
        <v>2033</v>
      </c>
      <c r="AP518" s="202" t="str">
        <f>IFERROR(VLOOKUP(SPARES_MANUF[[#This Row],[P/N]],'Table V'!A$1:O$7777,15,FALSE),"TBD")</f>
        <v>USD</v>
      </c>
      <c r="AQ518" s="201" t="str">
        <f>IFERROR(VLOOKUP(SPARES_MANUF[[#This Row],[CONCAT]],[3]PO_AS!$A$2:$R$2520,16,FALSE),"TBD")</f>
        <v>TBD</v>
      </c>
      <c r="AR518" s="202" t="str">
        <f>IFERROR(VLOOKUP(SPARES_MANUF[[#This Row],[CONCAT]],[3]PO_AS!$A$2:$S$2520,18,FALSE),"TBD")</f>
        <v>TBD</v>
      </c>
      <c r="AS518" s="202" t="str">
        <f t="shared" si="36"/>
        <v>Non valide</v>
      </c>
      <c r="AT518" s="202" t="str">
        <f t="shared" si="37"/>
        <v>Non valide</v>
      </c>
      <c r="AU5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518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518" s="259" t="str">
        <f>LEFT(SPARES_MANUF[[#This Row],[LCT]],9)</f>
        <v>LCT226846</v>
      </c>
      <c r="AX518" s="205">
        <f>SPARES_MANUF[[#This Row],[Collaborated date]]</f>
        <v>43591</v>
      </c>
      <c r="AY518" s="206">
        <f>IF(AND(SPARES_MANUF[[#This Row],[Dashboard date]]&gt;40179,SPARES_MANUF[[#This Row],[Dashboard date]]&lt;45658),SPARES_MANUF[[#This Row],[Dashboard date]],0)</f>
        <v>43591</v>
      </c>
      <c r="AZ518" s="207">
        <f>IF(OR(SPARES_MANUF[[#This Row],[Client]]="STELIA",SPARES_MANUF[[#This Row],[Priority]]="RTN",SPARES_MANUF[[#This Row],[Priority]]="EXP",SPARES_MANUF[[#This Row],[Priority]]="CRIT"),2,1)</f>
        <v>2</v>
      </c>
      <c r="BA518" s="208">
        <f>IFERROR(VLOOKUP(SPARES_MANUF[[#This Row],[P/N]],Tableau2[[#All],[PN]:[Temps alloués (h)]],16,FALSE),"TBD")</f>
        <v>0</v>
      </c>
      <c r="BB518" s="208">
        <f>IFERROR(SUM(SPARES_MANUF[[#This Row],[Temps alloués Unitaire]]*SPARES_MANUF[[#This Row],[Requested Qty]]),"TBD")</f>
        <v>0</v>
      </c>
    </row>
    <row r="519" spans="1:54" ht="38.25" hidden="1" customHeight="1" x14ac:dyDescent="0.2">
      <c r="A519" s="336" t="str">
        <f t="shared" si="34"/>
        <v>2804730210</v>
      </c>
      <c r="B519" s="81" t="str">
        <f>IFERROR(VLOOKUP(F519,'Table V'!A:K,11,FALSE),"TBD")</f>
        <v>AIRBUS</v>
      </c>
      <c r="C519" s="81">
        <v>28047302</v>
      </c>
      <c r="D519" s="82" t="s">
        <v>139</v>
      </c>
      <c r="E519" s="83" t="s">
        <v>86</v>
      </c>
      <c r="F519" s="81" t="s">
        <v>680</v>
      </c>
      <c r="G519" s="81">
        <v>1</v>
      </c>
      <c r="H519" s="81">
        <v>1</v>
      </c>
      <c r="I519" s="81" t="str">
        <f>IFERROR(VLOOKUP(F519,'Stock PHS'!A:F,6,FALSE),"")</f>
        <v/>
      </c>
      <c r="J519" s="81" t="str">
        <f>IFERROR(VLOOKUP(F519,'Table V'!A:I,9,FALSE),"P/N INCONNU")</f>
        <v>P/N CONNU</v>
      </c>
      <c r="K519" s="81" t="str">
        <f>IFERROR(VLOOKUP(F519,'Table V'!A:J,10,FALSE),"TBD")</f>
        <v>TBD</v>
      </c>
      <c r="L519" s="81" t="str">
        <f>IFERROR(VLOOKUP(F519,'Table V'!A:C,3,FALSE),"LdF non existante")</f>
        <v>LdF Non approuvée</v>
      </c>
      <c r="M519" s="85"/>
      <c r="N519" s="85" t="str">
        <f>IFERROR(VLOOKUP(F519,'Table V'!A:H,8,FALSE),"À définir")</f>
        <v>NON</v>
      </c>
      <c r="O519" s="81">
        <f>IFERROR(VLOOKUP(F519,'Table V'!A:E,2,FALSE),"TBD")</f>
        <v>62</v>
      </c>
      <c r="P519" s="81" t="str">
        <f>IFERROR(CONCATENATE(VLOOKUP(F519,'Table V'!$A$1:$Q$259969,17,FALSE),"-",(RIGHT(C519,4)),"0",D519),"")</f>
        <v>1251019-7302010</v>
      </c>
      <c r="Q519" s="92" t="str">
        <f>IFERROR(VLOOKUP(F519,'Table V'!A:L,12,FALSE),"")</f>
        <v>LAB</v>
      </c>
      <c r="R519" s="82" t="s">
        <v>1596</v>
      </c>
      <c r="S519" s="81" t="s">
        <v>266</v>
      </c>
      <c r="T519" s="90">
        <v>43585</v>
      </c>
      <c r="U519" s="88" t="s">
        <v>18</v>
      </c>
      <c r="V519" s="93" t="str">
        <f>IFERROR(VLOOKUP(F519,'Table V'!A:F,6,FALSE),"TBD")</f>
        <v>6963455500
6963455400
6963403400</v>
      </c>
      <c r="W519" s="94" t="str">
        <f>IFERROR(VLOOKUP(F519,'Table V'!A:G,7,FALSE),"TBD")</f>
        <v>Qté 1
Qté 1
Qté 1</v>
      </c>
      <c r="X519" s="81" t="str">
        <f>IFERROR(VLOOKUP(A519,[1]Feuil1!$A:$AJ,32,FALSE),"N/A")</f>
        <v>Received</v>
      </c>
      <c r="Y519" s="86" t="s">
        <v>1893</v>
      </c>
      <c r="Z519" s="89" t="s">
        <v>1471</v>
      </c>
      <c r="AA519" s="81" t="s">
        <v>840</v>
      </c>
      <c r="AB519" s="85">
        <v>21431</v>
      </c>
      <c r="AC519" s="85"/>
      <c r="AD519" s="85">
        <v>6503</v>
      </c>
      <c r="AE519" s="90">
        <v>43591</v>
      </c>
      <c r="AF519" s="90">
        <v>43591</v>
      </c>
      <c r="AG519" s="90">
        <f t="shared" si="35"/>
        <v>43585</v>
      </c>
      <c r="AH519" s="81"/>
      <c r="AI519" s="133">
        <f>IFERROR(VLOOKUP(SPARES_MANUF[[#This Row],[LCT pour mise à la MAD]],[2]MAD!$B$4:$J$500000,2,FALSE),"MAD TBD")</f>
        <v>43592</v>
      </c>
      <c r="AJ519" s="246">
        <f>IFERROR(VLOOKUP(SPARES_MANUF[[#This Row],[LCT pour mise à la MAD]],[2]MAD!$B$4:$J$500000,9,FALSE),"")</f>
        <v>43594</v>
      </c>
      <c r="AK51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19" s="124">
        <f>SPARES_MANUF[[#This Row],[Promised ODD]]</f>
        <v>43591</v>
      </c>
      <c r="AM519" s="122" t="s">
        <v>10</v>
      </c>
      <c r="AN519" s="200">
        <f>IFERROR(VLOOKUP(SPARES_MANUF[[#This Row],[P/N]],'Table V'!A$1:O$7777,13,FALSE),"0,00")</f>
        <v>1155</v>
      </c>
      <c r="AO519" s="201">
        <f>IFERROR(VLOOKUP(SPARES_MANUF[[#This Row],[P/N]],'Table V'!A$1:O$7777,14,FALSE),"0,00")</f>
        <v>2033</v>
      </c>
      <c r="AP519" s="202" t="str">
        <f>IFERROR(VLOOKUP(SPARES_MANUF[[#This Row],[P/N]],'Table V'!A$1:O$7777,15,FALSE),"TBD")</f>
        <v>USD</v>
      </c>
      <c r="AQ519" s="201" t="str">
        <f>IFERROR(VLOOKUP(SPARES_MANUF[[#This Row],[CONCAT]],[3]PO_AS!$A$2:$R$2520,16,FALSE),"TBD")</f>
        <v>TBD</v>
      </c>
      <c r="AR519" s="202" t="str">
        <f>IFERROR(VLOOKUP(SPARES_MANUF[[#This Row],[CONCAT]],[3]PO_AS!$A$2:$S$2520,18,FALSE),"TBD")</f>
        <v>TBD</v>
      </c>
      <c r="AS519" s="202" t="str">
        <f t="shared" si="36"/>
        <v>Non valide</v>
      </c>
      <c r="AT519" s="202" t="str">
        <f t="shared" si="37"/>
        <v>Non valide</v>
      </c>
      <c r="AU51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1155</v>
      </c>
      <c r="AV519" s="280">
        <f>IFERROR(SPARES_MANUF[[#This Row],[CA]]*INDEX('Paramètres listes'!$A$32:$C$34,MATCH(SPARES_MANUF[[#This Row],[Devise vendue]],'Paramètres listes'!$A$32:$A$34,0),MATCH(DASHBOARD!$J$5,'Paramètres listes'!$A$32:$C$32,0)),"0,00")</f>
        <v>1027.95</v>
      </c>
      <c r="AW519" s="259" t="str">
        <f>LEFT(SPARES_MANUF[[#This Row],[LCT]],9)</f>
        <v>LCT261767</v>
      </c>
      <c r="AX519" s="205">
        <f>SPARES_MANUF[[#This Row],[Collaborated date]]</f>
        <v>43591</v>
      </c>
      <c r="AY519" s="206">
        <f>IF(AND(SPARES_MANUF[[#This Row],[Dashboard date]]&gt;40179,SPARES_MANUF[[#This Row],[Dashboard date]]&lt;45658),SPARES_MANUF[[#This Row],[Dashboard date]],0)</f>
        <v>43591</v>
      </c>
      <c r="AZ519" s="207">
        <f>IF(OR(SPARES_MANUF[[#This Row],[Client]]="STELIA",SPARES_MANUF[[#This Row],[Priority]]="RTN",SPARES_MANUF[[#This Row],[Priority]]="EXP",SPARES_MANUF[[#This Row],[Priority]]="CRIT"),2,1)</f>
        <v>2</v>
      </c>
      <c r="BA519" s="208">
        <f>IFERROR(VLOOKUP(SPARES_MANUF[[#This Row],[P/N]],Tableau2[[#All],[PN]:[Temps alloués (h)]],16,FALSE),"TBD")</f>
        <v>0</v>
      </c>
      <c r="BB519" s="208">
        <f>IFERROR(SUM(SPARES_MANUF[[#This Row],[Temps alloués Unitaire]]*SPARES_MANUF[[#This Row],[Requested Qty]]),"TBD")</f>
        <v>0</v>
      </c>
    </row>
    <row r="520" spans="1:54" ht="38.25" hidden="1" customHeight="1" x14ac:dyDescent="0.2">
      <c r="A520" s="336" t="str">
        <f t="shared" si="34"/>
        <v>2811803010</v>
      </c>
      <c r="B520" s="81" t="str">
        <f>IFERROR(VLOOKUP(F520,'Table V'!A:K,11,FALSE),"TBD")</f>
        <v>AIRBUS</v>
      </c>
      <c r="C520" s="81">
        <v>28118030</v>
      </c>
      <c r="D520" s="82" t="s">
        <v>139</v>
      </c>
      <c r="E520" s="83" t="s">
        <v>11</v>
      </c>
      <c r="F520" s="81" t="s">
        <v>1853</v>
      </c>
      <c r="G520" s="81">
        <v>1</v>
      </c>
      <c r="H520" s="81">
        <v>1</v>
      </c>
      <c r="I520" s="81" t="str">
        <f>IFERROR(VLOOKUP(F520,'Stock PHS'!A:F,6,FALSE),"")</f>
        <v/>
      </c>
      <c r="J520" s="81" t="str">
        <f>IFERROR(VLOOKUP(F520,'Table V'!A:I,9,FALSE),"P/N INCONNU")</f>
        <v>P/N CONNU</v>
      </c>
      <c r="K520" s="81" t="str">
        <f>IFERROR(VLOOKUP(F520,'Table V'!A:J,10,FALSE),"TBD")</f>
        <v>N/A</v>
      </c>
      <c r="L520" s="81" t="str">
        <f>IFERROR(VLOOKUP(F520,'Table V'!A:C,3,FALSE),"LdF non existante")</f>
        <v>LdF Non approuvée</v>
      </c>
      <c r="M520" s="85"/>
      <c r="N520" s="85" t="str">
        <f>IFERROR(VLOOKUP(F520,'Table V'!A:H,8,FALSE),"À définir")</f>
        <v>NON</v>
      </c>
      <c r="O520" s="81" t="str">
        <f>IFERROR(VLOOKUP(F520,'Table V'!A:E,2,FALSE),"TBD")</f>
        <v>BUNDLE</v>
      </c>
      <c r="P520" s="85" t="str">
        <f>IFERROR(CONCATENATE(VLOOKUP(F520,'Table V'!$A$1:$Q$259969,17,FALSE),"-",(RIGHT(C520,4)),"0",D520),"")</f>
        <v>1251019-8030010</v>
      </c>
      <c r="Q520" s="92" t="str">
        <f>IFERROR(VLOOKUP(F520,'Table V'!A:L,12,FALSE),"")</f>
        <v>COL</v>
      </c>
      <c r="R520" s="82" t="s">
        <v>1869</v>
      </c>
      <c r="S520" s="81" t="s">
        <v>1870</v>
      </c>
      <c r="T520" s="90">
        <v>43586</v>
      </c>
      <c r="U520" s="88" t="s">
        <v>18</v>
      </c>
      <c r="V520" s="93" t="str">
        <f>IFERROR(VLOOKUP(F520,'Table V'!A:F,6,FALSE),"TBD")</f>
        <v>N/A</v>
      </c>
      <c r="W520" s="94" t="str">
        <f>IFERROR(VLOOKUP(F520,'Table V'!A:G,7,FALSE),"TBD")</f>
        <v>N/A</v>
      </c>
      <c r="X520" s="81" t="str">
        <f>IFERROR(VLOOKUP(A520,[1]Feuil1!$A:$AJ,32,FALSE),"N/A")</f>
        <v>N/A</v>
      </c>
      <c r="Y520" s="86" t="s">
        <v>1893</v>
      </c>
      <c r="Z520" s="89" t="s">
        <v>1868</v>
      </c>
      <c r="AA520" s="81" t="s">
        <v>840</v>
      </c>
      <c r="AB520" s="85">
        <v>23823</v>
      </c>
      <c r="AC520" s="85"/>
      <c r="AD520" s="85">
        <v>6900</v>
      </c>
      <c r="AE520" s="90">
        <v>43578</v>
      </c>
      <c r="AF520" s="90">
        <v>43588</v>
      </c>
      <c r="AG520" s="90">
        <f t="shared" si="35"/>
        <v>43586</v>
      </c>
      <c r="AH520" s="81"/>
      <c r="AI520" s="133" t="str">
        <f>IFERROR(VLOOKUP(SPARES_MANUF[[#This Row],[LCT pour mise à la MAD]],[2]MAD!$B$4:$J$500000,2,FALSE),"MAD TBD")</f>
        <v>MAD TBD</v>
      </c>
      <c r="AJ520" s="124" t="str">
        <f>IFERROR(VLOOKUP(SPARES_MANUF[[#This Row],[LCT pour mise à la MAD]],[2]MAD!$B$4:$J$500000,9,FALSE),"")</f>
        <v/>
      </c>
      <c r="AK5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0" s="124">
        <f>SPARES_MANUF[[#This Row],[Promised ODD]]</f>
        <v>43588</v>
      </c>
      <c r="AM520" s="122" t="s">
        <v>10</v>
      </c>
      <c r="AN520" s="200">
        <f>IFERROR(VLOOKUP(SPARES_MANUF[[#This Row],[P/N]],'Table V'!A$1:O$7777,13,FALSE),"0,00")</f>
        <v>4313</v>
      </c>
      <c r="AO520" s="201">
        <f>IFERROR(VLOOKUP(SPARES_MANUF[[#This Row],[P/N]],'Table V'!A$1:O$7777,14,FALSE),"0,00")</f>
        <v>8527</v>
      </c>
      <c r="AP520" s="202" t="str">
        <f>IFERROR(VLOOKUP(SPARES_MANUF[[#This Row],[P/N]],'Table V'!A$1:O$7777,15,FALSE),"TBD")</f>
        <v>USD</v>
      </c>
      <c r="AQ520" s="201" t="str">
        <f>IFERROR(VLOOKUP(SPARES_MANUF[[#This Row],[CONCAT]],[3]PO_AS!$A$2:$R$2520,16,FALSE),"TBD")</f>
        <v>TBD</v>
      </c>
      <c r="AR520" s="202" t="str">
        <f>IFERROR(VLOOKUP(SPARES_MANUF[[#This Row],[CONCAT]],[3]PO_AS!$A$2:$S$2520,18,FALSE),"TBD")</f>
        <v>TBD</v>
      </c>
      <c r="AS520" s="202" t="str">
        <f t="shared" si="36"/>
        <v>Non valide</v>
      </c>
      <c r="AT520" s="202" t="str">
        <f t="shared" si="37"/>
        <v>Non valide</v>
      </c>
      <c r="AU5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8527</v>
      </c>
      <c r="AV520" s="280">
        <f>IFERROR(SPARES_MANUF[[#This Row],[CA]]*INDEX('Paramètres listes'!$A$32:$C$34,MATCH(SPARES_MANUF[[#This Row],[Devise vendue]],'Paramètres listes'!$A$32:$A$34,0),MATCH(DASHBOARD!$J$5,'Paramètres listes'!$A$32:$C$32,0)),"0,00")</f>
        <v>7589.03</v>
      </c>
      <c r="AW520" s="259" t="str">
        <f>LEFT(SPARES_MANUF[[#This Row],[LCT]],9)</f>
        <v>LCT325035</v>
      </c>
      <c r="AX520" s="205">
        <f>SPARES_MANUF[[#This Row],[Collaborated date]]</f>
        <v>43588</v>
      </c>
      <c r="AY520" s="206">
        <f>IF(AND(SPARES_MANUF[[#This Row],[Dashboard date]]&gt;40179,SPARES_MANUF[[#This Row],[Dashboard date]]&lt;45658),SPARES_MANUF[[#This Row],[Dashboard date]],0)</f>
        <v>43588</v>
      </c>
      <c r="AZ520" s="207">
        <f>IF(OR(SPARES_MANUF[[#This Row],[Client]]="STELIA",SPARES_MANUF[[#This Row],[Priority]]="RTN",SPARES_MANUF[[#This Row],[Priority]]="EXP",SPARES_MANUF[[#This Row],[Priority]]="CRIT"),2,1)</f>
        <v>2</v>
      </c>
      <c r="BA520" s="208">
        <f>IFERROR(VLOOKUP(SPARES_MANUF[[#This Row],[P/N]],Tableau2[[#All],[PN]:[Temps alloués (h)]],16,FALSE),"TBD")</f>
        <v>0</v>
      </c>
      <c r="BB520" s="208">
        <f>IFERROR(SUM(SPARES_MANUF[[#This Row],[Temps alloués Unitaire]]*SPARES_MANUF[[#This Row],[Requested Qty]]),"TBD")</f>
        <v>0</v>
      </c>
    </row>
    <row r="521" spans="1:54" ht="38.25" hidden="1" customHeight="1" x14ac:dyDescent="0.2">
      <c r="A521" s="336" t="str">
        <f t="shared" si="34"/>
        <v>28098884
2811802510</v>
      </c>
      <c r="B521" s="81" t="str">
        <f>IFERROR(VLOOKUP(F521,'Table V'!A:K,11,FALSE),"TBD")</f>
        <v>AIRBUS</v>
      </c>
      <c r="C521" s="81" t="s">
        <v>1851</v>
      </c>
      <c r="D521" s="82" t="s">
        <v>139</v>
      </c>
      <c r="E521" s="83" t="s">
        <v>3</v>
      </c>
      <c r="F521" s="81" t="s">
        <v>1599</v>
      </c>
      <c r="G521" s="81">
        <v>2</v>
      </c>
      <c r="H521" s="81">
        <v>2</v>
      </c>
      <c r="I521" s="81" t="str">
        <f>IFERROR(VLOOKUP(F521,'Stock PHS'!A:F,6,FALSE),"")</f>
        <v/>
      </c>
      <c r="J521" s="81" t="str">
        <f>IFERROR(VLOOKUP(F521,'Table V'!A:I,9,FALSE),"P/N INCONNU")</f>
        <v>P/N CONNU</v>
      </c>
      <c r="K521" s="81" t="str">
        <f>IFERROR(VLOOKUP(F521,'Table V'!A:J,10,FALSE),"TBD")</f>
        <v>N/A</v>
      </c>
      <c r="L521" s="81" t="str">
        <f>IFERROR(VLOOKUP(F521,'Table V'!A:C,3,FALSE),"LdF non existante")</f>
        <v>LdF Non approuvée</v>
      </c>
      <c r="M521" s="85"/>
      <c r="N521" s="85" t="str">
        <f>IFERROR(VLOOKUP(F521,'Table V'!A:H,8,FALSE),"À définir")</f>
        <v>NON</v>
      </c>
      <c r="O521" s="81">
        <f>IFERROR(VLOOKUP(F521,'Table V'!A:E,2,FALSE),"TBD")</f>
        <v>511</v>
      </c>
      <c r="P521" s="85" t="str">
        <f>IFERROR(CONCATENATE(VLOOKUP(F521,'Table V'!$A$1:$Q$259969,17,FALSE),"-",(RIGHT(C521,4)),"0",D521),"")</f>
        <v>1251019-8025010</v>
      </c>
      <c r="Q521" s="92" t="str">
        <f>IFERROR(VLOOKUP(F521,'Table V'!A:L,12,FALSE),"")</f>
        <v>LAB</v>
      </c>
      <c r="R521" s="82" t="s">
        <v>1859</v>
      </c>
      <c r="S521" s="81" t="s">
        <v>1858</v>
      </c>
      <c r="T521" s="90">
        <v>43593</v>
      </c>
      <c r="U521" s="88" t="s">
        <v>18</v>
      </c>
      <c r="V521" s="93" t="str">
        <f>IFERROR(VLOOKUP(F521,'Table V'!A:F,6,FALSE),"TBD")</f>
        <v>N/A</v>
      </c>
      <c r="W521" s="94" t="str">
        <f>IFERROR(VLOOKUP(F521,'Table V'!A:G,7,FALSE),"TBD")</f>
        <v>N/A</v>
      </c>
      <c r="X521" s="81" t="str">
        <f>IFERROR(VLOOKUP(A521,[1]Feuil1!$A:$AJ,32,FALSE),"N/A")</f>
        <v>N/A</v>
      </c>
      <c r="Y521" s="86" t="s">
        <v>1893</v>
      </c>
      <c r="Z521" s="89" t="s">
        <v>1936</v>
      </c>
      <c r="AA521" s="81" t="s">
        <v>840</v>
      </c>
      <c r="AB521" s="85">
        <v>22894</v>
      </c>
      <c r="AC521" s="85"/>
      <c r="AD521" s="85">
        <v>6712</v>
      </c>
      <c r="AE521" s="90">
        <v>43545</v>
      </c>
      <c r="AF521" s="90">
        <v>43595</v>
      </c>
      <c r="AG521" s="90">
        <f t="shared" si="35"/>
        <v>43593</v>
      </c>
      <c r="AH521" s="81"/>
      <c r="AI521" s="133" t="str">
        <f>IFERROR(VLOOKUP(SPARES_MANUF[[#This Row],[LCT pour mise à la MAD]],[2]MAD!$B$4:$J$500000,2,FALSE),"MAD TBD")</f>
        <v>MAD TBD</v>
      </c>
      <c r="AJ521" s="246" t="str">
        <f>IFERROR(VLOOKUP(SPARES_MANUF[[#This Row],[LCT pour mise à la MAD]],[2]MAD!$B$4:$J$500000,9,FALSE),"")</f>
        <v/>
      </c>
      <c r="AK5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1" s="124">
        <f>SPARES_MANUF[[#This Row],[Promised ODD]]</f>
        <v>43595</v>
      </c>
      <c r="AM521" s="122" t="s">
        <v>10</v>
      </c>
      <c r="AN521" s="200">
        <f>IFERROR(VLOOKUP(SPARES_MANUF[[#This Row],[P/N]],'Table V'!A$1:O$7777,13,FALSE),"0,00")</f>
        <v>831</v>
      </c>
      <c r="AO521" s="201">
        <f>IFERROR(VLOOKUP(SPARES_MANUF[[#This Row],[P/N]],'Table V'!A$1:O$7777,14,FALSE),"0,00")</f>
        <v>1258</v>
      </c>
      <c r="AP521" s="202" t="str">
        <f>IFERROR(VLOOKUP(SPARES_MANUF[[#This Row],[P/N]],'Table V'!A$1:O$7777,15,FALSE),"TBD")</f>
        <v>USD</v>
      </c>
      <c r="AQ521" s="201" t="str">
        <f>IFERROR(VLOOKUP(SPARES_MANUF[[#This Row],[CONCAT]],[3]PO_AS!$A$2:$R$2520,16,FALSE),"TBD")</f>
        <v>TBD</v>
      </c>
      <c r="AR521" s="202" t="str">
        <f>IFERROR(VLOOKUP(SPARES_MANUF[[#This Row],[CONCAT]],[3]PO_AS!$A$2:$S$2520,18,FALSE),"TBD")</f>
        <v>TBD</v>
      </c>
      <c r="AS521" s="202" t="str">
        <f t="shared" si="36"/>
        <v>Non valide</v>
      </c>
      <c r="AT521" s="202" t="str">
        <f t="shared" si="37"/>
        <v>Non valide</v>
      </c>
      <c r="AU5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2516</v>
      </c>
      <c r="AV521" s="280">
        <f>IFERROR(SPARES_MANUF[[#This Row],[CA]]*INDEX('Paramètres listes'!$A$32:$C$34,MATCH(SPARES_MANUF[[#This Row],[Devise vendue]],'Paramètres listes'!$A$32:$A$34,0),MATCH(DASHBOARD!$J$5,'Paramètres listes'!$A$32:$C$32,0)),"0,00")</f>
        <v>2239.2400000000002</v>
      </c>
      <c r="AW521" s="259" t="str">
        <f>LEFT(SPARES_MANUF[[#This Row],[LCT]],9)</f>
        <v>LCT322834</v>
      </c>
      <c r="AX521" s="205">
        <f>SPARES_MANUF[[#This Row],[Collaborated date]]</f>
        <v>43595</v>
      </c>
      <c r="AY521" s="206">
        <f>IF(AND(SPARES_MANUF[[#This Row],[Dashboard date]]&gt;40179,SPARES_MANUF[[#This Row],[Dashboard date]]&lt;45658),SPARES_MANUF[[#This Row],[Dashboard date]],0)</f>
        <v>43595</v>
      </c>
      <c r="AZ521" s="207">
        <f>IF(OR(SPARES_MANUF[[#This Row],[Client]]="STELIA",SPARES_MANUF[[#This Row],[Priority]]="RTN",SPARES_MANUF[[#This Row],[Priority]]="EXP",SPARES_MANUF[[#This Row],[Priority]]="CRIT"),2,1)</f>
        <v>1</v>
      </c>
      <c r="BA521" s="208">
        <f>IFERROR(VLOOKUP(SPARES_MANUF[[#This Row],[P/N]],Tableau2[[#All],[PN]:[Temps alloués (h)]],16,FALSE),"TBD")</f>
        <v>0</v>
      </c>
      <c r="BB521" s="208">
        <f>IFERROR(SUM(SPARES_MANUF[[#This Row],[Temps alloués Unitaire]]*SPARES_MANUF[[#This Row],[Requested Qty]]),"TBD")</f>
        <v>0</v>
      </c>
    </row>
    <row r="522" spans="1:54" ht="63.75" hidden="1" customHeight="1" x14ac:dyDescent="0.2">
      <c r="A522" s="336" t="str">
        <f t="shared" si="34"/>
        <v>450036954910</v>
      </c>
      <c r="B522" s="81" t="str">
        <f>IFERROR(VLOOKUP(F522,'Table V'!A:K,11,FALSE),"TBD")</f>
        <v>LATECOERE</v>
      </c>
      <c r="C522" s="81">
        <v>4500369549</v>
      </c>
      <c r="D522" s="82" t="s">
        <v>139</v>
      </c>
      <c r="E522" s="83" t="s">
        <v>86</v>
      </c>
      <c r="F522" s="81" t="s">
        <v>1476</v>
      </c>
      <c r="G522" s="81">
        <v>1</v>
      </c>
      <c r="H522" s="81">
        <v>1</v>
      </c>
      <c r="I522" s="81" t="str">
        <f>IFERROR(VLOOKUP(F522,'Stock PHS'!A:F,6,FALSE),"")</f>
        <v/>
      </c>
      <c r="J522" s="81" t="str">
        <f>IFERROR(VLOOKUP(F522,'Table V'!A:I,9,FALSE),"P/N INCONNU")</f>
        <v>P/N CONNU</v>
      </c>
      <c r="K522" s="81" t="str">
        <f>IFERROR(VLOOKUP(F522,'Table V'!A:J,10,FALSE),"TBD")</f>
        <v>N/A</v>
      </c>
      <c r="L522" s="81" t="str">
        <f>IFERROR(VLOOKUP(F522,'Table V'!A:C,3,FALSE),"LdF non existante")</f>
        <v>LdF approuvée</v>
      </c>
      <c r="M522" s="85" t="s">
        <v>46</v>
      </c>
      <c r="N522" s="85" t="str">
        <f>IFERROR(VLOOKUP(F522,'Table V'!A:H,8,FALSE),"À définir")</f>
        <v>N/A</v>
      </c>
      <c r="O522" s="81" t="str">
        <f>IFERROR(VLOOKUP(F522,'Table V'!A:E,2,FALSE),"TBD")</f>
        <v>FDCP-L1</v>
      </c>
      <c r="P522" s="81" t="str">
        <f>IFERROR(CONCATENATE(VLOOKUP(F522,'Table V'!$A$1:$Q$259969,17,FALSE),"-",(RIGHT(C522,4)),"0",D522),"")</f>
        <v>1251619-9549010</v>
      </c>
      <c r="Q522" s="92" t="str">
        <f>IFERROR(VLOOKUP(F522,'Table V'!A:L,12,FALSE),"")</f>
        <v>COL</v>
      </c>
      <c r="R522" s="82" t="s">
        <v>1518</v>
      </c>
      <c r="S522" s="81">
        <v>73220100</v>
      </c>
      <c r="T522" s="90">
        <v>43594</v>
      </c>
      <c r="U522" s="88" t="s">
        <v>18</v>
      </c>
      <c r="V522" s="93" t="str">
        <f>IFERROR(VLOOKUP(F522,'Table V'!A:F,6,FALSE),"TBD")</f>
        <v>N/A</v>
      </c>
      <c r="W522" s="94" t="str">
        <f>IFERROR(VLOOKUP(F522,'Table V'!A:G,7,FALSE),"TBD")</f>
        <v>N/A</v>
      </c>
      <c r="X522" s="81" t="str">
        <f>IFERROR(VLOOKUP(A522,[1]Feuil1!$A:$AJ,32,FALSE),"N/A")</f>
        <v>N/A</v>
      </c>
      <c r="Y522" s="86" t="s">
        <v>1893</v>
      </c>
      <c r="Z522" s="89" t="s">
        <v>806</v>
      </c>
      <c r="AA522" s="81" t="s">
        <v>141</v>
      </c>
      <c r="AB522" s="85">
        <v>22020</v>
      </c>
      <c r="AC522" s="85"/>
      <c r="AD522" s="85">
        <v>5982</v>
      </c>
      <c r="AE522" s="90">
        <v>43510</v>
      </c>
      <c r="AF522" s="90">
        <v>43595</v>
      </c>
      <c r="AG522" s="90">
        <v>43594</v>
      </c>
      <c r="AH522" s="81"/>
      <c r="AI522" s="133" t="str">
        <f>IFERROR(VLOOKUP(SPARES_MANUF[[#This Row],[LCT pour mise à la MAD]],[2]MAD!$B$4:$J$500000,2,FALSE),"MAD TBD")</f>
        <v>MAD TBD</v>
      </c>
      <c r="AJ522" s="246" t="str">
        <f>IFERROR(VLOOKUP(SPARES_MANUF[[#This Row],[LCT pour mise à la MAD]],[2]MAD!$B$4:$J$500000,9,FALSE),"")</f>
        <v/>
      </c>
      <c r="AK5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2" s="90">
        <f>SPARES_MANUF[[#This Row],[Promised ODD]]</f>
        <v>43595</v>
      </c>
      <c r="AM522" s="122" t="s">
        <v>10</v>
      </c>
      <c r="AN522" s="200">
        <f>IFERROR(VLOOKUP(SPARES_MANUF[[#This Row],[P/N]],'Table V'!A$1:O$7777,13,FALSE),"0,00")</f>
        <v>1239</v>
      </c>
      <c r="AO522" s="201" t="str">
        <f>IFERROR(VLOOKUP(SPARES_MANUF[[#This Row],[P/N]],'Table V'!A$1:O$7777,14,FALSE),"0,00")</f>
        <v>N/A</v>
      </c>
      <c r="AP522" s="202" t="str">
        <f>IFERROR(VLOOKUP(SPARES_MANUF[[#This Row],[P/N]],'Table V'!A$1:O$7777,15,FALSE),"TBD")</f>
        <v>EUR</v>
      </c>
      <c r="AQ522" s="201" t="str">
        <f>IFERROR(VLOOKUP(SPARES_MANUF[[#This Row],[CONCAT]],[3]PO_AS!$A$2:$R$2520,16,FALSE),"TBD")</f>
        <v>TBD</v>
      </c>
      <c r="AR522" s="202" t="str">
        <f>IFERROR(VLOOKUP(SPARES_MANUF[[#This Row],[CONCAT]],[3]PO_AS!$A$2:$S$2520,18,FALSE),"TBD")</f>
        <v>TBD</v>
      </c>
      <c r="AS522" s="202" t="str">
        <f t="shared" si="36"/>
        <v>Non valide</v>
      </c>
      <c r="AT522" s="202" t="str">
        <f t="shared" si="37"/>
        <v>Non valide</v>
      </c>
      <c r="AU5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2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2" s="259" t="str">
        <f>LEFT(SPARES_MANUF[[#This Row],[LCT]],9)</f>
        <v>LCT289398</v>
      </c>
      <c r="AX522" s="205">
        <f>SPARES_MANUF[[#This Row],[Collaborated date]]</f>
        <v>43595</v>
      </c>
      <c r="AY522" s="206">
        <f>IF(AND(SPARES_MANUF[[#This Row],[Dashboard date]]&gt;40179,SPARES_MANUF[[#This Row],[Dashboard date]]&lt;45658),SPARES_MANUF[[#This Row],[Dashboard date]],0)</f>
        <v>43595</v>
      </c>
      <c r="AZ522" s="207">
        <f>IF(OR(SPARES_MANUF[[#This Row],[Client]]="STELIA",SPARES_MANUF[[#This Row],[Priority]]="RTN",SPARES_MANUF[[#This Row],[Priority]]="EXP",SPARES_MANUF[[#This Row],[Priority]]="CRIT"),2,1)</f>
        <v>2</v>
      </c>
      <c r="BA522" s="208">
        <f>IFERROR(VLOOKUP(SPARES_MANUF[[#This Row],[P/N]],Tableau2[[#All],[PN]:[Temps alloués (h)]],16,FALSE),"TBD")</f>
        <v>2.14</v>
      </c>
      <c r="BB522" s="208">
        <f>IFERROR(SUM(SPARES_MANUF[[#This Row],[Temps alloués Unitaire]]*SPARES_MANUF[[#This Row],[Requested Qty]]),"TBD")</f>
        <v>2.14</v>
      </c>
    </row>
    <row r="523" spans="1:54" ht="38.25" hidden="1" customHeight="1" x14ac:dyDescent="0.2">
      <c r="A523" s="336" t="str">
        <f t="shared" si="34"/>
        <v>450036954910</v>
      </c>
      <c r="B523" s="81" t="str">
        <f>IFERROR(VLOOKUP(F523,'Table V'!A:K,11,FALSE),"TBD")</f>
        <v>LATECOERE</v>
      </c>
      <c r="C523" s="81">
        <v>4500369549</v>
      </c>
      <c r="D523" s="82" t="s">
        <v>139</v>
      </c>
      <c r="E523" s="83" t="s">
        <v>86</v>
      </c>
      <c r="F523" s="81" t="s">
        <v>1476</v>
      </c>
      <c r="G523" s="81">
        <v>1</v>
      </c>
      <c r="H523" s="81">
        <v>1</v>
      </c>
      <c r="I523" s="81" t="str">
        <f>IFERROR(VLOOKUP(F523,'Stock PHS'!A:F,6,FALSE),"")</f>
        <v/>
      </c>
      <c r="J523" s="81" t="str">
        <f>IFERROR(VLOOKUP(F523,'Table V'!A:I,9,FALSE),"P/N INCONNU")</f>
        <v>P/N CONNU</v>
      </c>
      <c r="K523" s="81" t="str">
        <f>IFERROR(VLOOKUP(F523,'Table V'!A:J,10,FALSE),"TBD")</f>
        <v>N/A</v>
      </c>
      <c r="L523" s="81" t="str">
        <f>IFERROR(VLOOKUP(F523,'Table V'!A:C,3,FALSE),"LdF non existante")</f>
        <v>LdF approuvée</v>
      </c>
      <c r="M523" s="85" t="s">
        <v>46</v>
      </c>
      <c r="N523" s="85" t="str">
        <f>IFERROR(VLOOKUP(F523,'Table V'!A:H,8,FALSE),"À définir")</f>
        <v>N/A</v>
      </c>
      <c r="O523" s="81" t="str">
        <f>IFERROR(VLOOKUP(F523,'Table V'!A:E,2,FALSE),"TBD")</f>
        <v>FDCP-L1</v>
      </c>
      <c r="P523" s="81" t="str">
        <f>IFERROR(CONCATENATE(VLOOKUP(F523,'Table V'!$A$1:$Q$259969,17,FALSE),"-",(RIGHT(C523,4)),"0",D523),"")</f>
        <v>1251619-9549010</v>
      </c>
      <c r="Q523" s="92" t="str">
        <f>IFERROR(VLOOKUP(F523,'Table V'!A:L,12,FALSE),"")</f>
        <v>COL</v>
      </c>
      <c r="R523" s="82" t="s">
        <v>1519</v>
      </c>
      <c r="S523" s="81">
        <v>73220101</v>
      </c>
      <c r="T523" s="90">
        <v>43594</v>
      </c>
      <c r="U523" s="88" t="s">
        <v>18</v>
      </c>
      <c r="V523" s="93" t="str">
        <f>IFERROR(VLOOKUP(F523,'Table V'!A:F,6,FALSE),"TBD")</f>
        <v>N/A</v>
      </c>
      <c r="W523" s="94" t="str">
        <f>IFERROR(VLOOKUP(F523,'Table V'!A:G,7,FALSE),"TBD")</f>
        <v>N/A</v>
      </c>
      <c r="X523" s="81" t="str">
        <f>IFERROR(VLOOKUP(A523,[1]Feuil1!$A:$AJ,32,FALSE),"N/A")</f>
        <v>N/A</v>
      </c>
      <c r="Y523" s="86" t="s">
        <v>1893</v>
      </c>
      <c r="Z523" s="89" t="s">
        <v>806</v>
      </c>
      <c r="AA523" s="81" t="s">
        <v>141</v>
      </c>
      <c r="AB523" s="85">
        <v>22020</v>
      </c>
      <c r="AC523" s="85"/>
      <c r="AD523" s="85">
        <v>5982</v>
      </c>
      <c r="AE523" s="90">
        <v>43510</v>
      </c>
      <c r="AF523" s="90">
        <v>43595</v>
      </c>
      <c r="AG523" s="90">
        <v>43594</v>
      </c>
      <c r="AH523" s="81"/>
      <c r="AI523" s="133" t="str">
        <f>IFERROR(VLOOKUP(SPARES_MANUF[[#This Row],[LCT pour mise à la MAD]],[2]MAD!$B$4:$J$500000,2,FALSE),"MAD TBD")</f>
        <v>MAD TBD</v>
      </c>
      <c r="AJ523" s="246" t="str">
        <f>IFERROR(VLOOKUP(SPARES_MANUF[[#This Row],[LCT pour mise à la MAD]],[2]MAD!$B$4:$J$500000,9,FALSE),"")</f>
        <v/>
      </c>
      <c r="AK5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3" s="124">
        <f>SPARES_MANUF[[#This Row],[Promised ODD]]</f>
        <v>43595</v>
      </c>
      <c r="AM523" s="122" t="s">
        <v>10</v>
      </c>
      <c r="AN523" s="200">
        <f>IFERROR(VLOOKUP(SPARES_MANUF[[#This Row],[P/N]],'Table V'!A$1:O$7777,13,FALSE),"0,00")</f>
        <v>1239</v>
      </c>
      <c r="AO523" s="201" t="str">
        <f>IFERROR(VLOOKUP(SPARES_MANUF[[#This Row],[P/N]],'Table V'!A$1:O$7777,14,FALSE),"0,00")</f>
        <v>N/A</v>
      </c>
      <c r="AP523" s="202" t="str">
        <f>IFERROR(VLOOKUP(SPARES_MANUF[[#This Row],[P/N]],'Table V'!A$1:O$7777,15,FALSE),"TBD")</f>
        <v>EUR</v>
      </c>
      <c r="AQ523" s="201" t="str">
        <f>IFERROR(VLOOKUP(SPARES_MANUF[[#This Row],[CONCAT]],[3]PO_AS!$A$2:$R$2520,16,FALSE),"TBD")</f>
        <v>TBD</v>
      </c>
      <c r="AR523" s="202" t="str">
        <f>IFERROR(VLOOKUP(SPARES_MANUF[[#This Row],[CONCAT]],[3]PO_AS!$A$2:$S$2520,18,FALSE),"TBD")</f>
        <v>TBD</v>
      </c>
      <c r="AS523" s="202" t="str">
        <f t="shared" si="36"/>
        <v>Non valide</v>
      </c>
      <c r="AT523" s="202" t="str">
        <f t="shared" si="37"/>
        <v>Non valide</v>
      </c>
      <c r="AU5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3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3" s="259" t="str">
        <f>LEFT(SPARES_MANUF[[#This Row],[LCT]],9)</f>
        <v>LCT289399</v>
      </c>
      <c r="AX523" s="205">
        <f>SPARES_MANUF[[#This Row],[Collaborated date]]</f>
        <v>43595</v>
      </c>
      <c r="AY523" s="206">
        <f>IF(AND(SPARES_MANUF[[#This Row],[Dashboard date]]&gt;40179,SPARES_MANUF[[#This Row],[Dashboard date]]&lt;45658),SPARES_MANUF[[#This Row],[Dashboard date]],0)</f>
        <v>43595</v>
      </c>
      <c r="AZ523" s="207">
        <f>IF(OR(SPARES_MANUF[[#This Row],[Client]]="STELIA",SPARES_MANUF[[#This Row],[Priority]]="RTN",SPARES_MANUF[[#This Row],[Priority]]="EXP",SPARES_MANUF[[#This Row],[Priority]]="CRIT"),2,1)</f>
        <v>2</v>
      </c>
      <c r="BA523" s="208">
        <f>IFERROR(VLOOKUP(SPARES_MANUF[[#This Row],[P/N]],Tableau2[[#All],[PN]:[Temps alloués (h)]],16,FALSE),"TBD")</f>
        <v>2.14</v>
      </c>
      <c r="BB523" s="208">
        <f>IFERROR(SUM(SPARES_MANUF[[#This Row],[Temps alloués Unitaire]]*SPARES_MANUF[[#This Row],[Requested Qty]]),"TBD")</f>
        <v>2.14</v>
      </c>
    </row>
    <row r="524" spans="1:54" ht="25.5" hidden="1" customHeight="1" x14ac:dyDescent="0.2">
      <c r="A524" s="335" t="str">
        <f t="shared" si="34"/>
        <v>450036954910</v>
      </c>
      <c r="B524" s="81" t="str">
        <f>IFERROR(VLOOKUP(F524,'Table V'!A:K,11,FALSE),"TBD")</f>
        <v>LATECOERE</v>
      </c>
      <c r="C524" s="81">
        <v>4500369549</v>
      </c>
      <c r="D524" s="82" t="s">
        <v>139</v>
      </c>
      <c r="E524" s="83" t="s">
        <v>86</v>
      </c>
      <c r="F524" s="81" t="s">
        <v>1476</v>
      </c>
      <c r="G524" s="81">
        <v>1</v>
      </c>
      <c r="H524" s="81">
        <v>1</v>
      </c>
      <c r="I524" s="81" t="str">
        <f>IFERROR(VLOOKUP(F524,'Stock PHS'!A:F,6,FALSE),"")</f>
        <v/>
      </c>
      <c r="J524" s="84" t="str">
        <f>IFERROR(VLOOKUP(F524,'Table V'!A:I,9,FALSE),"P/N INCONNU")</f>
        <v>P/N CONNU</v>
      </c>
      <c r="K524" s="81" t="str">
        <f>IFERROR(VLOOKUP(F524,'Table V'!A:J,10,FALSE),"TBD")</f>
        <v>N/A</v>
      </c>
      <c r="L524" s="81" t="str">
        <f>IFERROR(VLOOKUP(F524,'Table V'!A:C,3,FALSE),"LdF non existante")</f>
        <v>LdF approuvée</v>
      </c>
      <c r="M524" s="85" t="s">
        <v>46</v>
      </c>
      <c r="N524" s="85" t="str">
        <f>IFERROR(VLOOKUP(F524,'Table V'!A:H,8,FALSE),"À définir")</f>
        <v>N/A</v>
      </c>
      <c r="O524" s="81" t="str">
        <f>IFERROR(VLOOKUP(F524,'Table V'!A:E,2,FALSE),"TBD")</f>
        <v>FDCP-L1</v>
      </c>
      <c r="P524" s="81" t="str">
        <f>IFERROR(CONCATENATE(VLOOKUP(F524,'Table V'!$A$1:$Q$259969,17,FALSE),"-",(RIGHT(C524,4)),"0",D524),"")</f>
        <v>1251619-9549010</v>
      </c>
      <c r="Q524" s="92" t="str">
        <f>IFERROR(VLOOKUP(F524,'Table V'!A:L,12,FALSE),"")</f>
        <v>COL</v>
      </c>
      <c r="R524" s="82" t="s">
        <v>1520</v>
      </c>
      <c r="S524" s="81">
        <v>73220102</v>
      </c>
      <c r="T524" s="90">
        <v>43594</v>
      </c>
      <c r="U524" s="88" t="s">
        <v>18</v>
      </c>
      <c r="V524" s="93" t="str">
        <f>IFERROR(VLOOKUP(F524,'Table V'!A:F,6,FALSE),"TBD")</f>
        <v>N/A</v>
      </c>
      <c r="W524" s="94" t="str">
        <f>IFERROR(VLOOKUP(F524,'Table V'!A:G,7,FALSE),"TBD")</f>
        <v>N/A</v>
      </c>
      <c r="X524" s="81" t="str">
        <f>IFERROR(VLOOKUP(A524,[1]Feuil1!$A:$AJ,32,FALSE),"N/A")</f>
        <v>N/A</v>
      </c>
      <c r="Y524" s="86" t="s">
        <v>1893</v>
      </c>
      <c r="Z524" s="89" t="s">
        <v>806</v>
      </c>
      <c r="AA524" s="81" t="s">
        <v>141</v>
      </c>
      <c r="AB524" s="85">
        <v>22020</v>
      </c>
      <c r="AC524" s="85"/>
      <c r="AD524" s="85">
        <v>5982</v>
      </c>
      <c r="AE524" s="90">
        <v>43510</v>
      </c>
      <c r="AF524" s="90">
        <v>43595</v>
      </c>
      <c r="AG524" s="90">
        <v>43594</v>
      </c>
      <c r="AH524" s="81"/>
      <c r="AI524" s="133" t="str">
        <f>IFERROR(VLOOKUP(SPARES_MANUF[[#This Row],[LCT pour mise à la MAD]],[2]MAD!$B$4:$J$500000,2,FALSE),"MAD TBD")</f>
        <v>MAD TBD</v>
      </c>
      <c r="AJ524" s="246" t="str">
        <f>IFERROR(VLOOKUP(SPARES_MANUF[[#This Row],[LCT pour mise à la MAD]],[2]MAD!$B$4:$J$500000,9,FALSE),"")</f>
        <v/>
      </c>
      <c r="AK5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4" s="124">
        <f>SPARES_MANUF[[#This Row],[Promised ODD]]</f>
        <v>43595</v>
      </c>
      <c r="AM524" s="122" t="s">
        <v>10</v>
      </c>
      <c r="AN524" s="200">
        <f>IFERROR(VLOOKUP(SPARES_MANUF[[#This Row],[P/N]],'Table V'!A$1:O$7777,13,FALSE),"0,00")</f>
        <v>1239</v>
      </c>
      <c r="AO524" s="201" t="str">
        <f>IFERROR(VLOOKUP(SPARES_MANUF[[#This Row],[P/N]],'Table V'!A$1:O$7777,14,FALSE),"0,00")</f>
        <v>N/A</v>
      </c>
      <c r="AP524" s="202" t="str">
        <f>IFERROR(VLOOKUP(SPARES_MANUF[[#This Row],[P/N]],'Table V'!A$1:O$7777,15,FALSE),"TBD")</f>
        <v>EUR</v>
      </c>
      <c r="AQ524" s="201" t="str">
        <f>IFERROR(VLOOKUP(SPARES_MANUF[[#This Row],[CONCAT]],[3]PO_AS!$A$2:$R$2520,16,FALSE),"TBD")</f>
        <v>TBD</v>
      </c>
      <c r="AR524" s="202" t="str">
        <f>IFERROR(VLOOKUP(SPARES_MANUF[[#This Row],[CONCAT]],[3]PO_AS!$A$2:$S$2520,18,FALSE),"TBD")</f>
        <v>TBD</v>
      </c>
      <c r="AS524" s="202" t="str">
        <f t="shared" si="36"/>
        <v>Non valide</v>
      </c>
      <c r="AT524" s="202" t="str">
        <f t="shared" si="37"/>
        <v>Non valide</v>
      </c>
      <c r="AU5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4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4" s="259" t="str">
        <f>LEFT(SPARES_MANUF[[#This Row],[LCT]],9)</f>
        <v>LCT289400</v>
      </c>
      <c r="AX524" s="205">
        <f>SPARES_MANUF[[#This Row],[Collaborated date]]</f>
        <v>43595</v>
      </c>
      <c r="AY524" s="206">
        <f>IF(AND(SPARES_MANUF[[#This Row],[Dashboard date]]&gt;40179,SPARES_MANUF[[#This Row],[Dashboard date]]&lt;45658),SPARES_MANUF[[#This Row],[Dashboard date]],0)</f>
        <v>43595</v>
      </c>
      <c r="AZ524" s="207">
        <f>IF(OR(SPARES_MANUF[[#This Row],[Client]]="STELIA",SPARES_MANUF[[#This Row],[Priority]]="RTN",SPARES_MANUF[[#This Row],[Priority]]="EXP",SPARES_MANUF[[#This Row],[Priority]]="CRIT"),2,1)</f>
        <v>2</v>
      </c>
      <c r="BA524" s="208">
        <f>IFERROR(VLOOKUP(SPARES_MANUF[[#This Row],[P/N]],Tableau2[[#All],[PN]:[Temps alloués (h)]],16,FALSE),"TBD")</f>
        <v>2.14</v>
      </c>
      <c r="BB524" s="208">
        <f>IFERROR(SUM(SPARES_MANUF[[#This Row],[Temps alloués Unitaire]]*SPARES_MANUF[[#This Row],[Requested Qty]]),"TBD")</f>
        <v>2.14</v>
      </c>
    </row>
    <row r="525" spans="1:54" hidden="1" x14ac:dyDescent="0.2">
      <c r="A525" s="335" t="str">
        <f t="shared" si="34"/>
        <v>450036954910</v>
      </c>
      <c r="B525" s="81" t="str">
        <f>IFERROR(VLOOKUP(F525,'Table V'!A:K,11,FALSE),"TBD")</f>
        <v>LATECOERE</v>
      </c>
      <c r="C525" s="81">
        <v>4500369549</v>
      </c>
      <c r="D525" s="82" t="s">
        <v>139</v>
      </c>
      <c r="E525" s="83" t="s">
        <v>86</v>
      </c>
      <c r="F525" s="81" t="s">
        <v>1476</v>
      </c>
      <c r="G525" s="81">
        <v>1</v>
      </c>
      <c r="H525" s="81">
        <v>1</v>
      </c>
      <c r="I525" s="81" t="str">
        <f>IFERROR(VLOOKUP(F525,'Stock PHS'!A:F,6,FALSE),"")</f>
        <v/>
      </c>
      <c r="J525" s="84" t="str">
        <f>IFERROR(VLOOKUP(F525,'Table V'!A:I,9,FALSE),"P/N INCONNU")</f>
        <v>P/N CONNU</v>
      </c>
      <c r="K525" s="81" t="str">
        <f>IFERROR(VLOOKUP(F525,'Table V'!A:J,10,FALSE),"TBD")</f>
        <v>N/A</v>
      </c>
      <c r="L525" s="81" t="str">
        <f>IFERROR(VLOOKUP(F525,'Table V'!A:C,3,FALSE),"LdF non existante")</f>
        <v>LdF approuvée</v>
      </c>
      <c r="M525" s="85" t="s">
        <v>46</v>
      </c>
      <c r="N525" s="85" t="str">
        <f>IFERROR(VLOOKUP(F525,'Table V'!A:H,8,FALSE),"À définir")</f>
        <v>N/A</v>
      </c>
      <c r="O525" s="81" t="str">
        <f>IFERROR(VLOOKUP(F525,'Table V'!A:E,2,FALSE),"TBD")</f>
        <v>FDCP-L1</v>
      </c>
      <c r="P525" s="81" t="str">
        <f>IFERROR(CONCATENATE(VLOOKUP(F525,'Table V'!$A$1:$Q$259969,17,FALSE),"-",(RIGHT(C525,4)),"0",D525),"")</f>
        <v>1251619-9549010</v>
      </c>
      <c r="Q525" s="92" t="str">
        <f>IFERROR(VLOOKUP(F525,'Table V'!A:L,12,FALSE),"")</f>
        <v>COL</v>
      </c>
      <c r="R525" s="82" t="s">
        <v>1521</v>
      </c>
      <c r="S525" s="81">
        <v>73220103</v>
      </c>
      <c r="T525" s="90">
        <v>43594</v>
      </c>
      <c r="U525" s="88" t="s">
        <v>18</v>
      </c>
      <c r="V525" s="93" t="str">
        <f>IFERROR(VLOOKUP(F525,'Table V'!A:F,6,FALSE),"TBD")</f>
        <v>N/A</v>
      </c>
      <c r="W525" s="94" t="str">
        <f>IFERROR(VLOOKUP(F525,'Table V'!A:G,7,FALSE),"TBD")</f>
        <v>N/A</v>
      </c>
      <c r="X525" s="81" t="str">
        <f>IFERROR(VLOOKUP(A525,[1]Feuil1!$A:$AJ,32,FALSE),"N/A")</f>
        <v>N/A</v>
      </c>
      <c r="Y525" s="86" t="s">
        <v>1893</v>
      </c>
      <c r="Z525" s="89" t="s">
        <v>806</v>
      </c>
      <c r="AA525" s="81" t="s">
        <v>141</v>
      </c>
      <c r="AB525" s="85">
        <v>22020</v>
      </c>
      <c r="AC525" s="85"/>
      <c r="AD525" s="85">
        <v>5982</v>
      </c>
      <c r="AE525" s="90">
        <v>43510</v>
      </c>
      <c r="AF525" s="90">
        <v>43595</v>
      </c>
      <c r="AG525" s="90">
        <v>43594</v>
      </c>
      <c r="AH525" s="81"/>
      <c r="AI525" s="133" t="str">
        <f>IFERROR(VLOOKUP(SPARES_MANUF[[#This Row],[LCT pour mise à la MAD]],[2]MAD!$B$4:$J$500000,2,FALSE),"MAD TBD")</f>
        <v>MAD TBD</v>
      </c>
      <c r="AJ525" s="246" t="str">
        <f>IFERROR(VLOOKUP(SPARES_MANUF[[#This Row],[LCT pour mise à la MAD]],[2]MAD!$B$4:$J$500000,9,FALSE),"")</f>
        <v/>
      </c>
      <c r="AK5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5" s="124">
        <f>SPARES_MANUF[[#This Row],[Promised ODD]]</f>
        <v>43595</v>
      </c>
      <c r="AM525" s="122" t="s">
        <v>10</v>
      </c>
      <c r="AN525" s="200">
        <f>IFERROR(VLOOKUP(SPARES_MANUF[[#This Row],[P/N]],'Table V'!A$1:O$7777,13,FALSE),"0,00")</f>
        <v>1239</v>
      </c>
      <c r="AO525" s="201" t="str">
        <f>IFERROR(VLOOKUP(SPARES_MANUF[[#This Row],[P/N]],'Table V'!A$1:O$7777,14,FALSE),"0,00")</f>
        <v>N/A</v>
      </c>
      <c r="AP525" s="202" t="str">
        <f>IFERROR(VLOOKUP(SPARES_MANUF[[#This Row],[P/N]],'Table V'!A$1:O$7777,15,FALSE),"TBD")</f>
        <v>EUR</v>
      </c>
      <c r="AQ525" s="201" t="str">
        <f>IFERROR(VLOOKUP(SPARES_MANUF[[#This Row],[CONCAT]],[3]PO_AS!$A$2:$R$2520,16,FALSE),"TBD")</f>
        <v>TBD</v>
      </c>
      <c r="AR525" s="202" t="str">
        <f>IFERROR(VLOOKUP(SPARES_MANUF[[#This Row],[CONCAT]],[3]PO_AS!$A$2:$S$2520,18,FALSE),"TBD")</f>
        <v>TBD</v>
      </c>
      <c r="AS525" s="202" t="str">
        <f t="shared" si="36"/>
        <v>Non valide</v>
      </c>
      <c r="AT525" s="202" t="str">
        <f t="shared" si="37"/>
        <v>Non valide</v>
      </c>
      <c r="AU5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5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5" s="259" t="str">
        <f>LEFT(SPARES_MANUF[[#This Row],[LCT]],9)</f>
        <v>LCT289401</v>
      </c>
      <c r="AX525" s="205">
        <f>SPARES_MANUF[[#This Row],[Collaborated date]]</f>
        <v>43595</v>
      </c>
      <c r="AY525" s="206">
        <f>IF(AND(SPARES_MANUF[[#This Row],[Dashboard date]]&gt;40179,SPARES_MANUF[[#This Row],[Dashboard date]]&lt;45658),SPARES_MANUF[[#This Row],[Dashboard date]],0)</f>
        <v>43595</v>
      </c>
      <c r="AZ525" s="207">
        <f>IF(OR(SPARES_MANUF[[#This Row],[Client]]="STELIA",SPARES_MANUF[[#This Row],[Priority]]="RTN",SPARES_MANUF[[#This Row],[Priority]]="EXP",SPARES_MANUF[[#This Row],[Priority]]="CRIT"),2,1)</f>
        <v>2</v>
      </c>
      <c r="BA525" s="208">
        <f>IFERROR(VLOOKUP(SPARES_MANUF[[#This Row],[P/N]],Tableau2[[#All],[PN]:[Temps alloués (h)]],16,FALSE),"TBD")</f>
        <v>2.14</v>
      </c>
      <c r="BB525" s="208">
        <f>IFERROR(SUM(SPARES_MANUF[[#This Row],[Temps alloués Unitaire]]*SPARES_MANUF[[#This Row],[Requested Qty]]),"TBD")</f>
        <v>2.14</v>
      </c>
    </row>
    <row r="526" spans="1:54" ht="25.5" hidden="1" customHeight="1" x14ac:dyDescent="0.2">
      <c r="A526" s="335" t="str">
        <f t="shared" si="34"/>
        <v>450036954910</v>
      </c>
      <c r="B526" s="81" t="str">
        <f>IFERROR(VLOOKUP(F526,'Table V'!A:K,11,FALSE),"TBD")</f>
        <v>LATECOERE</v>
      </c>
      <c r="C526" s="81">
        <v>4500369549</v>
      </c>
      <c r="D526" s="82" t="s">
        <v>139</v>
      </c>
      <c r="E526" s="83" t="s">
        <v>86</v>
      </c>
      <c r="F526" s="81" t="s">
        <v>1476</v>
      </c>
      <c r="G526" s="81">
        <v>1</v>
      </c>
      <c r="H526" s="81">
        <v>1</v>
      </c>
      <c r="I526" s="81" t="str">
        <f>IFERROR(VLOOKUP(F526,'Stock PHS'!A:F,6,FALSE),"")</f>
        <v/>
      </c>
      <c r="J526" s="84" t="str">
        <f>IFERROR(VLOOKUP(F526,'Table V'!A:I,9,FALSE),"P/N INCONNU")</f>
        <v>P/N CONNU</v>
      </c>
      <c r="K526" s="81" t="str">
        <f>IFERROR(VLOOKUP(F526,'Table V'!A:J,10,FALSE),"TBD")</f>
        <v>N/A</v>
      </c>
      <c r="L526" s="81" t="str">
        <f>IFERROR(VLOOKUP(F526,'Table V'!A:C,3,FALSE),"LdF non existante")</f>
        <v>LdF approuvée</v>
      </c>
      <c r="M526" s="85" t="s">
        <v>46</v>
      </c>
      <c r="N526" s="85" t="str">
        <f>IFERROR(VLOOKUP(F526,'Table V'!A:H,8,FALSE),"À définir")</f>
        <v>N/A</v>
      </c>
      <c r="O526" s="81" t="str">
        <f>IFERROR(VLOOKUP(F526,'Table V'!A:E,2,FALSE),"TBD")</f>
        <v>FDCP-L1</v>
      </c>
      <c r="P526" s="81" t="str">
        <f>IFERROR(CONCATENATE(VLOOKUP(F526,'Table V'!$A$1:$Q$259969,17,FALSE),"-",(RIGHT(C526,4)),"0",D526),"")</f>
        <v>1251619-9549010</v>
      </c>
      <c r="Q526" s="92" t="str">
        <f>IFERROR(VLOOKUP(F526,'Table V'!A:L,12,FALSE),"")</f>
        <v>COL</v>
      </c>
      <c r="R526" s="82" t="s">
        <v>1522</v>
      </c>
      <c r="S526" s="81">
        <v>73220104</v>
      </c>
      <c r="T526" s="90">
        <v>43594</v>
      </c>
      <c r="U526" s="88" t="s">
        <v>18</v>
      </c>
      <c r="V526" s="93" t="str">
        <f>IFERROR(VLOOKUP(F526,'Table V'!A:F,6,FALSE),"TBD")</f>
        <v>N/A</v>
      </c>
      <c r="W526" s="94" t="str">
        <f>IFERROR(VLOOKUP(F526,'Table V'!A:G,7,FALSE),"TBD")</f>
        <v>N/A</v>
      </c>
      <c r="X526" s="81" t="str">
        <f>IFERROR(VLOOKUP(A526,[1]Feuil1!$A:$AJ,32,FALSE),"N/A")</f>
        <v>N/A</v>
      </c>
      <c r="Y526" s="86" t="s">
        <v>1893</v>
      </c>
      <c r="Z526" s="89" t="s">
        <v>806</v>
      </c>
      <c r="AA526" s="81" t="s">
        <v>141</v>
      </c>
      <c r="AB526" s="85">
        <v>22020</v>
      </c>
      <c r="AC526" s="85"/>
      <c r="AD526" s="85">
        <v>5982</v>
      </c>
      <c r="AE526" s="90">
        <v>43510</v>
      </c>
      <c r="AF526" s="90">
        <v>43595</v>
      </c>
      <c r="AG526" s="90">
        <v>43594</v>
      </c>
      <c r="AH526" s="81"/>
      <c r="AI526" s="133" t="str">
        <f>IFERROR(VLOOKUP(SPARES_MANUF[[#This Row],[LCT pour mise à la MAD]],[2]MAD!$B$4:$J$500000,2,FALSE),"MAD TBD")</f>
        <v>MAD TBD</v>
      </c>
      <c r="AJ526" s="246" t="str">
        <f>IFERROR(VLOOKUP(SPARES_MANUF[[#This Row],[LCT pour mise à la MAD]],[2]MAD!$B$4:$J$500000,9,FALSE),"")</f>
        <v/>
      </c>
      <c r="AK5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6" s="124">
        <f>SPARES_MANUF[[#This Row],[Promised ODD]]</f>
        <v>43595</v>
      </c>
      <c r="AM526" s="122" t="s">
        <v>10</v>
      </c>
      <c r="AN526" s="200">
        <f>IFERROR(VLOOKUP(SPARES_MANUF[[#This Row],[P/N]],'Table V'!A$1:O$7777,13,FALSE),"0,00")</f>
        <v>1239</v>
      </c>
      <c r="AO526" s="201" t="str">
        <f>IFERROR(VLOOKUP(SPARES_MANUF[[#This Row],[P/N]],'Table V'!A$1:O$7777,14,FALSE),"0,00")</f>
        <v>N/A</v>
      </c>
      <c r="AP526" s="202" t="str">
        <f>IFERROR(VLOOKUP(SPARES_MANUF[[#This Row],[P/N]],'Table V'!A$1:O$7777,15,FALSE),"TBD")</f>
        <v>EUR</v>
      </c>
      <c r="AQ526" s="201" t="str">
        <f>IFERROR(VLOOKUP(SPARES_MANUF[[#This Row],[CONCAT]],[3]PO_AS!$A$2:$R$2520,16,FALSE),"TBD")</f>
        <v>TBD</v>
      </c>
      <c r="AR526" s="202" t="str">
        <f>IFERROR(VLOOKUP(SPARES_MANUF[[#This Row],[CONCAT]],[3]PO_AS!$A$2:$S$2520,18,FALSE),"TBD")</f>
        <v>TBD</v>
      </c>
      <c r="AS526" s="202" t="str">
        <f t="shared" si="36"/>
        <v>Non valide</v>
      </c>
      <c r="AT526" s="202" t="str">
        <f t="shared" si="37"/>
        <v>Non valide</v>
      </c>
      <c r="AU5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6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6" s="259" t="str">
        <f>LEFT(SPARES_MANUF[[#This Row],[LCT]],9)</f>
        <v>LCT289402</v>
      </c>
      <c r="AX526" s="205">
        <f>SPARES_MANUF[[#This Row],[Collaborated date]]</f>
        <v>43595</v>
      </c>
      <c r="AY526" s="206">
        <f>IF(AND(SPARES_MANUF[[#This Row],[Dashboard date]]&gt;40179,SPARES_MANUF[[#This Row],[Dashboard date]]&lt;45658),SPARES_MANUF[[#This Row],[Dashboard date]],0)</f>
        <v>43595</v>
      </c>
      <c r="AZ526" s="207">
        <f>IF(OR(SPARES_MANUF[[#This Row],[Client]]="STELIA",SPARES_MANUF[[#This Row],[Priority]]="RTN",SPARES_MANUF[[#This Row],[Priority]]="EXP",SPARES_MANUF[[#This Row],[Priority]]="CRIT"),2,1)</f>
        <v>2</v>
      </c>
      <c r="BA526" s="208">
        <f>IFERROR(VLOOKUP(SPARES_MANUF[[#This Row],[P/N]],Tableau2[[#All],[PN]:[Temps alloués (h)]],16,FALSE),"TBD")</f>
        <v>2.14</v>
      </c>
      <c r="BB526" s="208">
        <f>IFERROR(SUM(SPARES_MANUF[[#This Row],[Temps alloués Unitaire]]*SPARES_MANUF[[#This Row],[Requested Qty]]),"TBD")</f>
        <v>2.14</v>
      </c>
    </row>
    <row r="527" spans="1:54" hidden="1" x14ac:dyDescent="0.2">
      <c r="A527" s="335" t="str">
        <f t="shared" si="34"/>
        <v>450036954910</v>
      </c>
      <c r="B527" s="81" t="str">
        <f>IFERROR(VLOOKUP(F527,'Table V'!A:K,11,FALSE),"TBD")</f>
        <v>LATECOERE</v>
      </c>
      <c r="C527" s="81">
        <v>4500369549</v>
      </c>
      <c r="D527" s="82" t="s">
        <v>139</v>
      </c>
      <c r="E527" s="83" t="s">
        <v>86</v>
      </c>
      <c r="F527" s="81" t="s">
        <v>1476</v>
      </c>
      <c r="G527" s="81">
        <v>1</v>
      </c>
      <c r="H527" s="81">
        <v>1</v>
      </c>
      <c r="I527" s="81" t="str">
        <f>IFERROR(VLOOKUP(F527,'Stock PHS'!A:F,6,FALSE),"")</f>
        <v/>
      </c>
      <c r="J527" s="84" t="str">
        <f>IFERROR(VLOOKUP(F527,'Table V'!A:I,9,FALSE),"P/N INCONNU")</f>
        <v>P/N CONNU</v>
      </c>
      <c r="K527" s="81" t="str">
        <f>IFERROR(VLOOKUP(F527,'Table V'!A:J,10,FALSE),"TBD")</f>
        <v>N/A</v>
      </c>
      <c r="L527" s="81" t="str">
        <f>IFERROR(VLOOKUP(F527,'Table V'!A:C,3,FALSE),"LdF non existante")</f>
        <v>LdF approuvée</v>
      </c>
      <c r="M527" s="85" t="s">
        <v>46</v>
      </c>
      <c r="N527" s="85" t="str">
        <f>IFERROR(VLOOKUP(F527,'Table V'!A:H,8,FALSE),"À définir")</f>
        <v>N/A</v>
      </c>
      <c r="O527" s="81" t="str">
        <f>IFERROR(VLOOKUP(F527,'Table V'!A:E,2,FALSE),"TBD")</f>
        <v>FDCP-L1</v>
      </c>
      <c r="P527" s="81" t="str">
        <f>IFERROR(CONCATENATE(VLOOKUP(F527,'Table V'!$A$1:$Q$259969,17,FALSE),"-",(RIGHT(C527,4)),"0",D527),"")</f>
        <v>1251619-9549010</v>
      </c>
      <c r="Q527" s="92" t="str">
        <f>IFERROR(VLOOKUP(F527,'Table V'!A:L,12,FALSE),"")</f>
        <v>COL</v>
      </c>
      <c r="R527" s="82" t="s">
        <v>1523</v>
      </c>
      <c r="S527" s="81">
        <v>73220105</v>
      </c>
      <c r="T527" s="90">
        <v>43599</v>
      </c>
      <c r="U527" s="88" t="s">
        <v>18</v>
      </c>
      <c r="V527" s="93" t="str">
        <f>IFERROR(VLOOKUP(F527,'Table V'!A:F,6,FALSE),"TBD")</f>
        <v>N/A</v>
      </c>
      <c r="W527" s="94" t="str">
        <f>IFERROR(VLOOKUP(F527,'Table V'!A:G,7,FALSE),"TBD")</f>
        <v>N/A</v>
      </c>
      <c r="X527" s="81" t="str">
        <f>IFERROR(VLOOKUP(A527,[1]Feuil1!$A:$AJ,32,FALSE),"N/A")</f>
        <v>N/A</v>
      </c>
      <c r="Y527" s="86" t="s">
        <v>1893</v>
      </c>
      <c r="Z527" s="89" t="s">
        <v>806</v>
      </c>
      <c r="AA527" s="81" t="s">
        <v>141</v>
      </c>
      <c r="AB527" s="85">
        <v>22020</v>
      </c>
      <c r="AC527" s="85"/>
      <c r="AD527" s="85">
        <v>5982</v>
      </c>
      <c r="AE527" s="90">
        <v>43510</v>
      </c>
      <c r="AF527" s="90">
        <v>43600</v>
      </c>
      <c r="AG527" s="90">
        <v>43599</v>
      </c>
      <c r="AH527" s="81"/>
      <c r="AI527" s="133" t="str">
        <f>IFERROR(VLOOKUP(SPARES_MANUF[[#This Row],[LCT pour mise à la MAD]],[2]MAD!$B$4:$J$500000,2,FALSE),"MAD TBD")</f>
        <v>MAD TBD</v>
      </c>
      <c r="AJ527" s="124" t="str">
        <f>IFERROR(VLOOKUP(SPARES_MANUF[[#This Row],[LCT pour mise à la MAD]],[2]MAD!$B$4:$J$500000,9,FALSE),"")</f>
        <v/>
      </c>
      <c r="AK52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7" s="124">
        <f>SPARES_MANUF[[#This Row],[Promised ODD]]</f>
        <v>43600</v>
      </c>
      <c r="AM527" s="122" t="s">
        <v>10</v>
      </c>
      <c r="AN527" s="200">
        <f>IFERROR(VLOOKUP(SPARES_MANUF[[#This Row],[P/N]],'Table V'!A$1:O$7777,13,FALSE),"0,00")</f>
        <v>1239</v>
      </c>
      <c r="AO527" s="201" t="str">
        <f>IFERROR(VLOOKUP(SPARES_MANUF[[#This Row],[P/N]],'Table V'!A$1:O$7777,14,FALSE),"0,00")</f>
        <v>N/A</v>
      </c>
      <c r="AP527" s="202" t="str">
        <f>IFERROR(VLOOKUP(SPARES_MANUF[[#This Row],[P/N]],'Table V'!A$1:O$7777,15,FALSE),"TBD")</f>
        <v>EUR</v>
      </c>
      <c r="AQ527" s="201" t="str">
        <f>IFERROR(VLOOKUP(SPARES_MANUF[[#This Row],[CONCAT]],[3]PO_AS!$A$2:$R$2520,16,FALSE),"TBD")</f>
        <v>TBD</v>
      </c>
      <c r="AR527" s="202" t="str">
        <f>IFERROR(VLOOKUP(SPARES_MANUF[[#This Row],[CONCAT]],[3]PO_AS!$A$2:$S$2520,18,FALSE),"TBD")</f>
        <v>TBD</v>
      </c>
      <c r="AS527" s="202" t="str">
        <f t="shared" si="36"/>
        <v>Non valide</v>
      </c>
      <c r="AT527" s="202" t="str">
        <f t="shared" si="37"/>
        <v>Non valide</v>
      </c>
      <c r="AU52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7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7" s="259" t="str">
        <f>LEFT(SPARES_MANUF[[#This Row],[LCT]],9)</f>
        <v>LCT289403</v>
      </c>
      <c r="AX527" s="205">
        <f>SPARES_MANUF[[#This Row],[Collaborated date]]</f>
        <v>43600</v>
      </c>
      <c r="AY527" s="206">
        <f>IF(AND(SPARES_MANUF[[#This Row],[Dashboard date]]&gt;40179,SPARES_MANUF[[#This Row],[Dashboard date]]&lt;45658),SPARES_MANUF[[#This Row],[Dashboard date]],0)</f>
        <v>43600</v>
      </c>
      <c r="AZ527" s="207">
        <f>IF(OR(SPARES_MANUF[[#This Row],[Client]]="STELIA",SPARES_MANUF[[#This Row],[Priority]]="RTN",SPARES_MANUF[[#This Row],[Priority]]="EXP",SPARES_MANUF[[#This Row],[Priority]]="CRIT"),2,1)</f>
        <v>2</v>
      </c>
      <c r="BA527" s="208">
        <f>IFERROR(VLOOKUP(SPARES_MANUF[[#This Row],[P/N]],Tableau2[[#All],[PN]:[Temps alloués (h)]],16,FALSE),"TBD")</f>
        <v>2.14</v>
      </c>
      <c r="BB527" s="208">
        <f>IFERROR(SUM(SPARES_MANUF[[#This Row],[Temps alloués Unitaire]]*SPARES_MANUF[[#This Row],[Requested Qty]]),"TBD")</f>
        <v>2.14</v>
      </c>
    </row>
    <row r="528" spans="1:54" ht="25.5" hidden="1" customHeight="1" x14ac:dyDescent="0.2">
      <c r="A528" s="335" t="str">
        <f t="shared" si="34"/>
        <v>450036954910</v>
      </c>
      <c r="B528" s="81" t="str">
        <f>IFERROR(VLOOKUP(F528,'Table V'!A:K,11,FALSE),"TBD")</f>
        <v>LATECOERE</v>
      </c>
      <c r="C528" s="81">
        <v>4500369549</v>
      </c>
      <c r="D528" s="82" t="s">
        <v>139</v>
      </c>
      <c r="E528" s="83" t="s">
        <v>86</v>
      </c>
      <c r="F528" s="81" t="s">
        <v>1476</v>
      </c>
      <c r="G528" s="81">
        <v>1</v>
      </c>
      <c r="H528" s="81">
        <v>1</v>
      </c>
      <c r="I528" s="81" t="str">
        <f>IFERROR(VLOOKUP(F528,'Stock PHS'!A:F,6,FALSE),"")</f>
        <v/>
      </c>
      <c r="J528" s="84" t="str">
        <f>IFERROR(VLOOKUP(F528,'Table V'!A:I,9,FALSE),"P/N INCONNU")</f>
        <v>P/N CONNU</v>
      </c>
      <c r="K528" s="81" t="str">
        <f>IFERROR(VLOOKUP(F528,'Table V'!A:J,10,FALSE),"TBD")</f>
        <v>N/A</v>
      </c>
      <c r="L528" s="81" t="str">
        <f>IFERROR(VLOOKUP(F528,'Table V'!A:C,3,FALSE),"LdF non existante")</f>
        <v>LdF approuvée</v>
      </c>
      <c r="M528" s="85" t="s">
        <v>46</v>
      </c>
      <c r="N528" s="85" t="str">
        <f>IFERROR(VLOOKUP(F528,'Table V'!A:H,8,FALSE),"À définir")</f>
        <v>N/A</v>
      </c>
      <c r="O528" s="81" t="str">
        <f>IFERROR(VLOOKUP(F528,'Table V'!A:E,2,FALSE),"TBD")</f>
        <v>FDCP-L1</v>
      </c>
      <c r="P528" s="81" t="str">
        <f>IFERROR(CONCATENATE(VLOOKUP(F528,'Table V'!$A$1:$Q$259969,17,FALSE),"-",(RIGHT(C528,4)),"0",D528),"")</f>
        <v>1251619-9549010</v>
      </c>
      <c r="Q528" s="92" t="str">
        <f>IFERROR(VLOOKUP(F528,'Table V'!A:L,12,FALSE),"")</f>
        <v>COL</v>
      </c>
      <c r="R528" s="82" t="s">
        <v>1524</v>
      </c>
      <c r="S528" s="81">
        <v>73220106</v>
      </c>
      <c r="T528" s="90">
        <v>43599</v>
      </c>
      <c r="U528" s="88" t="s">
        <v>18</v>
      </c>
      <c r="V528" s="93" t="str">
        <f>IFERROR(VLOOKUP(F528,'Table V'!A:F,6,FALSE),"TBD")</f>
        <v>N/A</v>
      </c>
      <c r="W528" s="94" t="str">
        <f>IFERROR(VLOOKUP(F528,'Table V'!A:G,7,FALSE),"TBD")</f>
        <v>N/A</v>
      </c>
      <c r="X528" s="81" t="str">
        <f>IFERROR(VLOOKUP(A528,[1]Feuil1!$A:$AJ,32,FALSE),"N/A")</f>
        <v>N/A</v>
      </c>
      <c r="Y528" s="86" t="s">
        <v>1893</v>
      </c>
      <c r="Z528" s="89" t="s">
        <v>806</v>
      </c>
      <c r="AA528" s="81" t="s">
        <v>141</v>
      </c>
      <c r="AB528" s="85">
        <v>22020</v>
      </c>
      <c r="AC528" s="85"/>
      <c r="AD528" s="85">
        <v>5982</v>
      </c>
      <c r="AE528" s="90">
        <v>43510</v>
      </c>
      <c r="AF528" s="90">
        <v>43600</v>
      </c>
      <c r="AG528" s="90">
        <v>43599</v>
      </c>
      <c r="AH528" s="81"/>
      <c r="AI528" s="133" t="str">
        <f>IFERROR(VLOOKUP(SPARES_MANUF[[#This Row],[LCT pour mise à la MAD]],[2]MAD!$B$4:$J$500000,2,FALSE),"MAD TBD")</f>
        <v>MAD TBD</v>
      </c>
      <c r="AJ528" s="124" t="str">
        <f>IFERROR(VLOOKUP(SPARES_MANUF[[#This Row],[LCT pour mise à la MAD]],[2]MAD!$B$4:$J$500000,9,FALSE),"")</f>
        <v/>
      </c>
      <c r="AK5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8" s="124">
        <f>SPARES_MANUF[[#This Row],[Promised ODD]]</f>
        <v>43600</v>
      </c>
      <c r="AM528" s="122" t="s">
        <v>10</v>
      </c>
      <c r="AN528" s="200">
        <f>IFERROR(VLOOKUP(SPARES_MANUF[[#This Row],[P/N]],'Table V'!A$1:O$7777,13,FALSE),"0,00")</f>
        <v>1239</v>
      </c>
      <c r="AO528" s="201" t="str">
        <f>IFERROR(VLOOKUP(SPARES_MANUF[[#This Row],[P/N]],'Table V'!A$1:O$7777,14,FALSE),"0,00")</f>
        <v>N/A</v>
      </c>
      <c r="AP528" s="202" t="str">
        <f>IFERROR(VLOOKUP(SPARES_MANUF[[#This Row],[P/N]],'Table V'!A$1:O$7777,15,FALSE),"TBD")</f>
        <v>EUR</v>
      </c>
      <c r="AQ528" s="201" t="str">
        <f>IFERROR(VLOOKUP(SPARES_MANUF[[#This Row],[CONCAT]],[3]PO_AS!$A$2:$R$2520,16,FALSE),"TBD")</f>
        <v>TBD</v>
      </c>
      <c r="AR528" s="202" t="str">
        <f>IFERROR(VLOOKUP(SPARES_MANUF[[#This Row],[CONCAT]],[3]PO_AS!$A$2:$S$2520,18,FALSE),"TBD")</f>
        <v>TBD</v>
      </c>
      <c r="AS528" s="202" t="str">
        <f t="shared" si="36"/>
        <v>Non valide</v>
      </c>
      <c r="AT528" s="202" t="str">
        <f t="shared" si="37"/>
        <v>Non valide</v>
      </c>
      <c r="AU5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8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8" s="259" t="str">
        <f>LEFT(SPARES_MANUF[[#This Row],[LCT]],9)</f>
        <v>LCT289404</v>
      </c>
      <c r="AX528" s="205">
        <f>SPARES_MANUF[[#This Row],[Collaborated date]]</f>
        <v>43600</v>
      </c>
      <c r="AY528" s="206">
        <f>IF(AND(SPARES_MANUF[[#This Row],[Dashboard date]]&gt;40179,SPARES_MANUF[[#This Row],[Dashboard date]]&lt;45658),SPARES_MANUF[[#This Row],[Dashboard date]],0)</f>
        <v>43600</v>
      </c>
      <c r="AZ528" s="207">
        <f>IF(OR(SPARES_MANUF[[#This Row],[Client]]="STELIA",SPARES_MANUF[[#This Row],[Priority]]="RTN",SPARES_MANUF[[#This Row],[Priority]]="EXP",SPARES_MANUF[[#This Row],[Priority]]="CRIT"),2,1)</f>
        <v>2</v>
      </c>
      <c r="BA528" s="208">
        <f>IFERROR(VLOOKUP(SPARES_MANUF[[#This Row],[P/N]],Tableau2[[#All],[PN]:[Temps alloués (h)]],16,FALSE),"TBD")</f>
        <v>2.14</v>
      </c>
      <c r="BB528" s="208">
        <f>IFERROR(SUM(SPARES_MANUF[[#This Row],[Temps alloués Unitaire]]*SPARES_MANUF[[#This Row],[Requested Qty]]),"TBD")</f>
        <v>2.14</v>
      </c>
    </row>
    <row r="529" spans="1:54" ht="38.25" hidden="1" customHeight="1" x14ac:dyDescent="0.2">
      <c r="A529" s="335" t="str">
        <f t="shared" si="34"/>
        <v>450037868810</v>
      </c>
      <c r="B529" s="81" t="str">
        <f>IFERROR(VLOOKUP(F529,'Table V'!A:K,11,FALSE),"TBD")</f>
        <v>LATECOERE</v>
      </c>
      <c r="C529" s="81">
        <v>4500378688</v>
      </c>
      <c r="D529" s="82" t="s">
        <v>139</v>
      </c>
      <c r="E529" s="83" t="s">
        <v>86</v>
      </c>
      <c r="F529" s="81" t="s">
        <v>1476</v>
      </c>
      <c r="G529" s="81">
        <v>1</v>
      </c>
      <c r="H529" s="81">
        <v>1</v>
      </c>
      <c r="I529" s="81" t="str">
        <f>IFERROR(VLOOKUP(F529,'Stock PHS'!A:F,6,FALSE),"")</f>
        <v/>
      </c>
      <c r="J529" s="84" t="str">
        <f>IFERROR(VLOOKUP(F529,'Table V'!A:I,9,FALSE),"P/N INCONNU")</f>
        <v>P/N CONNU</v>
      </c>
      <c r="K529" s="81" t="str">
        <f>IFERROR(VLOOKUP(F529,'Table V'!A:J,10,FALSE),"TBD")</f>
        <v>N/A</v>
      </c>
      <c r="L529" s="81" t="str">
        <f>IFERROR(VLOOKUP(F529,'Table V'!A:C,3,FALSE),"LdF non existante")</f>
        <v>LdF approuvée</v>
      </c>
      <c r="M529" s="85" t="s">
        <v>46</v>
      </c>
      <c r="N529" s="85" t="str">
        <f>IFERROR(VLOOKUP(F529,'Table V'!A:H,8,FALSE),"À définir")</f>
        <v>N/A</v>
      </c>
      <c r="O529" s="81" t="str">
        <f>IFERROR(VLOOKUP(F529,'Table V'!A:E,2,FALSE),"TBD")</f>
        <v>FDCP-L1</v>
      </c>
      <c r="P529" s="81" t="str">
        <f>IFERROR(CONCATENATE(VLOOKUP(F529,'Table V'!$A$1:$Q$259969,17,FALSE),"-",(RIGHT(C529,4)),"0",D529),"")</f>
        <v>1251619-8688010</v>
      </c>
      <c r="Q529" s="92" t="str">
        <f>IFERROR(VLOOKUP(F529,'Table V'!A:L,12,FALSE),"")</f>
        <v>COL</v>
      </c>
      <c r="R529" s="82" t="s">
        <v>1528</v>
      </c>
      <c r="S529" s="81">
        <v>73220108</v>
      </c>
      <c r="T529" s="90">
        <v>43599</v>
      </c>
      <c r="U529" s="88" t="s">
        <v>18</v>
      </c>
      <c r="V529" s="93" t="str">
        <f>IFERROR(VLOOKUP(F529,'Table V'!A:F,6,FALSE),"TBD")</f>
        <v>N/A</v>
      </c>
      <c r="W529" s="94" t="str">
        <f>IFERROR(VLOOKUP(F529,'Table V'!A:G,7,FALSE),"TBD")</f>
        <v>N/A</v>
      </c>
      <c r="X529" s="81" t="str">
        <f>IFERROR(VLOOKUP(A529,[1]Feuil1!$A:$AJ,32,FALSE),"N/A")</f>
        <v>N/A</v>
      </c>
      <c r="Y529" s="86" t="s">
        <v>1893</v>
      </c>
      <c r="Z529" s="89" t="s">
        <v>806</v>
      </c>
      <c r="AA529" s="81" t="s">
        <v>141</v>
      </c>
      <c r="AB529" s="85">
        <v>22020</v>
      </c>
      <c r="AC529" s="85" t="s">
        <v>44</v>
      </c>
      <c r="AD529" s="85">
        <v>6040</v>
      </c>
      <c r="AE529" s="90">
        <v>43609</v>
      </c>
      <c r="AF529" s="90">
        <v>43600</v>
      </c>
      <c r="AG529" s="90">
        <v>43599</v>
      </c>
      <c r="AH529" s="81"/>
      <c r="AI529" s="133" t="str">
        <f>IFERROR(VLOOKUP(SPARES_MANUF[[#This Row],[LCT pour mise à la MAD]],[2]MAD!$B$4:$J$500000,2,FALSE),"MAD TBD")</f>
        <v>MAD TBD</v>
      </c>
      <c r="AJ529" s="124" t="str">
        <f>IFERROR(VLOOKUP(SPARES_MANUF[[#This Row],[LCT pour mise à la MAD]],[2]MAD!$B$4:$J$500000,9,FALSE),"")</f>
        <v/>
      </c>
      <c r="AK5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29" s="124">
        <f>SPARES_MANUF[[#This Row],[Promised ODD]]</f>
        <v>43600</v>
      </c>
      <c r="AM529" s="122" t="s">
        <v>10</v>
      </c>
      <c r="AN529" s="200">
        <f>IFERROR(VLOOKUP(SPARES_MANUF[[#This Row],[P/N]],'Table V'!A$1:O$7777,13,FALSE),"0,00")</f>
        <v>1239</v>
      </c>
      <c r="AO529" s="201" t="str">
        <f>IFERROR(VLOOKUP(SPARES_MANUF[[#This Row],[P/N]],'Table V'!A$1:O$7777,14,FALSE),"0,00")</f>
        <v>N/A</v>
      </c>
      <c r="AP529" s="202" t="str">
        <f>IFERROR(VLOOKUP(SPARES_MANUF[[#This Row],[P/N]],'Table V'!A$1:O$7777,15,FALSE),"TBD")</f>
        <v>EUR</v>
      </c>
      <c r="AQ529" s="201" t="str">
        <f>IFERROR(VLOOKUP(SPARES_MANUF[[#This Row],[CONCAT]],[3]PO_AS!$A$2:$R$2520,16,FALSE),"TBD")</f>
        <v>TBD</v>
      </c>
      <c r="AR529" s="202" t="str">
        <f>IFERROR(VLOOKUP(SPARES_MANUF[[#This Row],[CONCAT]],[3]PO_AS!$A$2:$S$2520,18,FALSE),"TBD")</f>
        <v>TBD</v>
      </c>
      <c r="AS529" s="202" t="str">
        <f t="shared" si="36"/>
        <v>Non valide</v>
      </c>
      <c r="AT529" s="202" t="str">
        <f t="shared" si="37"/>
        <v>Non valide</v>
      </c>
      <c r="AU5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29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29" s="259" t="str">
        <f>LEFT(SPARES_MANUF[[#This Row],[LCT]],9)</f>
        <v>LCT289740</v>
      </c>
      <c r="AX529" s="205">
        <f>SPARES_MANUF[[#This Row],[Collaborated date]]</f>
        <v>43600</v>
      </c>
      <c r="AY529" s="206">
        <f>IF(AND(SPARES_MANUF[[#This Row],[Dashboard date]]&gt;40179,SPARES_MANUF[[#This Row],[Dashboard date]]&lt;45658),SPARES_MANUF[[#This Row],[Dashboard date]],0)</f>
        <v>43600</v>
      </c>
      <c r="AZ529" s="207">
        <f>IF(OR(SPARES_MANUF[[#This Row],[Client]]="STELIA",SPARES_MANUF[[#This Row],[Priority]]="RTN",SPARES_MANUF[[#This Row],[Priority]]="EXP",SPARES_MANUF[[#This Row],[Priority]]="CRIT"),2,1)</f>
        <v>2</v>
      </c>
      <c r="BA529" s="208">
        <f>IFERROR(VLOOKUP(SPARES_MANUF[[#This Row],[P/N]],Tableau2[[#All],[PN]:[Temps alloués (h)]],16,FALSE),"TBD")</f>
        <v>2.14</v>
      </c>
      <c r="BB529" s="208">
        <f>IFERROR(SUM(SPARES_MANUF[[#This Row],[Temps alloués Unitaire]]*SPARES_MANUF[[#This Row],[Requested Qty]]),"TBD")</f>
        <v>2.14</v>
      </c>
    </row>
    <row r="530" spans="1:54" ht="38.25" hidden="1" customHeight="1" x14ac:dyDescent="0.2">
      <c r="A530" s="335" t="str">
        <f t="shared" si="34"/>
        <v>450037868810</v>
      </c>
      <c r="B530" s="81" t="str">
        <f>IFERROR(VLOOKUP(F530,'Table V'!A:K,11,FALSE),"TBD")</f>
        <v>LATECOERE</v>
      </c>
      <c r="C530" s="81">
        <v>4500378688</v>
      </c>
      <c r="D530" s="82" t="s">
        <v>139</v>
      </c>
      <c r="E530" s="83" t="s">
        <v>86</v>
      </c>
      <c r="F530" s="81" t="s">
        <v>1476</v>
      </c>
      <c r="G530" s="81">
        <v>1</v>
      </c>
      <c r="H530" s="81">
        <v>1</v>
      </c>
      <c r="I530" s="81" t="str">
        <f>IFERROR(VLOOKUP(F530,'Stock PHS'!A:F,6,FALSE),"")</f>
        <v/>
      </c>
      <c r="J530" s="84" t="str">
        <f>IFERROR(VLOOKUP(F530,'Table V'!A:I,9,FALSE),"P/N INCONNU")</f>
        <v>P/N CONNU</v>
      </c>
      <c r="K530" s="81" t="str">
        <f>IFERROR(VLOOKUP(F530,'Table V'!A:J,10,FALSE),"TBD")</f>
        <v>N/A</v>
      </c>
      <c r="L530" s="81" t="str">
        <f>IFERROR(VLOOKUP(F530,'Table V'!A:C,3,FALSE),"LdF non existante")</f>
        <v>LdF approuvée</v>
      </c>
      <c r="M530" s="85" t="s">
        <v>46</v>
      </c>
      <c r="N530" s="85" t="str">
        <f>IFERROR(VLOOKUP(F530,'Table V'!A:H,8,FALSE),"À définir")</f>
        <v>N/A</v>
      </c>
      <c r="O530" s="81" t="str">
        <f>IFERROR(VLOOKUP(F530,'Table V'!A:E,2,FALSE),"TBD")</f>
        <v>FDCP-L1</v>
      </c>
      <c r="P530" s="81" t="str">
        <f>IFERROR(CONCATENATE(VLOOKUP(F530,'Table V'!$A$1:$Q$259969,17,FALSE),"-",(RIGHT(C530,4)),"0",D530),"")</f>
        <v>1251619-8688010</v>
      </c>
      <c r="Q530" s="92" t="str">
        <f>IFERROR(VLOOKUP(F530,'Table V'!A:L,12,FALSE),"")</f>
        <v>COL</v>
      </c>
      <c r="R530" s="82" t="s">
        <v>1529</v>
      </c>
      <c r="S530" s="81">
        <v>73220109</v>
      </c>
      <c r="T530" s="90">
        <v>43599</v>
      </c>
      <c r="U530" s="88" t="s">
        <v>18</v>
      </c>
      <c r="V530" s="93" t="str">
        <f>IFERROR(VLOOKUP(F530,'Table V'!A:F,6,FALSE),"TBD")</f>
        <v>N/A</v>
      </c>
      <c r="W530" s="94" t="str">
        <f>IFERROR(VLOOKUP(F530,'Table V'!A:G,7,FALSE),"TBD")</f>
        <v>N/A</v>
      </c>
      <c r="X530" s="81" t="str">
        <f>IFERROR(VLOOKUP(A530,[1]Feuil1!$A:$AJ,32,FALSE),"N/A")</f>
        <v>N/A</v>
      </c>
      <c r="Y530" s="86" t="s">
        <v>1893</v>
      </c>
      <c r="Z530" s="89" t="s">
        <v>806</v>
      </c>
      <c r="AA530" s="81" t="s">
        <v>141</v>
      </c>
      <c r="AB530" s="85">
        <v>22020</v>
      </c>
      <c r="AC530" s="85" t="s">
        <v>44</v>
      </c>
      <c r="AD530" s="85">
        <v>6040</v>
      </c>
      <c r="AE530" s="90">
        <v>43609</v>
      </c>
      <c r="AF530" s="90">
        <v>43600</v>
      </c>
      <c r="AG530" s="90">
        <v>43599</v>
      </c>
      <c r="AH530" s="81"/>
      <c r="AI530" s="133" t="str">
        <f>IFERROR(VLOOKUP(SPARES_MANUF[[#This Row],[LCT pour mise à la MAD]],[2]MAD!$B$4:$J$500000,2,FALSE),"MAD TBD")</f>
        <v>MAD TBD</v>
      </c>
      <c r="AJ530" s="124" t="str">
        <f>IFERROR(VLOOKUP(SPARES_MANUF[[#This Row],[LCT pour mise à la MAD]],[2]MAD!$B$4:$J$500000,9,FALSE),"")</f>
        <v/>
      </c>
      <c r="AK5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0" s="124">
        <f>SPARES_MANUF[[#This Row],[Promised ODD]]</f>
        <v>43600</v>
      </c>
      <c r="AM530" s="122" t="s">
        <v>10</v>
      </c>
      <c r="AN530" s="200">
        <f>IFERROR(VLOOKUP(SPARES_MANUF[[#This Row],[P/N]],'Table V'!A$1:O$7777,13,FALSE),"0,00")</f>
        <v>1239</v>
      </c>
      <c r="AO530" s="201" t="str">
        <f>IFERROR(VLOOKUP(SPARES_MANUF[[#This Row],[P/N]],'Table V'!A$1:O$7777,14,FALSE),"0,00")</f>
        <v>N/A</v>
      </c>
      <c r="AP530" s="202" t="str">
        <f>IFERROR(VLOOKUP(SPARES_MANUF[[#This Row],[P/N]],'Table V'!A$1:O$7777,15,FALSE),"TBD")</f>
        <v>EUR</v>
      </c>
      <c r="AQ530" s="201" t="str">
        <f>IFERROR(VLOOKUP(SPARES_MANUF[[#This Row],[CONCAT]],[3]PO_AS!$A$2:$R$2520,16,FALSE),"TBD")</f>
        <v>TBD</v>
      </c>
      <c r="AR530" s="202" t="str">
        <f>IFERROR(VLOOKUP(SPARES_MANUF[[#This Row],[CONCAT]],[3]PO_AS!$A$2:$S$2520,18,FALSE),"TBD")</f>
        <v>TBD</v>
      </c>
      <c r="AS530" s="202" t="str">
        <f t="shared" si="36"/>
        <v>Non valide</v>
      </c>
      <c r="AT530" s="202" t="str">
        <f t="shared" si="37"/>
        <v>Non valide</v>
      </c>
      <c r="AU5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30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30" s="259" t="str">
        <f>LEFT(SPARES_MANUF[[#This Row],[LCT]],9)</f>
        <v>LCT289741</v>
      </c>
      <c r="AX530" s="205">
        <f>SPARES_MANUF[[#This Row],[Collaborated date]]</f>
        <v>43600</v>
      </c>
      <c r="AY530" s="206">
        <f>IF(AND(SPARES_MANUF[[#This Row],[Dashboard date]]&gt;40179,SPARES_MANUF[[#This Row],[Dashboard date]]&lt;45658),SPARES_MANUF[[#This Row],[Dashboard date]],0)</f>
        <v>43600</v>
      </c>
      <c r="AZ530" s="207">
        <f>IF(OR(SPARES_MANUF[[#This Row],[Client]]="STELIA",SPARES_MANUF[[#This Row],[Priority]]="RTN",SPARES_MANUF[[#This Row],[Priority]]="EXP",SPARES_MANUF[[#This Row],[Priority]]="CRIT"),2,1)</f>
        <v>2</v>
      </c>
      <c r="BA530" s="208">
        <f>IFERROR(VLOOKUP(SPARES_MANUF[[#This Row],[P/N]],Tableau2[[#All],[PN]:[Temps alloués (h)]],16,FALSE),"TBD")</f>
        <v>2.14</v>
      </c>
      <c r="BB530" s="208">
        <f>IFERROR(SUM(SPARES_MANUF[[#This Row],[Temps alloués Unitaire]]*SPARES_MANUF[[#This Row],[Requested Qty]]),"TBD")</f>
        <v>2.14</v>
      </c>
    </row>
    <row r="531" spans="1:54" ht="12.75" hidden="1" customHeight="1" x14ac:dyDescent="0.2">
      <c r="A531" s="335" t="str">
        <f t="shared" si="34"/>
        <v>490003770410</v>
      </c>
      <c r="B531" s="81" t="str">
        <f>IFERROR(VLOOKUP(F531,'Table V'!A:K,11,FALSE),"TBD")</f>
        <v>STELIA</v>
      </c>
      <c r="C531" s="81">
        <v>4900037704</v>
      </c>
      <c r="D531" s="82" t="s">
        <v>139</v>
      </c>
      <c r="E531" s="83" t="s">
        <v>86</v>
      </c>
      <c r="F531" s="81" t="s">
        <v>1387</v>
      </c>
      <c r="G531" s="81">
        <v>35</v>
      </c>
      <c r="H531" s="81">
        <v>35</v>
      </c>
      <c r="I531" s="81" t="str">
        <f>IFERROR(VLOOKUP(F531,'Stock PHS'!A:F,6,FALSE),"")</f>
        <v/>
      </c>
      <c r="J531" s="84" t="str">
        <f>IFERROR(VLOOKUP(F531,'Table V'!A:I,9,FALSE),"P/N INCONNU")</f>
        <v>P/N CONNU</v>
      </c>
      <c r="K531" s="81" t="str">
        <f>IFERROR(VLOOKUP(F531,'Table V'!A:J,10,FALSE),"TBD")</f>
        <v>TBD</v>
      </c>
      <c r="L531" s="81" t="str">
        <f>IFERROR(VLOOKUP(F531,'Table V'!A:C,3,FALSE),"LdF non existante")</f>
        <v>LdF Non approuvée</v>
      </c>
      <c r="M531" s="85"/>
      <c r="N531" s="85" t="str">
        <f>IFERROR(VLOOKUP(F531,'Table V'!A:H,8,FALSE),"À définir")</f>
        <v>OUI</v>
      </c>
      <c r="O531" s="81" t="str">
        <f>IFERROR(VLOOKUP(F531,'Table V'!A:E,2,FALSE),"TBD")</f>
        <v>FAISCEAU</v>
      </c>
      <c r="P531" s="85" t="str">
        <f>IFERROR(CONCATENATE(VLOOKUP(F531,'Table V'!$A$1:$Q$259969,17,FALSE),"-",(RIGHT(C531,4)),"0",D531),"")</f>
        <v>1251019-7704010</v>
      </c>
      <c r="Q531" s="92" t="str">
        <f>IFERROR(VLOOKUP(F531,'Table V'!A:L,12,FALSE),"")</f>
        <v>COL</v>
      </c>
      <c r="R531" s="82" t="s">
        <v>1514</v>
      </c>
      <c r="S531" s="81" t="s">
        <v>1515</v>
      </c>
      <c r="T531" s="90">
        <v>43600</v>
      </c>
      <c r="U531" s="88" t="s">
        <v>18</v>
      </c>
      <c r="V531" s="93" t="str">
        <f>IFERROR(VLOOKUP(F531,'Table V'!A:F,6,FALSE),"TBD")</f>
        <v>N/A</v>
      </c>
      <c r="W531" s="94" t="str">
        <f>IFERROR(VLOOKUP(F531,'Table V'!A:G,7,FALSE),"TBD")</f>
        <v>N/A</v>
      </c>
      <c r="X531" s="81" t="str">
        <f>IFERROR(VLOOKUP(A531,[1]Feuil1!$A:$AJ,32,FALSE),"N/A")</f>
        <v>N/A</v>
      </c>
      <c r="Y531" s="86" t="s">
        <v>1893</v>
      </c>
      <c r="Z531" s="89" t="s">
        <v>1894</v>
      </c>
      <c r="AA531" s="81" t="s">
        <v>840</v>
      </c>
      <c r="AB531" s="85">
        <v>22403</v>
      </c>
      <c r="AC531" s="85"/>
      <c r="AD531" s="85">
        <v>6631</v>
      </c>
      <c r="AE531" s="90">
        <v>43570</v>
      </c>
      <c r="AF531" s="90">
        <v>43601</v>
      </c>
      <c r="AG531" s="90">
        <v>43600</v>
      </c>
      <c r="AH531" s="81"/>
      <c r="AI531" s="133" t="str">
        <f>IFERROR(VLOOKUP(SPARES_MANUF[[#This Row],[LCT pour mise à la MAD]],[2]MAD!$B$4:$J$500000,2,FALSE),"MAD TBD")</f>
        <v>MAD TBD</v>
      </c>
      <c r="AJ531" s="246" t="str">
        <f>IFERROR(VLOOKUP(SPARES_MANUF[[#This Row],[LCT pour mise à la MAD]],[2]MAD!$B$4:$J$500000,9,FALSE),"")</f>
        <v/>
      </c>
      <c r="AK5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1" s="124">
        <f>SPARES_MANUF[[#This Row],[Promised ODD]]</f>
        <v>43601</v>
      </c>
      <c r="AM531" s="122" t="s">
        <v>10</v>
      </c>
      <c r="AN531" s="200">
        <f>IFERROR(VLOOKUP(SPARES_MANUF[[#This Row],[P/N]],'Table V'!A$1:O$7777,13,FALSE),"0,00")</f>
        <v>470</v>
      </c>
      <c r="AO531" s="201">
        <f>IFERROR(VLOOKUP(SPARES_MANUF[[#This Row],[P/N]],'Table V'!A$1:O$7777,14,FALSE),"0,00")</f>
        <v>539</v>
      </c>
      <c r="AP531" s="202" t="str">
        <f>IFERROR(VLOOKUP(SPARES_MANUF[[#This Row],[P/N]],'Table V'!A$1:O$7777,15,FALSE),"TBD")</f>
        <v>EUR</v>
      </c>
      <c r="AQ531" s="201" t="str">
        <f>IFERROR(VLOOKUP(SPARES_MANUF[[#This Row],[CONCAT]],[3]PO_AS!$A$2:$R$2520,16,FALSE),"TBD")</f>
        <v>TBD</v>
      </c>
      <c r="AR531" s="202" t="str">
        <f>IFERROR(VLOOKUP(SPARES_MANUF[[#This Row],[CONCAT]],[3]PO_AS!$A$2:$S$2520,18,FALSE),"TBD")</f>
        <v>TBD</v>
      </c>
      <c r="AS531" s="202" t="str">
        <f t="shared" si="36"/>
        <v>Non valide</v>
      </c>
      <c r="AT531" s="202" t="str">
        <f t="shared" si="37"/>
        <v>Non valide</v>
      </c>
      <c r="AU5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16450</v>
      </c>
      <c r="AV531" s="280">
        <f>IFERROR(SPARES_MANUF[[#This Row],[CA]]*INDEX('Paramètres listes'!$A$32:$C$34,MATCH(SPARES_MANUF[[#This Row],[Devise vendue]],'Paramètres listes'!$A$32:$A$34,0),MATCH(DASHBOARD!$J$5,'Paramètres listes'!$A$32:$C$32,0)),"0,00")</f>
        <v>16450</v>
      </c>
      <c r="AW531" s="259" t="str">
        <f>LEFT(SPARES_MANUF[[#This Row],[LCT]],9)</f>
        <v>LCT283892</v>
      </c>
      <c r="AX531" s="205">
        <f>SPARES_MANUF[[#This Row],[Collaborated date]]</f>
        <v>43601</v>
      </c>
      <c r="AY531" s="206">
        <f>IF(AND(SPARES_MANUF[[#This Row],[Dashboard date]]&gt;40179,SPARES_MANUF[[#This Row],[Dashboard date]]&lt;45658),SPARES_MANUF[[#This Row],[Dashboard date]],0)</f>
        <v>43601</v>
      </c>
      <c r="AZ531" s="207">
        <f>IF(OR(SPARES_MANUF[[#This Row],[Client]]="STELIA",SPARES_MANUF[[#This Row],[Priority]]="RTN",SPARES_MANUF[[#This Row],[Priority]]="EXP",SPARES_MANUF[[#This Row],[Priority]]="CRIT"),2,1)</f>
        <v>2</v>
      </c>
      <c r="BA531" s="208">
        <f>IFERROR(VLOOKUP(SPARES_MANUF[[#This Row],[P/N]],Tableau2[[#All],[PN]:[Temps alloués (h)]],16,FALSE),"TBD")</f>
        <v>0.93</v>
      </c>
      <c r="BB531" s="208">
        <f>IFERROR(SUM(SPARES_MANUF[[#This Row],[Temps alloués Unitaire]]*SPARES_MANUF[[#This Row],[Requested Qty]]),"TBD")</f>
        <v>32.550000000000004</v>
      </c>
    </row>
    <row r="532" spans="1:54" hidden="1" x14ac:dyDescent="0.2">
      <c r="A532" s="335" t="str">
        <f t="shared" si="34"/>
        <v>450037868810</v>
      </c>
      <c r="B532" s="81" t="str">
        <f>IFERROR(VLOOKUP(F532,'Table V'!A:K,11,FALSE),"TBD")</f>
        <v>LATECOERE</v>
      </c>
      <c r="C532" s="81">
        <v>4500378688</v>
      </c>
      <c r="D532" s="82" t="s">
        <v>139</v>
      </c>
      <c r="E532" s="83" t="s">
        <v>86</v>
      </c>
      <c r="F532" s="81" t="s">
        <v>1476</v>
      </c>
      <c r="G532" s="81">
        <v>1</v>
      </c>
      <c r="H532" s="81">
        <v>1</v>
      </c>
      <c r="I532" s="81" t="str">
        <f>IFERROR(VLOOKUP(F532,'Stock PHS'!A:F,6,FALSE),"")</f>
        <v/>
      </c>
      <c r="J532" s="84" t="str">
        <f>IFERROR(VLOOKUP(F532,'Table V'!A:I,9,FALSE),"P/N INCONNU")</f>
        <v>P/N CONNU</v>
      </c>
      <c r="K532" s="81" t="str">
        <f>IFERROR(VLOOKUP(F532,'Table V'!A:J,10,FALSE),"TBD")</f>
        <v>N/A</v>
      </c>
      <c r="L532" s="81" t="str">
        <f>IFERROR(VLOOKUP(F532,'Table V'!A:C,3,FALSE),"LdF non existante")</f>
        <v>LdF approuvée</v>
      </c>
      <c r="M532" s="85" t="s">
        <v>46</v>
      </c>
      <c r="N532" s="85" t="str">
        <f>IFERROR(VLOOKUP(F532,'Table V'!A:H,8,FALSE),"À définir")</f>
        <v>N/A</v>
      </c>
      <c r="O532" s="81" t="str">
        <f>IFERROR(VLOOKUP(F532,'Table V'!A:E,2,FALSE),"TBD")</f>
        <v>FDCP-L1</v>
      </c>
      <c r="P532" s="81" t="str">
        <f>IFERROR(CONCATENATE(VLOOKUP(F532,'Table V'!$A$1:$Q$259969,17,FALSE),"-",(RIGHT(C532,4)),"0",D532),"")</f>
        <v>1251619-8688010</v>
      </c>
      <c r="Q532" s="92" t="str">
        <f>IFERROR(VLOOKUP(F532,'Table V'!A:L,12,FALSE),"")</f>
        <v>COL</v>
      </c>
      <c r="R532" s="82" t="s">
        <v>1530</v>
      </c>
      <c r="S532" s="81">
        <v>73220110</v>
      </c>
      <c r="T532" s="90">
        <v>43601</v>
      </c>
      <c r="U532" s="88" t="s">
        <v>18</v>
      </c>
      <c r="V532" s="93" t="str">
        <f>IFERROR(VLOOKUP(F532,'Table V'!A:F,6,FALSE),"TBD")</f>
        <v>N/A</v>
      </c>
      <c r="W532" s="94" t="str">
        <f>IFERROR(VLOOKUP(F532,'Table V'!A:G,7,FALSE),"TBD")</f>
        <v>N/A</v>
      </c>
      <c r="X532" s="81" t="str">
        <f>IFERROR(VLOOKUP(A532,[1]Feuil1!$A:$AJ,32,FALSE),"N/A")</f>
        <v>N/A</v>
      </c>
      <c r="Y532" s="86" t="s">
        <v>1893</v>
      </c>
      <c r="Z532" s="89" t="s">
        <v>806</v>
      </c>
      <c r="AA532" s="81" t="s">
        <v>141</v>
      </c>
      <c r="AB532" s="85">
        <v>22020</v>
      </c>
      <c r="AC532" s="85"/>
      <c r="AD532" s="85">
        <v>6543</v>
      </c>
      <c r="AE532" s="90">
        <v>43609</v>
      </c>
      <c r="AF532" s="90">
        <v>43602</v>
      </c>
      <c r="AG532" s="90">
        <v>43601</v>
      </c>
      <c r="AH532" s="81"/>
      <c r="AI532" s="133" t="str">
        <f>IFERROR(VLOOKUP(SPARES_MANUF[[#This Row],[LCT pour mise à la MAD]],[2]MAD!$B$4:$J$500000,2,FALSE),"MAD TBD")</f>
        <v>MAD TBD</v>
      </c>
      <c r="AJ532" s="124" t="str">
        <f>IFERROR(VLOOKUP(SPARES_MANUF[[#This Row],[LCT pour mise à la MAD]],[2]MAD!$B$4:$J$500000,9,FALSE),"")</f>
        <v/>
      </c>
      <c r="AK53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2" s="124">
        <f>SPARES_MANUF[[#This Row],[Promised ODD]]</f>
        <v>43602</v>
      </c>
      <c r="AM532" s="122" t="s">
        <v>10</v>
      </c>
      <c r="AN532" s="200">
        <f>IFERROR(VLOOKUP(SPARES_MANUF[[#This Row],[P/N]],'Table V'!A$1:O$7777,13,FALSE),"0,00")</f>
        <v>1239</v>
      </c>
      <c r="AO532" s="201" t="str">
        <f>IFERROR(VLOOKUP(SPARES_MANUF[[#This Row],[P/N]],'Table V'!A$1:O$7777,14,FALSE),"0,00")</f>
        <v>N/A</v>
      </c>
      <c r="AP532" s="202" t="str">
        <f>IFERROR(VLOOKUP(SPARES_MANUF[[#This Row],[P/N]],'Table V'!A$1:O$7777,15,FALSE),"TBD")</f>
        <v>EUR</v>
      </c>
      <c r="AQ532" s="201" t="str">
        <f>IFERROR(VLOOKUP(SPARES_MANUF[[#This Row],[CONCAT]],[3]PO_AS!$A$2:$R$2520,16,FALSE),"TBD")</f>
        <v>TBD</v>
      </c>
      <c r="AR532" s="202" t="str">
        <f>IFERROR(VLOOKUP(SPARES_MANUF[[#This Row],[CONCAT]],[3]PO_AS!$A$2:$S$2520,18,FALSE),"TBD")</f>
        <v>TBD</v>
      </c>
      <c r="AS532" s="202" t="str">
        <f t="shared" si="36"/>
        <v>Non valide</v>
      </c>
      <c r="AT532" s="202" t="str">
        <f t="shared" si="37"/>
        <v>Non valide</v>
      </c>
      <c r="AU53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32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32" s="259" t="str">
        <f>LEFT(SPARES_MANUF[[#This Row],[LCT]],9)</f>
        <v>LCT289742</v>
      </c>
      <c r="AX532" s="205">
        <f>SPARES_MANUF[[#This Row],[Collaborated date]]</f>
        <v>43602</v>
      </c>
      <c r="AY532" s="206">
        <f>IF(AND(SPARES_MANUF[[#This Row],[Dashboard date]]&gt;40179,SPARES_MANUF[[#This Row],[Dashboard date]]&lt;45658),SPARES_MANUF[[#This Row],[Dashboard date]],0)</f>
        <v>43602</v>
      </c>
      <c r="AZ532" s="207">
        <f>IF(OR(SPARES_MANUF[[#This Row],[Client]]="STELIA",SPARES_MANUF[[#This Row],[Priority]]="RTN",SPARES_MANUF[[#This Row],[Priority]]="EXP",SPARES_MANUF[[#This Row],[Priority]]="CRIT"),2,1)</f>
        <v>2</v>
      </c>
      <c r="BA532" s="208">
        <f>IFERROR(VLOOKUP(SPARES_MANUF[[#This Row],[P/N]],Tableau2[[#All],[PN]:[Temps alloués (h)]],16,FALSE),"TBD")</f>
        <v>2.14</v>
      </c>
      <c r="BB532" s="208">
        <f>IFERROR(SUM(SPARES_MANUF[[#This Row],[Temps alloués Unitaire]]*SPARES_MANUF[[#This Row],[Requested Qty]]),"TBD")</f>
        <v>2.14</v>
      </c>
    </row>
    <row r="533" spans="1:54" hidden="1" x14ac:dyDescent="0.2">
      <c r="A533" s="335" t="str">
        <f t="shared" si="34"/>
        <v>450037868810</v>
      </c>
      <c r="B533" s="81" t="str">
        <f>IFERROR(VLOOKUP(F533,'Table V'!A:K,11,FALSE),"TBD")</f>
        <v>LATECOERE</v>
      </c>
      <c r="C533" s="81">
        <v>4500378688</v>
      </c>
      <c r="D533" s="82" t="s">
        <v>139</v>
      </c>
      <c r="E533" s="83" t="s">
        <v>86</v>
      </c>
      <c r="F533" s="81" t="s">
        <v>1476</v>
      </c>
      <c r="G533" s="81">
        <v>1</v>
      </c>
      <c r="H533" s="81">
        <v>1</v>
      </c>
      <c r="I533" s="81" t="str">
        <f>IFERROR(VLOOKUP(F533,'Stock PHS'!A:F,6,FALSE),"")</f>
        <v/>
      </c>
      <c r="J533" s="84" t="str">
        <f>IFERROR(VLOOKUP(F533,'Table V'!A:I,9,FALSE),"P/N INCONNU")</f>
        <v>P/N CONNU</v>
      </c>
      <c r="K533" s="81" t="str">
        <f>IFERROR(VLOOKUP(F533,'Table V'!A:J,10,FALSE),"TBD")</f>
        <v>N/A</v>
      </c>
      <c r="L533" s="81" t="str">
        <f>IFERROR(VLOOKUP(F533,'Table V'!A:C,3,FALSE),"LdF non existante")</f>
        <v>LdF approuvée</v>
      </c>
      <c r="M533" s="85" t="s">
        <v>46</v>
      </c>
      <c r="N533" s="85" t="str">
        <f>IFERROR(VLOOKUP(F533,'Table V'!A:H,8,FALSE),"À définir")</f>
        <v>N/A</v>
      </c>
      <c r="O533" s="81" t="str">
        <f>IFERROR(VLOOKUP(F533,'Table V'!A:E,2,FALSE),"TBD")</f>
        <v>FDCP-L1</v>
      </c>
      <c r="P533" s="81" t="str">
        <f>IFERROR(CONCATENATE(VLOOKUP(F533,'Table V'!$A$1:$Q$259969,17,FALSE),"-",(RIGHT(C533,4)),"0",D533),"")</f>
        <v>1251619-8688010</v>
      </c>
      <c r="Q533" s="92" t="str">
        <f>IFERROR(VLOOKUP(F533,'Table V'!A:L,12,FALSE),"")</f>
        <v>COL</v>
      </c>
      <c r="R533" s="82" t="s">
        <v>1531</v>
      </c>
      <c r="S533" s="81">
        <v>73220111</v>
      </c>
      <c r="T533" s="90">
        <v>43601</v>
      </c>
      <c r="U533" s="88" t="s">
        <v>18</v>
      </c>
      <c r="V533" s="93" t="str">
        <f>IFERROR(VLOOKUP(F533,'Table V'!A:F,6,FALSE),"TBD")</f>
        <v>N/A</v>
      </c>
      <c r="W533" s="94" t="str">
        <f>IFERROR(VLOOKUP(F533,'Table V'!A:G,7,FALSE),"TBD")</f>
        <v>N/A</v>
      </c>
      <c r="X533" s="81" t="str">
        <f>IFERROR(VLOOKUP(A533,[1]Feuil1!$A:$AJ,32,FALSE),"N/A")</f>
        <v>N/A</v>
      </c>
      <c r="Y533" s="86" t="s">
        <v>1893</v>
      </c>
      <c r="Z533" s="89" t="s">
        <v>806</v>
      </c>
      <c r="AA533" s="81" t="s">
        <v>141</v>
      </c>
      <c r="AB533" s="85">
        <v>22020</v>
      </c>
      <c r="AC533" s="85"/>
      <c r="AD533" s="85">
        <v>6543</v>
      </c>
      <c r="AE533" s="90">
        <v>43609</v>
      </c>
      <c r="AF533" s="90">
        <v>43602</v>
      </c>
      <c r="AG533" s="90">
        <v>43601</v>
      </c>
      <c r="AH533" s="81"/>
      <c r="AI533" s="133" t="str">
        <f>IFERROR(VLOOKUP(SPARES_MANUF[[#This Row],[LCT pour mise à la MAD]],[2]MAD!$B$4:$J$500000,2,FALSE),"MAD TBD")</f>
        <v>MAD TBD</v>
      </c>
      <c r="AJ533" s="124" t="str">
        <f>IFERROR(VLOOKUP(SPARES_MANUF[[#This Row],[LCT pour mise à la MAD]],[2]MAD!$B$4:$J$500000,9,FALSE),"")</f>
        <v/>
      </c>
      <c r="AK5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3" s="124">
        <f>SPARES_MANUF[[#This Row],[Promised ODD]]</f>
        <v>43602</v>
      </c>
      <c r="AM533" s="122" t="s">
        <v>10</v>
      </c>
      <c r="AN533" s="200">
        <f>IFERROR(VLOOKUP(SPARES_MANUF[[#This Row],[P/N]],'Table V'!A$1:O$7777,13,FALSE),"0,00")</f>
        <v>1239</v>
      </c>
      <c r="AO533" s="201" t="str">
        <f>IFERROR(VLOOKUP(SPARES_MANUF[[#This Row],[P/N]],'Table V'!A$1:O$7777,14,FALSE),"0,00")</f>
        <v>N/A</v>
      </c>
      <c r="AP533" s="202" t="str">
        <f>IFERROR(VLOOKUP(SPARES_MANUF[[#This Row],[P/N]],'Table V'!A$1:O$7777,15,FALSE),"TBD")</f>
        <v>EUR</v>
      </c>
      <c r="AQ533" s="201" t="str">
        <f>IFERROR(VLOOKUP(SPARES_MANUF[[#This Row],[CONCAT]],[3]PO_AS!$A$2:$R$2520,16,FALSE),"TBD")</f>
        <v>TBD</v>
      </c>
      <c r="AR533" s="202" t="str">
        <f>IFERROR(VLOOKUP(SPARES_MANUF[[#This Row],[CONCAT]],[3]PO_AS!$A$2:$S$2520,18,FALSE),"TBD")</f>
        <v>TBD</v>
      </c>
      <c r="AS533" s="202" t="str">
        <f t="shared" si="36"/>
        <v>Non valide</v>
      </c>
      <c r="AT533" s="202" t="str">
        <f t="shared" si="37"/>
        <v>Non valide</v>
      </c>
      <c r="AU5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33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33" s="259" t="str">
        <f>LEFT(SPARES_MANUF[[#This Row],[LCT]],9)</f>
        <v>LCT289743</v>
      </c>
      <c r="AX533" s="205">
        <f>SPARES_MANUF[[#This Row],[Collaborated date]]</f>
        <v>43602</v>
      </c>
      <c r="AY533" s="206">
        <f>IF(AND(SPARES_MANUF[[#This Row],[Dashboard date]]&gt;40179,SPARES_MANUF[[#This Row],[Dashboard date]]&lt;45658),SPARES_MANUF[[#This Row],[Dashboard date]],0)</f>
        <v>43602</v>
      </c>
      <c r="AZ533" s="207">
        <f>IF(OR(SPARES_MANUF[[#This Row],[Client]]="STELIA",SPARES_MANUF[[#This Row],[Priority]]="RTN",SPARES_MANUF[[#This Row],[Priority]]="EXP",SPARES_MANUF[[#This Row],[Priority]]="CRIT"),2,1)</f>
        <v>2</v>
      </c>
      <c r="BA533" s="208">
        <f>IFERROR(VLOOKUP(SPARES_MANUF[[#This Row],[P/N]],Tableau2[[#All],[PN]:[Temps alloués (h)]],16,FALSE),"TBD")</f>
        <v>2.14</v>
      </c>
      <c r="BB533" s="208">
        <f>IFERROR(SUM(SPARES_MANUF[[#This Row],[Temps alloués Unitaire]]*SPARES_MANUF[[#This Row],[Requested Qty]]),"TBD")</f>
        <v>2.14</v>
      </c>
    </row>
    <row r="534" spans="1:54" ht="25.5" hidden="1" customHeight="1" x14ac:dyDescent="0.2">
      <c r="A534" s="335" t="str">
        <f t="shared" si="34"/>
        <v>450037868810</v>
      </c>
      <c r="B534" s="81" t="str">
        <f>IFERROR(VLOOKUP(F534,'Table V'!A:K,11,FALSE),"TBD")</f>
        <v>LATECOERE</v>
      </c>
      <c r="C534" s="81">
        <v>4500378688</v>
      </c>
      <c r="D534" s="82" t="s">
        <v>139</v>
      </c>
      <c r="E534" s="83" t="s">
        <v>86</v>
      </c>
      <c r="F534" s="81" t="s">
        <v>1476</v>
      </c>
      <c r="G534" s="81">
        <v>1</v>
      </c>
      <c r="H534" s="81">
        <v>1</v>
      </c>
      <c r="I534" s="81" t="str">
        <f>IFERROR(VLOOKUP(F534,'Stock PHS'!A:F,6,FALSE),"")</f>
        <v/>
      </c>
      <c r="J534" s="84" t="str">
        <f>IFERROR(VLOOKUP(F534,'Table V'!A:I,9,FALSE),"P/N INCONNU")</f>
        <v>P/N CONNU</v>
      </c>
      <c r="K534" s="81" t="str">
        <f>IFERROR(VLOOKUP(F534,'Table V'!A:J,10,FALSE),"TBD")</f>
        <v>N/A</v>
      </c>
      <c r="L534" s="81" t="str">
        <f>IFERROR(VLOOKUP(F534,'Table V'!A:C,3,FALSE),"LdF non existante")</f>
        <v>LdF approuvée</v>
      </c>
      <c r="M534" s="85" t="s">
        <v>46</v>
      </c>
      <c r="N534" s="85" t="str">
        <f>IFERROR(VLOOKUP(F534,'Table V'!A:H,8,FALSE),"À définir")</f>
        <v>N/A</v>
      </c>
      <c r="O534" s="81" t="str">
        <f>IFERROR(VLOOKUP(F534,'Table V'!A:E,2,FALSE),"TBD")</f>
        <v>FDCP-L1</v>
      </c>
      <c r="P534" s="81" t="str">
        <f>IFERROR(CONCATENATE(VLOOKUP(F534,'Table V'!$A$1:$Q$259969,17,FALSE),"-",(RIGHT(C534,4)),"0",D534),"")</f>
        <v>1251619-8688010</v>
      </c>
      <c r="Q534" s="92" t="str">
        <f>IFERROR(VLOOKUP(F534,'Table V'!A:L,12,FALSE),"")</f>
        <v>COL</v>
      </c>
      <c r="R534" s="82" t="s">
        <v>1532</v>
      </c>
      <c r="S534" s="81">
        <v>73220113</v>
      </c>
      <c r="T534" s="90">
        <v>43601</v>
      </c>
      <c r="U534" s="88" t="s">
        <v>18</v>
      </c>
      <c r="V534" s="93" t="str">
        <f>IFERROR(VLOOKUP(F534,'Table V'!A:F,6,FALSE),"TBD")</f>
        <v>N/A</v>
      </c>
      <c r="W534" s="94" t="str">
        <f>IFERROR(VLOOKUP(F534,'Table V'!A:G,7,FALSE),"TBD")</f>
        <v>N/A</v>
      </c>
      <c r="X534" s="81" t="str">
        <f>IFERROR(VLOOKUP(A534,[1]Feuil1!$A:$AJ,32,FALSE),"N/A")</f>
        <v>N/A</v>
      </c>
      <c r="Y534" s="86" t="s">
        <v>1893</v>
      </c>
      <c r="Z534" s="89" t="s">
        <v>806</v>
      </c>
      <c r="AA534" s="81" t="s">
        <v>141</v>
      </c>
      <c r="AB534" s="85">
        <v>22020</v>
      </c>
      <c r="AC534" s="85"/>
      <c r="AD534" s="85">
        <v>6543</v>
      </c>
      <c r="AE534" s="90">
        <v>43609</v>
      </c>
      <c r="AF534" s="90">
        <v>43602</v>
      </c>
      <c r="AG534" s="90">
        <v>43601</v>
      </c>
      <c r="AH534" s="81"/>
      <c r="AI534" s="133" t="str">
        <f>IFERROR(VLOOKUP(SPARES_MANUF[[#This Row],[LCT pour mise à la MAD]],[2]MAD!$B$4:$J$500000,2,FALSE),"MAD TBD")</f>
        <v>MAD TBD</v>
      </c>
      <c r="AJ534" s="125" t="str">
        <f>IFERROR(VLOOKUP(SPARES_MANUF[[#This Row],[LCT pour mise à la MAD]],[2]MAD!$B$4:$J$500000,9,FALSE),"")</f>
        <v/>
      </c>
      <c r="AK53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4" s="124">
        <f>SPARES_MANUF[[#This Row],[Promised ODD]]</f>
        <v>43602</v>
      </c>
      <c r="AM534" s="122" t="s">
        <v>10</v>
      </c>
      <c r="AN534" s="200">
        <f>IFERROR(VLOOKUP(SPARES_MANUF[[#This Row],[P/N]],'Table V'!A$1:O$7777,13,FALSE),"0,00")</f>
        <v>1239</v>
      </c>
      <c r="AO534" s="201" t="str">
        <f>IFERROR(VLOOKUP(SPARES_MANUF[[#This Row],[P/N]],'Table V'!A$1:O$7777,14,FALSE),"0,00")</f>
        <v>N/A</v>
      </c>
      <c r="AP534" s="202" t="str">
        <f>IFERROR(VLOOKUP(SPARES_MANUF[[#This Row],[P/N]],'Table V'!A$1:O$7777,15,FALSE),"TBD")</f>
        <v>EUR</v>
      </c>
      <c r="AQ534" s="201" t="str">
        <f>IFERROR(VLOOKUP(SPARES_MANUF[[#This Row],[CONCAT]],[3]PO_AS!$A$2:$R$2520,16,FALSE),"TBD")</f>
        <v>TBD</v>
      </c>
      <c r="AR534" s="202" t="str">
        <f>IFERROR(VLOOKUP(SPARES_MANUF[[#This Row],[CONCAT]],[3]PO_AS!$A$2:$S$2520,18,FALSE),"TBD")</f>
        <v>TBD</v>
      </c>
      <c r="AS534" s="202" t="str">
        <f t="shared" si="36"/>
        <v>Non valide</v>
      </c>
      <c r="AT534" s="202" t="str">
        <f t="shared" si="37"/>
        <v>Non valide</v>
      </c>
      <c r="AU53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34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34" s="259" t="str">
        <f>LEFT(SPARES_MANUF[[#This Row],[LCT]],9)</f>
        <v>LCT289745</v>
      </c>
      <c r="AX534" s="205">
        <f>SPARES_MANUF[[#This Row],[Collaborated date]]</f>
        <v>43602</v>
      </c>
      <c r="AY534" s="206">
        <f>IF(AND(SPARES_MANUF[[#This Row],[Dashboard date]]&gt;40179,SPARES_MANUF[[#This Row],[Dashboard date]]&lt;45658),SPARES_MANUF[[#This Row],[Dashboard date]],0)</f>
        <v>43602</v>
      </c>
      <c r="AZ534" s="207">
        <f>IF(OR(SPARES_MANUF[[#This Row],[Client]]="STELIA",SPARES_MANUF[[#This Row],[Priority]]="RTN",SPARES_MANUF[[#This Row],[Priority]]="EXP",SPARES_MANUF[[#This Row],[Priority]]="CRIT"),2,1)</f>
        <v>2</v>
      </c>
      <c r="BA534" s="208">
        <f>IFERROR(VLOOKUP(SPARES_MANUF[[#This Row],[P/N]],Tableau2[[#All],[PN]:[Temps alloués (h)]],16,FALSE),"TBD")</f>
        <v>2.14</v>
      </c>
      <c r="BB534" s="208">
        <f>IFERROR(SUM(SPARES_MANUF[[#This Row],[Temps alloués Unitaire]]*SPARES_MANUF[[#This Row],[Requested Qty]]),"TBD")</f>
        <v>2.14</v>
      </c>
    </row>
    <row r="535" spans="1:54" hidden="1" x14ac:dyDescent="0.2">
      <c r="A535" s="335" t="str">
        <f t="shared" si="34"/>
        <v>450037868810</v>
      </c>
      <c r="B535" s="81" t="str">
        <f>IFERROR(VLOOKUP(F535,'Table V'!A:K,11,FALSE),"TBD")</f>
        <v>LATECOERE</v>
      </c>
      <c r="C535" s="81">
        <v>4500378688</v>
      </c>
      <c r="D535" s="82" t="s">
        <v>139</v>
      </c>
      <c r="E535" s="83" t="s">
        <v>86</v>
      </c>
      <c r="F535" s="81" t="s">
        <v>1476</v>
      </c>
      <c r="G535" s="81">
        <v>1</v>
      </c>
      <c r="H535" s="81">
        <v>1</v>
      </c>
      <c r="I535" s="81" t="str">
        <f>IFERROR(VLOOKUP(F535,'Stock PHS'!A:F,6,FALSE),"")</f>
        <v/>
      </c>
      <c r="J535" s="84" t="str">
        <f>IFERROR(VLOOKUP(F535,'Table V'!A:I,9,FALSE),"P/N INCONNU")</f>
        <v>P/N CONNU</v>
      </c>
      <c r="K535" s="81" t="str">
        <f>IFERROR(VLOOKUP(F535,'Table V'!A:J,10,FALSE),"TBD")</f>
        <v>N/A</v>
      </c>
      <c r="L535" s="81" t="str">
        <f>IFERROR(VLOOKUP(F535,'Table V'!A:C,3,FALSE),"LdF non existante")</f>
        <v>LdF approuvée</v>
      </c>
      <c r="M535" s="85" t="s">
        <v>46</v>
      </c>
      <c r="N535" s="85" t="str">
        <f>IFERROR(VLOOKUP(F535,'Table V'!A:H,8,FALSE),"À définir")</f>
        <v>N/A</v>
      </c>
      <c r="O535" s="81" t="str">
        <f>IFERROR(VLOOKUP(F535,'Table V'!A:E,2,FALSE),"TBD")</f>
        <v>FDCP-L1</v>
      </c>
      <c r="P535" s="81" t="str">
        <f>IFERROR(CONCATENATE(VLOOKUP(F535,'Table V'!$A$1:$Q$259969,17,FALSE),"-",(RIGHT(C535,4)),"0",D535),"")</f>
        <v>1251619-8688010</v>
      </c>
      <c r="Q535" s="92" t="str">
        <f>IFERROR(VLOOKUP(F535,'Table V'!A:L,12,FALSE),"")</f>
        <v>COL</v>
      </c>
      <c r="R535" s="82" t="s">
        <v>1533</v>
      </c>
      <c r="S535" s="81">
        <v>73220114</v>
      </c>
      <c r="T535" s="90">
        <v>43601</v>
      </c>
      <c r="U535" s="88" t="s">
        <v>18</v>
      </c>
      <c r="V535" s="93" t="str">
        <f>IFERROR(VLOOKUP(F535,'Table V'!A:F,6,FALSE),"TBD")</f>
        <v>N/A</v>
      </c>
      <c r="W535" s="94" t="str">
        <f>IFERROR(VLOOKUP(F535,'Table V'!A:G,7,FALSE),"TBD")</f>
        <v>N/A</v>
      </c>
      <c r="X535" s="81" t="str">
        <f>IFERROR(VLOOKUP(A535,[1]Feuil1!$A:$AJ,32,FALSE),"N/A")</f>
        <v>N/A</v>
      </c>
      <c r="Y535" s="86" t="s">
        <v>1893</v>
      </c>
      <c r="Z535" s="89" t="s">
        <v>806</v>
      </c>
      <c r="AA535" s="81" t="s">
        <v>141</v>
      </c>
      <c r="AB535" s="85">
        <v>22020</v>
      </c>
      <c r="AC535" s="85"/>
      <c r="AD535" s="85">
        <v>6543</v>
      </c>
      <c r="AE535" s="90">
        <v>43609</v>
      </c>
      <c r="AF535" s="90">
        <v>43602</v>
      </c>
      <c r="AG535" s="90">
        <v>43601</v>
      </c>
      <c r="AH535" s="81"/>
      <c r="AI535" s="133" t="str">
        <f>IFERROR(VLOOKUP(SPARES_MANUF[[#This Row],[LCT pour mise à la MAD]],[2]MAD!$B$4:$J$500000,2,FALSE),"MAD TBD")</f>
        <v>MAD TBD</v>
      </c>
      <c r="AJ535" s="124" t="str">
        <f>IFERROR(VLOOKUP(SPARES_MANUF[[#This Row],[LCT pour mise à la MAD]],[2]MAD!$B$4:$J$500000,9,FALSE),"")</f>
        <v/>
      </c>
      <c r="AK53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5" s="124">
        <f>SPARES_MANUF[[#This Row],[Promised ODD]]</f>
        <v>43602</v>
      </c>
      <c r="AM535" s="122" t="s">
        <v>10</v>
      </c>
      <c r="AN535" s="200">
        <f>IFERROR(VLOOKUP(SPARES_MANUF[[#This Row],[P/N]],'Table V'!A$1:O$7777,13,FALSE),"0,00")</f>
        <v>1239</v>
      </c>
      <c r="AO535" s="201" t="str">
        <f>IFERROR(VLOOKUP(SPARES_MANUF[[#This Row],[P/N]],'Table V'!A$1:O$7777,14,FALSE),"0,00")</f>
        <v>N/A</v>
      </c>
      <c r="AP535" s="202" t="str">
        <f>IFERROR(VLOOKUP(SPARES_MANUF[[#This Row],[P/N]],'Table V'!A$1:O$7777,15,FALSE),"TBD")</f>
        <v>EUR</v>
      </c>
      <c r="AQ535" s="201" t="str">
        <f>IFERROR(VLOOKUP(SPARES_MANUF[[#This Row],[CONCAT]],[3]PO_AS!$A$2:$R$2520,16,FALSE),"TBD")</f>
        <v>TBD</v>
      </c>
      <c r="AR535" s="202" t="str">
        <f>IFERROR(VLOOKUP(SPARES_MANUF[[#This Row],[CONCAT]],[3]PO_AS!$A$2:$S$2520,18,FALSE),"TBD")</f>
        <v>TBD</v>
      </c>
      <c r="AS535" s="202" t="str">
        <f t="shared" si="36"/>
        <v>Non valide</v>
      </c>
      <c r="AT535" s="202" t="str">
        <f t="shared" si="37"/>
        <v>Non valide</v>
      </c>
      <c r="AU53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35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35" s="259" t="str">
        <f>LEFT(SPARES_MANUF[[#This Row],[LCT]],9)</f>
        <v>LCT289746</v>
      </c>
      <c r="AX535" s="205">
        <f>SPARES_MANUF[[#This Row],[Collaborated date]]</f>
        <v>43602</v>
      </c>
      <c r="AY535" s="206">
        <f>IF(AND(SPARES_MANUF[[#This Row],[Dashboard date]]&gt;40179,SPARES_MANUF[[#This Row],[Dashboard date]]&lt;45658),SPARES_MANUF[[#This Row],[Dashboard date]],0)</f>
        <v>43602</v>
      </c>
      <c r="AZ535" s="207">
        <f>IF(OR(SPARES_MANUF[[#This Row],[Client]]="STELIA",SPARES_MANUF[[#This Row],[Priority]]="RTN",SPARES_MANUF[[#This Row],[Priority]]="EXP",SPARES_MANUF[[#This Row],[Priority]]="CRIT"),2,1)</f>
        <v>2</v>
      </c>
      <c r="BA535" s="208">
        <f>IFERROR(VLOOKUP(SPARES_MANUF[[#This Row],[P/N]],Tableau2[[#All],[PN]:[Temps alloués (h)]],16,FALSE),"TBD")</f>
        <v>2.14</v>
      </c>
      <c r="BB535" s="208">
        <f>IFERROR(SUM(SPARES_MANUF[[#This Row],[Temps alloués Unitaire]]*SPARES_MANUF[[#This Row],[Requested Qty]]),"TBD")</f>
        <v>2.14</v>
      </c>
    </row>
    <row r="536" spans="1:54" ht="25.5" hidden="1" customHeight="1" x14ac:dyDescent="0.2">
      <c r="A536" s="335" t="str">
        <f t="shared" si="34"/>
        <v>2804522110</v>
      </c>
      <c r="B536" s="81" t="str">
        <f>IFERROR(VLOOKUP(F536,'Table V'!A:K,11,FALSE),"TBD")</f>
        <v>AIRBUS</v>
      </c>
      <c r="C536" s="81">
        <v>28045221</v>
      </c>
      <c r="D536" s="82" t="s">
        <v>139</v>
      </c>
      <c r="E536" s="83" t="s">
        <v>86</v>
      </c>
      <c r="F536" s="81" t="s">
        <v>651</v>
      </c>
      <c r="G536" s="81">
        <v>1</v>
      </c>
      <c r="H536" s="81">
        <v>1</v>
      </c>
      <c r="I536" s="81" t="str">
        <f>IFERROR(VLOOKUP(F536,'Stock PHS'!A:F,6,FALSE),"")</f>
        <v/>
      </c>
      <c r="J536" s="84" t="str">
        <f>IFERROR(VLOOKUP(F536,'Table V'!A:I,9,FALSE),"P/N INCONNU")</f>
        <v>P/N CONNU</v>
      </c>
      <c r="K536" s="81" t="str">
        <f>IFERROR(VLOOKUP(F536,'Table V'!A:J,10,FALSE),"TBD")</f>
        <v>TBD</v>
      </c>
      <c r="L536" s="81" t="str">
        <f>IFERROR(VLOOKUP(F536,'Table V'!A:C,3,FALSE),"LdF non existante")</f>
        <v>LdF approuvée</v>
      </c>
      <c r="M536" s="85"/>
      <c r="N536" s="85" t="str">
        <f>IFERROR(VLOOKUP(F536,'Table V'!A:H,8,FALSE),"À définir")</f>
        <v>NON</v>
      </c>
      <c r="O536" s="81" t="str">
        <f>IFERROR(VLOOKUP(F536,'Table V'!A:E,2,FALSE),"TBD")</f>
        <v>WIRE-BONDING</v>
      </c>
      <c r="P536" s="81" t="str">
        <f>IFERROR(CONCATENATE(VLOOKUP(F536,'Table V'!$A$1:$Q$259969,17,FALSE),"-",(RIGHT(C536,4)),"0",D536),"")</f>
        <v>1251019-5221010</v>
      </c>
      <c r="Q536" s="92" t="str">
        <f>IFERROR(VLOOKUP(F536,'Table V'!A:L,12,FALSE),"")</f>
        <v>COL</v>
      </c>
      <c r="R536" s="82" t="s">
        <v>1380</v>
      </c>
      <c r="S536" s="81" t="s">
        <v>1381</v>
      </c>
      <c r="T536" s="90">
        <v>43601</v>
      </c>
      <c r="U536" s="88" t="s">
        <v>18</v>
      </c>
      <c r="V536" s="93" t="str">
        <f>IFERROR(VLOOKUP(F536,'Table V'!A:F,6,FALSE),"TBD")</f>
        <v>N/A</v>
      </c>
      <c r="W536" s="94" t="str">
        <f>IFERROR(VLOOKUP(F536,'Table V'!A:G,7,FALSE),"TBD")</f>
        <v>N/A</v>
      </c>
      <c r="X536" s="81" t="str">
        <f>IFERROR(VLOOKUP(A536,[1]Feuil1!$A:$AJ,32,FALSE),"N/A")</f>
        <v>N/A</v>
      </c>
      <c r="Y536" s="86" t="s">
        <v>1893</v>
      </c>
      <c r="Z536" s="89"/>
      <c r="AA536" s="81" t="s">
        <v>840</v>
      </c>
      <c r="AB536" s="85" t="s">
        <v>920</v>
      </c>
      <c r="AC536" s="85" t="s">
        <v>920</v>
      </c>
      <c r="AD536" s="85" t="s">
        <v>920</v>
      </c>
      <c r="AE536" s="90">
        <v>43607</v>
      </c>
      <c r="AF536" s="90">
        <v>43607</v>
      </c>
      <c r="AG536" s="90">
        <f>IF(OR(E536="AOG",E536="CRIT"),(IFERROR(IF(AF536=0,WORKDAY(AE536,-2),WORKDAY(AF536,-2)),"TBD")),(IFERROR(IF(AF536=0,WORKDAY(AE536,-4),WORKDAY(AF536,-4)),"TBD")))</f>
        <v>43601</v>
      </c>
      <c r="AH536" s="81"/>
      <c r="AI536" s="133" t="str">
        <f>IFERROR(VLOOKUP(SPARES_MANUF[[#This Row],[LCT pour mise à la MAD]],[2]MAD!$B$4:$J$500000,2,FALSE),"MAD TBD")</f>
        <v>MAD TBD</v>
      </c>
      <c r="AJ536" s="246" t="str">
        <f>IFERROR(VLOOKUP(SPARES_MANUF[[#This Row],[LCT pour mise à la MAD]],[2]MAD!$B$4:$J$500000,9,FALSE),"")</f>
        <v/>
      </c>
      <c r="AK53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6" s="124">
        <f>SPARES_MANUF[[#This Row],[Promised ODD]]</f>
        <v>43607</v>
      </c>
      <c r="AM536" s="122" t="s">
        <v>10</v>
      </c>
      <c r="AN536" s="200">
        <f>IFERROR(VLOOKUP(SPARES_MANUF[[#This Row],[P/N]],'Table V'!A$1:O$7777,13,FALSE),"0,00")</f>
        <v>163</v>
      </c>
      <c r="AO536" s="201">
        <f>IFERROR(VLOOKUP(SPARES_MANUF[[#This Row],[P/N]],'Table V'!A$1:O$7777,14,FALSE),"0,00")</f>
        <v>465</v>
      </c>
      <c r="AP536" s="202" t="str">
        <f>IFERROR(VLOOKUP(SPARES_MANUF[[#This Row],[P/N]],'Table V'!A$1:O$7777,15,FALSE),"TBD")</f>
        <v>USD</v>
      </c>
      <c r="AQ536" s="201" t="str">
        <f>IFERROR(VLOOKUP(SPARES_MANUF[[#This Row],[CONCAT]],[3]PO_AS!$A$2:$R$2520,16,FALSE),"TBD")</f>
        <v>TBD</v>
      </c>
      <c r="AR536" s="202" t="str">
        <f>IFERROR(VLOOKUP(SPARES_MANUF[[#This Row],[CONCAT]],[3]PO_AS!$A$2:$S$2520,18,FALSE),"TBD")</f>
        <v>TBD</v>
      </c>
      <c r="AS536" s="202" t="str">
        <f t="shared" si="36"/>
        <v>Non valide</v>
      </c>
      <c r="AT536" s="202" t="str">
        <f t="shared" si="37"/>
        <v>Non valide</v>
      </c>
      <c r="AU53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163</v>
      </c>
      <c r="AV536" s="280">
        <f>IFERROR(SPARES_MANUF[[#This Row],[CA]]*INDEX('Paramètres listes'!$A$32:$C$34,MATCH(SPARES_MANUF[[#This Row],[Devise vendue]],'Paramètres listes'!$A$32:$A$34,0),MATCH(DASHBOARD!$J$5,'Paramètres listes'!$A$32:$C$32,0)),"0,00")</f>
        <v>145.07</v>
      </c>
      <c r="AW536" s="259" t="str">
        <f>LEFT(SPARES_MANUF[[#This Row],[LCT]],9)</f>
        <v>LCT253995</v>
      </c>
      <c r="AX536" s="205">
        <f>SPARES_MANUF[[#This Row],[Collaborated date]]</f>
        <v>43607</v>
      </c>
      <c r="AY536" s="206">
        <f>IF(AND(SPARES_MANUF[[#This Row],[Dashboard date]]&gt;40179,SPARES_MANUF[[#This Row],[Dashboard date]]&lt;45658),SPARES_MANUF[[#This Row],[Dashboard date]],0)</f>
        <v>43607</v>
      </c>
      <c r="AZ536" s="207">
        <f>IF(OR(SPARES_MANUF[[#This Row],[Client]]="STELIA",SPARES_MANUF[[#This Row],[Priority]]="RTN",SPARES_MANUF[[#This Row],[Priority]]="EXP",SPARES_MANUF[[#This Row],[Priority]]="CRIT"),2,1)</f>
        <v>2</v>
      </c>
      <c r="BA536" s="208">
        <f>IFERROR(VLOOKUP(SPARES_MANUF[[#This Row],[P/N]],Tableau2[[#All],[PN]:[Temps alloués (h)]],16,FALSE),"TBD")</f>
        <v>0</v>
      </c>
      <c r="BB536" s="208">
        <f>IFERROR(SUM(SPARES_MANUF[[#This Row],[Temps alloués Unitaire]]*SPARES_MANUF[[#This Row],[Requested Qty]]),"TBD")</f>
        <v>0</v>
      </c>
    </row>
    <row r="537" spans="1:54" hidden="1" x14ac:dyDescent="0.2">
      <c r="A537" s="335" t="str">
        <f t="shared" si="34"/>
        <v>450037868810</v>
      </c>
      <c r="B537" s="81" t="str">
        <f>IFERROR(VLOOKUP(F537,'Table V'!A:K,11,FALSE),"TBD")</f>
        <v>LATECOERE</v>
      </c>
      <c r="C537" s="81">
        <v>4500378688</v>
      </c>
      <c r="D537" s="82" t="s">
        <v>139</v>
      </c>
      <c r="E537" s="83" t="s">
        <v>86</v>
      </c>
      <c r="F537" s="81" t="s">
        <v>1476</v>
      </c>
      <c r="G537" s="81">
        <v>1</v>
      </c>
      <c r="H537" s="81">
        <v>1</v>
      </c>
      <c r="I537" s="81" t="str">
        <f>IFERROR(VLOOKUP(F537,'Stock PHS'!A:F,6,FALSE),"")</f>
        <v/>
      </c>
      <c r="J537" s="84" t="str">
        <f>IFERROR(VLOOKUP(F537,'Table V'!A:I,9,FALSE),"P/N INCONNU")</f>
        <v>P/N CONNU</v>
      </c>
      <c r="K537" s="81" t="str">
        <f>IFERROR(VLOOKUP(F537,'Table V'!A:J,10,FALSE),"TBD")</f>
        <v>N/A</v>
      </c>
      <c r="L537" s="81" t="str">
        <f>IFERROR(VLOOKUP(F537,'Table V'!A:C,3,FALSE),"LdF non existante")</f>
        <v>LdF approuvée</v>
      </c>
      <c r="M537" s="85" t="s">
        <v>46</v>
      </c>
      <c r="N537" s="85" t="str">
        <f>IFERROR(VLOOKUP(F537,'Table V'!A:H,8,FALSE),"À définir")</f>
        <v>N/A</v>
      </c>
      <c r="O537" s="81" t="str">
        <f>IFERROR(VLOOKUP(F537,'Table V'!A:E,2,FALSE),"TBD")</f>
        <v>FDCP-L1</v>
      </c>
      <c r="P537" s="81" t="str">
        <f>IFERROR(CONCATENATE(VLOOKUP(F537,'Table V'!$A$1:$Q$259969,17,FALSE),"-",(RIGHT(C537,4)),"0",D537),"")</f>
        <v>1251619-8688010</v>
      </c>
      <c r="Q537" s="92" t="str">
        <f>IFERROR(VLOOKUP(F537,'Table V'!A:L,12,FALSE),"")</f>
        <v>COL</v>
      </c>
      <c r="R537" s="82" t="s">
        <v>1534</v>
      </c>
      <c r="S537" s="81">
        <v>73220115</v>
      </c>
      <c r="T537" s="90">
        <v>43606</v>
      </c>
      <c r="U537" s="88" t="s">
        <v>18</v>
      </c>
      <c r="V537" s="93" t="str">
        <f>IFERROR(VLOOKUP(F537,'Table V'!A:F,6,FALSE),"TBD")</f>
        <v>N/A</v>
      </c>
      <c r="W537" s="94" t="str">
        <f>IFERROR(VLOOKUP(F537,'Table V'!A:G,7,FALSE),"TBD")</f>
        <v>N/A</v>
      </c>
      <c r="X537" s="81" t="str">
        <f>IFERROR(VLOOKUP(A537,[1]Feuil1!$A:$AJ,32,FALSE),"N/A")</f>
        <v>N/A</v>
      </c>
      <c r="Y537" s="86" t="s">
        <v>1893</v>
      </c>
      <c r="Z537" s="89" t="s">
        <v>806</v>
      </c>
      <c r="AA537" s="81" t="s">
        <v>141</v>
      </c>
      <c r="AB537" s="85">
        <v>22020</v>
      </c>
      <c r="AC537" s="85"/>
      <c r="AD537" s="85">
        <v>6543</v>
      </c>
      <c r="AE537" s="90">
        <v>43609</v>
      </c>
      <c r="AF537" s="90">
        <v>43607</v>
      </c>
      <c r="AG537" s="90">
        <v>43606</v>
      </c>
      <c r="AH537" s="81"/>
      <c r="AI537" s="133" t="str">
        <f>IFERROR(VLOOKUP(SPARES_MANUF[[#This Row],[LCT pour mise à la MAD]],[2]MAD!$B$4:$J$500000,2,FALSE),"MAD TBD")</f>
        <v>MAD TBD</v>
      </c>
      <c r="AJ537" s="124" t="str">
        <f>IFERROR(VLOOKUP(SPARES_MANUF[[#This Row],[LCT pour mise à la MAD]],[2]MAD!$B$4:$J$500000,9,FALSE),"")</f>
        <v/>
      </c>
      <c r="AK53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7" s="90">
        <f>SPARES_MANUF[[#This Row],[Promised ODD]]</f>
        <v>43607</v>
      </c>
      <c r="AM537" s="122" t="s">
        <v>10</v>
      </c>
      <c r="AN537" s="200">
        <f>IFERROR(VLOOKUP(SPARES_MANUF[[#This Row],[P/N]],'Table V'!A$1:O$7777,13,FALSE),"0,00")</f>
        <v>1239</v>
      </c>
      <c r="AO537" s="201" t="str">
        <f>IFERROR(VLOOKUP(SPARES_MANUF[[#This Row],[P/N]],'Table V'!A$1:O$7777,14,FALSE),"0,00")</f>
        <v>N/A</v>
      </c>
      <c r="AP537" s="202" t="str">
        <f>IFERROR(VLOOKUP(SPARES_MANUF[[#This Row],[P/N]],'Table V'!A$1:O$7777,15,FALSE),"TBD")</f>
        <v>EUR</v>
      </c>
      <c r="AQ537" s="201" t="str">
        <f>IFERROR(VLOOKUP(SPARES_MANUF[[#This Row],[CONCAT]],[3]PO_AS!$A$2:$R$2520,16,FALSE),"TBD")</f>
        <v>TBD</v>
      </c>
      <c r="AR537" s="202" t="str">
        <f>IFERROR(VLOOKUP(SPARES_MANUF[[#This Row],[CONCAT]],[3]PO_AS!$A$2:$S$2520,18,FALSE),"TBD")</f>
        <v>TBD</v>
      </c>
      <c r="AS537" s="202" t="str">
        <f t="shared" si="36"/>
        <v>Non valide</v>
      </c>
      <c r="AT537" s="202" t="str">
        <f t="shared" si="37"/>
        <v>Non valide</v>
      </c>
      <c r="AU53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37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37" s="259" t="str">
        <f>LEFT(SPARES_MANUF[[#This Row],[LCT]],9)</f>
        <v>LCT289747</v>
      </c>
      <c r="AX537" s="205">
        <f>SPARES_MANUF[[#This Row],[Collaborated date]]</f>
        <v>43607</v>
      </c>
      <c r="AY537" s="206">
        <f>IF(AND(SPARES_MANUF[[#This Row],[Dashboard date]]&gt;40179,SPARES_MANUF[[#This Row],[Dashboard date]]&lt;45658),SPARES_MANUF[[#This Row],[Dashboard date]],0)</f>
        <v>43607</v>
      </c>
      <c r="AZ537" s="207">
        <f>IF(OR(SPARES_MANUF[[#This Row],[Client]]="STELIA",SPARES_MANUF[[#This Row],[Priority]]="RTN",SPARES_MANUF[[#This Row],[Priority]]="EXP",SPARES_MANUF[[#This Row],[Priority]]="CRIT"),2,1)</f>
        <v>2</v>
      </c>
      <c r="BA537" s="208">
        <f>IFERROR(VLOOKUP(SPARES_MANUF[[#This Row],[P/N]],Tableau2[[#All],[PN]:[Temps alloués (h)]],16,FALSE),"TBD")</f>
        <v>2.14</v>
      </c>
      <c r="BB537" s="208">
        <f>IFERROR(SUM(SPARES_MANUF[[#This Row],[Temps alloués Unitaire]]*SPARES_MANUF[[#This Row],[Requested Qty]]),"TBD")</f>
        <v>2.14</v>
      </c>
    </row>
    <row r="538" spans="1:54" ht="25.5" hidden="1" customHeight="1" x14ac:dyDescent="0.2">
      <c r="A538" s="335" t="str">
        <f t="shared" si="34"/>
        <v>2809788910</v>
      </c>
      <c r="B538" s="81" t="str">
        <f>IFERROR(VLOOKUP(F538,'Table V'!A:K,11,FALSE),"TBD")</f>
        <v>AIRBUS</v>
      </c>
      <c r="C538" s="81">
        <v>28097889</v>
      </c>
      <c r="D538" s="82" t="s">
        <v>139</v>
      </c>
      <c r="E538" s="83" t="s">
        <v>86</v>
      </c>
      <c r="F538" s="81" t="s">
        <v>1601</v>
      </c>
      <c r="G538" s="81">
        <v>6</v>
      </c>
      <c r="H538" s="81">
        <v>6</v>
      </c>
      <c r="I538" s="81" t="str">
        <f>IFERROR(VLOOKUP(F538,'Stock PHS'!A:F,6,FALSE),"")</f>
        <v/>
      </c>
      <c r="J538" s="84" t="str">
        <f>IFERROR(VLOOKUP(F538,'Table V'!A:I,9,FALSE),"P/N INCONNU")</f>
        <v>P/N CONNU</v>
      </c>
      <c r="K538" s="81" t="str">
        <f>IFERROR(VLOOKUP(F538,'Table V'!A:J,10,FALSE),"TBD")</f>
        <v>N/A</v>
      </c>
      <c r="L538" s="81" t="str">
        <f>IFERROR(VLOOKUP(F538,'Table V'!A:C,3,FALSE),"LdF non existante")</f>
        <v>LdF Non approuvée</v>
      </c>
      <c r="M538" s="85"/>
      <c r="N538" s="85" t="str">
        <f>IFERROR(VLOOKUP(F538,'Table V'!A:H,8,FALSE),"À définir")</f>
        <v>NON</v>
      </c>
      <c r="O538" s="81" t="str">
        <f>IFERROR(VLOOKUP(F538,'Table V'!A:E,2,FALSE),"TBD")</f>
        <v>BUNDLE</v>
      </c>
      <c r="P538" s="85" t="str">
        <f>IFERROR(CONCATENATE(VLOOKUP(F538,'Table V'!$A$1:$Q$259969,17,FALSE),"-",(RIGHT(C538,4)),"0",D538),"")</f>
        <v>1251019-7889010</v>
      </c>
      <c r="Q538" s="92" t="str">
        <f>IFERROR(VLOOKUP(F538,'Table V'!A:L,12,FALSE),"")</f>
        <v>COL</v>
      </c>
      <c r="R538" s="82" t="s">
        <v>1621</v>
      </c>
      <c r="S538" s="81" t="s">
        <v>1644</v>
      </c>
      <c r="T538" s="90">
        <v>43608</v>
      </c>
      <c r="U538" s="88" t="s">
        <v>18</v>
      </c>
      <c r="V538" s="93" t="str">
        <f>IFERROR(VLOOKUP(F538,'Table V'!A:F,6,FALSE),"TBD")</f>
        <v>N/A</v>
      </c>
      <c r="W538" s="94" t="str">
        <f>IFERROR(VLOOKUP(F538,'Table V'!A:G,7,FALSE),"TBD")</f>
        <v>N/A</v>
      </c>
      <c r="X538" s="81" t="str">
        <f>IFERROR(VLOOKUP(A538,[1]Feuil1!$A:$AJ,32,FALSE),"N/A")</f>
        <v>N/A</v>
      </c>
      <c r="Y538" s="86" t="s">
        <v>1893</v>
      </c>
      <c r="Z538" s="89" t="s">
        <v>1635</v>
      </c>
      <c r="AA538" s="81" t="s">
        <v>840</v>
      </c>
      <c r="AB538" s="85">
        <v>23238</v>
      </c>
      <c r="AC538" s="85"/>
      <c r="AD538" s="85">
        <v>6659</v>
      </c>
      <c r="AE538" s="90">
        <v>43587</v>
      </c>
      <c r="AF538" s="90">
        <v>43614</v>
      </c>
      <c r="AG538" s="90">
        <f>IF(OR(E538="AOG",E538="CRIT"),(IFERROR(IF(AF538=0,WORKDAY(AE538,-2),WORKDAY(AF538,-2)),"TBD")),(IFERROR(IF(AF538=0,WORKDAY(AE538,-4),WORKDAY(AF538,-4)),"TBD")))</f>
        <v>43608</v>
      </c>
      <c r="AH538" s="81"/>
      <c r="AI538" s="133" t="str">
        <f>IFERROR(VLOOKUP(SPARES_MANUF[[#This Row],[LCT pour mise à la MAD]],[2]MAD!$B$4:$J$500000,2,FALSE),"MAD TBD")</f>
        <v>MAD TBD</v>
      </c>
      <c r="AJ538" s="246" t="str">
        <f>IFERROR(VLOOKUP(SPARES_MANUF[[#This Row],[LCT pour mise à la MAD]],[2]MAD!$B$4:$J$500000,9,FALSE),"")</f>
        <v/>
      </c>
      <c r="AK5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8" s="124">
        <f>SPARES_MANUF[[#This Row],[Promised ODD]]</f>
        <v>43614</v>
      </c>
      <c r="AM538" s="122" t="s">
        <v>10</v>
      </c>
      <c r="AN538" s="200">
        <f>IFERROR(VLOOKUP(SPARES_MANUF[[#This Row],[P/N]],'Table V'!A$1:O$7777,13,FALSE),"0,00")</f>
        <v>4521</v>
      </c>
      <c r="AO538" s="201">
        <f>IFERROR(VLOOKUP(SPARES_MANUF[[#This Row],[P/N]],'Table V'!A$1:O$7777,14,FALSE),"0,00")</f>
        <v>9368</v>
      </c>
      <c r="AP538" s="202" t="str">
        <f>IFERROR(VLOOKUP(SPARES_MANUF[[#This Row],[P/N]],'Table V'!A$1:O$7777,15,FALSE),"TBD")</f>
        <v>USD</v>
      </c>
      <c r="AQ538" s="201">
        <f>IFERROR(VLOOKUP(SPARES_MANUF[[#This Row],[CONCAT]],[3]PO_AS!$A$2:$R$2520,16,FALSE),"TBD")</f>
        <v>4521</v>
      </c>
      <c r="AR538" s="202" t="str">
        <f>IFERROR(VLOOKUP(SPARES_MANUF[[#This Row],[CONCAT]],[3]PO_AS!$A$2:$S$2520,18,FALSE),"TBD")</f>
        <v>USD</v>
      </c>
      <c r="AS538" s="202" t="str">
        <f t="shared" si="36"/>
        <v>Valide</v>
      </c>
      <c r="AT538" s="202" t="str">
        <f t="shared" si="37"/>
        <v>Valide</v>
      </c>
      <c r="AU5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27126</v>
      </c>
      <c r="AV538" s="280">
        <f>IFERROR(SPARES_MANUF[[#This Row],[CA]]*INDEX('Paramètres listes'!$A$32:$C$34,MATCH(SPARES_MANUF[[#This Row],[Devise vendue]],'Paramètres listes'!$A$32:$A$34,0),MATCH(DASHBOARD!$J$5,'Paramètres listes'!$A$32:$C$32,0)),"0,00")</f>
        <v>24142.14</v>
      </c>
      <c r="AW538" s="259" t="str">
        <f>LEFT(SPARES_MANUF[[#This Row],[LCT]],9)</f>
        <v>LCT307450</v>
      </c>
      <c r="AX538" s="205">
        <f>SPARES_MANUF[[#This Row],[Collaborated date]]</f>
        <v>43614</v>
      </c>
      <c r="AY538" s="206">
        <f>IF(AND(SPARES_MANUF[[#This Row],[Dashboard date]]&gt;40179,SPARES_MANUF[[#This Row],[Dashboard date]]&lt;45658),SPARES_MANUF[[#This Row],[Dashboard date]],0)</f>
        <v>43614</v>
      </c>
      <c r="AZ538" s="207">
        <f>IF(OR(SPARES_MANUF[[#This Row],[Client]]="STELIA",SPARES_MANUF[[#This Row],[Priority]]="RTN",SPARES_MANUF[[#This Row],[Priority]]="EXP",SPARES_MANUF[[#This Row],[Priority]]="CRIT"),2,1)</f>
        <v>2</v>
      </c>
      <c r="BA538" s="208">
        <f>IFERROR(VLOOKUP(SPARES_MANUF[[#This Row],[P/N]],Tableau2[[#All],[PN]:[Temps alloués (h)]],16,FALSE),"TBD")</f>
        <v>19.37</v>
      </c>
      <c r="BB538" s="208">
        <f>IFERROR(SUM(SPARES_MANUF[[#This Row],[Temps alloués Unitaire]]*SPARES_MANUF[[#This Row],[Requested Qty]]),"TBD")</f>
        <v>116.22</v>
      </c>
    </row>
    <row r="539" spans="1:54" ht="25.5" hidden="1" customHeight="1" x14ac:dyDescent="0.2">
      <c r="A539" s="335" t="str">
        <f t="shared" si="34"/>
        <v>630133696510</v>
      </c>
      <c r="B539" s="81" t="str">
        <f>IFERROR(VLOOKUP(F539,'Table V'!A:K,11,FALSE),"TBD")</f>
        <v>AIRBUS</v>
      </c>
      <c r="C539" s="81">
        <v>6301336965</v>
      </c>
      <c r="D539" s="82" t="s">
        <v>139</v>
      </c>
      <c r="E539" s="83" t="s">
        <v>3</v>
      </c>
      <c r="F539" s="81" t="s">
        <v>1960</v>
      </c>
      <c r="G539" s="81">
        <v>1</v>
      </c>
      <c r="H539" s="81">
        <v>1</v>
      </c>
      <c r="I539" s="81" t="str">
        <f>IFERROR(VLOOKUP(F539,'Stock PHS'!A:F,6,FALSE),"")</f>
        <v/>
      </c>
      <c r="J539" s="84" t="str">
        <f>IFERROR(VLOOKUP(F539,'Table V'!A:I,9,FALSE),"P/N INCONNU")</f>
        <v>P/N CONNU</v>
      </c>
      <c r="K539" s="81" t="str">
        <f>IFERROR(VLOOKUP(F539,'Table V'!A:J,10,FALSE),"TBD")</f>
        <v>VB0020D</v>
      </c>
      <c r="L539" s="81" t="str">
        <f>IFERROR(VLOOKUP(F539,'Table V'!A:C,3,FALSE),"LdF non existante")</f>
        <v>LdF approuvée</v>
      </c>
      <c r="M539" s="85"/>
      <c r="N539" s="85" t="str">
        <f>IFERROR(VLOOKUP(F539,'Table V'!A:H,8,FALSE),"À définir")</f>
        <v>NON</v>
      </c>
      <c r="O539" s="81">
        <f>IFERROR(VLOOKUP(F539,'Table V'!A:E,2,FALSE),"TBD")</f>
        <v>317</v>
      </c>
      <c r="P539" s="85" t="str">
        <f>IFERROR(CONCATENATE(VLOOKUP(F539,'Table V'!$A$1:$Q$259969,17,FALSE),"-",(RIGHT(C539,4)),"0",D539),"")</f>
        <v>1251019-6965010</v>
      </c>
      <c r="Q539" s="92" t="str">
        <f>IFERROR(VLOOKUP(F539,'Table V'!A:L,12,FALSE),"")</f>
        <v>LAB</v>
      </c>
      <c r="R539" s="82" t="s">
        <v>1962</v>
      </c>
      <c r="S539" s="81" t="s">
        <v>153</v>
      </c>
      <c r="T539" s="90">
        <v>43609</v>
      </c>
      <c r="U539" s="88" t="s">
        <v>18</v>
      </c>
      <c r="V539" s="93" t="str">
        <f>IFERROR(VLOOKUP(F539,'Table V'!A:F,6,FALSE),"TBD")</f>
        <v>6V00205900</v>
      </c>
      <c r="W539" s="94" t="str">
        <f>IFERROR(VLOOKUP(F539,'Table V'!A:G,7,FALSE),"TBD")</f>
        <v>Qté 1</v>
      </c>
      <c r="X539" s="81" t="str">
        <f>IFERROR(VLOOKUP(A539,[1]Feuil1!$A:$AJ,32,FALSE),"N/A")</f>
        <v>N/A</v>
      </c>
      <c r="Y539" s="91" t="s">
        <v>1893</v>
      </c>
      <c r="Z539" s="89" t="s">
        <v>1961</v>
      </c>
      <c r="AA539" s="81" t="s">
        <v>840</v>
      </c>
      <c r="AB539" s="85" t="s">
        <v>920</v>
      </c>
      <c r="AC539" s="85"/>
      <c r="AD539" s="85" t="s">
        <v>920</v>
      </c>
      <c r="AE539" s="90">
        <v>43609</v>
      </c>
      <c r="AF539" s="90">
        <v>43613</v>
      </c>
      <c r="AG539" s="90">
        <f>IF(OR(E539="AOG",E539="CRIT"),(IFERROR(IF(AF539=0,WORKDAY(AE539,-2),WORKDAY(AF539,-2)),"TBD")),(IFERROR(IF(AF539=0,WORKDAY(AE539,-4),WORKDAY(AF539,-4)),"TBD")))</f>
        <v>43609</v>
      </c>
      <c r="AH539" s="90"/>
      <c r="AI539" s="133" t="str">
        <f>IFERROR(VLOOKUP(SPARES_MANUF[[#This Row],[LCT pour mise à la MAD]],[2]MAD!$B$4:$J$500000,2,FALSE),"MAD TBD")</f>
        <v>MAD TBD</v>
      </c>
      <c r="AJ539" s="246" t="str">
        <f>IFERROR(VLOOKUP(SPARES_MANUF[[#This Row],[LCT pour mise à la MAD]],[2]MAD!$B$4:$J$500000,9,FALSE),"")</f>
        <v/>
      </c>
      <c r="AK5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39" s="124">
        <f>SPARES_MANUF[[#This Row],[Promised ODD]]</f>
        <v>43613</v>
      </c>
      <c r="AM539" s="122" t="s">
        <v>10</v>
      </c>
      <c r="AN539" s="200">
        <f>IFERROR(VLOOKUP(SPARES_MANUF[[#This Row],[P/N]],'Table V'!A$1:O$7777,13,FALSE),"0,00")</f>
        <v>2252</v>
      </c>
      <c r="AO539" s="201">
        <f>IFERROR(VLOOKUP(SPARES_MANUF[[#This Row],[P/N]],'Table V'!A$1:O$7777,14,FALSE),"0,00")</f>
        <v>2978</v>
      </c>
      <c r="AP539" s="202" t="str">
        <f>IFERROR(VLOOKUP(SPARES_MANUF[[#This Row],[P/N]],'Table V'!A$1:O$7777,15,FALSE),"TBD")</f>
        <v>USD</v>
      </c>
      <c r="AQ539" s="201" t="str">
        <f>IFERROR(VLOOKUP(SPARES_MANUF[[#This Row],[CONCAT]],[3]PO_AS!$A$2:$R$2520,16,FALSE),"TBD")</f>
        <v>TBD</v>
      </c>
      <c r="AR539" s="202" t="str">
        <f>IFERROR(VLOOKUP(SPARES_MANUF[[#This Row],[CONCAT]],[3]PO_AS!$A$2:$S$2520,18,FALSE),"TBD")</f>
        <v>TBD</v>
      </c>
      <c r="AS539" s="202" t="str">
        <f t="shared" si="36"/>
        <v>Non valide</v>
      </c>
      <c r="AT539" s="202" t="str">
        <f t="shared" si="37"/>
        <v>Non valide</v>
      </c>
      <c r="AU5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2978</v>
      </c>
      <c r="AV539" s="280">
        <f>IFERROR(SPARES_MANUF[[#This Row],[CA]]*INDEX('Paramètres listes'!$A$32:$C$34,MATCH(SPARES_MANUF[[#This Row],[Devise vendue]],'Paramètres listes'!$A$32:$A$34,0),MATCH(DASHBOARD!$J$5,'Paramètres listes'!$A$32:$C$32,0)),"0,00")</f>
        <v>2650.42</v>
      </c>
      <c r="AW539" s="260" t="str">
        <f>LEFT(SPARES_MANUF[[#This Row],[LCT]],9)</f>
        <v>LCT363697</v>
      </c>
      <c r="AX539" s="205">
        <f>SPARES_MANUF[[#This Row],[Collaborated date]]</f>
        <v>43613</v>
      </c>
      <c r="AY539" s="206">
        <f>IF(AND(SPARES_MANUF[[#This Row],[Dashboard date]]&gt;40179,SPARES_MANUF[[#This Row],[Dashboard date]]&lt;45658),SPARES_MANUF[[#This Row],[Dashboard date]],0)</f>
        <v>43613</v>
      </c>
      <c r="AZ539" s="207">
        <f>IF(OR(SPARES_MANUF[[#This Row],[Client]]="STELIA",SPARES_MANUF[[#This Row],[Priority]]="RTN",SPARES_MANUF[[#This Row],[Priority]]="EXP",SPARES_MANUF[[#This Row],[Priority]]="CRIT"),2,1)</f>
        <v>1</v>
      </c>
      <c r="BA539" s="208">
        <f>IFERROR(VLOOKUP(SPARES_MANUF[[#This Row],[P/N]],Tableau2[[#All],[PN]:[Temps alloués (h)]],16,FALSE),"TBD")</f>
        <v>0</v>
      </c>
      <c r="BB539" s="208">
        <f>IFERROR(SUM(SPARES_MANUF[[#This Row],[Temps alloués Unitaire]]*SPARES_MANUF[[#This Row],[Requested Qty]]),"TBD")</f>
        <v>0</v>
      </c>
    </row>
    <row r="540" spans="1:54" ht="25.5" hidden="1" customHeight="1" x14ac:dyDescent="0.2">
      <c r="A540" s="335" t="str">
        <f t="shared" si="34"/>
        <v>490003775610</v>
      </c>
      <c r="B540" s="81" t="str">
        <f>IFERROR(VLOOKUP(F540,'Table V'!A:K,11,FALSE),"TBD")</f>
        <v>STELIA</v>
      </c>
      <c r="C540" s="81">
        <v>4900037756</v>
      </c>
      <c r="D540" s="82" t="s">
        <v>139</v>
      </c>
      <c r="E540" s="83" t="s">
        <v>86</v>
      </c>
      <c r="F540" s="81" t="s">
        <v>663</v>
      </c>
      <c r="G540" s="81">
        <v>6</v>
      </c>
      <c r="H540" s="81">
        <v>6</v>
      </c>
      <c r="I540" s="81" t="str">
        <f>IFERROR(VLOOKUP(F540,'Stock PHS'!A:F,6,FALSE),"")</f>
        <v/>
      </c>
      <c r="J540" s="84" t="str">
        <f>IFERROR(VLOOKUP(F540,'Table V'!A:I,9,FALSE),"P/N INCONNU")</f>
        <v>P/N CONNU</v>
      </c>
      <c r="K540" s="81" t="str">
        <f>IFERROR(VLOOKUP(F540,'Table V'!A:J,10,FALSE),"TBD")</f>
        <v>TBD</v>
      </c>
      <c r="L540" s="81" t="str">
        <f>IFERROR(VLOOKUP(F540,'Table V'!A:C,3,FALSE),"LdF non existante")</f>
        <v>LdF approuvée</v>
      </c>
      <c r="M540" s="85"/>
      <c r="N540" s="85" t="str">
        <f>IFERROR(VLOOKUP(F540,'Table V'!A:H,8,FALSE),"À définir")</f>
        <v>OUI</v>
      </c>
      <c r="O540" s="81" t="str">
        <f>IFERROR(VLOOKUP(F540,'Table V'!A:E,2,FALSE),"TBD")</f>
        <v>CABLE COAXIAL</v>
      </c>
      <c r="P540" s="85" t="str">
        <f>IFERROR(CONCATENATE(VLOOKUP(F540,'Table V'!$A$1:$Q$259969,17,FALSE),"-",(RIGHT(C540,4)),"0",D540),"")</f>
        <v>1251019-7756010</v>
      </c>
      <c r="Q540" s="92" t="str">
        <f>IFERROR(VLOOKUP(F540,'Table V'!A:L,12,FALSE),"")</f>
        <v>COL</v>
      </c>
      <c r="R540" s="82" t="s">
        <v>1560</v>
      </c>
      <c r="S540" s="81" t="s">
        <v>1561</v>
      </c>
      <c r="T540" s="90">
        <v>43613</v>
      </c>
      <c r="U540" s="88" t="s">
        <v>18</v>
      </c>
      <c r="V540" s="93" t="str">
        <f>IFERROR(VLOOKUP(F540,'Table V'!A:F,6,FALSE),"TBD")</f>
        <v>N/A</v>
      </c>
      <c r="W540" s="94" t="str">
        <f>IFERROR(VLOOKUP(F540,'Table V'!A:G,7,FALSE),"TBD")</f>
        <v>N/A</v>
      </c>
      <c r="X540" s="81" t="str">
        <f>IFERROR(VLOOKUP(A540,[1]Feuil1!$A:$AJ,32,FALSE),"N/A")</f>
        <v>N/A</v>
      </c>
      <c r="Y540" s="86" t="s">
        <v>1893</v>
      </c>
      <c r="Z540" s="89" t="s">
        <v>1927</v>
      </c>
      <c r="AA540" s="81" t="s">
        <v>840</v>
      </c>
      <c r="AB540" s="85">
        <v>22582</v>
      </c>
      <c r="AC540" s="85"/>
      <c r="AD540" s="85">
        <v>7232</v>
      </c>
      <c r="AE540" s="90">
        <v>43584</v>
      </c>
      <c r="AF540" s="90">
        <v>43614</v>
      </c>
      <c r="AG540" s="90">
        <v>43613</v>
      </c>
      <c r="AH540" s="81"/>
      <c r="AI540" s="133" t="str">
        <f>IFERROR(VLOOKUP(SPARES_MANUF[[#This Row],[LCT pour mise à la MAD]],[2]MAD!$B$4:$J$500000,2,FALSE),"MAD TBD")</f>
        <v>MAD TBD</v>
      </c>
      <c r="AJ540" s="246" t="str">
        <f>IFERROR(VLOOKUP(SPARES_MANUF[[#This Row],[LCT pour mise à la MAD]],[2]MAD!$B$4:$J$500000,9,FALSE),"")</f>
        <v/>
      </c>
      <c r="AK5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0" s="124">
        <f>SPARES_MANUF[[#This Row],[Promised ODD]]</f>
        <v>43614</v>
      </c>
      <c r="AM540" s="122" t="s">
        <v>10</v>
      </c>
      <c r="AN540" s="200">
        <f>IFERROR(VLOOKUP(SPARES_MANUF[[#This Row],[P/N]],'Table V'!A$1:O$7777,13,FALSE),"0,00")</f>
        <v>234.12</v>
      </c>
      <c r="AO540" s="201">
        <f>IFERROR(VLOOKUP(SPARES_MANUF[[#This Row],[P/N]],'Table V'!A$1:O$7777,14,FALSE),"0,00")</f>
        <v>234.12</v>
      </c>
      <c r="AP540" s="202" t="str">
        <f>IFERROR(VLOOKUP(SPARES_MANUF[[#This Row],[P/N]],'Table V'!A$1:O$7777,15,FALSE),"TBD")</f>
        <v>EUR</v>
      </c>
      <c r="AQ540" s="201" t="str">
        <f>IFERROR(VLOOKUP(SPARES_MANUF[[#This Row],[CONCAT]],[3]PO_AS!$A$2:$R$2520,16,FALSE),"TBD")</f>
        <v>TBD</v>
      </c>
      <c r="AR540" s="202" t="str">
        <f>IFERROR(VLOOKUP(SPARES_MANUF[[#This Row],[CONCAT]],[3]PO_AS!$A$2:$S$2520,18,FALSE),"TBD")</f>
        <v>TBD</v>
      </c>
      <c r="AS540" s="202" t="str">
        <f t="shared" si="36"/>
        <v>Non valide</v>
      </c>
      <c r="AT540" s="202" t="str">
        <f t="shared" si="37"/>
        <v>Non valide</v>
      </c>
      <c r="AU5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1404.72</v>
      </c>
      <c r="AV540" s="280">
        <f>IFERROR(SPARES_MANUF[[#This Row],[CA]]*INDEX('Paramètres listes'!$A$32:$C$34,MATCH(SPARES_MANUF[[#This Row],[Devise vendue]],'Paramètres listes'!$A$32:$A$34,0),MATCH(DASHBOARD!$J$5,'Paramètres listes'!$A$32:$C$32,0)),"0,00")</f>
        <v>1404.72</v>
      </c>
      <c r="AW540" s="259" t="str">
        <f>LEFT(SPARES_MANUF[[#This Row],[LCT]],9)</f>
        <v>LCT299159</v>
      </c>
      <c r="AX540" s="205">
        <f>SPARES_MANUF[[#This Row],[Collaborated date]]</f>
        <v>43614</v>
      </c>
      <c r="AY540" s="206">
        <f>IF(AND(SPARES_MANUF[[#This Row],[Dashboard date]]&gt;40179,SPARES_MANUF[[#This Row],[Dashboard date]]&lt;45658),SPARES_MANUF[[#This Row],[Dashboard date]],0)</f>
        <v>43614</v>
      </c>
      <c r="AZ540" s="207">
        <f>IF(OR(SPARES_MANUF[[#This Row],[Client]]="STELIA",SPARES_MANUF[[#This Row],[Priority]]="RTN",SPARES_MANUF[[#This Row],[Priority]]="EXP",SPARES_MANUF[[#This Row],[Priority]]="CRIT"),2,1)</f>
        <v>2</v>
      </c>
      <c r="BA540" s="208">
        <f>IFERROR(VLOOKUP(SPARES_MANUF[[#This Row],[P/N]],Tableau2[[#All],[PN]:[Temps alloués (h)]],16,FALSE),"TBD")</f>
        <v>1.53</v>
      </c>
      <c r="BB540" s="208">
        <f>IFERROR(SUM(SPARES_MANUF[[#This Row],[Temps alloués Unitaire]]*SPARES_MANUF[[#This Row],[Requested Qty]]),"TBD")</f>
        <v>9.18</v>
      </c>
    </row>
    <row r="541" spans="1:54" ht="76.5" hidden="1" customHeight="1" x14ac:dyDescent="0.2">
      <c r="A541" s="335" t="str">
        <f t="shared" si="34"/>
        <v>450033675340</v>
      </c>
      <c r="B541" s="81" t="str">
        <f>IFERROR(VLOOKUP(F541,'Table V'!A:K,11,FALSE),"TBD")</f>
        <v>LATECOERE</v>
      </c>
      <c r="C541" s="81">
        <v>4500336753</v>
      </c>
      <c r="D541" s="82">
        <v>40</v>
      </c>
      <c r="E541" s="83" t="s">
        <v>86</v>
      </c>
      <c r="F541" s="81" t="s">
        <v>1477</v>
      </c>
      <c r="G541" s="81">
        <v>1</v>
      </c>
      <c r="H541" s="81">
        <v>1</v>
      </c>
      <c r="I541" s="81" t="str">
        <f>IFERROR(VLOOKUP(F541,'Stock PHS'!A:F,6,FALSE),"")</f>
        <v/>
      </c>
      <c r="J541" s="84" t="str">
        <f>IFERROR(VLOOKUP(F541,'Table V'!A:I,9,FALSE),"P/N INCONNU")</f>
        <v>P/N CONNU</v>
      </c>
      <c r="K541" s="81" t="str">
        <f>IFERROR(VLOOKUP(F541,'Table V'!A:J,10,FALSE),"TBD")</f>
        <v>N/A</v>
      </c>
      <c r="L541" s="81" t="str">
        <f>IFERROR(VLOOKUP(F541,'Table V'!A:C,3,FALSE),"LdF non existante")</f>
        <v>LdF approuvée</v>
      </c>
      <c r="M541" s="85" t="s">
        <v>46</v>
      </c>
      <c r="N541" s="81" t="str">
        <f>IFERROR(VLOOKUP(F541,'Table V'!A:H,8,FALSE),"À définir")</f>
        <v>NON</v>
      </c>
      <c r="O541" s="81" t="str">
        <f>IFERROR(VLOOKUP(F541,'Table V'!A:E,2,FALSE),"TBD")</f>
        <v>FDVESS-L4</v>
      </c>
      <c r="P541" s="81" t="str">
        <f>IFERROR(CONCATENATE(VLOOKUP(F541,'Table V'!$A$1:$Q$259969,17,FALSE),"-",(RIGHT(C541,4)),"0",D541),"")</f>
        <v>1251619-6753040</v>
      </c>
      <c r="Q541" s="86" t="str">
        <f>IFERROR(VLOOKUP(F541,'Table V'!A:L,12,FALSE),"")</f>
        <v>COL</v>
      </c>
      <c r="R541" s="82" t="s">
        <v>1202</v>
      </c>
      <c r="S541" s="81">
        <v>71140037</v>
      </c>
      <c r="T541" s="90">
        <v>43614</v>
      </c>
      <c r="U541" s="88" t="s">
        <v>18</v>
      </c>
      <c r="V541" s="86" t="str">
        <f>IFERROR(VLOOKUP(F541,'Table V'!A:F,6,FALSE),"TBD")</f>
        <v>N/A</v>
      </c>
      <c r="W541" s="81" t="str">
        <f>IFERROR(VLOOKUP(F541,'Table V'!A:G,7,FALSE),"TBD")</f>
        <v>N/A</v>
      </c>
      <c r="X541" s="81" t="str">
        <f>IFERROR(VLOOKUP(A541,[1]Feuil1!$A:$AJ,32,FALSE),"N/A")</f>
        <v>N/A</v>
      </c>
      <c r="Y541" s="86" t="s">
        <v>1893</v>
      </c>
      <c r="Z541" s="89" t="s">
        <v>806</v>
      </c>
      <c r="AA541" s="81" t="s">
        <v>141</v>
      </c>
      <c r="AB541" s="85" t="s">
        <v>44</v>
      </c>
      <c r="AC541" s="85" t="s">
        <v>44</v>
      </c>
      <c r="AD541" s="85">
        <v>4800</v>
      </c>
      <c r="AE541" s="90">
        <v>43599</v>
      </c>
      <c r="AF541" s="90">
        <v>43614</v>
      </c>
      <c r="AG541" s="90">
        <v>43614</v>
      </c>
      <c r="AH541" s="81"/>
      <c r="AI541" s="133" t="str">
        <f>IFERROR(VLOOKUP(SPARES_MANUF[[#This Row],[LCT pour mise à la MAD]],[2]MAD!$B$4:$J$500000,2,FALSE),"MAD TBD")</f>
        <v>MAD TBD</v>
      </c>
      <c r="AJ541" s="246" t="str">
        <f>IFERROR(VLOOKUP(SPARES_MANUF[[#This Row],[LCT pour mise à la MAD]],[2]MAD!$B$4:$J$500000,9,FALSE),"")</f>
        <v/>
      </c>
      <c r="AK5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1" s="124">
        <f>SPARES_MANUF[[#This Row],[Promised ODD]]</f>
        <v>43614</v>
      </c>
      <c r="AM541" s="122" t="s">
        <v>10</v>
      </c>
      <c r="AN541" s="200">
        <f>IFERROR(VLOOKUP(SPARES_MANUF[[#This Row],[P/N]],'Table V'!A$1:O$7777,13,FALSE),"0,00")</f>
        <v>1321</v>
      </c>
      <c r="AO541" s="201" t="str">
        <f>IFERROR(VLOOKUP(SPARES_MANUF[[#This Row],[P/N]],'Table V'!A$1:O$7777,14,FALSE),"0,00")</f>
        <v>N/A</v>
      </c>
      <c r="AP541" s="202" t="str">
        <f>IFERROR(VLOOKUP(SPARES_MANUF[[#This Row],[P/N]],'Table V'!A$1:O$7777,15,FALSE),"TBD")</f>
        <v>EUR</v>
      </c>
      <c r="AQ541" s="201" t="str">
        <f>IFERROR(VLOOKUP(SPARES_MANUF[[#This Row],[CONCAT]],[3]PO_AS!$A$2:$R$2520,16,FALSE),"TBD")</f>
        <v>TBD</v>
      </c>
      <c r="AR541" s="202" t="str">
        <f>IFERROR(VLOOKUP(SPARES_MANUF[[#This Row],[CONCAT]],[3]PO_AS!$A$2:$S$2520,18,FALSE),"TBD")</f>
        <v>TBD</v>
      </c>
      <c r="AS541" s="204" t="str">
        <f t="shared" si="36"/>
        <v>Non valide</v>
      </c>
      <c r="AT541" s="204" t="str">
        <f t="shared" si="37"/>
        <v>Non valide</v>
      </c>
      <c r="AU5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541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541" s="259" t="str">
        <f>LEFT(SPARES_MANUF[[#This Row],[LCT]],9)</f>
        <v>LCT203324</v>
      </c>
      <c r="AX541" s="205">
        <f>SPARES_MANUF[[#This Row],[Collaborated date]]</f>
        <v>43614</v>
      </c>
      <c r="AY541" s="206">
        <f>IF(AND(SPARES_MANUF[[#This Row],[Dashboard date]]&gt;40179,SPARES_MANUF[[#This Row],[Dashboard date]]&lt;45658),SPARES_MANUF[[#This Row],[Dashboard date]],0)</f>
        <v>43614</v>
      </c>
      <c r="AZ541" s="207">
        <f>IF(OR(SPARES_MANUF[[#This Row],[Client]]="STELIA",SPARES_MANUF[[#This Row],[Priority]]="RTN",SPARES_MANUF[[#This Row],[Priority]]="EXP",SPARES_MANUF[[#This Row],[Priority]]="CRIT"),2,1)</f>
        <v>2</v>
      </c>
      <c r="BA541" s="208">
        <f>IFERROR(VLOOKUP(SPARES_MANUF[[#This Row],[P/N]],Tableau2[[#All],[PN]:[Temps alloués (h)]],16,FALSE),"TBD")</f>
        <v>1.78</v>
      </c>
      <c r="BB541" s="208">
        <f>IFERROR(SUM(SPARES_MANUF[[#This Row],[Temps alloués Unitaire]]*SPARES_MANUF[[#This Row],[Requested Qty]]),"TBD")</f>
        <v>1.78</v>
      </c>
    </row>
    <row r="542" spans="1:54" ht="38.25" hidden="1" customHeight="1" x14ac:dyDescent="0.2">
      <c r="A542" s="335" t="str">
        <f t="shared" si="34"/>
        <v>450033675340</v>
      </c>
      <c r="B542" s="81" t="str">
        <f>IFERROR(VLOOKUP(F542,'Table V'!A:K,11,FALSE),"TBD")</f>
        <v>LATECOERE</v>
      </c>
      <c r="C542" s="81">
        <v>4500336753</v>
      </c>
      <c r="D542" s="82" t="s">
        <v>1257</v>
      </c>
      <c r="E542" s="83" t="s">
        <v>86</v>
      </c>
      <c r="F542" s="81" t="s">
        <v>1477</v>
      </c>
      <c r="G542" s="81">
        <v>1</v>
      </c>
      <c r="H542" s="81">
        <v>1</v>
      </c>
      <c r="I542" s="81" t="str">
        <f>IFERROR(VLOOKUP(F542,'Stock PHS'!A:F,6,FALSE),"")</f>
        <v/>
      </c>
      <c r="J542" s="84" t="str">
        <f>IFERROR(VLOOKUP(F542,'Table V'!A:I,9,FALSE),"P/N INCONNU")</f>
        <v>P/N CONNU</v>
      </c>
      <c r="K542" s="81" t="str">
        <f>IFERROR(VLOOKUP(F542,'Table V'!A:J,10,FALSE),"TBD")</f>
        <v>N/A</v>
      </c>
      <c r="L542" s="81" t="str">
        <f>IFERROR(VLOOKUP(F542,'Table V'!A:C,3,FALSE),"LdF non existante")</f>
        <v>LdF approuvée</v>
      </c>
      <c r="M542" s="85" t="s">
        <v>46</v>
      </c>
      <c r="N542" s="81" t="str">
        <f>IFERROR(VLOOKUP(F542,'Table V'!A:H,8,FALSE),"À définir")</f>
        <v>NON</v>
      </c>
      <c r="O542" s="81" t="str">
        <f>IFERROR(VLOOKUP(F542,'Table V'!A:E,2,FALSE),"TBD")</f>
        <v>FDVESS-L4</v>
      </c>
      <c r="P542" s="81" t="str">
        <f>IFERROR(CONCATENATE(VLOOKUP(F542,'Table V'!$A$1:$Q$259969,17,FALSE),"-",(RIGHT(C542,4)),"0",D542),"")</f>
        <v>1251619-6753040</v>
      </c>
      <c r="Q542" s="86" t="str">
        <f>IFERROR(VLOOKUP(F542,'Table V'!A:L,12,FALSE),"")</f>
        <v>COL</v>
      </c>
      <c r="R542" s="82" t="s">
        <v>1202</v>
      </c>
      <c r="S542" s="81">
        <v>71140038</v>
      </c>
      <c r="T542" s="90">
        <v>43614</v>
      </c>
      <c r="U542" s="88" t="s">
        <v>18</v>
      </c>
      <c r="V542" s="86" t="str">
        <f>IFERROR(VLOOKUP(F542,'Table V'!A:F,6,FALSE),"TBD")</f>
        <v>N/A</v>
      </c>
      <c r="W542" s="81" t="str">
        <f>IFERROR(VLOOKUP(F542,'Table V'!A:G,7,FALSE),"TBD")</f>
        <v>N/A</v>
      </c>
      <c r="X542" s="81" t="str">
        <f>IFERROR(VLOOKUP(A542,[1]Feuil1!$A:$AJ,32,FALSE),"N/A")</f>
        <v>N/A</v>
      </c>
      <c r="Y542" s="86" t="s">
        <v>1893</v>
      </c>
      <c r="Z542" s="89" t="s">
        <v>806</v>
      </c>
      <c r="AA542" s="81" t="s">
        <v>141</v>
      </c>
      <c r="AB542" s="85" t="s">
        <v>44</v>
      </c>
      <c r="AC542" s="85" t="s">
        <v>44</v>
      </c>
      <c r="AD542" s="85">
        <v>4800</v>
      </c>
      <c r="AE542" s="90">
        <v>43599</v>
      </c>
      <c r="AF542" s="90">
        <v>43614</v>
      </c>
      <c r="AG542" s="90">
        <v>43614</v>
      </c>
      <c r="AH542" s="81"/>
      <c r="AI542" s="133" t="str">
        <f>IFERROR(VLOOKUP(SPARES_MANUF[[#This Row],[LCT pour mise à la MAD]],[2]MAD!$B$4:$J$500000,2,FALSE),"MAD TBD")</f>
        <v>MAD TBD</v>
      </c>
      <c r="AJ542" s="370" t="str">
        <f>IFERROR(VLOOKUP(SPARES_MANUF[[#This Row],[LCT pour mise à la MAD]],[2]MAD!$B$4:$J$500000,9,FALSE),"")</f>
        <v/>
      </c>
      <c r="AK5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2" s="124">
        <f>SPARES_MANUF[[#This Row],[Promised ODD]]</f>
        <v>43614</v>
      </c>
      <c r="AM542" s="122" t="s">
        <v>10</v>
      </c>
      <c r="AN542" s="200">
        <f>IFERROR(VLOOKUP(SPARES_MANUF[[#This Row],[P/N]],'Table V'!A$1:O$7777,13,FALSE),"0,00")</f>
        <v>1321</v>
      </c>
      <c r="AO542" s="201" t="str">
        <f>IFERROR(VLOOKUP(SPARES_MANUF[[#This Row],[P/N]],'Table V'!A$1:O$7777,14,FALSE),"0,00")</f>
        <v>N/A</v>
      </c>
      <c r="AP542" s="202" t="str">
        <f>IFERROR(VLOOKUP(SPARES_MANUF[[#This Row],[P/N]],'Table V'!A$1:O$7777,15,FALSE),"TBD")</f>
        <v>EUR</v>
      </c>
      <c r="AQ542" s="201" t="str">
        <f>IFERROR(VLOOKUP(SPARES_MANUF[[#This Row],[CONCAT]],[3]PO_AS!$A$2:$R$2520,16,FALSE),"TBD")</f>
        <v>TBD</v>
      </c>
      <c r="AR542" s="202" t="str">
        <f>IFERROR(VLOOKUP(SPARES_MANUF[[#This Row],[CONCAT]],[3]PO_AS!$A$2:$S$2520,18,FALSE),"TBD")</f>
        <v>TBD</v>
      </c>
      <c r="AS542" s="204" t="str">
        <f t="shared" si="36"/>
        <v>Non valide</v>
      </c>
      <c r="AT542" s="204" t="str">
        <f t="shared" si="37"/>
        <v>Non valide</v>
      </c>
      <c r="AU5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542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542" s="259" t="str">
        <f>LEFT(SPARES_MANUF[[#This Row],[LCT]],9)</f>
        <v>LCT203324</v>
      </c>
      <c r="AX542" s="205">
        <f>SPARES_MANUF[[#This Row],[Collaborated date]]</f>
        <v>43614</v>
      </c>
      <c r="AY542" s="206">
        <f>IF(AND(SPARES_MANUF[[#This Row],[Dashboard date]]&gt;40179,SPARES_MANUF[[#This Row],[Dashboard date]]&lt;45658),SPARES_MANUF[[#This Row],[Dashboard date]],0)</f>
        <v>43614</v>
      </c>
      <c r="AZ542" s="207">
        <f>IF(OR(SPARES_MANUF[[#This Row],[Client]]="STELIA",SPARES_MANUF[[#This Row],[Priority]]="RTN",SPARES_MANUF[[#This Row],[Priority]]="EXP",SPARES_MANUF[[#This Row],[Priority]]="CRIT"),2,1)</f>
        <v>2</v>
      </c>
      <c r="BA542" s="208">
        <f>IFERROR(VLOOKUP(SPARES_MANUF[[#This Row],[P/N]],Tableau2[[#All],[PN]:[Temps alloués (h)]],16,FALSE),"TBD")</f>
        <v>1.78</v>
      </c>
      <c r="BB542" s="208">
        <f>IFERROR(SUM(SPARES_MANUF[[#This Row],[Temps alloués Unitaire]]*SPARES_MANUF[[#This Row],[Requested Qty]]),"TBD")</f>
        <v>1.78</v>
      </c>
    </row>
    <row r="543" spans="1:54" ht="25.5" hidden="1" x14ac:dyDescent="0.2">
      <c r="A543" s="335" t="str">
        <f t="shared" ref="A543:A602" si="38">C543&amp;(RIGHT(D543,2))</f>
        <v>490003831620</v>
      </c>
      <c r="B543" s="81" t="str">
        <f>IFERROR(VLOOKUP(F543,'Table V'!A:K,11,FALSE),"TBD")</f>
        <v>STELIA</v>
      </c>
      <c r="C543" s="81">
        <v>4900038316</v>
      </c>
      <c r="D543" s="82" t="s">
        <v>723</v>
      </c>
      <c r="E543" s="83" t="s">
        <v>78</v>
      </c>
      <c r="F543" s="81" t="s">
        <v>1387</v>
      </c>
      <c r="G543" s="81">
        <v>1</v>
      </c>
      <c r="H543" s="81">
        <v>1</v>
      </c>
      <c r="I543" s="81" t="str">
        <f>IFERROR(VLOOKUP(F543,'Stock PHS'!A:F,6,FALSE),"")</f>
        <v/>
      </c>
      <c r="J543" s="84" t="str">
        <f>IFERROR(VLOOKUP(F543,'Table V'!A:I,9,FALSE),"P/N INCONNU")</f>
        <v>P/N CONNU</v>
      </c>
      <c r="K543" s="81" t="str">
        <f>IFERROR(VLOOKUP(F543,'Table V'!A:J,10,FALSE),"TBD")</f>
        <v>TBD</v>
      </c>
      <c r="L543" s="81" t="str">
        <f>IFERROR(VLOOKUP(F543,'Table V'!A:C,3,FALSE),"LdF non existante")</f>
        <v>LdF Non approuvée</v>
      </c>
      <c r="M543" s="85"/>
      <c r="N543" s="85" t="str">
        <f>IFERROR(VLOOKUP(F543,'Table V'!A:H,8,FALSE),"À définir")</f>
        <v>OUI</v>
      </c>
      <c r="O543" s="81" t="str">
        <f>IFERROR(VLOOKUP(F543,'Table V'!A:E,2,FALSE),"TBD")</f>
        <v>FAISCEAU</v>
      </c>
      <c r="P543" s="85" t="str">
        <f>IFERROR(CONCATENATE(VLOOKUP(F543,'Table V'!$A$1:$Q$259969,17,FALSE),"-",(RIGHT(C543,4)),"0",D543),"")</f>
        <v>1251019-8316020</v>
      </c>
      <c r="Q543" s="92" t="str">
        <f>IFERROR(VLOOKUP(F543,'Table V'!A:L,12,FALSE),"")</f>
        <v>COL</v>
      </c>
      <c r="R543" s="82" t="s">
        <v>1924</v>
      </c>
      <c r="S543" s="81" t="s">
        <v>1925</v>
      </c>
      <c r="T543" s="90">
        <v>43614</v>
      </c>
      <c r="U543" s="88" t="s">
        <v>18</v>
      </c>
      <c r="V543" s="93" t="str">
        <f>IFERROR(VLOOKUP(F543,'Table V'!A:F,6,FALSE),"TBD")</f>
        <v>N/A</v>
      </c>
      <c r="W543" s="94" t="str">
        <f>IFERROR(VLOOKUP(F543,'Table V'!A:G,7,FALSE),"TBD")</f>
        <v>N/A</v>
      </c>
      <c r="X543" s="81" t="str">
        <f>IFERROR(VLOOKUP(A543,[1]Feuil1!$A:$AJ,32,FALSE),"N/A")</f>
        <v>N/A</v>
      </c>
      <c r="Y543" s="91" t="s">
        <v>1893</v>
      </c>
      <c r="Z543" s="89" t="s">
        <v>1950</v>
      </c>
      <c r="AA543" s="81" t="s">
        <v>840</v>
      </c>
      <c r="AB543" s="85">
        <v>24553</v>
      </c>
      <c r="AC543" s="85"/>
      <c r="AD543" s="85" t="s">
        <v>1945</v>
      </c>
      <c r="AE543" s="90">
        <v>43602</v>
      </c>
      <c r="AF543" s="90">
        <v>43619</v>
      </c>
      <c r="AG543" s="90">
        <v>43614</v>
      </c>
      <c r="AH543" s="90"/>
      <c r="AI543" s="133" t="str">
        <f>IFERROR(VLOOKUP(SPARES_MANUF[[#This Row],[LCT pour mise à la MAD]],[2]MAD!$B$4:$J$500000,2,FALSE),"MAD TBD")</f>
        <v>MAD TBD</v>
      </c>
      <c r="AJ543" s="246" t="str">
        <f>IFERROR(VLOOKUP(SPARES_MANUF[[#This Row],[LCT pour mise à la MAD]],[2]MAD!$B$4:$J$500000,9,FALSE),"")</f>
        <v/>
      </c>
      <c r="AK5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3" s="124">
        <v>43620</v>
      </c>
      <c r="AM543" s="122"/>
      <c r="AN543" s="200">
        <f>IFERROR(VLOOKUP(SPARES_MANUF[[#This Row],[P/N]],'Table V'!A$1:O$7777,13,FALSE),"0,00")</f>
        <v>470</v>
      </c>
      <c r="AO543" s="201">
        <f>IFERROR(VLOOKUP(SPARES_MANUF[[#This Row],[P/N]],'Table V'!A$1:O$7777,14,FALSE),"0,00")</f>
        <v>539</v>
      </c>
      <c r="AP543" s="202" t="str">
        <f>IFERROR(VLOOKUP(SPARES_MANUF[[#This Row],[P/N]],'Table V'!A$1:O$7777,15,FALSE),"TBD")</f>
        <v>EUR</v>
      </c>
      <c r="AQ543" s="201" t="str">
        <f>IFERROR(VLOOKUP(SPARES_MANUF[[#This Row],[CONCAT]],[3]PO_AS!$A$2:$R$2520,16,FALSE),"TBD")</f>
        <v>TBD</v>
      </c>
      <c r="AR543" s="202" t="str">
        <f>IFERROR(VLOOKUP(SPARES_MANUF[[#This Row],[CONCAT]],[3]PO_AS!$A$2:$S$2520,18,FALSE),"TBD")</f>
        <v>TBD</v>
      </c>
      <c r="AS543" s="202" t="str">
        <f t="shared" si="36"/>
        <v>Non valide</v>
      </c>
      <c r="AT543" s="202" t="str">
        <f t="shared" si="37"/>
        <v>Non valide</v>
      </c>
      <c r="AU5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470</v>
      </c>
      <c r="AV543" s="280">
        <f>IFERROR(SPARES_MANUF[[#This Row],[CA]]*INDEX('Paramètres listes'!$A$32:$C$34,MATCH(SPARES_MANUF[[#This Row],[Devise vendue]],'Paramètres listes'!$A$32:$A$34,0),MATCH(DASHBOARD!$J$5,'Paramètres listes'!$A$32:$C$32,0)),"0,00")</f>
        <v>470</v>
      </c>
      <c r="AW543" s="260" t="str">
        <f>LEFT(SPARES_MANUF[[#This Row],[LCT]],9)</f>
        <v>LCT340222</v>
      </c>
      <c r="AX543" s="205">
        <f>SPARES_MANUF[[#This Row],[Collaborated date]]</f>
        <v>43620</v>
      </c>
      <c r="AY543" s="206">
        <f>IF(AND(SPARES_MANUF[[#This Row],[Dashboard date]]&gt;40179,SPARES_MANUF[[#This Row],[Dashboard date]]&lt;45658),SPARES_MANUF[[#This Row],[Dashboard date]],0)</f>
        <v>43620</v>
      </c>
      <c r="AZ543" s="207">
        <f>IF(OR(SPARES_MANUF[[#This Row],[Client]]="STELIA",SPARES_MANUF[[#This Row],[Priority]]="RTN",SPARES_MANUF[[#This Row],[Priority]]="EXP",SPARES_MANUF[[#This Row],[Priority]]="CRIT"),2,1)</f>
        <v>2</v>
      </c>
      <c r="BA543" s="208">
        <f>IFERROR(VLOOKUP(SPARES_MANUF[[#This Row],[P/N]],Tableau2[[#All],[PN]:[Temps alloués (h)]],16,FALSE),"TBD")</f>
        <v>0.93</v>
      </c>
      <c r="BB543" s="208">
        <f>IFERROR(SUM(SPARES_MANUF[[#This Row],[Temps alloués Unitaire]]*SPARES_MANUF[[#This Row],[Requested Qty]]),"TBD")</f>
        <v>0.93</v>
      </c>
    </row>
    <row r="544" spans="1:54" ht="38.25" hidden="1" customHeight="1" x14ac:dyDescent="0.2">
      <c r="A544" s="335" t="str">
        <f t="shared" si="38"/>
        <v>450037868810</v>
      </c>
      <c r="B544" s="81" t="str">
        <f>IFERROR(VLOOKUP(F544,'Table V'!A:K,11,FALSE),"TBD")</f>
        <v>LATECOERE</v>
      </c>
      <c r="C544" s="81">
        <v>4500378688</v>
      </c>
      <c r="D544" s="82" t="s">
        <v>139</v>
      </c>
      <c r="E544" s="83" t="s">
        <v>86</v>
      </c>
      <c r="F544" s="81" t="s">
        <v>1476</v>
      </c>
      <c r="G544" s="81">
        <v>1</v>
      </c>
      <c r="H544" s="81">
        <v>1</v>
      </c>
      <c r="I544" s="81" t="str">
        <f>IFERROR(VLOOKUP(F544,'Stock PHS'!A:F,6,FALSE),"")</f>
        <v/>
      </c>
      <c r="J544" s="84" t="str">
        <f>IFERROR(VLOOKUP(F544,'Table V'!A:I,9,FALSE),"P/N INCONNU")</f>
        <v>P/N CONNU</v>
      </c>
      <c r="K544" s="81" t="str">
        <f>IFERROR(VLOOKUP(F544,'Table V'!A:J,10,FALSE),"TBD")</f>
        <v>N/A</v>
      </c>
      <c r="L544" s="81" t="str">
        <f>IFERROR(VLOOKUP(F544,'Table V'!A:C,3,FALSE),"LdF non existante")</f>
        <v>LdF approuvée</v>
      </c>
      <c r="M544" s="85" t="s">
        <v>46</v>
      </c>
      <c r="N544" s="85" t="str">
        <f>IFERROR(VLOOKUP(F544,'Table V'!A:H,8,FALSE),"À définir")</f>
        <v>N/A</v>
      </c>
      <c r="O544" s="81" t="str">
        <f>IFERROR(VLOOKUP(F544,'Table V'!A:E,2,FALSE),"TBD")</f>
        <v>FDCP-L1</v>
      </c>
      <c r="P544" s="81" t="str">
        <f>IFERROR(CONCATENATE(VLOOKUP(F544,'Table V'!$A$1:$Q$259969,17,FALSE),"-",(RIGHT(C544,4)),"0",D544),"")</f>
        <v>1251619-8688010</v>
      </c>
      <c r="Q544" s="92" t="str">
        <f>IFERROR(VLOOKUP(F544,'Table V'!A:L,12,FALSE),"")</f>
        <v>COL</v>
      </c>
      <c r="R544" s="82" t="s">
        <v>1535</v>
      </c>
      <c r="S544" s="81">
        <v>73220117</v>
      </c>
      <c r="T544" s="90">
        <v>43620</v>
      </c>
      <c r="U544" s="88" t="s">
        <v>18</v>
      </c>
      <c r="V544" s="93" t="str">
        <f>IFERROR(VLOOKUP(F544,'Table V'!A:F,6,FALSE),"TBD")</f>
        <v>N/A</v>
      </c>
      <c r="W544" s="94" t="str">
        <f>IFERROR(VLOOKUP(F544,'Table V'!A:G,7,FALSE),"TBD")</f>
        <v>N/A</v>
      </c>
      <c r="X544" s="81" t="str">
        <f>IFERROR(VLOOKUP(A544,[1]Feuil1!$A:$AJ,32,FALSE),"N/A")</f>
        <v>N/A</v>
      </c>
      <c r="Y544" s="86" t="s">
        <v>1893</v>
      </c>
      <c r="Z544" s="89" t="s">
        <v>806</v>
      </c>
      <c r="AA544" s="81" t="s">
        <v>141</v>
      </c>
      <c r="AB544" s="85">
        <v>22020</v>
      </c>
      <c r="AC544" s="85"/>
      <c r="AD544" s="85">
        <v>6543</v>
      </c>
      <c r="AE544" s="90">
        <v>43609</v>
      </c>
      <c r="AF544" s="90">
        <v>43620</v>
      </c>
      <c r="AG544" s="90">
        <v>43620</v>
      </c>
      <c r="AH544" s="81"/>
      <c r="AI544" s="133" t="str">
        <f>IFERROR(VLOOKUP(SPARES_MANUF[[#This Row],[LCT pour mise à la MAD]],[2]MAD!$B$4:$J$500000,2,FALSE),"MAD TBD")</f>
        <v>MAD TBD</v>
      </c>
      <c r="AJ544" s="246" t="str">
        <f>IFERROR(VLOOKUP(SPARES_MANUF[[#This Row],[LCT pour mise à la MAD]],[2]MAD!$B$4:$J$500000,9,FALSE),"")</f>
        <v/>
      </c>
      <c r="AK5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4" s="124">
        <f>SPARES_MANUF[[#This Row],[Promised ODD]]</f>
        <v>43620</v>
      </c>
      <c r="AM544" s="122" t="s">
        <v>10</v>
      </c>
      <c r="AN544" s="200">
        <f>IFERROR(VLOOKUP(SPARES_MANUF[[#This Row],[P/N]],'Table V'!A$1:O$7777,13,FALSE),"0,00")</f>
        <v>1239</v>
      </c>
      <c r="AO544" s="201" t="str">
        <f>IFERROR(VLOOKUP(SPARES_MANUF[[#This Row],[P/N]],'Table V'!A$1:O$7777,14,FALSE),"0,00")</f>
        <v>N/A</v>
      </c>
      <c r="AP544" s="202" t="str">
        <f>IFERROR(VLOOKUP(SPARES_MANUF[[#This Row],[P/N]],'Table V'!A$1:O$7777,15,FALSE),"TBD")</f>
        <v>EUR</v>
      </c>
      <c r="AQ544" s="201">
        <v>1239</v>
      </c>
      <c r="AR544" s="202" t="s">
        <v>1096</v>
      </c>
      <c r="AS544" s="202" t="str">
        <f t="shared" si="36"/>
        <v>Valide</v>
      </c>
      <c r="AT544" s="202" t="str">
        <f t="shared" si="37"/>
        <v>Valide</v>
      </c>
      <c r="AU5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44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44" s="259" t="str">
        <f>LEFT(SPARES_MANUF[[#This Row],[LCT]],9)</f>
        <v>LCT289749</v>
      </c>
      <c r="AX544" s="205">
        <f>SPARES_MANUF[[#This Row],[Collaborated date]]</f>
        <v>43620</v>
      </c>
      <c r="AY544" s="206">
        <f>IF(AND(SPARES_MANUF[[#This Row],[Dashboard date]]&gt;40179,SPARES_MANUF[[#This Row],[Dashboard date]]&lt;45658),SPARES_MANUF[[#This Row],[Dashboard date]],0)</f>
        <v>43620</v>
      </c>
      <c r="AZ544" s="207">
        <f>IF(OR(SPARES_MANUF[[#This Row],[Client]]="STELIA",SPARES_MANUF[[#This Row],[Priority]]="RTN",SPARES_MANUF[[#This Row],[Priority]]="EXP",SPARES_MANUF[[#This Row],[Priority]]="CRIT"),2,1)</f>
        <v>2</v>
      </c>
      <c r="BA544" s="208">
        <f>IFERROR(VLOOKUP(SPARES_MANUF[[#This Row],[P/N]],Tableau2[[#All],[PN]:[Temps alloués (h)]],16,FALSE),"TBD")</f>
        <v>2.14</v>
      </c>
      <c r="BB544" s="208">
        <f>IFERROR(SUM(SPARES_MANUF[[#This Row],[Temps alloués Unitaire]]*SPARES_MANUF[[#This Row],[Requested Qty]]),"TBD")</f>
        <v>2.14</v>
      </c>
    </row>
    <row r="545" spans="1:54" ht="38.25" hidden="1" customHeight="1" x14ac:dyDescent="0.2">
      <c r="A545" s="335" t="str">
        <f t="shared" si="38"/>
        <v>450037868810</v>
      </c>
      <c r="B545" s="81" t="str">
        <f>IFERROR(VLOOKUP(F545,'Table V'!A:K,11,FALSE),"TBD")</f>
        <v>LATECOERE</v>
      </c>
      <c r="C545" s="81">
        <v>4500378688</v>
      </c>
      <c r="D545" s="82" t="s">
        <v>139</v>
      </c>
      <c r="E545" s="83" t="s">
        <v>86</v>
      </c>
      <c r="F545" s="81" t="s">
        <v>1476</v>
      </c>
      <c r="G545" s="81">
        <v>1</v>
      </c>
      <c r="H545" s="81">
        <v>1</v>
      </c>
      <c r="I545" s="81" t="str">
        <f>IFERROR(VLOOKUP(F545,'Stock PHS'!A:F,6,FALSE),"")</f>
        <v/>
      </c>
      <c r="J545" s="84" t="str">
        <f>IFERROR(VLOOKUP(F545,'Table V'!A:I,9,FALSE),"P/N INCONNU")</f>
        <v>P/N CONNU</v>
      </c>
      <c r="K545" s="81" t="str">
        <f>IFERROR(VLOOKUP(F545,'Table V'!A:J,10,FALSE),"TBD")</f>
        <v>N/A</v>
      </c>
      <c r="L545" s="81" t="str">
        <f>IFERROR(VLOOKUP(F545,'Table V'!A:C,3,FALSE),"LdF non existante")</f>
        <v>LdF approuvée</v>
      </c>
      <c r="M545" s="85" t="s">
        <v>46</v>
      </c>
      <c r="N545" s="85" t="str">
        <f>IFERROR(VLOOKUP(F545,'Table V'!A:H,8,FALSE),"À définir")</f>
        <v>N/A</v>
      </c>
      <c r="O545" s="81" t="str">
        <f>IFERROR(VLOOKUP(F545,'Table V'!A:E,2,FALSE),"TBD")</f>
        <v>FDCP-L1</v>
      </c>
      <c r="P545" s="81" t="str">
        <f>IFERROR(CONCATENATE(VLOOKUP(F545,'Table V'!$A$1:$Q$259969,17,FALSE),"-",(RIGHT(C545,4)),"0",D545),"")</f>
        <v>1251619-8688010</v>
      </c>
      <c r="Q545" s="92" t="str">
        <f>IFERROR(VLOOKUP(F545,'Table V'!A:L,12,FALSE),"")</f>
        <v>COL</v>
      </c>
      <c r="R545" s="82" t="s">
        <v>1536</v>
      </c>
      <c r="S545" s="81">
        <v>73220118</v>
      </c>
      <c r="T545" s="90">
        <v>43620</v>
      </c>
      <c r="U545" s="88" t="s">
        <v>18</v>
      </c>
      <c r="V545" s="93" t="str">
        <f>IFERROR(VLOOKUP(F545,'Table V'!A:F,6,FALSE),"TBD")</f>
        <v>N/A</v>
      </c>
      <c r="W545" s="94" t="str">
        <f>IFERROR(VLOOKUP(F545,'Table V'!A:G,7,FALSE),"TBD")</f>
        <v>N/A</v>
      </c>
      <c r="X545" s="81" t="str">
        <f>IFERROR(VLOOKUP(A545,[1]Feuil1!$A:$AJ,32,FALSE),"N/A")</f>
        <v>N/A</v>
      </c>
      <c r="Y545" s="86" t="s">
        <v>1893</v>
      </c>
      <c r="Z545" s="89" t="s">
        <v>806</v>
      </c>
      <c r="AA545" s="81" t="s">
        <v>141</v>
      </c>
      <c r="AB545" s="85">
        <v>22020</v>
      </c>
      <c r="AC545" s="85"/>
      <c r="AD545" s="85">
        <v>6543</v>
      </c>
      <c r="AE545" s="90">
        <v>43609</v>
      </c>
      <c r="AF545" s="90">
        <v>43620</v>
      </c>
      <c r="AG545" s="90">
        <v>43620</v>
      </c>
      <c r="AH545" s="81"/>
      <c r="AI545" s="133" t="str">
        <f>IFERROR(VLOOKUP(SPARES_MANUF[[#This Row],[LCT pour mise à la MAD]],[2]MAD!$B$4:$J$500000,2,FALSE),"MAD TBD")</f>
        <v>MAD TBD</v>
      </c>
      <c r="AJ545" s="246" t="str">
        <f>IFERROR(VLOOKUP(SPARES_MANUF[[#This Row],[LCT pour mise à la MAD]],[2]MAD!$B$4:$J$500000,9,FALSE),"")</f>
        <v/>
      </c>
      <c r="AK5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5" s="124">
        <f>SPARES_MANUF[[#This Row],[Promised ODD]]</f>
        <v>43620</v>
      </c>
      <c r="AM545" s="122" t="s">
        <v>10</v>
      </c>
      <c r="AN545" s="200">
        <f>IFERROR(VLOOKUP(SPARES_MANUF[[#This Row],[P/N]],'Table V'!A$1:O$7777,13,FALSE),"0,00")</f>
        <v>1239</v>
      </c>
      <c r="AO545" s="201" t="str">
        <f>IFERROR(VLOOKUP(SPARES_MANUF[[#This Row],[P/N]],'Table V'!A$1:O$7777,14,FALSE),"0,00")</f>
        <v>N/A</v>
      </c>
      <c r="AP545" s="202" t="str">
        <f>IFERROR(VLOOKUP(SPARES_MANUF[[#This Row],[P/N]],'Table V'!A$1:O$7777,15,FALSE),"TBD")</f>
        <v>EUR</v>
      </c>
      <c r="AQ545" s="201">
        <v>1239</v>
      </c>
      <c r="AR545" s="202" t="s">
        <v>1096</v>
      </c>
      <c r="AS545" s="202" t="str">
        <f t="shared" si="36"/>
        <v>Valide</v>
      </c>
      <c r="AT545" s="202" t="str">
        <f t="shared" si="37"/>
        <v>Valide</v>
      </c>
      <c r="AU5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45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45" s="259" t="str">
        <f>LEFT(SPARES_MANUF[[#This Row],[LCT]],9)</f>
        <v>LCT289750</v>
      </c>
      <c r="AX545" s="205">
        <f>SPARES_MANUF[[#This Row],[Collaborated date]]</f>
        <v>43620</v>
      </c>
      <c r="AY545" s="206">
        <f>IF(AND(SPARES_MANUF[[#This Row],[Dashboard date]]&gt;40179,SPARES_MANUF[[#This Row],[Dashboard date]]&lt;45658),SPARES_MANUF[[#This Row],[Dashboard date]],0)</f>
        <v>43620</v>
      </c>
      <c r="AZ545" s="207">
        <f>IF(OR(SPARES_MANUF[[#This Row],[Client]]="STELIA",SPARES_MANUF[[#This Row],[Priority]]="RTN",SPARES_MANUF[[#This Row],[Priority]]="EXP",SPARES_MANUF[[#This Row],[Priority]]="CRIT"),2,1)</f>
        <v>2</v>
      </c>
      <c r="BA545" s="208">
        <f>IFERROR(VLOOKUP(SPARES_MANUF[[#This Row],[P/N]],Tableau2[[#All],[PN]:[Temps alloués (h)]],16,FALSE),"TBD")</f>
        <v>2.14</v>
      </c>
      <c r="BB545" s="208">
        <f>IFERROR(SUM(SPARES_MANUF[[#This Row],[Temps alloués Unitaire]]*SPARES_MANUF[[#This Row],[Requested Qty]]),"TBD")</f>
        <v>2.14</v>
      </c>
    </row>
    <row r="546" spans="1:54" ht="38.25" hidden="1" customHeight="1" x14ac:dyDescent="0.2">
      <c r="A546" s="335" t="str">
        <f t="shared" si="38"/>
        <v>450033675330</v>
      </c>
      <c r="B546" s="81" t="str">
        <f>IFERROR(VLOOKUP(F546,'Table V'!A:K,11,FALSE),"TBD")</f>
        <v>LATECOERE</v>
      </c>
      <c r="C546" s="81">
        <v>4500336753</v>
      </c>
      <c r="D546" s="82">
        <v>30</v>
      </c>
      <c r="E546" s="83"/>
      <c r="F546" s="81" t="s">
        <v>1477</v>
      </c>
      <c r="G546" s="81">
        <v>1</v>
      </c>
      <c r="H546" s="81">
        <v>1</v>
      </c>
      <c r="I546" s="81" t="str">
        <f>IFERROR(VLOOKUP(F546,'Stock PHS'!A:F,6,FALSE),"")</f>
        <v/>
      </c>
      <c r="J546" s="84" t="str">
        <f>IFERROR(VLOOKUP(F546,'Table V'!A:I,9,FALSE),"P/N INCONNU")</f>
        <v>P/N CONNU</v>
      </c>
      <c r="K546" s="81" t="str">
        <f>IFERROR(VLOOKUP(F546,'Table V'!A:J,10,FALSE),"TBD")</f>
        <v>N/A</v>
      </c>
      <c r="L546" s="81" t="str">
        <f>IFERROR(VLOOKUP(F546,'Table V'!A:C,3,FALSE),"LdF non existante")</f>
        <v>LdF approuvée</v>
      </c>
      <c r="M546" s="85" t="s">
        <v>46</v>
      </c>
      <c r="N546" s="81" t="str">
        <f>IFERROR(VLOOKUP(F546,'Table V'!A:H,8,FALSE),"À définir")</f>
        <v>NON</v>
      </c>
      <c r="O546" s="81" t="str">
        <f>IFERROR(VLOOKUP(F546,'Table V'!A:E,2,FALSE),"TBD")</f>
        <v>FDVESS-L4</v>
      </c>
      <c r="P546" s="81" t="str">
        <f>IFERROR(CONCATENATE(VLOOKUP(F546,'Table V'!$A$1:$Q$259969,17,FALSE),"-",(RIGHT(C546,4)),"0",D546),"")</f>
        <v>1251619-6753030</v>
      </c>
      <c r="Q546" s="86" t="str">
        <f>IFERROR(VLOOKUP(F546,'Table V'!A:L,12,FALSE),"")</f>
        <v>COL</v>
      </c>
      <c r="R546" s="82" t="s">
        <v>1365</v>
      </c>
      <c r="S546" s="81">
        <v>71140039</v>
      </c>
      <c r="T546" s="90">
        <v>43622</v>
      </c>
      <c r="U546" s="88" t="s">
        <v>18</v>
      </c>
      <c r="V546" s="86" t="str">
        <f>IFERROR(VLOOKUP(F546,'Table V'!A:F,6,FALSE),"TBD")</f>
        <v>N/A</v>
      </c>
      <c r="W546" s="81" t="str">
        <f>IFERROR(VLOOKUP(F546,'Table V'!A:G,7,FALSE),"TBD")</f>
        <v>N/A</v>
      </c>
      <c r="X546" s="81" t="str">
        <f>IFERROR(VLOOKUP(A546,[1]Feuil1!$A:$AJ,32,FALSE),"N/A")</f>
        <v>N/A</v>
      </c>
      <c r="Y546" s="86" t="s">
        <v>1893</v>
      </c>
      <c r="Z546" s="89" t="s">
        <v>806</v>
      </c>
      <c r="AA546" s="81" t="s">
        <v>141</v>
      </c>
      <c r="AB546" s="85" t="s">
        <v>44</v>
      </c>
      <c r="AC546" s="85" t="s">
        <v>44</v>
      </c>
      <c r="AD546" s="85">
        <v>5195</v>
      </c>
      <c r="AE546" s="90">
        <v>43510</v>
      </c>
      <c r="AF546" s="90">
        <v>43623</v>
      </c>
      <c r="AG546" s="90">
        <v>43622</v>
      </c>
      <c r="AH546" s="81"/>
      <c r="AI546" s="133" t="str">
        <f>IFERROR(VLOOKUP(SPARES_MANUF[[#This Row],[LCT pour mise à la MAD]],[2]MAD!$B$4:$J$500000,2,FALSE),"MAD TBD")</f>
        <v>MAD TBD</v>
      </c>
      <c r="AJ546" s="124" t="str">
        <f>IFERROR(VLOOKUP(SPARES_MANUF[[#This Row],[LCT pour mise à la MAD]],[2]MAD!$B$4:$J$500000,9,FALSE),"")</f>
        <v/>
      </c>
      <c r="AK5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6" s="90">
        <f>SPARES_MANUF[[#This Row],[Promised ODD]]</f>
        <v>43623</v>
      </c>
      <c r="AM546" s="122" t="s">
        <v>10</v>
      </c>
      <c r="AN546" s="200">
        <f>IFERROR(VLOOKUP(SPARES_MANUF[[#This Row],[P/N]],'Table V'!A$1:O$7777,13,FALSE),"0,00")</f>
        <v>1321</v>
      </c>
      <c r="AO546" s="201" t="str">
        <f>IFERROR(VLOOKUP(SPARES_MANUF[[#This Row],[P/N]],'Table V'!A$1:O$7777,14,FALSE),"0,00")</f>
        <v>N/A</v>
      </c>
      <c r="AP546" s="202" t="str">
        <f>IFERROR(VLOOKUP(SPARES_MANUF[[#This Row],[P/N]],'Table V'!A$1:O$7777,15,FALSE),"TBD")</f>
        <v>EUR</v>
      </c>
      <c r="AQ546" s="201">
        <v>1321</v>
      </c>
      <c r="AR546" s="202" t="s">
        <v>1096</v>
      </c>
      <c r="AS546" s="204" t="str">
        <f t="shared" si="36"/>
        <v>Valide</v>
      </c>
      <c r="AT546" s="204" t="str">
        <f t="shared" si="37"/>
        <v>Valide</v>
      </c>
      <c r="AU5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546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546" s="259" t="str">
        <f>LEFT(SPARES_MANUF[[#This Row],[LCT]],9)</f>
        <v>LCT251462</v>
      </c>
      <c r="AX546" s="205">
        <f>SPARES_MANUF[[#This Row],[Collaborated date]]</f>
        <v>43623</v>
      </c>
      <c r="AY546" s="206">
        <f>IF(AND(SPARES_MANUF[[#This Row],[Dashboard date]]&gt;40179,SPARES_MANUF[[#This Row],[Dashboard date]]&lt;45658),SPARES_MANUF[[#This Row],[Dashboard date]],0)</f>
        <v>43623</v>
      </c>
      <c r="AZ546" s="207">
        <f>IF(OR(SPARES_MANUF[[#This Row],[Client]]="STELIA",SPARES_MANUF[[#This Row],[Priority]]="RTN",SPARES_MANUF[[#This Row],[Priority]]="EXP",SPARES_MANUF[[#This Row],[Priority]]="CRIT"),2,1)</f>
        <v>1</v>
      </c>
      <c r="BA546" s="208">
        <f>IFERROR(VLOOKUP(SPARES_MANUF[[#This Row],[P/N]],Tableau2[[#All],[PN]:[Temps alloués (h)]],16,FALSE),"TBD")</f>
        <v>1.78</v>
      </c>
      <c r="BB546" s="208">
        <f>IFERROR(SUM(SPARES_MANUF[[#This Row],[Temps alloués Unitaire]]*SPARES_MANUF[[#This Row],[Requested Qty]]),"TBD")</f>
        <v>1.78</v>
      </c>
    </row>
    <row r="547" spans="1:54" ht="38.25" hidden="1" customHeight="1" x14ac:dyDescent="0.2">
      <c r="A547" s="335" t="str">
        <f t="shared" si="38"/>
        <v>450033675330</v>
      </c>
      <c r="B547" s="81" t="str">
        <f>IFERROR(VLOOKUP(F547,'Table V'!A:K,11,FALSE),"TBD")</f>
        <v>LATECOERE</v>
      </c>
      <c r="C547" s="81">
        <v>4500336753</v>
      </c>
      <c r="D547" s="82" t="s">
        <v>724</v>
      </c>
      <c r="E547" s="83"/>
      <c r="F547" s="81" t="s">
        <v>1477</v>
      </c>
      <c r="G547" s="81">
        <v>1</v>
      </c>
      <c r="H547" s="81">
        <v>1</v>
      </c>
      <c r="I547" s="81" t="str">
        <f>IFERROR(VLOOKUP(F547,'Stock PHS'!A:F,6,FALSE),"")</f>
        <v/>
      </c>
      <c r="J547" s="84" t="str">
        <f>IFERROR(VLOOKUP(F547,'Table V'!A:I,9,FALSE),"P/N INCONNU")</f>
        <v>P/N CONNU</v>
      </c>
      <c r="K547" s="81" t="str">
        <f>IFERROR(VLOOKUP(F547,'Table V'!A:J,10,FALSE),"TBD")</f>
        <v>N/A</v>
      </c>
      <c r="L547" s="81" t="str">
        <f>IFERROR(VLOOKUP(F547,'Table V'!A:C,3,FALSE),"LdF non existante")</f>
        <v>LdF approuvée</v>
      </c>
      <c r="M547" s="85" t="s">
        <v>46</v>
      </c>
      <c r="N547" s="81" t="str">
        <f>IFERROR(VLOOKUP(F547,'Table V'!A:H,8,FALSE),"À définir")</f>
        <v>NON</v>
      </c>
      <c r="O547" s="81" t="str">
        <f>IFERROR(VLOOKUP(F547,'Table V'!A:E,2,FALSE),"TBD")</f>
        <v>FDVESS-L4</v>
      </c>
      <c r="P547" s="81" t="str">
        <f>IFERROR(CONCATENATE(VLOOKUP(F547,'Table V'!$A$1:$Q$259969,17,FALSE),"-",(RIGHT(C547,4)),"0",D547),"")</f>
        <v>1251619-6753030</v>
      </c>
      <c r="Q547" s="86" t="str">
        <f>IFERROR(VLOOKUP(F547,'Table V'!A:L,12,FALSE),"")</f>
        <v>COL</v>
      </c>
      <c r="R547" s="82" t="s">
        <v>1368</v>
      </c>
      <c r="S547" s="81">
        <v>71140042</v>
      </c>
      <c r="T547" s="90">
        <v>43622</v>
      </c>
      <c r="U547" s="88" t="s">
        <v>18</v>
      </c>
      <c r="V547" s="86" t="str">
        <f>IFERROR(VLOOKUP(F547,'Table V'!A:F,6,FALSE),"TBD")</f>
        <v>N/A</v>
      </c>
      <c r="W547" s="81" t="str">
        <f>IFERROR(VLOOKUP(F547,'Table V'!A:G,7,FALSE),"TBD")</f>
        <v>N/A</v>
      </c>
      <c r="X547" s="81" t="str">
        <f>IFERROR(VLOOKUP(A547,[1]Feuil1!$A:$AJ,32,FALSE),"N/A")</f>
        <v>N/A</v>
      </c>
      <c r="Y547" s="86" t="s">
        <v>1893</v>
      </c>
      <c r="Z547" s="89" t="s">
        <v>806</v>
      </c>
      <c r="AA547" s="81" t="s">
        <v>141</v>
      </c>
      <c r="AB547" s="85" t="s">
        <v>44</v>
      </c>
      <c r="AC547" s="85" t="s">
        <v>44</v>
      </c>
      <c r="AD547" s="85">
        <v>5195</v>
      </c>
      <c r="AE547" s="90">
        <v>43510</v>
      </c>
      <c r="AF547" s="90">
        <v>43630</v>
      </c>
      <c r="AG547" s="90">
        <v>43622</v>
      </c>
      <c r="AH547" s="81"/>
      <c r="AI547" s="133" t="str">
        <f>IFERROR(VLOOKUP(SPARES_MANUF[[#This Row],[LCT pour mise à la MAD]],[2]MAD!$B$4:$J$500000,2,FALSE),"MAD TBD")</f>
        <v>MAD TBD</v>
      </c>
      <c r="AJ547" s="124" t="str">
        <f>IFERROR(VLOOKUP(SPARES_MANUF[[#This Row],[LCT pour mise à la MAD]],[2]MAD!$B$4:$J$500000,9,FALSE),"")</f>
        <v/>
      </c>
      <c r="AK5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47" s="124">
        <f>SPARES_MANUF[[#This Row],[Promised ODD]]</f>
        <v>43630</v>
      </c>
      <c r="AM547" s="122" t="s">
        <v>10</v>
      </c>
      <c r="AN547" s="200">
        <f>IFERROR(VLOOKUP(SPARES_MANUF[[#This Row],[P/N]],'Table V'!A$1:O$7777,13,FALSE),"0,00")</f>
        <v>1321</v>
      </c>
      <c r="AO547" s="201" t="str">
        <f>IFERROR(VLOOKUP(SPARES_MANUF[[#This Row],[P/N]],'Table V'!A$1:O$7777,14,FALSE),"0,00")</f>
        <v>N/A</v>
      </c>
      <c r="AP547" s="202" t="str">
        <f>IFERROR(VLOOKUP(SPARES_MANUF[[#This Row],[P/N]],'Table V'!A$1:O$7777,15,FALSE),"TBD")</f>
        <v>EUR</v>
      </c>
      <c r="AQ547" s="201">
        <v>1321</v>
      </c>
      <c r="AR547" s="202" t="s">
        <v>1096</v>
      </c>
      <c r="AS547" s="204" t="str">
        <f t="shared" si="36"/>
        <v>Valide</v>
      </c>
      <c r="AT547" s="204" t="str">
        <f t="shared" si="37"/>
        <v>Valide</v>
      </c>
      <c r="AU5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547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547" s="259" t="str">
        <f>LEFT(SPARES_MANUF[[#This Row],[LCT]],9)</f>
        <v>LCT251465</v>
      </c>
      <c r="AX547" s="205">
        <f>SPARES_MANUF[[#This Row],[Collaborated date]]</f>
        <v>43630</v>
      </c>
      <c r="AY547" s="206">
        <f>IF(AND(SPARES_MANUF[[#This Row],[Dashboard date]]&gt;40179,SPARES_MANUF[[#This Row],[Dashboard date]]&lt;45658),SPARES_MANUF[[#This Row],[Dashboard date]],0)</f>
        <v>43630</v>
      </c>
      <c r="AZ547" s="207">
        <f>IF(OR(SPARES_MANUF[[#This Row],[Client]]="STELIA",SPARES_MANUF[[#This Row],[Priority]]="RTN",SPARES_MANUF[[#This Row],[Priority]]="EXP",SPARES_MANUF[[#This Row],[Priority]]="CRIT"),2,1)</f>
        <v>1</v>
      </c>
      <c r="BA547" s="208">
        <f>IFERROR(VLOOKUP(SPARES_MANUF[[#This Row],[P/N]],Tableau2[[#All],[PN]:[Temps alloués (h)]],16,FALSE),"TBD")</f>
        <v>1.78</v>
      </c>
      <c r="BB547" s="208">
        <f>IFERROR(SUM(SPARES_MANUF[[#This Row],[Temps alloués Unitaire]]*SPARES_MANUF[[#This Row],[Requested Qty]]),"TBD")</f>
        <v>1.78</v>
      </c>
    </row>
    <row r="548" spans="1:54" ht="51" hidden="1" x14ac:dyDescent="0.2">
      <c r="A548" s="335" t="str">
        <f t="shared" si="38"/>
        <v>2794780510</v>
      </c>
      <c r="B548" s="81" t="str">
        <f>IFERROR(VLOOKUP(F548,'Table V'!A:K,11,FALSE),"TBD")</f>
        <v>AIRBUS</v>
      </c>
      <c r="C548" s="81">
        <v>27947805</v>
      </c>
      <c r="D548" s="82" t="s">
        <v>139</v>
      </c>
      <c r="E548" s="83" t="s">
        <v>86</v>
      </c>
      <c r="F548" s="81" t="s">
        <v>1063</v>
      </c>
      <c r="G548" s="81" t="s">
        <v>1067</v>
      </c>
      <c r="H548" s="81" t="s">
        <v>1067</v>
      </c>
      <c r="I548" s="81" t="str">
        <f>IFERROR(VLOOKUP(F548,'Stock PHS'!A:F,6,FALSE),"")</f>
        <v/>
      </c>
      <c r="J548" s="84" t="str">
        <f>IFERROR(VLOOKUP(F548,'Table V'!A:I,9,FALSE),"P/N INCONNU")</f>
        <v>P/N CONNU</v>
      </c>
      <c r="K548" s="81" t="str">
        <f>IFERROR(VLOOKUP(F548,'Table V'!A:J,10,FALSE),"TBD")</f>
        <v>NB02155</v>
      </c>
      <c r="L548" s="81" t="str">
        <f>IFERROR(VLOOKUP(F548,'Table V'!A:C,3,FALSE),"LdF non existante")</f>
        <v>LdF Non approuvée</v>
      </c>
      <c r="M548" s="85" t="s">
        <v>46</v>
      </c>
      <c r="N548" s="81" t="str">
        <f>IFERROR(VLOOKUP(F548,'Table V'!A:H,8,FALSE),"À définir")</f>
        <v>NON</v>
      </c>
      <c r="O548" s="81">
        <f>IFERROR(VLOOKUP(F548,'Table V'!A:E,2,FALSE),"TBD")</f>
        <v>56</v>
      </c>
      <c r="P548" s="81" t="str">
        <f>IFERROR(CONCATENATE(VLOOKUP(F548,'Table V'!$A$1:$Q$259969,17,FALSE),"-",(RIGHT(C548,4)),"0",D548),"")</f>
        <v>1251019-7805010</v>
      </c>
      <c r="Q548" s="86" t="str">
        <f>IFERROR(VLOOKUP(F548,'Table V'!A:L,12,FALSE),"")</f>
        <v>LAB</v>
      </c>
      <c r="R548" s="82" t="s">
        <v>1102</v>
      </c>
      <c r="S548" s="81" t="s">
        <v>210</v>
      </c>
      <c r="T548" s="90">
        <v>43626</v>
      </c>
      <c r="U548" s="88" t="s">
        <v>18</v>
      </c>
      <c r="V548" s="86" t="str">
        <f>IFERROR(VLOOKUP(F548,'Table V'!A:F,6,FALSE),"TBD")</f>
        <v>N/A</v>
      </c>
      <c r="W548" s="81" t="str">
        <f>IFERROR(VLOOKUP(F548,'Table V'!A:G,7,FALSE),"TBD")</f>
        <v>N/A</v>
      </c>
      <c r="X548" s="81" t="str">
        <f>IFERROR(VLOOKUP(A548,[1]Feuil1!$A:$AJ,32,FALSE),"N/A")</f>
        <v>N/A</v>
      </c>
      <c r="Y548" s="86" t="s">
        <v>1893</v>
      </c>
      <c r="Z548" s="89" t="s">
        <v>2005</v>
      </c>
      <c r="AA548" s="81" t="s">
        <v>840</v>
      </c>
      <c r="AB548" s="85">
        <v>18566</v>
      </c>
      <c r="AC548" s="85" t="s">
        <v>1110</v>
      </c>
      <c r="AD548" s="85">
        <v>6101</v>
      </c>
      <c r="AE548" s="90">
        <v>43591.999988425923</v>
      </c>
      <c r="AF548" s="90">
        <v>43630</v>
      </c>
      <c r="AG548" s="90">
        <f>IF(OR(E548="AOG",E548="CRIT"),(IFERROR(IF(AF548=0,WORKDAY(AE548,-2),WORKDAY(AF548,-2)),"TBD")),(IFERROR(IF(AF548=0,WORKDAY(AE548,-4),WORKDAY(AF548,-4)),"TBD")))</f>
        <v>43626</v>
      </c>
      <c r="AH548" s="81"/>
      <c r="AI548" s="133">
        <f>IFERROR(VLOOKUP(SPARES_MANUF[[#This Row],[LCT pour mise à la MAD]],[2]MAD!$B$4:$J$500000,2,FALSE),"MAD TBD")</f>
        <v>43634</v>
      </c>
      <c r="AJ548" s="246">
        <f>IFERROR(VLOOKUP(SPARES_MANUF[[#This Row],[LCT pour mise à la MAD]],[2]MAD!$B$4:$J$500000,9,FALSE),"")</f>
        <v>43635</v>
      </c>
      <c r="AK5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48" s="90">
        <f>SPARES_MANUF[[#This Row],[Promised ODD]]</f>
        <v>43630</v>
      </c>
      <c r="AM548" s="122" t="s">
        <v>10</v>
      </c>
      <c r="AN548" s="200">
        <f>IFERROR(VLOOKUP(SPARES_MANUF[[#This Row],[P/N]],'Table V'!A$1:O$7777,13,FALSE),"0,00")</f>
        <v>1045</v>
      </c>
      <c r="AO548" s="201">
        <f>IFERROR(VLOOKUP(SPARES_MANUF[[#This Row],[P/N]],'Table V'!A$1:O$7777,14,FALSE),"0,00")</f>
        <v>1871</v>
      </c>
      <c r="AP548" s="202" t="str">
        <f>IFERROR(VLOOKUP(SPARES_MANUF[[#This Row],[P/N]],'Table V'!A$1:O$7777,15,FALSE),"TBD")</f>
        <v>USD</v>
      </c>
      <c r="AQ548" s="201" t="str">
        <f>IFERROR(VLOOKUP(SPARES_MANUF[[#This Row],[CONCAT]],[3]PO_AS!$A$2:$R$2520,16,FALSE),"TBD")</f>
        <v>TBD</v>
      </c>
      <c r="AR548" s="202" t="str">
        <f>IFERROR(VLOOKUP(SPARES_MANUF[[#This Row],[CONCAT]],[3]PO_AS!$A$2:$S$2520,18,FALSE),"TBD")</f>
        <v>TBD</v>
      </c>
      <c r="AS548" s="204" t="str">
        <f t="shared" si="36"/>
        <v>Non valide</v>
      </c>
      <c r="AT548" s="204" t="str">
        <f t="shared" si="37"/>
        <v>Non valide</v>
      </c>
      <c r="AU5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3135</v>
      </c>
      <c r="AV548" s="280">
        <f>IFERROR(SPARES_MANUF[[#This Row],[CA]]*INDEX('Paramètres listes'!$A$32:$C$34,MATCH(SPARES_MANUF[[#This Row],[Devise vendue]],'Paramètres listes'!$A$32:$A$34,0),MATCH(DASHBOARD!$J$5,'Paramètres listes'!$A$32:$C$32,0)),"0,00")</f>
        <v>2790.15</v>
      </c>
      <c r="AW548" s="259" t="str">
        <f>LEFT(SPARES_MANUF[[#This Row],[LCT]],9)</f>
        <v>LCT182763</v>
      </c>
      <c r="AX548" s="205">
        <f>SPARES_MANUF[[#This Row],[Collaborated date]]</f>
        <v>43630</v>
      </c>
      <c r="AY548" s="206">
        <f>IF(AND(SPARES_MANUF[[#This Row],[Dashboard date]]&gt;40179,SPARES_MANUF[[#This Row],[Dashboard date]]&lt;45658),SPARES_MANUF[[#This Row],[Dashboard date]],0)</f>
        <v>43630</v>
      </c>
      <c r="AZ548" s="207">
        <f>IF(OR(SPARES_MANUF[[#This Row],[Client]]="STELIA",SPARES_MANUF[[#This Row],[Priority]]="RTN",SPARES_MANUF[[#This Row],[Priority]]="EXP",SPARES_MANUF[[#This Row],[Priority]]="CRIT"),2,1)</f>
        <v>2</v>
      </c>
      <c r="BA548" s="208">
        <f>IFERROR(VLOOKUP(SPARES_MANUF[[#This Row],[P/N]],Tableau2[[#All],[PN]:[Temps alloués (h)]],16,FALSE),"TBD")</f>
        <v>1.43</v>
      </c>
      <c r="BB548" s="208">
        <f>IFERROR(SUM(SPARES_MANUF[[#This Row],[Temps alloués Unitaire]]*SPARES_MANUF[[#This Row],[Requested Qty]]),"TBD")</f>
        <v>4.29</v>
      </c>
    </row>
    <row r="549" spans="1:54" ht="38.25" hidden="1" customHeight="1" x14ac:dyDescent="0.2">
      <c r="A549" s="335" t="str">
        <f t="shared" si="38"/>
        <v>2806044610</v>
      </c>
      <c r="B549" s="81" t="str">
        <f>IFERROR(VLOOKUP(F549,'Table V'!A:K,11,FALSE),"TBD")</f>
        <v>AIRBUS</v>
      </c>
      <c r="C549" s="81">
        <v>28060446</v>
      </c>
      <c r="D549" s="82" t="s">
        <v>139</v>
      </c>
      <c r="E549" s="83" t="s">
        <v>86</v>
      </c>
      <c r="F549" s="81" t="s">
        <v>576</v>
      </c>
      <c r="G549" s="81">
        <v>1</v>
      </c>
      <c r="H549" s="81">
        <v>1</v>
      </c>
      <c r="I549" s="81" t="str">
        <f>IFERROR(VLOOKUP(F549,'Stock PHS'!A:F,6,FALSE),"")</f>
        <v/>
      </c>
      <c r="J549" s="84" t="str">
        <f>IFERROR(VLOOKUP(F549,'Table V'!A:I,9,FALSE),"P/N INCONNU")</f>
        <v>P/N CONNU</v>
      </c>
      <c r="K549" s="81" t="str">
        <f>IFERROR(VLOOKUP(F549,'Table V'!A:J,10,FALSE),"TBD")</f>
        <v>NB5457P</v>
      </c>
      <c r="L549" s="81" t="str">
        <f>IFERROR(VLOOKUP(F549,'Table V'!A:C,3,FALSE),"LdF non existante")</f>
        <v>LdF approuvée</v>
      </c>
      <c r="M549" s="85"/>
      <c r="N549" s="85" t="str">
        <f>IFERROR(VLOOKUP(F549,'Table V'!A:H,8,FALSE),"À définir")</f>
        <v>NON</v>
      </c>
      <c r="O549" s="81">
        <f>IFERROR(VLOOKUP(F549,'Table V'!A:E,2,FALSE),"TBD")</f>
        <v>117</v>
      </c>
      <c r="P549" s="81" t="str">
        <f>IFERROR(CONCATENATE(VLOOKUP(F549,'Table V'!$A$1:$Q$259969,17,FALSE),"-",(RIGHT(C549,4)),"0",D549),"")</f>
        <v>1251019-0446010</v>
      </c>
      <c r="Q549" s="92" t="str">
        <f>IFERROR(VLOOKUP(F549,'Table V'!A:L,12,FALSE),"")</f>
        <v>LAB</v>
      </c>
      <c r="R549" s="82" t="s">
        <v>1443</v>
      </c>
      <c r="S549" s="81" t="s">
        <v>1904</v>
      </c>
      <c r="T549" s="90">
        <v>43629</v>
      </c>
      <c r="U549" s="88" t="s">
        <v>18</v>
      </c>
      <c r="V549" s="93" t="str">
        <f>IFERROR(VLOOKUP(F549,'Table V'!A:F,6,FALSE),"TBD")</f>
        <v>N/A</v>
      </c>
      <c r="W549" s="94" t="str">
        <f>IFERROR(VLOOKUP(F549,'Table V'!A:G,7,FALSE),"TBD")</f>
        <v>N/A</v>
      </c>
      <c r="X549" s="81" t="str">
        <f>IFERROR(VLOOKUP(A549,[1]Feuil1!$A:$AJ,32,FALSE),"N/A")</f>
        <v>N/A</v>
      </c>
      <c r="Y549" s="86" t="s">
        <v>1893</v>
      </c>
      <c r="Z549" s="89" t="s">
        <v>2007</v>
      </c>
      <c r="AA549" s="81" t="s">
        <v>840</v>
      </c>
      <c r="AB549" s="85">
        <v>21862</v>
      </c>
      <c r="AC549" s="85"/>
      <c r="AD549" s="85" t="s">
        <v>1957</v>
      </c>
      <c r="AE549" s="90">
        <v>43617</v>
      </c>
      <c r="AF549" s="90">
        <v>43635</v>
      </c>
      <c r="AG549" s="90">
        <f>IF(OR(E549="AOG",E549="CRIT"),(IFERROR(IF(AF549=0,WORKDAY(AE549,-2),WORKDAY(AF549,-2)),"TBD")),(IFERROR(IF(AF549=0,WORKDAY(AE549,-4),WORKDAY(AF549,-4)),"TBD")))</f>
        <v>43629</v>
      </c>
      <c r="AH549" s="81"/>
      <c r="AI549" s="133">
        <f>IFERROR(VLOOKUP(SPARES_MANUF[[#This Row],[LCT pour mise à la MAD]],[2]MAD!$B$4:$J$500000,2,FALSE),"MAD TBD")</f>
        <v>43634</v>
      </c>
      <c r="AJ549" s="246">
        <f>IFERROR(VLOOKUP(SPARES_MANUF[[#This Row],[LCT pour mise à la MAD]],[2]MAD!$B$4:$J$500000,9,FALSE),"")</f>
        <v>43635</v>
      </c>
      <c r="AK5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49" s="124">
        <f>SPARES_MANUF[[#This Row],[Promised ODD]]</f>
        <v>43635</v>
      </c>
      <c r="AM549" s="122" t="s">
        <v>10</v>
      </c>
      <c r="AN549" s="200">
        <f>IFERROR(VLOOKUP(SPARES_MANUF[[#This Row],[P/N]],'Table V'!A$1:O$7777,13,FALSE),"0,00")</f>
        <v>1313.9</v>
      </c>
      <c r="AO549" s="201">
        <f>IFERROR(VLOOKUP(SPARES_MANUF[[#This Row],[P/N]],'Table V'!A$1:O$7777,14,FALSE),"0,00")</f>
        <v>0</v>
      </c>
      <c r="AP549" s="202" t="str">
        <f>IFERROR(VLOOKUP(SPARES_MANUF[[#This Row],[P/N]],'Table V'!A$1:O$7777,15,FALSE),"TBD")</f>
        <v>USD</v>
      </c>
      <c r="AQ549" s="201" t="str">
        <f>IFERROR(VLOOKUP(SPARES_MANUF[[#This Row],[CONCAT]],[3]PO_AS!$A$2:$R$2520,16,FALSE),"TBD")</f>
        <v>TBD</v>
      </c>
      <c r="AR549" s="202" t="str">
        <f>IFERROR(VLOOKUP(SPARES_MANUF[[#This Row],[CONCAT]],[3]PO_AS!$A$2:$S$2520,18,FALSE),"TBD")</f>
        <v>TBD</v>
      </c>
      <c r="AS549" s="202" t="str">
        <f t="shared" si="36"/>
        <v>Non valide</v>
      </c>
      <c r="AT549" s="202" t="str">
        <f t="shared" si="37"/>
        <v>Non valide</v>
      </c>
      <c r="AU5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54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549" s="259" t="str">
        <f>LEFT(SPARES_MANUF[[#This Row],[LCT]],9)</f>
        <v>LCT268641</v>
      </c>
      <c r="AX549" s="205">
        <f>SPARES_MANUF[[#This Row],[Collaborated date]]</f>
        <v>43635</v>
      </c>
      <c r="AY549" s="206">
        <f>IF(AND(SPARES_MANUF[[#This Row],[Dashboard date]]&gt;40179,SPARES_MANUF[[#This Row],[Dashboard date]]&lt;45658),SPARES_MANUF[[#This Row],[Dashboard date]],0)</f>
        <v>43635</v>
      </c>
      <c r="AZ549" s="207">
        <f>IF(OR(SPARES_MANUF[[#This Row],[Client]]="STELIA",SPARES_MANUF[[#This Row],[Priority]]="RTN",SPARES_MANUF[[#This Row],[Priority]]="EXP",SPARES_MANUF[[#This Row],[Priority]]="CRIT"),2,1)</f>
        <v>2</v>
      </c>
      <c r="BA549" s="208">
        <f>IFERROR(VLOOKUP(SPARES_MANUF[[#This Row],[P/N]],Tableau2[[#All],[PN]:[Temps alloués (h)]],16,FALSE),"TBD")</f>
        <v>3.74</v>
      </c>
      <c r="BB549" s="208">
        <f>IFERROR(SUM(SPARES_MANUF[[#This Row],[Temps alloués Unitaire]]*SPARES_MANUF[[#This Row],[Requested Qty]]),"TBD")</f>
        <v>3.74</v>
      </c>
    </row>
    <row r="550" spans="1:54" ht="25.5" hidden="1" x14ac:dyDescent="0.2">
      <c r="A550" s="335" t="str">
        <f t="shared" si="38"/>
        <v>450037868810</v>
      </c>
      <c r="B550" s="81" t="str">
        <f>IFERROR(VLOOKUP(F550,'Table V'!A:K,11,FALSE),"TBD")</f>
        <v>LATECOERE</v>
      </c>
      <c r="C550" s="81">
        <v>4500378688</v>
      </c>
      <c r="D550" s="82" t="s">
        <v>139</v>
      </c>
      <c r="E550" s="83"/>
      <c r="F550" s="81" t="s">
        <v>1476</v>
      </c>
      <c r="G550" s="81">
        <v>1</v>
      </c>
      <c r="H550" s="81">
        <v>1</v>
      </c>
      <c r="I550" s="81" t="str">
        <f>IFERROR(VLOOKUP(F550,'Stock PHS'!A:F,6,FALSE),"")</f>
        <v/>
      </c>
      <c r="J550" s="84" t="str">
        <f>IFERROR(VLOOKUP(F550,'Table V'!A:I,9,FALSE),"P/N INCONNU")</f>
        <v>P/N CONNU</v>
      </c>
      <c r="K550" s="81" t="str">
        <f>IFERROR(VLOOKUP(F550,'Table V'!A:J,10,FALSE),"TBD")</f>
        <v>N/A</v>
      </c>
      <c r="L550" s="81" t="str">
        <f>IFERROR(VLOOKUP(F550,'Table V'!A:C,3,FALSE),"LdF non existante")</f>
        <v>LdF approuvée</v>
      </c>
      <c r="M550" s="85" t="s">
        <v>46</v>
      </c>
      <c r="N550" s="85" t="str">
        <f>IFERROR(VLOOKUP(F550,'Table V'!A:H,8,FALSE),"À définir")</f>
        <v>N/A</v>
      </c>
      <c r="O550" s="81" t="str">
        <f>IFERROR(VLOOKUP(F550,'Table V'!A:E,2,FALSE),"TBD")</f>
        <v>FDCP-L1</v>
      </c>
      <c r="P550" s="81" t="str">
        <f>IFERROR(CONCATENATE(VLOOKUP(F550,'Table V'!$A$1:$Q$259969,17,FALSE),"-",(RIGHT(C550,4)),"0",D550),"")</f>
        <v>1251619-8688010</v>
      </c>
      <c r="Q550" s="92" t="str">
        <f>IFERROR(VLOOKUP(F550,'Table V'!A:L,12,FALSE),"")</f>
        <v>COL</v>
      </c>
      <c r="R550" s="82" t="s">
        <v>1537</v>
      </c>
      <c r="S550" s="81">
        <v>73220119</v>
      </c>
      <c r="T550" s="90">
        <v>43629</v>
      </c>
      <c r="U550" s="88" t="s">
        <v>18</v>
      </c>
      <c r="V550" s="93" t="str">
        <f>IFERROR(VLOOKUP(F550,'Table V'!A:F,6,FALSE),"TBD")</f>
        <v>N/A</v>
      </c>
      <c r="W550" s="94" t="str">
        <f>IFERROR(VLOOKUP(F550,'Table V'!A:G,7,FALSE),"TBD")</f>
        <v>N/A</v>
      </c>
      <c r="X550" s="81" t="str">
        <f>IFERROR(VLOOKUP(A550,[1]Feuil1!$A:$AJ,32,FALSE),"N/A")</f>
        <v>N/A</v>
      </c>
      <c r="Y550" s="86" t="s">
        <v>1893</v>
      </c>
      <c r="Z550" s="89" t="s">
        <v>1971</v>
      </c>
      <c r="AA550" s="81" t="s">
        <v>141</v>
      </c>
      <c r="AB550" s="85">
        <v>22020</v>
      </c>
      <c r="AC550" s="85"/>
      <c r="AD550" s="85">
        <v>6543</v>
      </c>
      <c r="AE550" s="90">
        <v>43609</v>
      </c>
      <c r="AF550" s="90">
        <v>43630</v>
      </c>
      <c r="AG550" s="90">
        <v>43629</v>
      </c>
      <c r="AH550" s="81"/>
      <c r="AI550" s="133" t="str">
        <f>IFERROR(VLOOKUP(SPARES_MANUF[[#This Row],[LCT pour mise à la MAD]],[2]MAD!$B$4:$J$500000,2,FALSE),"MAD TBD")</f>
        <v>MAD TBD</v>
      </c>
      <c r="AJ550" s="246" t="str">
        <f>IFERROR(VLOOKUP(SPARES_MANUF[[#This Row],[LCT pour mise à la MAD]],[2]MAD!$B$4:$J$500000,9,FALSE),"")</f>
        <v/>
      </c>
      <c r="AK5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50" s="124">
        <f>SPARES_MANUF[[#This Row],[Promised ODD]]</f>
        <v>43630</v>
      </c>
      <c r="AM550" s="122" t="s">
        <v>10</v>
      </c>
      <c r="AN550" s="200">
        <f>IFERROR(VLOOKUP(SPARES_MANUF[[#This Row],[P/N]],'Table V'!A$1:O$7777,13,FALSE),"0,00")</f>
        <v>1239</v>
      </c>
      <c r="AO550" s="201" t="str">
        <f>IFERROR(VLOOKUP(SPARES_MANUF[[#This Row],[P/N]],'Table V'!A$1:O$7777,14,FALSE),"0,00")</f>
        <v>N/A</v>
      </c>
      <c r="AP550" s="202" t="str">
        <f>IFERROR(VLOOKUP(SPARES_MANUF[[#This Row],[P/N]],'Table V'!A$1:O$7777,15,FALSE),"TBD")</f>
        <v>EUR</v>
      </c>
      <c r="AQ550" s="201">
        <v>1239</v>
      </c>
      <c r="AR550" s="202" t="s">
        <v>1096</v>
      </c>
      <c r="AS550" s="202" t="str">
        <f t="shared" si="36"/>
        <v>Valide</v>
      </c>
      <c r="AT550" s="202" t="str">
        <f t="shared" si="37"/>
        <v>Valide</v>
      </c>
      <c r="AU5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50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50" s="259" t="str">
        <f>LEFT(SPARES_MANUF[[#This Row],[LCT]],9)</f>
        <v>LCT289751</v>
      </c>
      <c r="AX550" s="205">
        <f>SPARES_MANUF[[#This Row],[Collaborated date]]</f>
        <v>43630</v>
      </c>
      <c r="AY550" s="206">
        <f>IF(AND(SPARES_MANUF[[#This Row],[Dashboard date]]&gt;40179,SPARES_MANUF[[#This Row],[Dashboard date]]&lt;45658),SPARES_MANUF[[#This Row],[Dashboard date]],0)</f>
        <v>43630</v>
      </c>
      <c r="AZ550" s="207">
        <f>IF(OR(SPARES_MANUF[[#This Row],[Client]]="STELIA",SPARES_MANUF[[#This Row],[Priority]]="RTN",SPARES_MANUF[[#This Row],[Priority]]="EXP",SPARES_MANUF[[#This Row],[Priority]]="CRIT"),2,1)</f>
        <v>1</v>
      </c>
      <c r="BA550" s="208">
        <f>IFERROR(VLOOKUP(SPARES_MANUF[[#This Row],[P/N]],Tableau2[[#All],[PN]:[Temps alloués (h)]],16,FALSE),"TBD")</f>
        <v>2.14</v>
      </c>
      <c r="BB550" s="208">
        <f>IFERROR(SUM(SPARES_MANUF[[#This Row],[Temps alloués Unitaire]]*SPARES_MANUF[[#This Row],[Requested Qty]]),"TBD")</f>
        <v>2.14</v>
      </c>
    </row>
    <row r="551" spans="1:54" ht="38.25" hidden="1" customHeight="1" x14ac:dyDescent="0.2">
      <c r="A551" s="335" t="str">
        <f t="shared" si="38"/>
        <v>2809790010</v>
      </c>
      <c r="B551" s="81" t="str">
        <f>IFERROR(VLOOKUP(F551,'Table V'!A:K,11,FALSE),"TBD")</f>
        <v>AIRBUS</v>
      </c>
      <c r="C551" s="81">
        <v>28097900</v>
      </c>
      <c r="D551" s="82" t="s">
        <v>139</v>
      </c>
      <c r="E551" s="83" t="s">
        <v>3</v>
      </c>
      <c r="F551" s="81" t="s">
        <v>1601</v>
      </c>
      <c r="G551" s="81">
        <v>7</v>
      </c>
      <c r="H551" s="81">
        <v>7</v>
      </c>
      <c r="I551" s="81" t="str">
        <f>IFERROR(VLOOKUP(F551,'Stock PHS'!A:F,6,FALSE),"")</f>
        <v/>
      </c>
      <c r="J551" s="84" t="str">
        <f>IFERROR(VLOOKUP(F551,'Table V'!A:I,9,FALSE),"P/N INCONNU")</f>
        <v>P/N CONNU</v>
      </c>
      <c r="K551" s="81" t="str">
        <f>IFERROR(VLOOKUP(F551,'Table V'!A:J,10,FALSE),"TBD")</f>
        <v>N/A</v>
      </c>
      <c r="L551" s="81" t="str">
        <f>IFERROR(VLOOKUP(F551,'Table V'!A:C,3,FALSE),"LdF non existante")</f>
        <v>LdF Non approuvée</v>
      </c>
      <c r="M551" s="85"/>
      <c r="N551" s="85" t="str">
        <f>IFERROR(VLOOKUP(F551,'Table V'!A:H,8,FALSE),"À définir")</f>
        <v>NON</v>
      </c>
      <c r="O551" s="81" t="str">
        <f>IFERROR(VLOOKUP(F551,'Table V'!A:E,2,FALSE),"TBD")</f>
        <v>BUNDLE</v>
      </c>
      <c r="P551" s="85" t="str">
        <f>IFERROR(CONCATENATE(VLOOKUP(F551,'Table V'!$A$1:$Q$259969,17,FALSE),"-",(RIGHT(C551,4)),"0",D551),"")</f>
        <v>1251019-7900010</v>
      </c>
      <c r="Q551" s="92" t="str">
        <f>IFERROR(VLOOKUP(F551,'Table V'!A:L,12,FALSE),"")</f>
        <v>COL</v>
      </c>
      <c r="R551" s="82" t="s">
        <v>1622</v>
      </c>
      <c r="S551" s="81" t="s">
        <v>1625</v>
      </c>
      <c r="T551" s="90">
        <v>43630</v>
      </c>
      <c r="U551" s="88" t="s">
        <v>18</v>
      </c>
      <c r="V551" s="93" t="str">
        <f>IFERROR(VLOOKUP(F551,'Table V'!A:F,6,FALSE),"TBD")</f>
        <v>N/A</v>
      </c>
      <c r="W551" s="94" t="str">
        <f>IFERROR(VLOOKUP(F551,'Table V'!A:G,7,FALSE),"TBD")</f>
        <v>N/A</v>
      </c>
      <c r="X551" s="81" t="str">
        <f>IFERROR(VLOOKUP(A551,[1]Feuil1!$A:$AJ,32,FALSE),"N/A")</f>
        <v>N/A</v>
      </c>
      <c r="Y551" s="86" t="s">
        <v>1893</v>
      </c>
      <c r="Z551" s="89" t="s">
        <v>2001</v>
      </c>
      <c r="AA551" s="81" t="s">
        <v>840</v>
      </c>
      <c r="AB551" s="85">
        <v>23238</v>
      </c>
      <c r="AC551" s="85"/>
      <c r="AD551" s="85">
        <v>7063</v>
      </c>
      <c r="AE551" s="90">
        <v>43636</v>
      </c>
      <c r="AF551" s="90">
        <v>43636</v>
      </c>
      <c r="AG551" s="90">
        <v>43630</v>
      </c>
      <c r="AH551" s="81"/>
      <c r="AI551" s="133" t="str">
        <f>IFERROR(VLOOKUP(SPARES_MANUF[[#This Row],[LCT pour mise à la MAD]],[2]MAD!$B$4:$J$500000,2,FALSE),"MAD TBD")</f>
        <v>MAD TBD</v>
      </c>
      <c r="AJ551" s="246" t="str">
        <f>IFERROR(VLOOKUP(SPARES_MANUF[[#This Row],[LCT pour mise à la MAD]],[2]MAD!$B$4:$J$500000,9,FALSE),"")</f>
        <v/>
      </c>
      <c r="AK5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51" s="124">
        <f>SPARES_MANUF[[#This Row],[Promised ODD]]</f>
        <v>43636</v>
      </c>
      <c r="AM551" s="122" t="s">
        <v>10</v>
      </c>
      <c r="AN551" s="200">
        <f>IFERROR(VLOOKUP(SPARES_MANUF[[#This Row],[P/N]],'Table V'!A$1:O$7777,13,FALSE),"0,00")</f>
        <v>4521</v>
      </c>
      <c r="AO551" s="201">
        <f>IFERROR(VLOOKUP(SPARES_MANUF[[#This Row],[P/N]],'Table V'!A$1:O$7777,14,FALSE),"0,00")</f>
        <v>9368</v>
      </c>
      <c r="AP551" s="202" t="str">
        <f>IFERROR(VLOOKUP(SPARES_MANUF[[#This Row],[P/N]],'Table V'!A$1:O$7777,15,FALSE),"TBD")</f>
        <v>USD</v>
      </c>
      <c r="AQ551" s="201">
        <f>IFERROR(VLOOKUP(SPARES_MANUF[[#This Row],[CONCAT]],[3]PO_AS!$A$2:$R$2520,16,FALSE),"TBD")</f>
        <v>4521</v>
      </c>
      <c r="AR551" s="202" t="str">
        <f>IFERROR(VLOOKUP(SPARES_MANUF[[#This Row],[CONCAT]],[3]PO_AS!$A$2:$S$2520,18,FALSE),"TBD")</f>
        <v>USD</v>
      </c>
      <c r="AS551" s="202" t="str">
        <f t="shared" si="36"/>
        <v>Valide</v>
      </c>
      <c r="AT551" s="202" t="str">
        <f t="shared" si="37"/>
        <v>Valide</v>
      </c>
      <c r="AU5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65576</v>
      </c>
      <c r="AV551" s="280">
        <f>IFERROR(SPARES_MANUF[[#This Row],[CA]]*INDEX('Paramètres listes'!$A$32:$C$34,MATCH(SPARES_MANUF[[#This Row],[Devise vendue]],'Paramètres listes'!$A$32:$A$34,0),MATCH(DASHBOARD!$J$5,'Paramètres listes'!$A$32:$C$32,0)),"0,00")</f>
        <v>58362.64</v>
      </c>
      <c r="AW551" s="259" t="str">
        <f>LEFT(SPARES_MANUF[[#This Row],[LCT]],9)</f>
        <v>LCT307474</v>
      </c>
      <c r="AX551" s="205">
        <f>SPARES_MANUF[[#This Row],[Collaborated date]]</f>
        <v>43636</v>
      </c>
      <c r="AY551" s="206">
        <f>IF(AND(SPARES_MANUF[[#This Row],[Dashboard date]]&gt;40179,SPARES_MANUF[[#This Row],[Dashboard date]]&lt;45658),SPARES_MANUF[[#This Row],[Dashboard date]],0)</f>
        <v>43636</v>
      </c>
      <c r="AZ551" s="207">
        <f>IF(OR(SPARES_MANUF[[#This Row],[Client]]="STELIA",SPARES_MANUF[[#This Row],[Priority]]="RTN",SPARES_MANUF[[#This Row],[Priority]]="EXP",SPARES_MANUF[[#This Row],[Priority]]="CRIT"),2,1)</f>
        <v>1</v>
      </c>
      <c r="BA551" s="208">
        <f>IFERROR(VLOOKUP(SPARES_MANUF[[#This Row],[P/N]],Tableau2[[#All],[PN]:[Temps alloués (h)]],16,FALSE),"TBD")</f>
        <v>19.37</v>
      </c>
      <c r="BB551" s="208">
        <f>IFERROR(SUM(SPARES_MANUF[[#This Row],[Temps alloués Unitaire]]*SPARES_MANUF[[#This Row],[Requested Qty]]),"TBD")</f>
        <v>135.59</v>
      </c>
    </row>
    <row r="552" spans="1:54" ht="38.25" hidden="1" customHeight="1" x14ac:dyDescent="0.2">
      <c r="A552" s="335" t="str">
        <f t="shared" si="38"/>
        <v>490003836810</v>
      </c>
      <c r="B552" s="81" t="str">
        <f>IFERROR(VLOOKUP(F552,'Table V'!A:K,11,FALSE),"TBD")</f>
        <v>STELIA</v>
      </c>
      <c r="C552" s="81">
        <v>4900038368</v>
      </c>
      <c r="D552" s="82" t="s">
        <v>139</v>
      </c>
      <c r="E552" s="83" t="s">
        <v>86</v>
      </c>
      <c r="F552" s="81" t="s">
        <v>663</v>
      </c>
      <c r="G552" s="81">
        <v>1</v>
      </c>
      <c r="H552" s="81">
        <v>1</v>
      </c>
      <c r="I552" s="81" t="str">
        <f>IFERROR(VLOOKUP(F552,'Stock PHS'!A:F,6,FALSE),"")</f>
        <v/>
      </c>
      <c r="J552" s="84" t="str">
        <f>IFERROR(VLOOKUP(F552,'Table V'!A:I,9,FALSE),"P/N INCONNU")</f>
        <v>P/N CONNU</v>
      </c>
      <c r="K552" s="81" t="str">
        <f>IFERROR(VLOOKUP(F552,'Table V'!A:J,10,FALSE),"TBD")</f>
        <v>TBD</v>
      </c>
      <c r="L552" s="81" t="str">
        <f>IFERROR(VLOOKUP(F552,'Table V'!A:C,3,FALSE),"LdF non existante")</f>
        <v>LdF approuvée</v>
      </c>
      <c r="M552" s="85"/>
      <c r="N552" s="85" t="str">
        <f>IFERROR(VLOOKUP(F552,'Table V'!A:H,8,FALSE),"À définir")</f>
        <v>OUI</v>
      </c>
      <c r="O552" s="81" t="str">
        <f>IFERROR(VLOOKUP(F552,'Table V'!A:E,2,FALSE),"TBD")</f>
        <v>CABLE COAXIAL</v>
      </c>
      <c r="P552" s="85" t="str">
        <f>IFERROR(CONCATENATE(VLOOKUP(F552,'Table V'!$A$1:$Q$259969,17,FALSE),"-",(RIGHT(C552,4)),"0",D552),"")</f>
        <v>1251019-8368010</v>
      </c>
      <c r="Q552" s="92" t="str">
        <f>IFERROR(VLOOKUP(F552,'Table V'!A:L,12,FALSE),"")</f>
        <v>COL</v>
      </c>
      <c r="R552" s="82" t="s">
        <v>1933</v>
      </c>
      <c r="S552" s="81" t="s">
        <v>1934</v>
      </c>
      <c r="T552" s="90">
        <v>43630</v>
      </c>
      <c r="U552" s="88" t="s">
        <v>18</v>
      </c>
      <c r="V552" s="93" t="str">
        <f>IFERROR(VLOOKUP(F552,'Table V'!A:F,6,FALSE),"TBD")</f>
        <v>N/A</v>
      </c>
      <c r="W552" s="94" t="str">
        <f>IFERROR(VLOOKUP(F552,'Table V'!A:G,7,FALSE),"TBD")</f>
        <v>N/A</v>
      </c>
      <c r="X552" s="81" t="str">
        <f>IFERROR(VLOOKUP(A552,[1]Feuil1!$A:$AJ,32,FALSE),"N/A")</f>
        <v>N/A</v>
      </c>
      <c r="Y552" s="91" t="s">
        <v>1893</v>
      </c>
      <c r="Z552" s="89" t="s">
        <v>1951</v>
      </c>
      <c r="AA552" s="81" t="s">
        <v>840</v>
      </c>
      <c r="AB552" s="85">
        <v>24700</v>
      </c>
      <c r="AC552" s="85"/>
      <c r="AD552" s="85">
        <v>7422</v>
      </c>
      <c r="AE552" s="90">
        <v>43636</v>
      </c>
      <c r="AF552" s="90">
        <v>43636</v>
      </c>
      <c r="AG552" s="90">
        <f>IF(OR(E552="AOG",E552="CRIT"),(IFERROR(IF(AF552=0,WORKDAY(AE552,-2),WORKDAY(AF552,-2)),"TBD")),(IFERROR(IF(AF552=0,WORKDAY(AE552,-4),WORKDAY(AF552,-4)),"TBD")))</f>
        <v>43630</v>
      </c>
      <c r="AH552" s="90"/>
      <c r="AI552" s="133" t="str">
        <f>IFERROR(VLOOKUP(SPARES_MANUF[[#This Row],[LCT pour mise à la MAD]],[2]MAD!$B$4:$J$500000,2,FALSE),"MAD TBD")</f>
        <v>MAD TBD</v>
      </c>
      <c r="AJ552" s="246" t="str">
        <f>IFERROR(VLOOKUP(SPARES_MANUF[[#This Row],[LCT pour mise à la MAD]],[2]MAD!$B$4:$J$500000,9,FALSE),"")</f>
        <v/>
      </c>
      <c r="AK55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52" s="124">
        <f>SPARES_MANUF[[#This Row],[Promised ODD]]</f>
        <v>43636</v>
      </c>
      <c r="AM552" s="122" t="s">
        <v>10</v>
      </c>
      <c r="AN552" s="200">
        <f>IFERROR(VLOOKUP(SPARES_MANUF[[#This Row],[P/N]],'Table V'!A$1:O$7777,13,FALSE),"0,00")</f>
        <v>234.12</v>
      </c>
      <c r="AO552" s="201">
        <f>IFERROR(VLOOKUP(SPARES_MANUF[[#This Row],[P/N]],'Table V'!A$1:O$7777,14,FALSE),"0,00")</f>
        <v>234.12</v>
      </c>
      <c r="AP552" s="202" t="str">
        <f>IFERROR(VLOOKUP(SPARES_MANUF[[#This Row],[P/N]],'Table V'!A$1:O$7777,15,FALSE),"TBD")</f>
        <v>EUR</v>
      </c>
      <c r="AQ552" s="201" t="str">
        <f>IFERROR(VLOOKUP(SPARES_MANUF[[#This Row],[CONCAT]],[3]PO_AS!$A$2:$R$2520,16,FALSE),"TBD")</f>
        <v>TBD</v>
      </c>
      <c r="AR552" s="202" t="str">
        <f>IFERROR(VLOOKUP(SPARES_MANUF[[#This Row],[CONCAT]],[3]PO_AS!$A$2:$S$2520,18,FALSE),"TBD")</f>
        <v>TBD</v>
      </c>
      <c r="AS552" s="202" t="str">
        <f t="shared" si="36"/>
        <v>Non valide</v>
      </c>
      <c r="AT552" s="202" t="str">
        <f t="shared" si="37"/>
        <v>Non valide</v>
      </c>
      <c r="AU55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234.12</v>
      </c>
      <c r="AV552" s="280">
        <f>IFERROR(SPARES_MANUF[[#This Row],[CA]]*INDEX('Paramètres listes'!$A$32:$C$34,MATCH(SPARES_MANUF[[#This Row],[Devise vendue]],'Paramètres listes'!$A$32:$A$34,0),MATCH(DASHBOARD!$J$5,'Paramètres listes'!$A$32:$C$32,0)),"0,00")</f>
        <v>234.12</v>
      </c>
      <c r="AW552" s="260" t="str">
        <f>LEFT(SPARES_MANUF[[#This Row],[LCT]],9)</f>
        <v>LCT342281</v>
      </c>
      <c r="AX552" s="205">
        <f>SPARES_MANUF[[#This Row],[Collaborated date]]</f>
        <v>43636</v>
      </c>
      <c r="AY552" s="206">
        <f>IF(AND(SPARES_MANUF[[#This Row],[Dashboard date]]&gt;40179,SPARES_MANUF[[#This Row],[Dashboard date]]&lt;45658),SPARES_MANUF[[#This Row],[Dashboard date]],0)</f>
        <v>43636</v>
      </c>
      <c r="AZ552" s="207">
        <f>IF(OR(SPARES_MANUF[[#This Row],[Client]]="STELIA",SPARES_MANUF[[#This Row],[Priority]]="RTN",SPARES_MANUF[[#This Row],[Priority]]="EXP",SPARES_MANUF[[#This Row],[Priority]]="CRIT"),2,1)</f>
        <v>2</v>
      </c>
      <c r="BA552" s="208">
        <f>IFERROR(VLOOKUP(SPARES_MANUF[[#This Row],[P/N]],Tableau2[[#All],[PN]:[Temps alloués (h)]],16,FALSE),"TBD")</f>
        <v>1.53</v>
      </c>
      <c r="BB552" s="208">
        <f>IFERROR(SUM(SPARES_MANUF[[#This Row],[Temps alloués Unitaire]]*SPARES_MANUF[[#This Row],[Requested Qty]]),"TBD")</f>
        <v>1.53</v>
      </c>
    </row>
    <row r="553" spans="1:54" ht="38.25" hidden="1" customHeight="1" x14ac:dyDescent="0.2">
      <c r="A553" s="335" t="str">
        <f t="shared" si="38"/>
        <v>28052925
2811802310</v>
      </c>
      <c r="B553" s="81" t="str">
        <f>IFERROR(VLOOKUP(F553,'Table V'!A:K,11,FALSE),"TBD")</f>
        <v>AIRBUS</v>
      </c>
      <c r="C553" s="81" t="s">
        <v>1852</v>
      </c>
      <c r="D553" s="82" t="s">
        <v>139</v>
      </c>
      <c r="E553" s="83" t="s">
        <v>3</v>
      </c>
      <c r="F553" s="81" t="s">
        <v>1393</v>
      </c>
      <c r="G553" s="81">
        <v>2</v>
      </c>
      <c r="H553" s="81">
        <v>2</v>
      </c>
      <c r="I553" s="81" t="str">
        <f>IFERROR(VLOOKUP(F553,'Stock PHS'!A:F,6,FALSE),"")</f>
        <v/>
      </c>
      <c r="J553" s="84" t="str">
        <f>IFERROR(VLOOKUP(F553,'Table V'!A:I,9,FALSE),"P/N INCONNU")</f>
        <v>P/N CONNU</v>
      </c>
      <c r="K553" s="81" t="str">
        <f>IFERROR(VLOOKUP(F553,'Table V'!A:J,10,FALSE),"TBD")</f>
        <v>NA</v>
      </c>
      <c r="L553" s="81" t="str">
        <f>IFERROR(VLOOKUP(F553,'Table V'!A:C,3,FALSE),"LdF non existante")</f>
        <v>LdF Non approuvée</v>
      </c>
      <c r="M553" s="85"/>
      <c r="N553" s="85" t="str">
        <f>IFERROR(VLOOKUP(F553,'Table V'!A:H,8,FALSE),"À définir")</f>
        <v>NON</v>
      </c>
      <c r="O553" s="81">
        <f>IFERROR(VLOOKUP(F553,'Table V'!A:E,2,FALSE),"TBD")</f>
        <v>511</v>
      </c>
      <c r="P553" s="81" t="str">
        <f>IFERROR(CONCATENATE(VLOOKUP(F553,'Table V'!$A$1:$Q$259969,17,FALSE),"-",(RIGHT(C553,4)),"0",D553),"")</f>
        <v>1251019-8023010</v>
      </c>
      <c r="Q553" s="92" t="str">
        <f>IFERROR(VLOOKUP(F553,'Table V'!A:L,12,FALSE),"")</f>
        <v>LAB</v>
      </c>
      <c r="R553" s="82" t="s">
        <v>1860</v>
      </c>
      <c r="S553" s="81" t="s">
        <v>1856</v>
      </c>
      <c r="T553" s="90">
        <v>43634</v>
      </c>
      <c r="U553" s="88" t="s">
        <v>18</v>
      </c>
      <c r="V553" s="93" t="str">
        <f>IFERROR(VLOOKUP(F553,'Table V'!A:F,6,FALSE),"TBD")</f>
        <v>N/A</v>
      </c>
      <c r="W553" s="94" t="str">
        <f>IFERROR(VLOOKUP(F553,'Table V'!A:G,7,FALSE),"TBD")</f>
        <v>N/A</v>
      </c>
      <c r="X553" s="81" t="s">
        <v>44</v>
      </c>
      <c r="Y553" s="86" t="s">
        <v>1893</v>
      </c>
      <c r="Z553" s="89" t="s">
        <v>2004</v>
      </c>
      <c r="AA553" s="81" t="s">
        <v>840</v>
      </c>
      <c r="AB553" s="85">
        <v>22894</v>
      </c>
      <c r="AC553" s="85"/>
      <c r="AD553" s="85">
        <v>6712</v>
      </c>
      <c r="AE553" s="90">
        <v>43507</v>
      </c>
      <c r="AF553" s="90">
        <v>43636</v>
      </c>
      <c r="AG553" s="117">
        <f>IF(OR(E553="AOG",E553="CRIT"),(IFERROR(IF(AF553=0,WORKDAY(AE553,-2),WORKDAY(AF553,-2)),"TBD")),(IFERROR(IF(AF553=0,WORKDAY(AE553,-4),WORKDAY(AF553,-4)),"TBD")))</f>
        <v>43634</v>
      </c>
      <c r="AH553" s="81"/>
      <c r="AI553" s="133">
        <f>IFERROR(VLOOKUP(SPARES_MANUF[[#This Row],[LCT pour mise à la MAD]],[2]MAD!$B$4:$J$500000,2,FALSE),"MAD TBD")</f>
        <v>43634</v>
      </c>
      <c r="AJ553" s="246">
        <f>IFERROR(VLOOKUP(SPARES_MANUF[[#This Row],[LCT pour mise à la MAD]],[2]MAD!$B$4:$J$500000,9,FALSE),"")</f>
        <v>43640</v>
      </c>
      <c r="AK55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53" s="90">
        <f>SPARES_MANUF[[#This Row],[Promised ODD]]</f>
        <v>43636</v>
      </c>
      <c r="AM553" s="122" t="s">
        <v>10</v>
      </c>
      <c r="AN553" s="200">
        <f>IFERROR(VLOOKUP(SPARES_MANUF[[#This Row],[P/N]],'Table V'!A$1:O$7777,13,FALSE),"0,00")</f>
        <v>831</v>
      </c>
      <c r="AO553" s="201">
        <f>IFERROR(VLOOKUP(SPARES_MANUF[[#This Row],[P/N]],'Table V'!A$1:O$7777,14,FALSE),"0,00")</f>
        <v>1258</v>
      </c>
      <c r="AP553" s="202" t="str">
        <f>IFERROR(VLOOKUP(SPARES_MANUF[[#This Row],[P/N]],'Table V'!A$1:O$7777,15,FALSE),"TBD")</f>
        <v>USD</v>
      </c>
      <c r="AQ553" s="201">
        <v>1258</v>
      </c>
      <c r="AR553" s="202" t="s">
        <v>1097</v>
      </c>
      <c r="AS553" s="202" t="str">
        <f t="shared" si="36"/>
        <v>Valide</v>
      </c>
      <c r="AT553" s="202" t="str">
        <f t="shared" si="37"/>
        <v>Valide</v>
      </c>
      <c r="AU55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2516</v>
      </c>
      <c r="AV553" s="280">
        <f>IFERROR(SPARES_MANUF[[#This Row],[CA]]*INDEX('Paramètres listes'!$A$32:$C$34,MATCH(SPARES_MANUF[[#This Row],[Devise vendue]],'Paramètres listes'!$A$32:$A$34,0),MATCH(DASHBOARD!$J$5,'Paramètres listes'!$A$32:$C$32,0)),"0,00")</f>
        <v>2239.2400000000002</v>
      </c>
      <c r="AW553" s="259" t="str">
        <f>LEFT(SPARES_MANUF[[#This Row],[LCT]],9)</f>
        <v>LCT322837</v>
      </c>
      <c r="AX553" s="205">
        <f>SPARES_MANUF[[#This Row],[Collaborated date]]</f>
        <v>43636</v>
      </c>
      <c r="AY553" s="206">
        <f>IF(AND(SPARES_MANUF[[#This Row],[Dashboard date]]&gt;40179,SPARES_MANUF[[#This Row],[Dashboard date]]&lt;45658),SPARES_MANUF[[#This Row],[Dashboard date]],0)</f>
        <v>43636</v>
      </c>
      <c r="AZ553" s="207">
        <f>IF(OR(SPARES_MANUF[[#This Row],[Client]]="STELIA",SPARES_MANUF[[#This Row],[Priority]]="RTN",SPARES_MANUF[[#This Row],[Priority]]="EXP",SPARES_MANUF[[#This Row],[Priority]]="CRIT"),2,1)</f>
        <v>1</v>
      </c>
      <c r="BA553" s="208">
        <f>IFERROR(VLOOKUP(SPARES_MANUF[[#This Row],[P/N]],Tableau2[[#All],[PN]:[Temps alloués (h)]],16,FALSE),"TBD")</f>
        <v>2.14</v>
      </c>
      <c r="BB553" s="208">
        <f>IFERROR(SUM(SPARES_MANUF[[#This Row],[Temps alloués Unitaire]]*SPARES_MANUF[[#This Row],[Requested Qty]]),"TBD")</f>
        <v>4.28</v>
      </c>
    </row>
    <row r="554" spans="1:54" ht="51" hidden="1" x14ac:dyDescent="0.2">
      <c r="A554" s="335" t="str">
        <f t="shared" si="38"/>
        <v>CDE_STA_VENTCTRLPANEL1</v>
      </c>
      <c r="B554" s="81" t="str">
        <f>IFERROR(VLOOKUP(F554,'Table V'!A:K,11,FALSE),"TBD")</f>
        <v>ST Engineering</v>
      </c>
      <c r="C554" s="81" t="s">
        <v>1252</v>
      </c>
      <c r="D554" s="82" t="s">
        <v>1064</v>
      </c>
      <c r="E554" s="83" t="s">
        <v>86</v>
      </c>
      <c r="F554" s="81" t="s">
        <v>1253</v>
      </c>
      <c r="G554" s="81">
        <v>1</v>
      </c>
      <c r="H554" s="81">
        <v>1</v>
      </c>
      <c r="I554" s="81" t="str">
        <f>IFERROR(VLOOKUP(F554,'Stock PHS'!A:F,6,FALSE),"")</f>
        <v/>
      </c>
      <c r="J554" s="84" t="str">
        <f>IFERROR(VLOOKUP(F554,'Table V'!A:I,9,FALSE),"P/N INCONNU")</f>
        <v>P/N CONNU</v>
      </c>
      <c r="K554" s="81" t="str">
        <f>IFERROR(VLOOKUP(F554,'Table V'!A:J,10,FALSE),"TBD")</f>
        <v>NA</v>
      </c>
      <c r="L554" s="81" t="str">
        <f>IFERROR(VLOOKUP(F554,'Table V'!A:C,3,FALSE),"LdF non existante")</f>
        <v>LdF Non approuvée</v>
      </c>
      <c r="M554" s="85"/>
      <c r="N554" s="85" t="str">
        <f>IFERROR(VLOOKUP(F554,'Table V'!A:H,8,FALSE),"À définir")</f>
        <v>OUI</v>
      </c>
      <c r="O554" s="81">
        <v>9205</v>
      </c>
      <c r="P554" s="81" t="str">
        <f>IFERROR(CONCATENATE(VLOOKUP(F554,'Table V'!$A$1:$Q$259969,17,FALSE),"-",(RIGHT(C554,4)),"0",D554),"")</f>
        <v>1254019-ANEL01</v>
      </c>
      <c r="Q554" s="92" t="str">
        <f>IFERROR(VLOOKUP(F554,'Table V'!A:L,12,FALSE),"")</f>
        <v>COL</v>
      </c>
      <c r="R554" s="82" t="s">
        <v>1337</v>
      </c>
      <c r="S554" s="81" t="s">
        <v>153</v>
      </c>
      <c r="T554" s="90">
        <v>43635</v>
      </c>
      <c r="U554" s="88" t="s">
        <v>18</v>
      </c>
      <c r="V554" s="93" t="s">
        <v>2252</v>
      </c>
      <c r="W554" s="94" t="str">
        <f>IFERROR(VLOOKUP(F554,'Table V'!A:G,7,FALSE),"TBD")</f>
        <v>Qté 1</v>
      </c>
      <c r="X554" s="94" t="str">
        <f>IFERROR(VLOOKUP(A554,[1]Feuil1!$A:$AJ,32,FALSE),"N/A")</f>
        <v>Received</v>
      </c>
      <c r="Y554" s="86" t="s">
        <v>1893</v>
      </c>
      <c r="Z554" s="89" t="s">
        <v>1550</v>
      </c>
      <c r="AA554" s="81" t="s">
        <v>840</v>
      </c>
      <c r="AB554" s="85">
        <v>20062</v>
      </c>
      <c r="AC554" s="85"/>
      <c r="AD554" s="85">
        <v>5904</v>
      </c>
      <c r="AE554" s="90">
        <v>43567</v>
      </c>
      <c r="AF554" s="90">
        <v>43636</v>
      </c>
      <c r="AG554" s="117">
        <v>43635</v>
      </c>
      <c r="AH554" s="81"/>
      <c r="AI554" s="133" t="str">
        <f>IFERROR(VLOOKUP(SPARES_MANUF[[#This Row],[LCT pour mise à la MAD]],[2]MAD!$B$4:$J$500000,2,FALSE),"MAD TBD")</f>
        <v>MAD TBD</v>
      </c>
      <c r="AJ554" s="246" t="str">
        <f>IFERROR(VLOOKUP(SPARES_MANUF[[#This Row],[LCT pour mise à la MAD]],[2]MAD!$B$4:$J$500000,9,FALSE),"")</f>
        <v/>
      </c>
      <c r="AK5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54" s="124">
        <f>SPARES_MANUF[[#This Row],[Promised ODD]]</f>
        <v>43636</v>
      </c>
      <c r="AM554" s="122"/>
      <c r="AN554" s="200">
        <f>IFERROR(VLOOKUP(SPARES_MANUF[[#This Row],[P/N]],'Table V'!A$1:O$7777,13,FALSE),"0,00")</f>
        <v>0</v>
      </c>
      <c r="AO554" s="201">
        <f>IFERROR(VLOOKUP(SPARES_MANUF[[#This Row],[P/N]],'Table V'!A$1:O$7777,14,FALSE),"0,00")</f>
        <v>0</v>
      </c>
      <c r="AP554" s="202">
        <f>IFERROR(VLOOKUP(SPARES_MANUF[[#This Row],[P/N]],'Table V'!A$1:O$7777,15,FALSE),"TBD")</f>
        <v>0</v>
      </c>
      <c r="AQ554" s="201" t="str">
        <f>IFERROR(VLOOKUP(SPARES_MANUF[[#This Row],[CONCAT]],[3]PO_AS!$A$2:$R$2520,16,FALSE),"TBD")</f>
        <v>TBD</v>
      </c>
      <c r="AR554" s="202" t="str">
        <f>IFERROR(VLOOKUP(SPARES_MANUF[[#This Row],[CONCAT]],[3]PO_AS!$A$2:$S$2520,18,FALSE),"TBD")</f>
        <v>TBD</v>
      </c>
      <c r="AS554" s="202" t="str">
        <f t="shared" si="36"/>
        <v>Non valide</v>
      </c>
      <c r="AT554" s="202" t="str">
        <f t="shared" si="37"/>
        <v>Non valide</v>
      </c>
      <c r="AU5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55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554" s="259" t="str">
        <f>LEFT(SPARES_MANUF[[#This Row],[LCT]],9)</f>
        <v>LCT242971</v>
      </c>
      <c r="AX554" s="205">
        <f>SPARES_MANUF[[#This Row],[Collaborated date]]</f>
        <v>43636</v>
      </c>
      <c r="AY554" s="206">
        <f>IF(AND(SPARES_MANUF[[#This Row],[Dashboard date]]&gt;40179,SPARES_MANUF[[#This Row],[Dashboard date]]&lt;45658),SPARES_MANUF[[#This Row],[Dashboard date]],0)</f>
        <v>43636</v>
      </c>
      <c r="AZ554" s="207">
        <f>IF(OR(SPARES_MANUF[[#This Row],[Client]]="STELIA",SPARES_MANUF[[#This Row],[Priority]]="RTN",SPARES_MANUF[[#This Row],[Priority]]="EXP",SPARES_MANUF[[#This Row],[Priority]]="CRIT"),2,1)</f>
        <v>2</v>
      </c>
      <c r="BA554" s="208">
        <f>IFERROR(VLOOKUP(SPARES_MANUF[[#This Row],[P/N]],Tableau2[[#All],[PN]:[Temps alloués (h)]],16,FALSE),"TBD")</f>
        <v>0</v>
      </c>
      <c r="BB554" s="208">
        <f>IFERROR(SUM(SPARES_MANUF[[#This Row],[Temps alloués Unitaire]]*SPARES_MANUF[[#This Row],[Requested Qty]]),"TBD")</f>
        <v>0</v>
      </c>
    </row>
    <row r="555" spans="1:54" ht="38.25" hidden="1" customHeight="1" x14ac:dyDescent="0.2">
      <c r="A555" s="335" t="str">
        <f t="shared" si="38"/>
        <v>490003815010</v>
      </c>
      <c r="B555" s="81" t="str">
        <f>IFERROR(VLOOKUP(F555,'Table V'!A:K,11,FALSE),"TBD")</f>
        <v>STELIA</v>
      </c>
      <c r="C555" s="81">
        <v>4900038150</v>
      </c>
      <c r="D555" s="82" t="s">
        <v>139</v>
      </c>
      <c r="E555" s="83" t="s">
        <v>86</v>
      </c>
      <c r="F555" s="81" t="s">
        <v>622</v>
      </c>
      <c r="G555" s="81">
        <v>1</v>
      </c>
      <c r="H555" s="81">
        <v>1</v>
      </c>
      <c r="I555" s="81" t="str">
        <f>IFERROR(VLOOKUP(F555,'Stock PHS'!A:F,6,FALSE),"")</f>
        <v/>
      </c>
      <c r="J555" s="84" t="str">
        <f>IFERROR(VLOOKUP(F555,'Table V'!A:I,9,FALSE),"P/N INCONNU")</f>
        <v>P/N CONNU</v>
      </c>
      <c r="K555" s="81" t="str">
        <f>IFERROR(VLOOKUP(F555,'Table V'!A:J,10,FALSE),"TBD")</f>
        <v>N/A</v>
      </c>
      <c r="L555" s="81" t="str">
        <f>IFERROR(VLOOKUP(F555,'Table V'!A:C,3,FALSE),"LdF non existante")</f>
        <v>LdF approuvée</v>
      </c>
      <c r="M555" s="85"/>
      <c r="N555" s="85" t="str">
        <f>IFERROR(VLOOKUP(F555,'Table V'!A:H,8,FALSE),"À définir")</f>
        <v>OUI</v>
      </c>
      <c r="O555" s="81" t="str">
        <f>IFERROR(VLOOKUP(F555,'Table V'!A:E,2,FALSE),"TBD")</f>
        <v>CÂBLE</v>
      </c>
      <c r="P555" s="85" t="str">
        <f>IFERROR(CONCATENATE(VLOOKUP(F555,'Table V'!$A$1:$Q$259969,17,FALSE),"-",(RIGHT(C555,4)),"0",D555),"")</f>
        <v>1251019-8150010</v>
      </c>
      <c r="Q555" s="92" t="str">
        <f>IFERROR(VLOOKUP(F555,'Table V'!A:L,12,FALSE),"")</f>
        <v>LAB</v>
      </c>
      <c r="R555" s="82" t="s">
        <v>1901</v>
      </c>
      <c r="S555" s="81" t="s">
        <v>1902</v>
      </c>
      <c r="T555" s="90">
        <v>43636</v>
      </c>
      <c r="U555" s="88" t="s">
        <v>18</v>
      </c>
      <c r="V555" s="93" t="str">
        <f>IFERROR(VLOOKUP(F555,'Table V'!A:F,6,FALSE),"TBD")</f>
        <v>N/A</v>
      </c>
      <c r="W555" s="94" t="str">
        <f>IFERROR(VLOOKUP(F555,'Table V'!A:G,7,FALSE),"TBD")</f>
        <v>N/A</v>
      </c>
      <c r="X555" s="81" t="str">
        <f>IFERROR(VLOOKUP(A555,[1]Feuil1!$A:$AJ,32,FALSE),"N/A")</f>
        <v>N/A</v>
      </c>
      <c r="Y555" s="91" t="s">
        <v>1893</v>
      </c>
      <c r="Z555" s="89" t="s">
        <v>1903</v>
      </c>
      <c r="AA555" s="81" t="s">
        <v>840</v>
      </c>
      <c r="AB555" s="85" t="s">
        <v>44</v>
      </c>
      <c r="AC555" s="85" t="s">
        <v>44</v>
      </c>
      <c r="AD555" s="85" t="s">
        <v>44</v>
      </c>
      <c r="AE555" s="90">
        <v>43642</v>
      </c>
      <c r="AF555" s="90">
        <v>43642</v>
      </c>
      <c r="AG555" s="90">
        <f>IF(OR(E555="AOG",E555="CRIT"),(IFERROR(IF(AF555=0,WORKDAY(AE555,-2),WORKDAY(AF555,-2)),"TBD")),(IFERROR(IF(AF555=0,WORKDAY(AE555,-4),WORKDAY(AF555,-4)),"TBD")))</f>
        <v>43636</v>
      </c>
      <c r="AH555" s="90"/>
      <c r="AI555" s="133">
        <f>IFERROR(VLOOKUP(SPARES_MANUF[[#This Row],[LCT pour mise à la MAD]],[2]MAD!$B$4:$J$500000,2,FALSE),"MAD TBD")</f>
        <v>43635</v>
      </c>
      <c r="AJ555" s="370">
        <f>IFERROR(VLOOKUP(SPARES_MANUF[[#This Row],[LCT pour mise à la MAD]],[2]MAD!$B$4:$J$500000,9,FALSE),"")</f>
        <v>43636</v>
      </c>
      <c r="AK5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55" s="124">
        <f>SPARES_MANUF[[#This Row],[Promised ODD]]</f>
        <v>43642</v>
      </c>
      <c r="AM555" s="122" t="s">
        <v>10</v>
      </c>
      <c r="AN555" s="200">
        <f>IFERROR(VLOOKUP(SPARES_MANUF[[#This Row],[P/N]],'Table V'!A$1:O$7777,13,FALSE),"0,00")</f>
        <v>245</v>
      </c>
      <c r="AO555" s="201">
        <f>IFERROR(VLOOKUP(SPARES_MANUF[[#This Row],[P/N]],'Table V'!A$1:O$7777,14,FALSE),"0,00")</f>
        <v>0</v>
      </c>
      <c r="AP555" s="202" t="str">
        <f>IFERROR(VLOOKUP(SPARES_MANUF[[#This Row],[P/N]],'Table V'!A$1:O$7777,15,FALSE),"TBD")</f>
        <v>EUR</v>
      </c>
      <c r="AQ555" s="201" t="str">
        <f>IFERROR(VLOOKUP(SPARES_MANUF[[#This Row],[CONCAT]],[3]PO_AS!$A$2:$R$2520,16,FALSE),"TBD")</f>
        <v>TBD</v>
      </c>
      <c r="AR555" s="202" t="str">
        <f>IFERROR(VLOOKUP(SPARES_MANUF[[#This Row],[CONCAT]],[3]PO_AS!$A$2:$S$2520,18,FALSE),"TBD")</f>
        <v>TBD</v>
      </c>
      <c r="AS555" s="202" t="str">
        <f t="shared" si="36"/>
        <v>Non valide</v>
      </c>
      <c r="AT555" s="202" t="str">
        <f t="shared" si="37"/>
        <v>Non valide</v>
      </c>
      <c r="AU5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245</v>
      </c>
      <c r="AV555" s="280">
        <f>IFERROR(SPARES_MANUF[[#This Row],[CA]]*INDEX('Paramètres listes'!$A$32:$C$34,MATCH(SPARES_MANUF[[#This Row],[Devise vendue]],'Paramètres listes'!$A$32:$A$34,0),MATCH(DASHBOARD!$J$5,'Paramètres listes'!$A$32:$C$32,0)),"0,00")</f>
        <v>245</v>
      </c>
      <c r="AW555" s="260" t="str">
        <f>LEFT(SPARES_MANUF[[#This Row],[LCT]],9)</f>
        <v>LCT327054</v>
      </c>
      <c r="AX555" s="205">
        <f>SPARES_MANUF[[#This Row],[Collaborated date]]</f>
        <v>43642</v>
      </c>
      <c r="AY555" s="206">
        <f>IF(AND(SPARES_MANUF[[#This Row],[Dashboard date]]&gt;40179,SPARES_MANUF[[#This Row],[Dashboard date]]&lt;45658),SPARES_MANUF[[#This Row],[Dashboard date]],0)</f>
        <v>43642</v>
      </c>
      <c r="AZ555" s="207">
        <f>IF(OR(SPARES_MANUF[[#This Row],[Client]]="STELIA",SPARES_MANUF[[#This Row],[Priority]]="RTN",SPARES_MANUF[[#This Row],[Priority]]="EXP",SPARES_MANUF[[#This Row],[Priority]]="CRIT"),2,1)</f>
        <v>2</v>
      </c>
      <c r="BA555" s="208">
        <f>IFERROR(VLOOKUP(SPARES_MANUF[[#This Row],[P/N]],Tableau2[[#All],[PN]:[Temps alloués (h)]],16,FALSE),"TBD")</f>
        <v>1.26</v>
      </c>
      <c r="BB555" s="208">
        <f>IFERROR(SUM(SPARES_MANUF[[#This Row],[Temps alloués Unitaire]]*SPARES_MANUF[[#This Row],[Requested Qty]]),"TBD")</f>
        <v>1.26</v>
      </c>
    </row>
    <row r="556" spans="1:54" ht="38.25" hidden="1" x14ac:dyDescent="0.2">
      <c r="A556" s="335" t="str">
        <f t="shared" si="38"/>
        <v>490003779220</v>
      </c>
      <c r="B556" s="81" t="str">
        <f>IFERROR(VLOOKUP(F556,'Table V'!A:K,11,FALSE),"TBD")</f>
        <v>STELIA</v>
      </c>
      <c r="C556" s="81">
        <v>4900037792</v>
      </c>
      <c r="D556" s="82" t="s">
        <v>723</v>
      </c>
      <c r="E556" s="83" t="s">
        <v>86</v>
      </c>
      <c r="F556" s="81" t="s">
        <v>663</v>
      </c>
      <c r="G556" s="81">
        <v>6</v>
      </c>
      <c r="H556" s="81">
        <v>6</v>
      </c>
      <c r="I556" s="81" t="str">
        <f>IFERROR(VLOOKUP(F556,'Stock PHS'!A:F,6,FALSE),"")</f>
        <v/>
      </c>
      <c r="J556" s="84" t="str">
        <f>IFERROR(VLOOKUP(F556,'Table V'!A:I,9,FALSE),"P/N INCONNU")</f>
        <v>P/N CONNU</v>
      </c>
      <c r="K556" s="81" t="str">
        <f>IFERROR(VLOOKUP(F556,'Table V'!A:J,10,FALSE),"TBD")</f>
        <v>TBD</v>
      </c>
      <c r="L556" s="81" t="str">
        <f>IFERROR(VLOOKUP(F556,'Table V'!A:C,3,FALSE),"LdF non existante")</f>
        <v>LdF approuvée</v>
      </c>
      <c r="M556" s="85"/>
      <c r="N556" s="85" t="str">
        <f>IFERROR(VLOOKUP(F556,'Table V'!A:H,8,FALSE),"À définir")</f>
        <v>OUI</v>
      </c>
      <c r="O556" s="81" t="str">
        <f>IFERROR(VLOOKUP(F556,'Table V'!A:E,2,FALSE),"TBD")</f>
        <v>CABLE COAXIAL</v>
      </c>
      <c r="P556" s="85" t="str">
        <f>IFERROR(CONCATENATE(VLOOKUP(F556,'Table V'!$A$1:$Q$259969,17,FALSE),"-",(RIGHT(C556,4)),"0",D556),"")</f>
        <v>1251019-7792020</v>
      </c>
      <c r="Q556" s="92" t="str">
        <f>IFERROR(VLOOKUP(F556,'Table V'!A:L,12,FALSE),"")</f>
        <v>COL</v>
      </c>
      <c r="R556" s="82" t="s">
        <v>1913</v>
      </c>
      <c r="S556" s="81" t="s">
        <v>1567</v>
      </c>
      <c r="T556" s="90">
        <v>43637</v>
      </c>
      <c r="U556" s="88" t="s">
        <v>18</v>
      </c>
      <c r="V556" s="93" t="str">
        <f>IFERROR(VLOOKUP(F556,'Table V'!A:F,6,FALSE),"TBD")</f>
        <v>N/A</v>
      </c>
      <c r="W556" s="94" t="str">
        <f>IFERROR(VLOOKUP(F556,'Table V'!A:G,7,FALSE),"TBD")</f>
        <v>N/A</v>
      </c>
      <c r="X556" s="81" t="str">
        <f>IFERROR(VLOOKUP(A556,[1]Feuil1!$A:$AJ,32,FALSE),"N/A")</f>
        <v>N/A</v>
      </c>
      <c r="Y556" s="86" t="s">
        <v>1893</v>
      </c>
      <c r="Z556" s="89" t="s">
        <v>1970</v>
      </c>
      <c r="AA556" s="81" t="s">
        <v>840</v>
      </c>
      <c r="AB556" s="85">
        <v>22582</v>
      </c>
      <c r="AC556" s="85"/>
      <c r="AD556" s="85">
        <v>7233</v>
      </c>
      <c r="AE556" s="90">
        <v>43587</v>
      </c>
      <c r="AF556" s="90">
        <v>43643</v>
      </c>
      <c r="AG556" s="90">
        <f>IF(OR(E556="AOG",E556="CRIT"),(IFERROR(IF(AF556=0,WORKDAY(AE556,-2),WORKDAY(AF556,-2)),"TBD")),(IFERROR(IF(AF556=0,WORKDAY(AE556,-4),WORKDAY(AF556,-4)),"TBD")))</f>
        <v>43637</v>
      </c>
      <c r="AH556" s="81"/>
      <c r="AI556" s="133" t="str">
        <f>IFERROR(VLOOKUP(SPARES_MANUF[[#This Row],[LCT pour mise à la MAD]],[2]MAD!$B$4:$J$500000,2,FALSE),"MAD TBD")</f>
        <v>MAD TBD</v>
      </c>
      <c r="AJ556" s="246" t="str">
        <f>IFERROR(VLOOKUP(SPARES_MANUF[[#This Row],[LCT pour mise à la MAD]],[2]MAD!$B$4:$J$500000,9,FALSE),"")</f>
        <v/>
      </c>
      <c r="AK5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56" s="124">
        <f>SPARES_MANUF[[#This Row],[Promised ODD]]</f>
        <v>43643</v>
      </c>
      <c r="AM556" s="122" t="s">
        <v>10</v>
      </c>
      <c r="AN556" s="200">
        <f>IFERROR(VLOOKUP(SPARES_MANUF[[#This Row],[P/N]],'Table V'!A$1:O$7777,13,FALSE),"0,00")</f>
        <v>234.12</v>
      </c>
      <c r="AO556" s="201">
        <f>IFERROR(VLOOKUP(SPARES_MANUF[[#This Row],[P/N]],'Table V'!A$1:O$7777,14,FALSE),"0,00")</f>
        <v>234.12</v>
      </c>
      <c r="AP556" s="202" t="str">
        <f>IFERROR(VLOOKUP(SPARES_MANUF[[#This Row],[P/N]],'Table V'!A$1:O$7777,15,FALSE),"TBD")</f>
        <v>EUR</v>
      </c>
      <c r="AQ556" s="201" t="str">
        <f>IFERROR(VLOOKUP(SPARES_MANUF[[#This Row],[CONCAT]],[3]PO_AS!$A$2:$R$2520,16,FALSE),"TBD")</f>
        <v>TBD</v>
      </c>
      <c r="AR556" s="202" t="str">
        <f>IFERROR(VLOOKUP(SPARES_MANUF[[#This Row],[CONCAT]],[3]PO_AS!$A$2:$S$2520,18,FALSE),"TBD")</f>
        <v>TBD</v>
      </c>
      <c r="AS556" s="202" t="str">
        <f t="shared" si="36"/>
        <v>Non valide</v>
      </c>
      <c r="AT556" s="202" t="str">
        <f t="shared" si="37"/>
        <v>Non valide</v>
      </c>
      <c r="AU5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1404.72</v>
      </c>
      <c r="AV556" s="280">
        <f>IFERROR(SPARES_MANUF[[#This Row],[CA]]*INDEX('Paramètres listes'!$A$32:$C$34,MATCH(SPARES_MANUF[[#This Row],[Devise vendue]],'Paramètres listes'!$A$32:$A$34,0),MATCH(DASHBOARD!$J$5,'Paramètres listes'!$A$32:$C$32,0)),"0,00")</f>
        <v>1404.72</v>
      </c>
      <c r="AW556" s="259" t="str">
        <f>LEFT(SPARES_MANUF[[#This Row],[LCT]],9)</f>
        <v>LCT299146</v>
      </c>
      <c r="AX556" s="205">
        <f>SPARES_MANUF[[#This Row],[Collaborated date]]</f>
        <v>43643</v>
      </c>
      <c r="AY556" s="206">
        <f>IF(AND(SPARES_MANUF[[#This Row],[Dashboard date]]&gt;40179,SPARES_MANUF[[#This Row],[Dashboard date]]&lt;45658),SPARES_MANUF[[#This Row],[Dashboard date]],0)</f>
        <v>43643</v>
      </c>
      <c r="AZ556" s="207">
        <f>IF(OR(SPARES_MANUF[[#This Row],[Client]]="STELIA",SPARES_MANUF[[#This Row],[Priority]]="RTN",SPARES_MANUF[[#This Row],[Priority]]="EXP",SPARES_MANUF[[#This Row],[Priority]]="CRIT"),2,1)</f>
        <v>2</v>
      </c>
      <c r="BA556" s="208">
        <f>IFERROR(VLOOKUP(SPARES_MANUF[[#This Row],[P/N]],Tableau2[[#All],[PN]:[Temps alloués (h)]],16,FALSE),"TBD")</f>
        <v>1.53</v>
      </c>
      <c r="BB556" s="208">
        <f>IFERROR(SUM(SPARES_MANUF[[#This Row],[Temps alloués Unitaire]]*SPARES_MANUF[[#This Row],[Requested Qty]]),"TBD")</f>
        <v>9.18</v>
      </c>
    </row>
    <row r="557" spans="1:54" ht="38.25" hidden="1" x14ac:dyDescent="0.2">
      <c r="A557" s="335" t="str">
        <f t="shared" si="38"/>
        <v>490003830110</v>
      </c>
      <c r="B557" s="81" t="str">
        <f>IFERROR(VLOOKUP(F557,'Table V'!A:K,11,FALSE),"TBD")</f>
        <v>STELIA</v>
      </c>
      <c r="C557" s="81">
        <v>4900038301</v>
      </c>
      <c r="D557" s="82" t="s">
        <v>139</v>
      </c>
      <c r="E557" s="83" t="s">
        <v>86</v>
      </c>
      <c r="F557" s="81" t="s">
        <v>622</v>
      </c>
      <c r="G557" s="81">
        <v>5</v>
      </c>
      <c r="H557" s="81">
        <v>5</v>
      </c>
      <c r="I557" s="81" t="str">
        <f>IFERROR(VLOOKUP(F557,'Stock PHS'!A:F,6,FALSE),"")</f>
        <v/>
      </c>
      <c r="J557" s="84" t="str">
        <f>IFERROR(VLOOKUP(F557,'Table V'!A:I,9,FALSE),"P/N INCONNU")</f>
        <v>P/N CONNU</v>
      </c>
      <c r="K557" s="81" t="str">
        <f>IFERROR(VLOOKUP(F557,'Table V'!A:J,10,FALSE),"TBD")</f>
        <v>N/A</v>
      </c>
      <c r="L557" s="81" t="str">
        <f>IFERROR(VLOOKUP(F557,'Table V'!A:C,3,FALSE),"LdF non existante")</f>
        <v>LdF approuvée</v>
      </c>
      <c r="M557" s="85"/>
      <c r="N557" s="85" t="str">
        <f>IFERROR(VLOOKUP(F557,'Table V'!A:H,8,FALSE),"À définir")</f>
        <v>OUI</v>
      </c>
      <c r="O557" s="81" t="str">
        <f>IFERROR(VLOOKUP(F557,'Table V'!A:E,2,FALSE),"TBD")</f>
        <v>CÂBLE</v>
      </c>
      <c r="P557" s="85" t="str">
        <f>IFERROR(CONCATENATE(VLOOKUP(F557,'Table V'!$A$1:$Q$259969,17,FALSE),"-",(RIGHT(C557,4)),"0",D557),"")</f>
        <v>1251019-8301010</v>
      </c>
      <c r="Q557" s="92" t="str">
        <f>IFERROR(VLOOKUP(F557,'Table V'!A:L,12,FALSE),"")</f>
        <v>LAB</v>
      </c>
      <c r="R557" s="82" t="s">
        <v>1921</v>
      </c>
      <c r="S557" s="81" t="s">
        <v>1922</v>
      </c>
      <c r="T557" s="90">
        <v>43640</v>
      </c>
      <c r="U557" s="88" t="s">
        <v>18</v>
      </c>
      <c r="V557" s="93" t="str">
        <f>IFERROR(VLOOKUP(F557,'Table V'!A:F,6,FALSE),"TBD")</f>
        <v>N/A</v>
      </c>
      <c r="W557" s="94" t="str">
        <f>IFERROR(VLOOKUP(F557,'Table V'!A:G,7,FALSE),"TBD")</f>
        <v>N/A</v>
      </c>
      <c r="X557" s="81" t="str">
        <f>IFERROR(VLOOKUP(A557,[1]Feuil1!$A:$AJ,32,FALSE),"N/A")</f>
        <v>N/A</v>
      </c>
      <c r="Y557" s="91" t="s">
        <v>1893</v>
      </c>
      <c r="Z557" s="89" t="s">
        <v>1923</v>
      </c>
      <c r="AA557" s="81" t="s">
        <v>840</v>
      </c>
      <c r="AB557" s="85" t="s">
        <v>44</v>
      </c>
      <c r="AC557" s="85" t="s">
        <v>44</v>
      </c>
      <c r="AD557" s="85" t="s">
        <v>44</v>
      </c>
      <c r="AE557" s="90">
        <v>43644</v>
      </c>
      <c r="AF557" s="90">
        <v>43644</v>
      </c>
      <c r="AG557" s="90">
        <f>IF(OR(E557="AOG",E557="CRIT"),(IFERROR(IF(AF557=0,WORKDAY(AE557,-2),WORKDAY(AF557,-2)),"TBD")),(IFERROR(IF(AF557=0,WORKDAY(AE557,-4),WORKDAY(AF557,-4)),"TBD")))</f>
        <v>43640</v>
      </c>
      <c r="AH557" s="90"/>
      <c r="AI557" s="133">
        <f>IFERROR(VLOOKUP(SPARES_MANUF[[#This Row],[LCT pour mise à la MAD]],[2]MAD!$B$4:$J$500000,2,FALSE),"MAD TBD")</f>
        <v>43642</v>
      </c>
      <c r="AJ557" s="246">
        <f>IFERROR(VLOOKUP(SPARES_MANUF[[#This Row],[LCT pour mise à la MAD]],[2]MAD!$B$4:$J$500000,9,FALSE),"")</f>
        <v>43643</v>
      </c>
      <c r="AK557" s="127" t="s">
        <v>2067</v>
      </c>
      <c r="AL557" s="124">
        <f>SPARES_MANUF[[#This Row],[Promised ODD]]</f>
        <v>43644</v>
      </c>
      <c r="AM557" s="122" t="s">
        <v>10</v>
      </c>
      <c r="AN557" s="200">
        <f>IFERROR(VLOOKUP(SPARES_MANUF[[#This Row],[P/N]],'Table V'!A$1:O$7777,13,FALSE),"0,00")</f>
        <v>245</v>
      </c>
      <c r="AO557" s="201">
        <f>IFERROR(VLOOKUP(SPARES_MANUF[[#This Row],[P/N]],'Table V'!A$1:O$7777,14,FALSE),"0,00")</f>
        <v>0</v>
      </c>
      <c r="AP557" s="202" t="str">
        <f>IFERROR(VLOOKUP(SPARES_MANUF[[#This Row],[P/N]],'Table V'!A$1:O$7777,15,FALSE),"TBD")</f>
        <v>EUR</v>
      </c>
      <c r="AQ557" s="201" t="str">
        <f>IFERROR(VLOOKUP(SPARES_MANUF[[#This Row],[CONCAT]],[3]PO_AS!$A$2:$R$2520,16,FALSE),"TBD")</f>
        <v>TBD</v>
      </c>
      <c r="AR557" s="202" t="str">
        <f>IFERROR(VLOOKUP(SPARES_MANUF[[#This Row],[CONCAT]],[3]PO_AS!$A$2:$S$2520,18,FALSE),"TBD")</f>
        <v>TBD</v>
      </c>
      <c r="AS557" s="202" t="str">
        <f t="shared" si="36"/>
        <v>Non valide</v>
      </c>
      <c r="AT557" s="202" t="str">
        <f t="shared" si="37"/>
        <v>Non valide</v>
      </c>
      <c r="AU5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1225</v>
      </c>
      <c r="AV557" s="280">
        <f>IFERROR(SPARES_MANUF[[#This Row],[CA]]*INDEX('Paramètres listes'!$A$32:$C$34,MATCH(SPARES_MANUF[[#This Row],[Devise vendue]],'Paramètres listes'!$A$32:$A$34,0),MATCH(DASHBOARD!$J$5,'Paramètres listes'!$A$32:$C$32,0)),"0,00")</f>
        <v>1225</v>
      </c>
      <c r="AW557" s="260" t="str">
        <f>LEFT(SPARES_MANUF[[#This Row],[LCT]],9)</f>
        <v>LCT340219</v>
      </c>
      <c r="AX557" s="205">
        <f>SPARES_MANUF[[#This Row],[Collaborated date]]</f>
        <v>43644</v>
      </c>
      <c r="AY557" s="206">
        <f>IF(AND(SPARES_MANUF[[#This Row],[Dashboard date]]&gt;40179,SPARES_MANUF[[#This Row],[Dashboard date]]&lt;45658),SPARES_MANUF[[#This Row],[Dashboard date]],0)</f>
        <v>43644</v>
      </c>
      <c r="AZ557" s="207">
        <f>IF(OR(SPARES_MANUF[[#This Row],[Client]]="STELIA",SPARES_MANUF[[#This Row],[Priority]]="RTN",SPARES_MANUF[[#This Row],[Priority]]="EXP",SPARES_MANUF[[#This Row],[Priority]]="CRIT"),2,1)</f>
        <v>2</v>
      </c>
      <c r="BA557" s="208">
        <f>IFERROR(VLOOKUP(SPARES_MANUF[[#This Row],[P/N]],Tableau2[[#All],[PN]:[Temps alloués (h)]],16,FALSE),"TBD")</f>
        <v>1.26</v>
      </c>
      <c r="BB557" s="208">
        <f>IFERROR(SUM(SPARES_MANUF[[#This Row],[Temps alloués Unitaire]]*SPARES_MANUF[[#This Row],[Requested Qty]]),"TBD")</f>
        <v>6.3</v>
      </c>
    </row>
    <row r="558" spans="1:54" ht="38.25" hidden="1" customHeight="1" x14ac:dyDescent="0.2">
      <c r="A558" s="335" t="str">
        <f t="shared" si="38"/>
        <v>2810116710</v>
      </c>
      <c r="B558" s="81" t="str">
        <f>IFERROR(VLOOKUP(F558,'Table V'!A:K,11,FALSE),"TBD")</f>
        <v>AIRBUS</v>
      </c>
      <c r="C558" s="81">
        <v>28101167</v>
      </c>
      <c r="D558" s="82" t="s">
        <v>139</v>
      </c>
      <c r="E558" s="83" t="s">
        <v>86</v>
      </c>
      <c r="F558" s="81" t="s">
        <v>653</v>
      </c>
      <c r="G558" s="81">
        <v>8</v>
      </c>
      <c r="H558" s="81">
        <v>8</v>
      </c>
      <c r="I558" s="81" t="str">
        <f>IFERROR(VLOOKUP(F558,'Stock PHS'!A:F,6,FALSE),"")</f>
        <v/>
      </c>
      <c r="J558" s="84" t="str">
        <f>IFERROR(VLOOKUP(F558,'Table V'!A:I,9,FALSE),"P/N INCONNU")</f>
        <v>P/N CONNU</v>
      </c>
      <c r="K558" s="81" t="str">
        <f>IFERROR(VLOOKUP(F558,'Table V'!A:J,10,FALSE),"TBD")</f>
        <v>TBD</v>
      </c>
      <c r="L558" s="81" t="str">
        <f>IFERROR(VLOOKUP(F558,'Table V'!A:C,3,FALSE),"LdF non existante")</f>
        <v>LdF approuvée</v>
      </c>
      <c r="M558" s="85"/>
      <c r="N558" s="85" t="str">
        <f>IFERROR(VLOOKUP(F558,'Table V'!A:H,8,FALSE),"À définir")</f>
        <v>NON</v>
      </c>
      <c r="O558" s="81" t="str">
        <f>IFERROR(VLOOKUP(F558,'Table V'!A:E,2,FALSE),"TBD")</f>
        <v>JACK ASSY</v>
      </c>
      <c r="P558" s="85" t="str">
        <f>IFERROR(CONCATENATE(VLOOKUP(F558,'Table V'!$A$1:$Q$259969,17,FALSE),"-",(RIGHT(C558,4)),"0",D558),"")</f>
        <v>1251019-1167010</v>
      </c>
      <c r="Q558" s="92" t="str">
        <f>IFERROR(VLOOKUP(F558,'Table V'!A:L,12,FALSE),"")</f>
        <v>COL</v>
      </c>
      <c r="R558" s="82" t="s">
        <v>1636</v>
      </c>
      <c r="S558" s="81" t="s">
        <v>1609</v>
      </c>
      <c r="T558" s="90">
        <v>43650</v>
      </c>
      <c r="U558" s="88" t="s">
        <v>18</v>
      </c>
      <c r="V558" s="93" t="str">
        <f>IFERROR(VLOOKUP(F558,'Table V'!A:F,6,FALSE),"TBD")</f>
        <v>N/A</v>
      </c>
      <c r="W558" s="94" t="str">
        <f>IFERROR(VLOOKUP(F558,'Table V'!A:G,7,FALSE),"TBD")</f>
        <v>N/A</v>
      </c>
      <c r="X558" s="81" t="str">
        <f>IFERROR(VLOOKUP(A558,[1]Feuil1!$A:$AJ,32,FALSE),"N/A")</f>
        <v>N/A</v>
      </c>
      <c r="Y558" s="86" t="s">
        <v>1893</v>
      </c>
      <c r="Z558" s="89" t="s">
        <v>1974</v>
      </c>
      <c r="AA558" s="81" t="s">
        <v>840</v>
      </c>
      <c r="AB558" s="85">
        <v>23027</v>
      </c>
      <c r="AC558" s="85"/>
      <c r="AD558" s="85">
        <v>6656</v>
      </c>
      <c r="AE558" s="90">
        <v>43628</v>
      </c>
      <c r="AF558" s="90">
        <v>43656</v>
      </c>
      <c r="AG558" s="90">
        <f>IF(OR(E558="AOG",E558="CRIT"),(IFERROR(IF(AF558=0,WORKDAY(AE558,-2),WORKDAY(AF558,-2)),"TBD")),(IFERROR(IF(AF558=0,WORKDAY(AE558,-4),WORKDAY(AF558,-4)),"TBD")))</f>
        <v>43650</v>
      </c>
      <c r="AH558" s="81"/>
      <c r="AI558" s="133">
        <v>43651</v>
      </c>
      <c r="AJ558" s="246">
        <v>43651</v>
      </c>
      <c r="AK55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58" s="124">
        <f>SPARES_MANUF[[#This Row],[Promised ODD]]</f>
        <v>43656</v>
      </c>
      <c r="AM558" s="122" t="s">
        <v>10</v>
      </c>
      <c r="AN558" s="200">
        <f>IFERROR(VLOOKUP(SPARES_MANUF[[#This Row],[P/N]],'Table V'!A$1:O$7777,13,FALSE),"0,00")</f>
        <v>1885</v>
      </c>
      <c r="AO558" s="201">
        <f>IFERROR(VLOOKUP(SPARES_MANUF[[#This Row],[P/N]],'Table V'!A$1:O$7777,14,FALSE),"0,00")</f>
        <v>0</v>
      </c>
      <c r="AP558" s="202" t="str">
        <f>IFERROR(VLOOKUP(SPARES_MANUF[[#This Row],[P/N]],'Table V'!A$1:O$7777,15,FALSE),"TBD")</f>
        <v>USD</v>
      </c>
      <c r="AQ558" s="201" t="str">
        <f>IFERROR(VLOOKUP(SPARES_MANUF[[#This Row],[CONCAT]],[3]PO_AS!$A$2:$R$2520,16,FALSE),"TBD")</f>
        <v>TBD</v>
      </c>
      <c r="AR558" s="202" t="str">
        <f>IFERROR(VLOOKUP(SPARES_MANUF[[#This Row],[CONCAT]],[3]PO_AS!$A$2:$S$2520,18,FALSE),"TBD")</f>
        <v>TBD</v>
      </c>
      <c r="AS558" s="202" t="str">
        <f t="shared" si="36"/>
        <v>Non valide</v>
      </c>
      <c r="AT558" s="202" t="str">
        <f t="shared" si="37"/>
        <v>Non valide</v>
      </c>
      <c r="AU55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15080</v>
      </c>
      <c r="AV558" s="280">
        <f>IFERROR(SPARES_MANUF[[#This Row],[CA]]*INDEX('Paramètres listes'!$A$32:$C$34,MATCH(SPARES_MANUF[[#This Row],[Devise vendue]],'Paramètres listes'!$A$32:$A$34,0),MATCH(DASHBOARD!$J$5,'Paramètres listes'!$A$32:$C$32,0)),"0,00")</f>
        <v>13421.2</v>
      </c>
      <c r="AW558" s="259" t="str">
        <f>LEFT(SPARES_MANUF[[#This Row],[LCT]],9)</f>
        <v>LCT304849</v>
      </c>
      <c r="AX558" s="205">
        <f>SPARES_MANUF[[#This Row],[Collaborated date]]</f>
        <v>43656</v>
      </c>
      <c r="AY558" s="206">
        <f>IF(AND(SPARES_MANUF[[#This Row],[Dashboard date]]&gt;40179,SPARES_MANUF[[#This Row],[Dashboard date]]&lt;45658),SPARES_MANUF[[#This Row],[Dashboard date]],0)</f>
        <v>43656</v>
      </c>
      <c r="AZ558" s="207">
        <f>IF(OR(SPARES_MANUF[[#This Row],[Client]]="STELIA",SPARES_MANUF[[#This Row],[Priority]]="RTN",SPARES_MANUF[[#This Row],[Priority]]="EXP",SPARES_MANUF[[#This Row],[Priority]]="CRIT"),2,1)</f>
        <v>2</v>
      </c>
      <c r="BA558" s="208">
        <f>IFERROR(VLOOKUP(SPARES_MANUF[[#This Row],[P/N]],Tableau2[[#All],[PN]:[Temps alloués (h)]],16,FALSE),"TBD")</f>
        <v>1.66</v>
      </c>
      <c r="BB558" s="208">
        <f>IFERROR(SUM(SPARES_MANUF[[#This Row],[Temps alloués Unitaire]]*SPARES_MANUF[[#This Row],[Requested Qty]]),"TBD")</f>
        <v>13.28</v>
      </c>
    </row>
    <row r="559" spans="1:54" ht="38.25" hidden="1" x14ac:dyDescent="0.2">
      <c r="A559" s="335" t="str">
        <f t="shared" si="38"/>
        <v>2806045110</v>
      </c>
      <c r="B559" s="81" t="str">
        <f>IFERROR(VLOOKUP(F559,'Table V'!A:K,11,FALSE),"TBD")</f>
        <v>AIRBUS</v>
      </c>
      <c r="C559" s="81">
        <v>28060451</v>
      </c>
      <c r="D559" s="82" t="s">
        <v>139</v>
      </c>
      <c r="E559" s="83" t="s">
        <v>86</v>
      </c>
      <c r="F559" s="81" t="s">
        <v>576</v>
      </c>
      <c r="G559" s="81">
        <v>1</v>
      </c>
      <c r="H559" s="81">
        <v>1</v>
      </c>
      <c r="I559" s="81" t="str">
        <f>IFERROR(VLOOKUP(F559,'Stock PHS'!A:F,6,FALSE),"")</f>
        <v/>
      </c>
      <c r="J559" s="84" t="str">
        <f>IFERROR(VLOOKUP(F559,'Table V'!A:I,9,FALSE),"P/N INCONNU")</f>
        <v>P/N CONNU</v>
      </c>
      <c r="K559" s="81" t="str">
        <f>IFERROR(VLOOKUP(F559,'Table V'!A:J,10,FALSE),"TBD")</f>
        <v>NB5457P</v>
      </c>
      <c r="L559" s="81" t="str">
        <f>IFERROR(VLOOKUP(F559,'Table V'!A:C,3,FALSE),"LdF non existante")</f>
        <v>LdF approuvée</v>
      </c>
      <c r="M559" s="85"/>
      <c r="N559" s="85" t="str">
        <f>IFERROR(VLOOKUP(F559,'Table V'!A:H,8,FALSE),"À définir")</f>
        <v>NON</v>
      </c>
      <c r="O559" s="81">
        <f>IFERROR(VLOOKUP(F559,'Table V'!A:E,2,FALSE),"TBD")</f>
        <v>117</v>
      </c>
      <c r="P559" s="81" t="str">
        <f>IFERROR(CONCATENATE(VLOOKUP(F559,'Table V'!$A$1:$Q$259969,17,FALSE),"-",(RIGHT(C559,4)),"0",D559),"")</f>
        <v>1251019-0451010</v>
      </c>
      <c r="Q559" s="92" t="str">
        <f>IFERROR(VLOOKUP(F559,'Table V'!A:L,12,FALSE),"")</f>
        <v>LAB</v>
      </c>
      <c r="R559" s="82" t="s">
        <v>1444</v>
      </c>
      <c r="S559" s="81" t="s">
        <v>1353</v>
      </c>
      <c r="T559" s="90">
        <v>43650</v>
      </c>
      <c r="U559" s="88" t="s">
        <v>18</v>
      </c>
      <c r="V559" s="93" t="str">
        <f>IFERROR(VLOOKUP(F559,'Table V'!A:F,6,FALSE),"TBD")</f>
        <v>N/A</v>
      </c>
      <c r="W559" s="94" t="str">
        <f>IFERROR(VLOOKUP(F559,'Table V'!A:G,7,FALSE),"TBD")</f>
        <v>N/A</v>
      </c>
      <c r="X559" s="81" t="str">
        <f>IFERROR(VLOOKUP(A559,[1]Feuil1!$A:$AJ,32,FALSE),"N/A")</f>
        <v>N/A</v>
      </c>
      <c r="Y559" s="86" t="s">
        <v>1893</v>
      </c>
      <c r="Z559" s="89" t="s">
        <v>1619</v>
      </c>
      <c r="AA559" s="81" t="s">
        <v>840</v>
      </c>
      <c r="AB559" s="85">
        <v>21862</v>
      </c>
      <c r="AC559" s="85"/>
      <c r="AD559" s="85">
        <v>7629</v>
      </c>
      <c r="AE559" s="90">
        <v>43656</v>
      </c>
      <c r="AF559" s="90">
        <v>43656</v>
      </c>
      <c r="AG559" s="90">
        <f>IF(OR(E559="AOG",E559="CRIT"),(IFERROR(IF(AF559=0,WORKDAY(AE559,-2),WORKDAY(AF559,-2)),"TBD")),(IFERROR(IF(AF559=0,WORKDAY(AE559,-4),WORKDAY(AF559,-4)),"TBD")))</f>
        <v>43650</v>
      </c>
      <c r="AH559" s="81"/>
      <c r="AI559" s="133">
        <f>IFERROR(VLOOKUP(SPARES_MANUF[[#This Row],[LCT pour mise à la MAD]],[2]MAD!$B$4:$J$500000,2,FALSE),"MAD TBD")</f>
        <v>43651</v>
      </c>
      <c r="AJ559" s="246">
        <f>IFERROR(VLOOKUP(SPARES_MANUF[[#This Row],[LCT pour mise à la MAD]],[2]MAD!$B$4:$J$500000,9,FALSE),"")</f>
        <v>43654</v>
      </c>
      <c r="AK5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59" s="124">
        <f>SPARES_MANUF[[#This Row],[Promised ODD]]</f>
        <v>43656</v>
      </c>
      <c r="AM559" s="122" t="s">
        <v>10</v>
      </c>
      <c r="AN559" s="200">
        <f>IFERROR(VLOOKUP(SPARES_MANUF[[#This Row],[P/N]],'Table V'!A$1:O$7777,13,FALSE),"0,00")</f>
        <v>1313.9</v>
      </c>
      <c r="AO559" s="201">
        <f>IFERROR(VLOOKUP(SPARES_MANUF[[#This Row],[P/N]],'Table V'!A$1:O$7777,14,FALSE),"0,00")</f>
        <v>0</v>
      </c>
      <c r="AP559" s="202" t="str">
        <f>IFERROR(VLOOKUP(SPARES_MANUF[[#This Row],[P/N]],'Table V'!A$1:O$7777,15,FALSE),"TBD")</f>
        <v>USD</v>
      </c>
      <c r="AQ559" s="201">
        <f>IFERROR(VLOOKUP(SPARES_MANUF[[#This Row],[CONCAT]],[3]PO_AS!$A$2:$R$2520,16,FALSE),"TBD")</f>
        <v>1313.9</v>
      </c>
      <c r="AR559" s="202" t="str">
        <f>IFERROR(VLOOKUP(SPARES_MANUF[[#This Row],[CONCAT]],[3]PO_AS!$A$2:$S$2520,18,FALSE),"TBD")</f>
        <v>USD</v>
      </c>
      <c r="AS559" s="202" t="str">
        <f t="shared" si="36"/>
        <v>Valide</v>
      </c>
      <c r="AT559" s="202" t="str">
        <f t="shared" si="37"/>
        <v>Valide</v>
      </c>
      <c r="AU5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55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559" s="259" t="str">
        <f>LEFT(SPARES_MANUF[[#This Row],[LCT]],9)</f>
        <v>LCT268644</v>
      </c>
      <c r="AX559" s="205">
        <f>SPARES_MANUF[[#This Row],[Collaborated date]]</f>
        <v>43656</v>
      </c>
      <c r="AY559" s="206">
        <f>IF(AND(SPARES_MANUF[[#This Row],[Dashboard date]]&gt;40179,SPARES_MANUF[[#This Row],[Dashboard date]]&lt;45658),SPARES_MANUF[[#This Row],[Dashboard date]],0)</f>
        <v>43656</v>
      </c>
      <c r="AZ559" s="207">
        <f>IF(OR(SPARES_MANUF[[#This Row],[Client]]="STELIA",SPARES_MANUF[[#This Row],[Priority]]="RTN",SPARES_MANUF[[#This Row],[Priority]]="EXP",SPARES_MANUF[[#This Row],[Priority]]="CRIT"),2,1)</f>
        <v>2</v>
      </c>
      <c r="BA559" s="208">
        <f>IFERROR(VLOOKUP(SPARES_MANUF[[#This Row],[P/N]],Tableau2[[#All],[PN]:[Temps alloués (h)]],16,FALSE),"TBD")</f>
        <v>3.74</v>
      </c>
      <c r="BB559" s="208">
        <f>IFERROR(SUM(SPARES_MANUF[[#This Row],[Temps alloués Unitaire]]*SPARES_MANUF[[#This Row],[Requested Qty]]),"TBD")</f>
        <v>3.74</v>
      </c>
    </row>
    <row r="560" spans="1:54" ht="38.25" hidden="1" customHeight="1" x14ac:dyDescent="0.2">
      <c r="A560" s="335" t="str">
        <f t="shared" si="38"/>
        <v>450037868810</v>
      </c>
      <c r="B560" s="81" t="str">
        <f>IFERROR(VLOOKUP(F560,'Table V'!A:K,11,FALSE),"TBD")</f>
        <v>LATECOERE</v>
      </c>
      <c r="C560" s="81">
        <v>4500378688</v>
      </c>
      <c r="D560" s="82" t="s">
        <v>139</v>
      </c>
      <c r="E560" s="83" t="s">
        <v>86</v>
      </c>
      <c r="F560" s="81" t="s">
        <v>1476</v>
      </c>
      <c r="G560" s="81">
        <v>1</v>
      </c>
      <c r="H560" s="81">
        <v>1</v>
      </c>
      <c r="I560" s="81" t="str">
        <f>IFERROR(VLOOKUP(F560,'Stock PHS'!A:F,6,FALSE),"")</f>
        <v/>
      </c>
      <c r="J560" s="84" t="str">
        <f>IFERROR(VLOOKUP(F560,'Table V'!A:I,9,FALSE),"P/N INCONNU")</f>
        <v>P/N CONNU</v>
      </c>
      <c r="K560" s="81" t="str">
        <f>IFERROR(VLOOKUP(F560,'Table V'!A:J,10,FALSE),"TBD")</f>
        <v>N/A</v>
      </c>
      <c r="L560" s="81" t="str">
        <f>IFERROR(VLOOKUP(F560,'Table V'!A:C,3,FALSE),"LdF non existante")</f>
        <v>LdF approuvée</v>
      </c>
      <c r="M560" s="85" t="s">
        <v>46</v>
      </c>
      <c r="N560" s="85" t="str">
        <f>IFERROR(VLOOKUP(F560,'Table V'!A:H,8,FALSE),"À définir")</f>
        <v>N/A</v>
      </c>
      <c r="O560" s="81" t="str">
        <f>IFERROR(VLOOKUP(F560,'Table V'!A:E,2,FALSE),"TBD")</f>
        <v>FDCP-L1</v>
      </c>
      <c r="P560" s="81" t="str">
        <f>IFERROR(CONCATENATE(VLOOKUP(F560,'Table V'!$A$1:$Q$259969,17,FALSE),"-",(RIGHT(C560,4)),"0",D560),"")</f>
        <v>1251619-8688010</v>
      </c>
      <c r="Q560" s="92" t="str">
        <f>IFERROR(VLOOKUP(F560,'Table V'!A:L,12,FALSE),"")</f>
        <v>COL</v>
      </c>
      <c r="R560" s="82" t="s">
        <v>1538</v>
      </c>
      <c r="S560" s="81">
        <v>73220120</v>
      </c>
      <c r="T560" s="90">
        <v>43651</v>
      </c>
      <c r="U560" s="88" t="s">
        <v>18</v>
      </c>
      <c r="V560" s="93" t="str">
        <f>IFERROR(VLOOKUP(F560,'Table V'!A:F,6,FALSE),"TBD")</f>
        <v>N/A</v>
      </c>
      <c r="W560" s="94" t="str">
        <f>IFERROR(VLOOKUP(F560,'Table V'!A:G,7,FALSE),"TBD")</f>
        <v>N/A</v>
      </c>
      <c r="X560" s="81" t="str">
        <f>IFERROR(VLOOKUP(A560,[1]Feuil1!$A:$AJ,32,FALSE),"N/A")</f>
        <v>N/A</v>
      </c>
      <c r="Y560" s="86" t="s">
        <v>1893</v>
      </c>
      <c r="Z560" s="89" t="s">
        <v>2027</v>
      </c>
      <c r="AA560" s="81" t="s">
        <v>141</v>
      </c>
      <c r="AB560" s="85">
        <v>22020</v>
      </c>
      <c r="AC560" s="85"/>
      <c r="AD560" s="85">
        <v>6705</v>
      </c>
      <c r="AE560" s="90">
        <v>43609</v>
      </c>
      <c r="AF560" s="90">
        <v>43651</v>
      </c>
      <c r="AG560" s="90">
        <v>43651</v>
      </c>
      <c r="AH560" s="81"/>
      <c r="AI560" s="277">
        <v>43651</v>
      </c>
      <c r="AJ560" s="124">
        <v>43651</v>
      </c>
      <c r="AK5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0" s="124">
        <f>SPARES_MANUF[[#This Row],[Promised ODD]]</f>
        <v>43651</v>
      </c>
      <c r="AM560" s="122" t="s">
        <v>10</v>
      </c>
      <c r="AN560" s="200">
        <f>IFERROR(VLOOKUP(SPARES_MANUF[[#This Row],[P/N]],'Table V'!A$1:O$7777,13,FALSE),"0,00")</f>
        <v>1239</v>
      </c>
      <c r="AO560" s="201" t="str">
        <f>IFERROR(VLOOKUP(SPARES_MANUF[[#This Row],[P/N]],'Table V'!A$1:O$7777,14,FALSE),"0,00")</f>
        <v>N/A</v>
      </c>
      <c r="AP560" s="202" t="str">
        <f>IFERROR(VLOOKUP(SPARES_MANUF[[#This Row],[P/N]],'Table V'!A$1:O$7777,15,FALSE),"TBD")</f>
        <v>EUR</v>
      </c>
      <c r="AQ560" s="201" t="str">
        <f>IFERROR(VLOOKUP(SPARES_MANUF[[#This Row],[CONCAT]],[3]PO_AS!$A$2:$R$2520,16,FALSE),"TBD")</f>
        <v>TBD</v>
      </c>
      <c r="AR560" s="202" t="str">
        <f>IFERROR(VLOOKUP(SPARES_MANUF[[#This Row],[CONCAT]],[3]PO_AS!$A$2:$S$2520,18,FALSE),"TBD")</f>
        <v>TBD</v>
      </c>
      <c r="AS560" s="202" t="str">
        <f t="shared" si="36"/>
        <v>Non valide</v>
      </c>
      <c r="AT560" s="202" t="str">
        <f t="shared" si="37"/>
        <v>Non valide</v>
      </c>
      <c r="AU5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60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60" s="259" t="str">
        <f>LEFT(SPARES_MANUF[[#This Row],[LCT]],9)</f>
        <v>LCT289752</v>
      </c>
      <c r="AX560" s="205">
        <f>SPARES_MANUF[[#This Row],[Collaborated date]]</f>
        <v>43651</v>
      </c>
      <c r="AY560" s="206">
        <f>IF(AND(SPARES_MANUF[[#This Row],[Dashboard date]]&gt;40179,SPARES_MANUF[[#This Row],[Dashboard date]]&lt;45658),SPARES_MANUF[[#This Row],[Dashboard date]],0)</f>
        <v>43651</v>
      </c>
      <c r="AZ560" s="207">
        <v>0</v>
      </c>
      <c r="BA560" s="208">
        <f>IFERROR(VLOOKUP(SPARES_MANUF[[#This Row],[P/N]],Tableau2[[#All],[PN]:[Temps alloués (h)]],16,FALSE),"TBD")</f>
        <v>2.14</v>
      </c>
      <c r="BB560" s="208">
        <f>IFERROR(SUM(SPARES_MANUF[[#This Row],[Temps alloués Unitaire]]*SPARES_MANUF[[#This Row],[Requested Qty]]),"TBD")</f>
        <v>2.14</v>
      </c>
    </row>
    <row r="561" spans="1:54" ht="38.25" hidden="1" customHeight="1" x14ac:dyDescent="0.2">
      <c r="A561" s="335" t="str">
        <f t="shared" si="38"/>
        <v>450037868810</v>
      </c>
      <c r="B561" s="81" t="str">
        <f>IFERROR(VLOOKUP(F561,'Table V'!A:K,11,FALSE),"TBD")</f>
        <v>LATECOERE</v>
      </c>
      <c r="C561" s="81">
        <v>4500378688</v>
      </c>
      <c r="D561" s="82" t="s">
        <v>139</v>
      </c>
      <c r="E561" s="83" t="s">
        <v>86</v>
      </c>
      <c r="F561" s="81" t="s">
        <v>1476</v>
      </c>
      <c r="G561" s="81">
        <v>1</v>
      </c>
      <c r="H561" s="81">
        <v>1</v>
      </c>
      <c r="I561" s="81" t="str">
        <f>IFERROR(VLOOKUP(F561,'Stock PHS'!A:F,6,FALSE),"")</f>
        <v/>
      </c>
      <c r="J561" s="84" t="str">
        <f>IFERROR(VLOOKUP(F561,'Table V'!A:I,9,FALSE),"P/N INCONNU")</f>
        <v>P/N CONNU</v>
      </c>
      <c r="K561" s="81" t="str">
        <f>IFERROR(VLOOKUP(F561,'Table V'!A:J,10,FALSE),"TBD")</f>
        <v>N/A</v>
      </c>
      <c r="L561" s="81" t="str">
        <f>IFERROR(VLOOKUP(F561,'Table V'!A:C,3,FALSE),"LdF non existante")</f>
        <v>LdF approuvée</v>
      </c>
      <c r="M561" s="85" t="s">
        <v>46</v>
      </c>
      <c r="N561" s="85" t="str">
        <f>IFERROR(VLOOKUP(F561,'Table V'!A:H,8,FALSE),"À définir")</f>
        <v>N/A</v>
      </c>
      <c r="O561" s="81" t="str">
        <f>IFERROR(VLOOKUP(F561,'Table V'!A:E,2,FALSE),"TBD")</f>
        <v>FDCP-L1</v>
      </c>
      <c r="P561" s="81" t="str">
        <f>IFERROR(CONCATENATE(VLOOKUP(F561,'Table V'!$A$1:$Q$259969,17,FALSE),"-",(RIGHT(C561,4)),"0",D561),"")</f>
        <v>1251619-8688010</v>
      </c>
      <c r="Q561" s="92" t="str">
        <f>IFERROR(VLOOKUP(F561,'Table V'!A:L,12,FALSE),"")</f>
        <v>COL</v>
      </c>
      <c r="R561" s="82" t="s">
        <v>1539</v>
      </c>
      <c r="S561" s="81">
        <v>73220121</v>
      </c>
      <c r="T561" s="90">
        <v>43651</v>
      </c>
      <c r="U561" s="88" t="s">
        <v>18</v>
      </c>
      <c r="V561" s="93" t="str">
        <f>IFERROR(VLOOKUP(F561,'Table V'!A:F,6,FALSE),"TBD")</f>
        <v>N/A</v>
      </c>
      <c r="W561" s="94" t="str">
        <f>IFERROR(VLOOKUP(F561,'Table V'!A:G,7,FALSE),"TBD")</f>
        <v>N/A</v>
      </c>
      <c r="X561" s="81" t="str">
        <f>IFERROR(VLOOKUP(A561,[1]Feuil1!$A:$AJ,32,FALSE),"N/A")</f>
        <v>N/A</v>
      </c>
      <c r="Y561" s="86" t="s">
        <v>1893</v>
      </c>
      <c r="Z561" s="89" t="s">
        <v>2027</v>
      </c>
      <c r="AA561" s="81" t="s">
        <v>141</v>
      </c>
      <c r="AB561" s="85">
        <v>22020</v>
      </c>
      <c r="AC561" s="85"/>
      <c r="AD561" s="85">
        <v>6705</v>
      </c>
      <c r="AE561" s="90">
        <v>43609</v>
      </c>
      <c r="AF561" s="90">
        <v>43651</v>
      </c>
      <c r="AG561" s="90">
        <v>43651</v>
      </c>
      <c r="AH561" s="81"/>
      <c r="AI561" s="278">
        <v>43651</v>
      </c>
      <c r="AJ561" s="124">
        <v>43651</v>
      </c>
      <c r="AK5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1" s="124">
        <f>SPARES_MANUF[[#This Row],[Promised ODD]]</f>
        <v>43651</v>
      </c>
      <c r="AM561" s="122" t="s">
        <v>10</v>
      </c>
      <c r="AN561" s="200">
        <f>IFERROR(VLOOKUP(SPARES_MANUF[[#This Row],[P/N]],'Table V'!A$1:O$7777,13,FALSE),"0,00")</f>
        <v>1239</v>
      </c>
      <c r="AO561" s="201" t="str">
        <f>IFERROR(VLOOKUP(SPARES_MANUF[[#This Row],[P/N]],'Table V'!A$1:O$7777,14,FALSE),"0,00")</f>
        <v>N/A</v>
      </c>
      <c r="AP561" s="202" t="str">
        <f>IFERROR(VLOOKUP(SPARES_MANUF[[#This Row],[P/N]],'Table V'!A$1:O$7777,15,FALSE),"TBD")</f>
        <v>EUR</v>
      </c>
      <c r="AQ561" s="201" t="str">
        <f>IFERROR(VLOOKUP(SPARES_MANUF[[#This Row],[CONCAT]],[3]PO_AS!$A$2:$R$2520,16,FALSE),"TBD")</f>
        <v>TBD</v>
      </c>
      <c r="AR561" s="202" t="str">
        <f>IFERROR(VLOOKUP(SPARES_MANUF[[#This Row],[CONCAT]],[3]PO_AS!$A$2:$S$2520,18,FALSE),"TBD")</f>
        <v>TBD</v>
      </c>
      <c r="AS561" s="202" t="str">
        <f t="shared" si="36"/>
        <v>Non valide</v>
      </c>
      <c r="AT561" s="202" t="str">
        <f t="shared" si="37"/>
        <v>Non valide</v>
      </c>
      <c r="AU5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61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61" s="259" t="str">
        <f>LEFT(SPARES_MANUF[[#This Row],[LCT]],9)</f>
        <v>LCT289753</v>
      </c>
      <c r="AX561" s="205">
        <f>SPARES_MANUF[[#This Row],[Collaborated date]]</f>
        <v>43651</v>
      </c>
      <c r="AY561" s="206">
        <f>IF(AND(SPARES_MANUF[[#This Row],[Dashboard date]]&gt;40179,SPARES_MANUF[[#This Row],[Dashboard date]]&lt;45658),SPARES_MANUF[[#This Row],[Dashboard date]],0)</f>
        <v>43651</v>
      </c>
      <c r="AZ561" s="207">
        <v>0</v>
      </c>
      <c r="BA561" s="208">
        <f>IFERROR(VLOOKUP(SPARES_MANUF[[#This Row],[P/N]],Tableau2[[#All],[PN]:[Temps alloués (h)]],16,FALSE),"TBD")</f>
        <v>2.14</v>
      </c>
      <c r="BB561" s="208">
        <f>IFERROR(SUM(SPARES_MANUF[[#This Row],[Temps alloués Unitaire]]*SPARES_MANUF[[#This Row],[Requested Qty]]),"TBD")</f>
        <v>2.14</v>
      </c>
    </row>
    <row r="562" spans="1:54" ht="38.25" hidden="1" customHeight="1" x14ac:dyDescent="0.2">
      <c r="A562" s="335" t="str">
        <f t="shared" si="38"/>
        <v>450037868810</v>
      </c>
      <c r="B562" s="81" t="str">
        <f>IFERROR(VLOOKUP(F562,'Table V'!A:K,11,FALSE),"TBD")</f>
        <v>LATECOERE</v>
      </c>
      <c r="C562" s="81">
        <v>4500378688</v>
      </c>
      <c r="D562" s="82" t="s">
        <v>139</v>
      </c>
      <c r="E562" s="83" t="s">
        <v>86</v>
      </c>
      <c r="F562" s="81" t="s">
        <v>1476</v>
      </c>
      <c r="G562" s="81">
        <v>1</v>
      </c>
      <c r="H562" s="81">
        <v>1</v>
      </c>
      <c r="I562" s="81" t="str">
        <f>IFERROR(VLOOKUP(F562,'Stock PHS'!A:F,6,FALSE),"")</f>
        <v/>
      </c>
      <c r="J562" s="84" t="str">
        <f>IFERROR(VLOOKUP(F562,'Table V'!A:I,9,FALSE),"P/N INCONNU")</f>
        <v>P/N CONNU</v>
      </c>
      <c r="K562" s="81" t="str">
        <f>IFERROR(VLOOKUP(F562,'Table V'!A:J,10,FALSE),"TBD")</f>
        <v>N/A</v>
      </c>
      <c r="L562" s="81" t="str">
        <f>IFERROR(VLOOKUP(F562,'Table V'!A:C,3,FALSE),"LdF non existante")</f>
        <v>LdF approuvée</v>
      </c>
      <c r="M562" s="85" t="s">
        <v>46</v>
      </c>
      <c r="N562" s="85" t="str">
        <f>IFERROR(VLOOKUP(F562,'Table V'!A:H,8,FALSE),"À définir")</f>
        <v>N/A</v>
      </c>
      <c r="O562" s="81" t="str">
        <f>IFERROR(VLOOKUP(F562,'Table V'!A:E,2,FALSE),"TBD")</f>
        <v>FDCP-L1</v>
      </c>
      <c r="P562" s="81" t="str">
        <f>IFERROR(CONCATENATE(VLOOKUP(F562,'Table V'!$A$1:$Q$259969,17,FALSE),"-",(RIGHT(C562,4)),"0",D562),"")</f>
        <v>1251619-8688010</v>
      </c>
      <c r="Q562" s="92" t="str">
        <f>IFERROR(VLOOKUP(F562,'Table V'!A:L,12,FALSE),"")</f>
        <v>COL</v>
      </c>
      <c r="R562" s="82" t="s">
        <v>1540</v>
      </c>
      <c r="S562" s="81">
        <v>73220122</v>
      </c>
      <c r="T562" s="90">
        <v>43651</v>
      </c>
      <c r="U562" s="88" t="s">
        <v>18</v>
      </c>
      <c r="V562" s="93" t="str">
        <f>IFERROR(VLOOKUP(F562,'Table V'!A:F,6,FALSE),"TBD")</f>
        <v>N/A</v>
      </c>
      <c r="W562" s="94" t="str">
        <f>IFERROR(VLOOKUP(F562,'Table V'!A:G,7,FALSE),"TBD")</f>
        <v>N/A</v>
      </c>
      <c r="X562" s="81" t="str">
        <f>IFERROR(VLOOKUP(A562,[1]Feuil1!$A:$AJ,32,FALSE),"N/A")</f>
        <v>N/A</v>
      </c>
      <c r="Y562" s="86" t="s">
        <v>1893</v>
      </c>
      <c r="Z562" s="89" t="s">
        <v>2027</v>
      </c>
      <c r="AA562" s="81" t="s">
        <v>141</v>
      </c>
      <c r="AB562" s="85">
        <v>22020</v>
      </c>
      <c r="AC562" s="85"/>
      <c r="AD562" s="85">
        <v>6705</v>
      </c>
      <c r="AE562" s="90">
        <v>43609</v>
      </c>
      <c r="AF562" s="90">
        <v>43651</v>
      </c>
      <c r="AG562" s="90">
        <v>43651</v>
      </c>
      <c r="AH562" s="81"/>
      <c r="AI562" s="133">
        <v>43651</v>
      </c>
      <c r="AJ562" s="124">
        <v>43651</v>
      </c>
      <c r="AK5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2" s="124">
        <f>SPARES_MANUF[[#This Row],[Promised ODD]]</f>
        <v>43651</v>
      </c>
      <c r="AM562" s="122" t="s">
        <v>10</v>
      </c>
      <c r="AN562" s="200">
        <f>IFERROR(VLOOKUP(SPARES_MANUF[[#This Row],[P/N]],'Table V'!A$1:O$7777,13,FALSE),"0,00")</f>
        <v>1239</v>
      </c>
      <c r="AO562" s="201" t="str">
        <f>IFERROR(VLOOKUP(SPARES_MANUF[[#This Row],[P/N]],'Table V'!A$1:O$7777,14,FALSE),"0,00")</f>
        <v>N/A</v>
      </c>
      <c r="AP562" s="202" t="str">
        <f>IFERROR(VLOOKUP(SPARES_MANUF[[#This Row],[P/N]],'Table V'!A$1:O$7777,15,FALSE),"TBD")</f>
        <v>EUR</v>
      </c>
      <c r="AQ562" s="201" t="str">
        <f>IFERROR(VLOOKUP(SPARES_MANUF[[#This Row],[CONCAT]],[3]PO_AS!$A$2:$R$2520,16,FALSE),"TBD")</f>
        <v>TBD</v>
      </c>
      <c r="AR562" s="202" t="str">
        <f>IFERROR(VLOOKUP(SPARES_MANUF[[#This Row],[CONCAT]],[3]PO_AS!$A$2:$S$2520,18,FALSE),"TBD")</f>
        <v>TBD</v>
      </c>
      <c r="AS562" s="202" t="str">
        <f t="shared" si="36"/>
        <v>Non valide</v>
      </c>
      <c r="AT562" s="202" t="str">
        <f t="shared" si="37"/>
        <v>Non valide</v>
      </c>
      <c r="AU5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62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62" s="259" t="str">
        <f>LEFT(SPARES_MANUF[[#This Row],[LCT]],9)</f>
        <v>LCT289754</v>
      </c>
      <c r="AX562" s="205">
        <f>SPARES_MANUF[[#This Row],[Collaborated date]]</f>
        <v>43651</v>
      </c>
      <c r="AY562" s="206">
        <f>IF(AND(SPARES_MANUF[[#This Row],[Dashboard date]]&gt;40179,SPARES_MANUF[[#This Row],[Dashboard date]]&lt;45658),SPARES_MANUF[[#This Row],[Dashboard date]],0)</f>
        <v>43651</v>
      </c>
      <c r="AZ562" s="207">
        <v>0</v>
      </c>
      <c r="BA562" s="208">
        <f>IFERROR(VLOOKUP(SPARES_MANUF[[#This Row],[P/N]],Tableau2[[#All],[PN]:[Temps alloués (h)]],16,FALSE),"TBD")</f>
        <v>2.14</v>
      </c>
      <c r="BB562" s="208">
        <f>IFERROR(SUM(SPARES_MANUF[[#This Row],[Temps alloués Unitaire]]*SPARES_MANUF[[#This Row],[Requested Qty]]),"TBD")</f>
        <v>2.14</v>
      </c>
    </row>
    <row r="563" spans="1:54" ht="25.5" hidden="1" x14ac:dyDescent="0.2">
      <c r="A563" s="335" t="str">
        <f t="shared" si="38"/>
        <v>450037868810</v>
      </c>
      <c r="B563" s="81" t="str">
        <f>IFERROR(VLOOKUP(F563,'Table V'!A:K,11,FALSE),"TBD")</f>
        <v>LATECOERE</v>
      </c>
      <c r="C563" s="81">
        <v>4500378688</v>
      </c>
      <c r="D563" s="82" t="s">
        <v>139</v>
      </c>
      <c r="E563" s="83" t="s">
        <v>86</v>
      </c>
      <c r="F563" s="81" t="s">
        <v>1476</v>
      </c>
      <c r="G563" s="81">
        <v>1</v>
      </c>
      <c r="H563" s="81">
        <v>1</v>
      </c>
      <c r="I563" s="81" t="str">
        <f>IFERROR(VLOOKUP(F563,'Stock PHS'!A:F,6,FALSE),"")</f>
        <v/>
      </c>
      <c r="J563" s="84" t="str">
        <f>IFERROR(VLOOKUP(F563,'Table V'!A:I,9,FALSE),"P/N INCONNU")</f>
        <v>P/N CONNU</v>
      </c>
      <c r="K563" s="81" t="str">
        <f>IFERROR(VLOOKUP(F563,'Table V'!A:J,10,FALSE),"TBD")</f>
        <v>N/A</v>
      </c>
      <c r="L563" s="81" t="str">
        <f>IFERROR(VLOOKUP(F563,'Table V'!A:C,3,FALSE),"LdF non existante")</f>
        <v>LdF approuvée</v>
      </c>
      <c r="M563" s="85" t="s">
        <v>46</v>
      </c>
      <c r="N563" s="85" t="str">
        <f>IFERROR(VLOOKUP(F563,'Table V'!A:H,8,FALSE),"À définir")</f>
        <v>N/A</v>
      </c>
      <c r="O563" s="81" t="str">
        <f>IFERROR(VLOOKUP(F563,'Table V'!A:E,2,FALSE),"TBD")</f>
        <v>FDCP-L1</v>
      </c>
      <c r="P563" s="85" t="str">
        <f>IFERROR(CONCATENATE(VLOOKUP(F563,'Table V'!$A$1:$Q$259969,17,FALSE),"-",(RIGHT(C563,4)),"0",D563),"")</f>
        <v>1251619-8688010</v>
      </c>
      <c r="Q563" s="92" t="str">
        <f>IFERROR(VLOOKUP(F563,'Table V'!A:L,12,FALSE),"")</f>
        <v>COL</v>
      </c>
      <c r="R563" s="82" t="s">
        <v>1541</v>
      </c>
      <c r="S563" s="81">
        <v>73220123</v>
      </c>
      <c r="T563" s="90">
        <v>43651</v>
      </c>
      <c r="U563" s="88" t="s">
        <v>18</v>
      </c>
      <c r="V563" s="93" t="str">
        <f>IFERROR(VLOOKUP(F563,'Table V'!A:F,6,FALSE),"TBD")</f>
        <v>N/A</v>
      </c>
      <c r="W563" s="94" t="str">
        <f>IFERROR(VLOOKUP(F563,'Table V'!A:G,7,FALSE),"TBD")</f>
        <v>N/A</v>
      </c>
      <c r="X563" s="81" t="str">
        <f>IFERROR(VLOOKUP(A563,[1]Feuil1!$A:$AJ,32,FALSE),"N/A")</f>
        <v>N/A</v>
      </c>
      <c r="Y563" s="86" t="s">
        <v>1893</v>
      </c>
      <c r="Z563" s="89" t="s">
        <v>2027</v>
      </c>
      <c r="AA563" s="81" t="s">
        <v>141</v>
      </c>
      <c r="AB563" s="85">
        <v>22020</v>
      </c>
      <c r="AC563" s="85"/>
      <c r="AD563" s="85">
        <v>6705</v>
      </c>
      <c r="AE563" s="90">
        <v>43609</v>
      </c>
      <c r="AF563" s="90">
        <v>43651</v>
      </c>
      <c r="AG563" s="90">
        <v>43651</v>
      </c>
      <c r="AH563" s="81"/>
      <c r="AI563" s="133">
        <v>43651</v>
      </c>
      <c r="AJ563" s="124">
        <v>43651</v>
      </c>
      <c r="AK5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3" s="124">
        <f>SPARES_MANUF[[#This Row],[Promised ODD]]</f>
        <v>43651</v>
      </c>
      <c r="AM563" s="122" t="s">
        <v>10</v>
      </c>
      <c r="AN563" s="200">
        <f>IFERROR(VLOOKUP(SPARES_MANUF[[#This Row],[P/N]],'Table V'!A$1:O$7777,13,FALSE),"0,00")</f>
        <v>1239</v>
      </c>
      <c r="AO563" s="201" t="str">
        <f>IFERROR(VLOOKUP(SPARES_MANUF[[#This Row],[P/N]],'Table V'!A$1:O$7777,14,FALSE),"0,00")</f>
        <v>N/A</v>
      </c>
      <c r="AP563" s="202" t="str">
        <f>IFERROR(VLOOKUP(SPARES_MANUF[[#This Row],[P/N]],'Table V'!A$1:O$7777,15,FALSE),"TBD")</f>
        <v>EUR</v>
      </c>
      <c r="AQ563" s="201" t="str">
        <f>IFERROR(VLOOKUP(SPARES_MANUF[[#This Row],[CONCAT]],[3]PO_AS!$A$2:$R$2520,16,FALSE),"TBD")</f>
        <v>TBD</v>
      </c>
      <c r="AR563" s="202" t="str">
        <f>IFERROR(VLOOKUP(SPARES_MANUF[[#This Row],[CONCAT]],[3]PO_AS!$A$2:$S$2520,18,FALSE),"TBD")</f>
        <v>TBD</v>
      </c>
      <c r="AS563" s="202" t="str">
        <f t="shared" si="36"/>
        <v>Non valide</v>
      </c>
      <c r="AT563" s="202" t="str">
        <f t="shared" si="37"/>
        <v>Non valide</v>
      </c>
      <c r="AU5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563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563" s="259" t="str">
        <f>LEFT(SPARES_MANUF[[#This Row],[LCT]],9)</f>
        <v>LCT289755</v>
      </c>
      <c r="AX563" s="205">
        <f>SPARES_MANUF[[#This Row],[Collaborated date]]</f>
        <v>43651</v>
      </c>
      <c r="AY563" s="206">
        <f>IF(AND(SPARES_MANUF[[#This Row],[Dashboard date]]&gt;40179,SPARES_MANUF[[#This Row],[Dashboard date]]&lt;45658),SPARES_MANUF[[#This Row],[Dashboard date]],0)</f>
        <v>43651</v>
      </c>
      <c r="AZ563" s="207">
        <v>0</v>
      </c>
      <c r="BA563" s="208">
        <f>IFERROR(VLOOKUP(SPARES_MANUF[[#This Row],[P/N]],Tableau2[[#All],[PN]:[Temps alloués (h)]],16,FALSE),"TBD")</f>
        <v>2.14</v>
      </c>
      <c r="BB563" s="208">
        <f>IFERROR(SUM(SPARES_MANUF[[#This Row],[Temps alloués Unitaire]]*SPARES_MANUF[[#This Row],[Requested Qty]]),"TBD")</f>
        <v>2.14</v>
      </c>
    </row>
    <row r="564" spans="1:54" ht="25.5" hidden="1" x14ac:dyDescent="0.2">
      <c r="A564" s="335" t="str">
        <f t="shared" si="38"/>
        <v>2812835610</v>
      </c>
      <c r="B564" s="81" t="str">
        <f>IFERROR(VLOOKUP(F564,'Table V'!A:K,11,FALSE),"TBD")</f>
        <v>AIRBUS</v>
      </c>
      <c r="C564" s="81">
        <v>28128356</v>
      </c>
      <c r="D564" s="82" t="s">
        <v>139</v>
      </c>
      <c r="E564" s="83" t="s">
        <v>3</v>
      </c>
      <c r="F564" s="81" t="s">
        <v>1898</v>
      </c>
      <c r="G564" s="81">
        <v>1</v>
      </c>
      <c r="H564" s="81">
        <v>1</v>
      </c>
      <c r="I564" s="81" t="str">
        <f>IFERROR(VLOOKUP(F564,'Stock PHS'!A:F,6,FALSE),"")</f>
        <v/>
      </c>
      <c r="J564" s="84" t="str">
        <f>IFERROR(VLOOKUP(F564,'Table V'!A:I,9,FALSE),"P/N INCONNU")</f>
        <v>P/N CONNU</v>
      </c>
      <c r="K564" s="81" t="str">
        <f>IFERROR(VLOOKUP(F564,'Table V'!A:J,10,FALSE),"TBD")</f>
        <v>NB05045P</v>
      </c>
      <c r="L564" s="81" t="str">
        <f>IFERROR(VLOOKUP(F564,'Table V'!A:C,3,FALSE),"LdF non existante")</f>
        <v>LdF Non approuvée</v>
      </c>
      <c r="M564" s="85"/>
      <c r="N564" s="85" t="str">
        <f>IFERROR(VLOOKUP(F564,'Table V'!A:H,8,FALSE),"À définir")</f>
        <v>NON</v>
      </c>
      <c r="O564" s="81">
        <f>IFERROR(VLOOKUP(F564,'Table V'!A:E,2,FALSE),"TBD")</f>
        <v>63</v>
      </c>
      <c r="P564" s="85" t="str">
        <f>IFERROR(CONCATENATE(VLOOKUP(F564,'Table V'!$A$1:$Q$259969,17,FALSE),"-",(RIGHT(C564,4)),"0",D564),"")</f>
        <v>1251019-8356010</v>
      </c>
      <c r="Q564" s="92" t="str">
        <f>IFERROR(VLOOKUP(F564,'Table V'!A:L,12,FALSE),"")</f>
        <v>LAB</v>
      </c>
      <c r="R564" s="82" t="s">
        <v>1900</v>
      </c>
      <c r="S564" s="81" t="s">
        <v>153</v>
      </c>
      <c r="T564" s="90">
        <v>43651</v>
      </c>
      <c r="U564" s="88" t="s">
        <v>18</v>
      </c>
      <c r="V564" s="93" t="str">
        <f>IFERROR(VLOOKUP(F564,'Table V'!A:F,6,FALSE),"TBD")</f>
        <v>6963403900</v>
      </c>
      <c r="W564" s="94" t="str">
        <f>IFERROR(VLOOKUP(F564,'Table V'!A:G,7,FALSE),"TBD")</f>
        <v>Qté 1</v>
      </c>
      <c r="X564" s="81" t="str">
        <f>IFERROR(VLOOKUP(A564,[1]Feuil1!$A:$AJ,32,FALSE),"N/A")</f>
        <v>Received</v>
      </c>
      <c r="Y564" s="91" t="s">
        <v>1893</v>
      </c>
      <c r="Z564" s="89" t="s">
        <v>2033</v>
      </c>
      <c r="AA564" s="81" t="s">
        <v>840</v>
      </c>
      <c r="AB564" s="85">
        <v>24049</v>
      </c>
      <c r="AC564" s="85"/>
      <c r="AD564" s="85">
        <v>7872</v>
      </c>
      <c r="AE564" s="90">
        <v>43570</v>
      </c>
      <c r="AF564" s="90">
        <v>43655</v>
      </c>
      <c r="AG564" s="90">
        <f>IF(OR(E564="AOG",E564="CRIT"),(IFERROR(IF(AF564=0,WORKDAY(AE564,-2),WORKDAY(AF564,-2)),"TBD")),(IFERROR(IF(AF564=0,WORKDAY(AE564,-4),WORKDAY(AF564,-4)),"TBD")))</f>
        <v>43651</v>
      </c>
      <c r="AH564" s="90"/>
      <c r="AI564" s="133">
        <f>IFERROR(VLOOKUP(SPARES_MANUF[[#This Row],[LCT pour mise à la MAD]],[2]MAD!$B$4:$J$500000,2,FALSE),"MAD TBD")</f>
        <v>43651</v>
      </c>
      <c r="AJ564" s="124">
        <f>IFERROR(VLOOKUP(SPARES_MANUF[[#This Row],[LCT pour mise à la MAD]],[2]MAD!$B$4:$J$500000,9,FALSE),"")</f>
        <v>43654</v>
      </c>
      <c r="AK56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4" s="124">
        <v>43656</v>
      </c>
      <c r="AM564" s="122" t="s">
        <v>10</v>
      </c>
      <c r="AN564" s="200">
        <f>IFERROR(VLOOKUP(SPARES_MANUF[[#This Row],[P/N]],'Table V'!A$1:O$7777,13,FALSE),"0,00")</f>
        <v>1071</v>
      </c>
      <c r="AO564" s="201">
        <f>IFERROR(VLOOKUP(SPARES_MANUF[[#This Row],[P/N]],'Table V'!A$1:O$7777,14,FALSE),"0,00")</f>
        <v>1677</v>
      </c>
      <c r="AP564" s="202" t="str">
        <f>IFERROR(VLOOKUP(SPARES_MANUF[[#This Row],[P/N]],'Table V'!A$1:O$7777,15,FALSE),"TBD")</f>
        <v>USD</v>
      </c>
      <c r="AQ564" s="201" t="str">
        <f>IFERROR(VLOOKUP(SPARES_MANUF[[#This Row],[CONCAT]],[3]PO_AS!$A$2:$R$2520,16,FALSE),"TBD")</f>
        <v>TBD</v>
      </c>
      <c r="AR564" s="202" t="str">
        <f>IFERROR(VLOOKUP(SPARES_MANUF[[#This Row],[CONCAT]],[3]PO_AS!$A$2:$S$2520,18,FALSE),"TBD")</f>
        <v>TBD</v>
      </c>
      <c r="AS564" s="202" t="str">
        <f t="shared" si="36"/>
        <v>Non valide</v>
      </c>
      <c r="AT564" s="202" t="str">
        <f t="shared" si="37"/>
        <v>Non valide</v>
      </c>
      <c r="AU5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1677</v>
      </c>
      <c r="AV564" s="280">
        <f>IFERROR(SPARES_MANUF[[#This Row],[CA]]*INDEX('Paramètres listes'!$A$32:$C$34,MATCH(SPARES_MANUF[[#This Row],[Devise vendue]],'Paramètres listes'!$A$32:$A$34,0),MATCH(DASHBOARD!$J$5,'Paramètres listes'!$A$32:$C$32,0)),"0,00")</f>
        <v>1492.53</v>
      </c>
      <c r="AW564" s="260" t="str">
        <f>LEFT(SPARES_MANUF[[#This Row],[LCT]],9)</f>
        <v>LCT326977</v>
      </c>
      <c r="AX564" s="205">
        <f>SPARES_MANUF[[#This Row],[Collaborated date]]</f>
        <v>43656</v>
      </c>
      <c r="AY564" s="206">
        <f>IF(AND(SPARES_MANUF[[#This Row],[Dashboard date]]&gt;40179,SPARES_MANUF[[#This Row],[Dashboard date]]&lt;45658),SPARES_MANUF[[#This Row],[Dashboard date]],0)</f>
        <v>43656</v>
      </c>
      <c r="AZ564" s="207">
        <f>IF(OR(SPARES_MANUF[[#This Row],[Client]]="STELIA",SPARES_MANUF[[#This Row],[Priority]]="RTN",SPARES_MANUF[[#This Row],[Priority]]="EXP",SPARES_MANUF[[#This Row],[Priority]]="CRIT"),2,1)</f>
        <v>1</v>
      </c>
      <c r="BA564" s="208">
        <f>IFERROR(VLOOKUP(SPARES_MANUF[[#This Row],[P/N]],Tableau2[[#All],[PN]:[Temps alloués (h)]],16,FALSE),"TBD")</f>
        <v>9.6</v>
      </c>
      <c r="BB564" s="208">
        <f>IFERROR(SUM(SPARES_MANUF[[#This Row],[Temps alloués Unitaire]]*SPARES_MANUF[[#This Row],[Requested Qty]]),"TBD")</f>
        <v>9.6</v>
      </c>
    </row>
    <row r="565" spans="1:54" ht="25.5" hidden="1" x14ac:dyDescent="0.2">
      <c r="A565" s="335" t="str">
        <f t="shared" si="38"/>
        <v>2812097610</v>
      </c>
      <c r="B565" s="81" t="s">
        <v>682</v>
      </c>
      <c r="C565" s="81">
        <v>28120976</v>
      </c>
      <c r="D565" s="82" t="s">
        <v>139</v>
      </c>
      <c r="E565" s="83" t="s">
        <v>86</v>
      </c>
      <c r="F565" s="81" t="s">
        <v>1267</v>
      </c>
      <c r="G565" s="81">
        <v>1</v>
      </c>
      <c r="H565" s="81">
        <v>1</v>
      </c>
      <c r="I565" s="81" t="str">
        <f>IFERROR(VLOOKUP(F565,'Stock PHS'!A:F,6,FALSE),"")</f>
        <v/>
      </c>
      <c r="J565" s="84" t="str">
        <f>IFERROR(VLOOKUP(F565,'Table V'!A:I,9,FALSE),"P/N INCONNU")</f>
        <v>P/N CONNU</v>
      </c>
      <c r="K565" s="81" t="str">
        <f>IFERROR(VLOOKUP(F565,'Table V'!A:J,10,FALSE),"TBD")</f>
        <v>NA</v>
      </c>
      <c r="L565" s="81" t="str">
        <f>IFERROR(VLOOKUP(F565,'Table V'!A:C,3,FALSE),"LdF non existante")</f>
        <v>LdF Non approuvée</v>
      </c>
      <c r="M565" s="85"/>
      <c r="N565" s="85" t="str">
        <f>IFERROR(VLOOKUP(F565,'Table V'!A:H,8,FALSE),"À définir")</f>
        <v>NON</v>
      </c>
      <c r="O565" s="81">
        <f>IFERROR(VLOOKUP(F565,'Table V'!A:E,2,FALSE),"TBD")</f>
        <v>453</v>
      </c>
      <c r="P565" s="85" t="str">
        <f>IFERROR(CONCATENATE(VLOOKUP(F565,'Table V'!$A$1:$Q$259969,17,FALSE),"-",(RIGHT(C565,4)),"0",D565),"")</f>
        <v>1251019-0976010</v>
      </c>
      <c r="Q565" s="92" t="str">
        <f>IFERROR(VLOOKUP(F565,'Table V'!A:L,12,FALSE),"")</f>
        <v>LAB</v>
      </c>
      <c r="R565" s="82" t="s">
        <v>1912</v>
      </c>
      <c r="S565" s="81" t="s">
        <v>266</v>
      </c>
      <c r="T565" s="90">
        <v>43654</v>
      </c>
      <c r="U565" s="88" t="s">
        <v>18</v>
      </c>
      <c r="V565" s="93" t="str">
        <f>IFERROR(VLOOKUP(F565,'Table V'!A:F,6,FALSE),"TBD")</f>
        <v>N/A</v>
      </c>
      <c r="W565" s="94" t="str">
        <f>IFERROR(VLOOKUP(F565,'Table V'!A:G,7,FALSE),"TBD")</f>
        <v>N/A</v>
      </c>
      <c r="X565" s="81" t="str">
        <f>IFERROR(VLOOKUP(A565,[1]Feuil1!$A:$AJ,32,FALSE),"N/A")</f>
        <v>N/A</v>
      </c>
      <c r="Y565" s="86" t="s">
        <v>1893</v>
      </c>
      <c r="Z565" s="89" t="s">
        <v>2116</v>
      </c>
      <c r="AA565" s="81" t="s">
        <v>840</v>
      </c>
      <c r="AB565" s="85">
        <v>23793</v>
      </c>
      <c r="AC565" s="85"/>
      <c r="AD565" s="85" t="s">
        <v>1956</v>
      </c>
      <c r="AE565" s="90">
        <v>43619</v>
      </c>
      <c r="AF565" s="90">
        <v>43658</v>
      </c>
      <c r="AG565" s="90">
        <f>IF(OR(E565="AOG",E565="CRIT"),(IFERROR(IF(AF565=0,WORKDAY(AE565,-2),WORKDAY(AF565,-2)),"TBD")),(IFERROR(IF(AF565=0,WORKDAY(AE565,-4),WORKDAY(AF565,-4)),"TBD")))</f>
        <v>43654</v>
      </c>
      <c r="AH565" s="81"/>
      <c r="AI565" s="133">
        <f>IFERROR(VLOOKUP(SPARES_MANUF[[#This Row],[LCT pour mise à la MAD]],[2]MAD!$B$4:$J$500000,2,FALSE),"MAD TBD")</f>
        <v>43655</v>
      </c>
      <c r="AJ565" s="124">
        <f>IFERROR(VLOOKUP(SPARES_MANUF[[#This Row],[LCT pour mise à la MAD]],[2]MAD!$B$4:$J$500000,9,FALSE),"")</f>
        <v>43656</v>
      </c>
      <c r="AK56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5" s="124">
        <f>SPARES_MANUF[[#This Row],[Promised ODD]]</f>
        <v>43658</v>
      </c>
      <c r="AM565" s="122" t="s">
        <v>10</v>
      </c>
      <c r="AN565" s="200">
        <f>IFERROR(VLOOKUP(SPARES_MANUF[[#This Row],[P/N]],'Table V'!A$1:O$7777,13,FALSE),"0,00")</f>
        <v>2741</v>
      </c>
      <c r="AO565" s="201">
        <f>IFERROR(VLOOKUP(SPARES_MANUF[[#This Row],[P/N]],'Table V'!A$1:O$7777,14,FALSE),"0,00")</f>
        <v>3510</v>
      </c>
      <c r="AP565" s="202" t="str">
        <f>IFERROR(VLOOKUP(SPARES_MANUF[[#This Row],[P/N]],'Table V'!A$1:O$7777,15,FALSE),"TBD")</f>
        <v>USD</v>
      </c>
      <c r="AQ565" s="201" t="str">
        <f>IFERROR(VLOOKUP(SPARES_MANUF[[#This Row],[CONCAT]],[3]PO_AS!$A$2:$R$2520,16,FALSE),"TBD")</f>
        <v>TBD</v>
      </c>
      <c r="AR565" s="202" t="str">
        <f>IFERROR(VLOOKUP(SPARES_MANUF[[#This Row],[CONCAT]],[3]PO_AS!$A$2:$S$2520,18,FALSE),"TBD")</f>
        <v>TBD</v>
      </c>
      <c r="AS565" s="202" t="str">
        <f t="shared" si="36"/>
        <v>Non valide</v>
      </c>
      <c r="AT565" s="202" t="str">
        <f t="shared" si="37"/>
        <v>Non valide</v>
      </c>
      <c r="AU5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2741</v>
      </c>
      <c r="AV565" s="280">
        <f>IFERROR(SPARES_MANUF[[#This Row],[CA]]*INDEX('Paramètres listes'!$A$32:$C$34,MATCH(SPARES_MANUF[[#This Row],[Devise vendue]],'Paramètres listes'!$A$32:$A$34,0),MATCH(DASHBOARD!$J$5,'Paramètres listes'!$A$32:$C$32,0)),"0,00")</f>
        <v>2439.4900000000002</v>
      </c>
      <c r="AW565" s="259" t="str">
        <f>LEFT(SPARES_MANUF[[#This Row],[LCT]],9)</f>
        <v>LCT324925</v>
      </c>
      <c r="AX565" s="205">
        <f>SPARES_MANUF[[#This Row],[Collaborated date]]</f>
        <v>43658</v>
      </c>
      <c r="AY565" s="206">
        <f>IF(AND(SPARES_MANUF[[#This Row],[Dashboard date]]&gt;40179,SPARES_MANUF[[#This Row],[Dashboard date]]&lt;45658),SPARES_MANUF[[#This Row],[Dashboard date]],0)</f>
        <v>43658</v>
      </c>
      <c r="AZ565" s="207">
        <f>IF(OR(SPARES_MANUF[[#This Row],[Client]]="STELIA",SPARES_MANUF[[#This Row],[Priority]]="RTN",SPARES_MANUF[[#This Row],[Priority]]="EXP",SPARES_MANUF[[#This Row],[Priority]]="CRIT"),2,1)</f>
        <v>2</v>
      </c>
      <c r="BA565" s="208">
        <f>IFERROR(VLOOKUP(SPARES_MANUF[[#This Row],[P/N]],Tableau2[[#All],[PN]:[Temps alloués (h)]],16,FALSE),"TBD")</f>
        <v>2.23</v>
      </c>
      <c r="BB565" s="208">
        <f>IFERROR(SUM(SPARES_MANUF[[#This Row],[Temps alloués Unitaire]]*SPARES_MANUF[[#This Row],[Requested Qty]]),"TBD")</f>
        <v>2.23</v>
      </c>
    </row>
    <row r="566" spans="1:54" ht="63.75" hidden="1" x14ac:dyDescent="0.2">
      <c r="A566" s="335" t="str">
        <f t="shared" si="38"/>
        <v>2801947510</v>
      </c>
      <c r="B566" s="81" t="str">
        <f>IFERROR(VLOOKUP(F566,'Table V'!A:K,11,FALSE),"TBD")</f>
        <v>AIRBUS</v>
      </c>
      <c r="C566" s="81">
        <v>28019475</v>
      </c>
      <c r="D566" s="82" t="s">
        <v>139</v>
      </c>
      <c r="E566" s="83" t="s">
        <v>86</v>
      </c>
      <c r="F566" s="81" t="s">
        <v>1267</v>
      </c>
      <c r="G566" s="81" t="s">
        <v>1143</v>
      </c>
      <c r="H566" s="81" t="s">
        <v>1143</v>
      </c>
      <c r="I566" s="81" t="str">
        <f>IFERROR(VLOOKUP(F566,'Stock PHS'!A:F,6,FALSE),"")</f>
        <v/>
      </c>
      <c r="J566" s="84" t="str">
        <f>IFERROR(VLOOKUP(F566,'Table V'!A:I,9,FALSE),"P/N INCONNU")</f>
        <v>P/N CONNU</v>
      </c>
      <c r="K566" s="81" t="str">
        <f>IFERROR(VLOOKUP(F566,'Table V'!A:J,10,FALSE),"TBD")</f>
        <v>NA</v>
      </c>
      <c r="L566" s="81" t="str">
        <f>IFERROR(VLOOKUP(F566,'Table V'!A:C,3,FALSE),"LdF non existante")</f>
        <v>LdF Non approuvée</v>
      </c>
      <c r="M566" s="85"/>
      <c r="N566" s="85" t="str">
        <f>IFERROR(VLOOKUP(F566,'Table V'!A:H,8,FALSE),"À définir")</f>
        <v>NON</v>
      </c>
      <c r="O566" s="81">
        <f>IFERROR(VLOOKUP(F566,'Table V'!A:E,2,FALSE),"TBD")</f>
        <v>453</v>
      </c>
      <c r="P566" s="81" t="str">
        <f>IFERROR(CONCATENATE(VLOOKUP(F566,'Table V'!$A$1:$Q$259969,17,FALSE),"-",(RIGHT(C566,4)),"0",D566),"")</f>
        <v>1251019-9475010</v>
      </c>
      <c r="Q566" s="92" t="str">
        <f>IFERROR(VLOOKUP(F566,'Table V'!A:L,12,FALSE),"")</f>
        <v>LAB</v>
      </c>
      <c r="R566" s="82" t="s">
        <v>1279</v>
      </c>
      <c r="S566" s="81" t="s">
        <v>1272</v>
      </c>
      <c r="T566" s="90">
        <v>43654</v>
      </c>
      <c r="U566" s="88" t="s">
        <v>18</v>
      </c>
      <c r="V566" s="93" t="str">
        <f>IFERROR(VLOOKUP(F566,'Table V'!A:F,6,FALSE),"TBD")</f>
        <v>N/A</v>
      </c>
      <c r="W566" s="94" t="str">
        <f>IFERROR(VLOOKUP(F566,'Table V'!A:G,7,FALSE),"TBD")</f>
        <v>N/A</v>
      </c>
      <c r="X566" s="94" t="str">
        <f>IFERROR(VLOOKUP(A566,[1]Feuil1!$A:$AJ,32,FALSE),"N/A")</f>
        <v>N/A</v>
      </c>
      <c r="Y566" s="86" t="s">
        <v>1893</v>
      </c>
      <c r="Z566" s="89" t="s">
        <v>2117</v>
      </c>
      <c r="AA566" s="81" t="s">
        <v>840</v>
      </c>
      <c r="AB566" s="85">
        <v>20452</v>
      </c>
      <c r="AC566" s="85"/>
      <c r="AD566" s="85">
        <v>6503</v>
      </c>
      <c r="AE566" s="90">
        <v>43587</v>
      </c>
      <c r="AF566" s="90">
        <v>43658</v>
      </c>
      <c r="AG566" s="90">
        <f>IF(OR(E566="AOG",E566="CRIT"),(IFERROR(IF(AF566=0,WORKDAY(AE566,-2),WORKDAY(AF566,-2)),"TBD")),(IFERROR(IF(AF566=0,WORKDAY(AE566,-4),WORKDAY(AF566,-4)),"TBD")))</f>
        <v>43654</v>
      </c>
      <c r="AH566" s="81"/>
      <c r="AI566" s="133">
        <f>IFERROR(VLOOKUP(SPARES_MANUF[[#This Row],[LCT pour mise à la MAD]],[2]MAD!$B$4:$J$500000,2,FALSE),"MAD TBD")</f>
        <v>43655</v>
      </c>
      <c r="AJ566" s="124">
        <f>IFERROR(VLOOKUP(SPARES_MANUF[[#This Row],[LCT pour mise à la MAD]],[2]MAD!$B$4:$J$500000,9,FALSE),"")</f>
        <v>43656</v>
      </c>
      <c r="AK5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66" s="124">
        <v>43621</v>
      </c>
      <c r="AM566" s="122" t="s">
        <v>10</v>
      </c>
      <c r="AN566" s="200">
        <f>IFERROR(VLOOKUP(SPARES_MANUF[[#This Row],[P/N]],'Table V'!A$1:O$7777,13,FALSE),"0,00")</f>
        <v>2741</v>
      </c>
      <c r="AO566" s="201">
        <f>IFERROR(VLOOKUP(SPARES_MANUF[[#This Row],[P/N]],'Table V'!A$1:O$7777,14,FALSE),"0,00")</f>
        <v>3510</v>
      </c>
      <c r="AP566" s="202" t="str">
        <f>IFERROR(VLOOKUP(SPARES_MANUF[[#This Row],[P/N]],'Table V'!A$1:O$7777,15,FALSE),"TBD")</f>
        <v>USD</v>
      </c>
      <c r="AQ566" s="201" t="str">
        <f>IFERROR(VLOOKUP(SPARES_MANUF[[#This Row],[CONCAT]],[3]PO_AS!$A$2:$R$2520,16,FALSE),"TBD")</f>
        <v>TBD</v>
      </c>
      <c r="AR566" s="202" t="str">
        <f>IFERROR(VLOOKUP(SPARES_MANUF[[#This Row],[CONCAT]],[3]PO_AS!$A$2:$S$2520,18,FALSE),"TBD")</f>
        <v>TBD</v>
      </c>
      <c r="AS566" s="202" t="str">
        <f t="shared" si="36"/>
        <v>Non valide</v>
      </c>
      <c r="AT566" s="202" t="str">
        <f t="shared" si="37"/>
        <v>Non valide</v>
      </c>
      <c r="AU5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5482</v>
      </c>
      <c r="AV566" s="280">
        <f>IFERROR(SPARES_MANUF[[#This Row],[CA]]*INDEX('Paramètres listes'!$A$32:$C$34,MATCH(SPARES_MANUF[[#This Row],[Devise vendue]],'Paramètres listes'!$A$32:$A$34,0),MATCH(DASHBOARD!$J$5,'Paramètres listes'!$A$32:$C$32,0)),"0,00")</f>
        <v>4878.9800000000005</v>
      </c>
      <c r="AW566" s="259" t="str">
        <f>LEFT(SPARES_MANUF[[#This Row],[LCT]],9)</f>
        <v>LCT226822</v>
      </c>
      <c r="AX566" s="205">
        <f>SPARES_MANUF[[#This Row],[Collaborated date]]</f>
        <v>43621</v>
      </c>
      <c r="AY566" s="206">
        <f>IF(AND(SPARES_MANUF[[#This Row],[Dashboard date]]&gt;40179,SPARES_MANUF[[#This Row],[Dashboard date]]&lt;45658),SPARES_MANUF[[#This Row],[Dashboard date]],0)</f>
        <v>43621</v>
      </c>
      <c r="AZ566" s="207">
        <f>IF(OR(SPARES_MANUF[[#This Row],[Client]]="STELIA",SPARES_MANUF[[#This Row],[Priority]]="RTN",SPARES_MANUF[[#This Row],[Priority]]="EXP",SPARES_MANUF[[#This Row],[Priority]]="CRIT"),2,1)</f>
        <v>2</v>
      </c>
      <c r="BA566" s="208">
        <f>IFERROR(VLOOKUP(SPARES_MANUF[[#This Row],[P/N]],Tableau2[[#All],[PN]:[Temps alloués (h)]],16,FALSE),"TBD")</f>
        <v>2.23</v>
      </c>
      <c r="BB566" s="208">
        <f>IFERROR(SUM(SPARES_MANUF[[#This Row],[Temps alloués Unitaire]]*SPARES_MANUF[[#This Row],[Requested Qty]]),"TBD")</f>
        <v>4.46</v>
      </c>
    </row>
    <row r="567" spans="1:54" ht="38.25" hidden="1" customHeight="1" x14ac:dyDescent="0.2">
      <c r="A567" s="337" t="str">
        <f t="shared" si="38"/>
        <v>490003865320</v>
      </c>
      <c r="B567" s="146" t="str">
        <f>IFERROR(VLOOKUP(F567,'Table V'!A:K,11,FALSE),"TBD")</f>
        <v>STELIA</v>
      </c>
      <c r="C567" s="146">
        <v>4900038653</v>
      </c>
      <c r="D567" s="147" t="s">
        <v>723</v>
      </c>
      <c r="E567" s="148" t="s">
        <v>78</v>
      </c>
      <c r="F567" s="146" t="s">
        <v>1387</v>
      </c>
      <c r="G567" s="146">
        <v>1</v>
      </c>
      <c r="H567" s="146">
        <v>1</v>
      </c>
      <c r="I567" s="146" t="str">
        <f>IFERROR(VLOOKUP(F567,'Stock PHS'!A:F,6,FALSE),"")</f>
        <v/>
      </c>
      <c r="J567" s="270" t="str">
        <f>IFERROR(VLOOKUP(F567,'Table V'!A:I,9,FALSE),"P/N INCONNU")</f>
        <v>P/N CONNU</v>
      </c>
      <c r="K567" s="146" t="str">
        <f>IFERROR(VLOOKUP(F567,'Table V'!A:J,10,FALSE),"TBD")</f>
        <v>TBD</v>
      </c>
      <c r="L567" s="146" t="str">
        <f>IFERROR(VLOOKUP(F567,'Table V'!A:C,3,FALSE),"LdF non existante")</f>
        <v>LdF Non approuvée</v>
      </c>
      <c r="M567" s="150"/>
      <c r="N567" s="150" t="str">
        <f>IFERROR(VLOOKUP(F567,'Table V'!A:H,8,FALSE),"À définir")</f>
        <v>OUI</v>
      </c>
      <c r="O567" s="146" t="str">
        <f>IFERROR(VLOOKUP(F567,'Table V'!A:E,2,FALSE),"TBD")</f>
        <v>FAISCEAU</v>
      </c>
      <c r="P567" s="150" t="str">
        <f>IFERROR(CONCATENATE(VLOOKUP(F567,'Table V'!$A$1:$Q$259969,17,FALSE),"-",(RIGHT(C567,4)),"0",D567),"")</f>
        <v>1251019-8653020</v>
      </c>
      <c r="Q567" s="151" t="str">
        <f>IFERROR(VLOOKUP(F567,'Table V'!A:L,12,FALSE),"")</f>
        <v>COL</v>
      </c>
      <c r="R567" s="147" t="s">
        <v>2017</v>
      </c>
      <c r="S567" s="146" t="s">
        <v>2018</v>
      </c>
      <c r="T567" s="157">
        <v>43654</v>
      </c>
      <c r="U567" s="88" t="s">
        <v>18</v>
      </c>
      <c r="V567" s="153" t="str">
        <f>IFERROR(VLOOKUP(F567,'Table V'!A:F,6,FALSE),"TBD")</f>
        <v>N/A</v>
      </c>
      <c r="W567" s="154" t="str">
        <f>IFERROR(VLOOKUP(F567,'Table V'!A:G,7,FALSE),"TBD")</f>
        <v>N/A</v>
      </c>
      <c r="X567" s="154" t="str">
        <f>IFERROR(VLOOKUP(A567,[1]Feuil1!$A:$AJ,32,FALSE),"N/A")</f>
        <v>N/A</v>
      </c>
      <c r="Y567" s="271" t="s">
        <v>1893</v>
      </c>
      <c r="Z567" s="156" t="s">
        <v>2032</v>
      </c>
      <c r="AA567" s="146" t="s">
        <v>840</v>
      </c>
      <c r="AB567" s="150">
        <v>25768</v>
      </c>
      <c r="AC567" s="150"/>
      <c r="AD567" s="150" t="s">
        <v>2031</v>
      </c>
      <c r="AE567" s="157">
        <v>43654</v>
      </c>
      <c r="AF567" s="157">
        <v>43656</v>
      </c>
      <c r="AG567" s="157">
        <v>43654</v>
      </c>
      <c r="AH567" s="157"/>
      <c r="AI567" s="158">
        <v>43651</v>
      </c>
      <c r="AJ567" s="272">
        <v>43651</v>
      </c>
      <c r="AK567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7" s="274">
        <v>43654</v>
      </c>
      <c r="AM567" s="149" t="s">
        <v>10</v>
      </c>
      <c r="AN567" s="200">
        <f>IFERROR(VLOOKUP(SPARES_MANUF[[#This Row],[P/N]],'Table V'!A$1:O$7777,13,FALSE),"0,00")</f>
        <v>470</v>
      </c>
      <c r="AO567" s="275">
        <f>IFERROR(VLOOKUP(SPARES_MANUF[[#This Row],[P/N]],'Table V'!A$1:O$7777,14,FALSE),"0,00")</f>
        <v>539</v>
      </c>
      <c r="AP567" s="276" t="str">
        <f>IFERROR(VLOOKUP(SPARES_MANUF[[#This Row],[P/N]],'Table V'!A$1:O$7777,15,FALSE),"TBD")</f>
        <v>EUR</v>
      </c>
      <c r="AQ567" s="275" t="str">
        <f>IFERROR(VLOOKUP(SPARES_MANUF[[#This Row],[CONCAT]],[3]PO_AS!$A$2:$R$2520,16,FALSE),"TBD")</f>
        <v>TBD</v>
      </c>
      <c r="AR567" s="276" t="str">
        <f>IFERROR(VLOOKUP(SPARES_MANUF[[#This Row],[CONCAT]],[3]PO_AS!$A$2:$S$2520,18,FALSE),"TBD")</f>
        <v>TBD</v>
      </c>
      <c r="AS567" s="276" t="str">
        <f t="shared" si="36"/>
        <v>Non valide</v>
      </c>
      <c r="AT567" s="276" t="str">
        <f t="shared" si="37"/>
        <v>Non valide</v>
      </c>
      <c r="AU567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470</v>
      </c>
      <c r="AV567" s="221">
        <f>IFERROR(SPARES_MANUF[[#This Row],[CA]]*INDEX('Paramètres listes'!$A$32:$C$34,MATCH(SPARES_MANUF[[#This Row],[Devise vendue]],'Paramètres listes'!$A$32:$A$34,0),MATCH(DASHBOARD!$J$5,'Paramètres listes'!$A$32:$C$32,0)),"0,00")</f>
        <v>470</v>
      </c>
      <c r="AW567" s="338" t="str">
        <f>LEFT(SPARES_MANUF[[#This Row],[LCT]],9)</f>
        <v>LCT374772</v>
      </c>
      <c r="AX567" s="205">
        <f>SPARES_MANUF[[#This Row],[Collaborated date]]</f>
        <v>43654</v>
      </c>
      <c r="AY567" s="206">
        <f>IF(AND(SPARES_MANUF[[#This Row],[Dashboard date]]&gt;40179,SPARES_MANUF[[#This Row],[Dashboard date]]&lt;45658),SPARES_MANUF[[#This Row],[Dashboard date]],0)</f>
        <v>43654</v>
      </c>
      <c r="AZ567" s="207">
        <v>1</v>
      </c>
      <c r="BA567" s="208">
        <f>IFERROR(VLOOKUP(SPARES_MANUF[[#This Row],[P/N]],Tableau2[[#All],[PN]:[Temps alloués (h)]],16,FALSE),"TBD")</f>
        <v>0.93</v>
      </c>
      <c r="BB567" s="208">
        <f>IFERROR(SUM(SPARES_MANUF[[#This Row],[Temps alloués Unitaire]]*SPARES_MANUF[[#This Row],[Requested Qty]]),"TBD")</f>
        <v>0.93</v>
      </c>
    </row>
    <row r="568" spans="1:54" ht="38.25" hidden="1" customHeight="1" x14ac:dyDescent="0.2">
      <c r="A568" s="335" t="str">
        <f t="shared" si="38"/>
        <v>2814128810</v>
      </c>
      <c r="B568" s="81" t="str">
        <f>IFERROR(VLOOKUP(F568,'Table V'!A:K,11,FALSE),"TBD")</f>
        <v>AIRBUS</v>
      </c>
      <c r="C568" s="81">
        <v>28141288</v>
      </c>
      <c r="D568" s="82" t="s">
        <v>139</v>
      </c>
      <c r="E568" s="83" t="s">
        <v>86</v>
      </c>
      <c r="F568" s="81" t="s">
        <v>506</v>
      </c>
      <c r="G568" s="81">
        <v>1</v>
      </c>
      <c r="H568" s="81">
        <v>1</v>
      </c>
      <c r="I568" s="81" t="str">
        <f>IFERROR(VLOOKUP(F568,'Stock PHS'!A:F,6,FALSE),"")</f>
        <v/>
      </c>
      <c r="J568" s="84" t="str">
        <f>IFERROR(VLOOKUP(F568,'Table V'!A:I,9,FALSE),"P/N INCONNU")</f>
        <v>P/N CONNU</v>
      </c>
      <c r="K568" s="81" t="str">
        <f>IFERROR(VLOOKUP(F568,'Table V'!A:J,10,FALSE),"TBD")</f>
        <v>N/A</v>
      </c>
      <c r="L568" s="81" t="str">
        <f>IFERROR(VLOOKUP(F568,'Table V'!A:C,3,FALSE),"LdF non existante")</f>
        <v>LdF approuvée</v>
      </c>
      <c r="M568" s="85"/>
      <c r="N568" s="85" t="str">
        <f>IFERROR(VLOOKUP(F568,'Table V'!A:H,8,FALSE),"À définir")</f>
        <v>NON</v>
      </c>
      <c r="O568" s="81">
        <f>IFERROR(VLOOKUP(F568,'Table V'!A:E,2,FALSE),"TBD")</f>
        <v>27</v>
      </c>
      <c r="P568" s="85" t="str">
        <f>IFERROR(CONCATENATE(VLOOKUP(F568,'Table V'!$A$1:$Q$259969,17,FALSE),"-",(RIGHT(C568,4)),"0",D568),"")</f>
        <v>1251019-1288010</v>
      </c>
      <c r="Q568" s="92" t="str">
        <f>IFERROR(VLOOKUP(F568,'Table V'!A:L,12,FALSE),"")</f>
        <v>LAB</v>
      </c>
      <c r="R568" s="82" t="s">
        <v>1917</v>
      </c>
      <c r="S568" s="81" t="s">
        <v>272</v>
      </c>
      <c r="T568" s="90">
        <v>43655</v>
      </c>
      <c r="U568" s="88" t="s">
        <v>18</v>
      </c>
      <c r="V568" s="93" t="str">
        <f>IFERROR(VLOOKUP(F568,'Table V'!A:F,6,FALSE),"TBD")</f>
        <v>N/A</v>
      </c>
      <c r="W568" s="94" t="str">
        <f>IFERROR(VLOOKUP(F568,'Table V'!A:G,7,FALSE),"TBD")</f>
        <v>N/A</v>
      </c>
      <c r="X568" s="81" t="str">
        <f>IFERROR(VLOOKUP(A568,[1]Feuil1!$A:$AJ,32,FALSE),"N/A")</f>
        <v>N/A</v>
      </c>
      <c r="Y568" s="91" t="s">
        <v>1893</v>
      </c>
      <c r="Z568" s="89" t="s">
        <v>2026</v>
      </c>
      <c r="AA568" s="81" t="s">
        <v>840</v>
      </c>
      <c r="AB568" s="85">
        <v>24548</v>
      </c>
      <c r="AC568" s="85"/>
      <c r="AD568" s="85">
        <v>7865</v>
      </c>
      <c r="AE568" s="90">
        <v>43654</v>
      </c>
      <c r="AF568" s="90">
        <v>43661</v>
      </c>
      <c r="AG568" s="90">
        <f t="shared" ref="AG568:AG578" si="39">IF(OR(E568="AOG",E568="CRIT"),(IFERROR(IF(AF568=0,WORKDAY(AE568,-2),WORKDAY(AF568,-2)),"TBD")),(IFERROR(IF(AF568=0,WORKDAY(AE568,-4),WORKDAY(AF568,-4)),"TBD")))</f>
        <v>43655</v>
      </c>
      <c r="AH568" s="90"/>
      <c r="AI568" s="133">
        <f>IFERROR(VLOOKUP(SPARES_MANUF[[#This Row],[LCT pour mise à la MAD]],[2]MAD!$B$4:$J$500000,2,FALSE),"MAD TBD")</f>
        <v>43656</v>
      </c>
      <c r="AJ568" s="246">
        <f>IFERROR(VLOOKUP(SPARES_MANUF[[#This Row],[LCT pour mise à la MAD]],[2]MAD!$B$4:$J$500000,9,FALSE),"")</f>
        <v>43657</v>
      </c>
      <c r="AK56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8" s="124">
        <f>SPARES_MANUF[[#This Row],[Promised ODD]]</f>
        <v>43661</v>
      </c>
      <c r="AM568" s="122" t="s">
        <v>10</v>
      </c>
      <c r="AN568" s="200">
        <f>IFERROR(VLOOKUP(SPARES_MANUF[[#This Row],[P/N]],'Table V'!A$1:O$7777,13,FALSE),"0,00")</f>
        <v>1074</v>
      </c>
      <c r="AO568" s="201">
        <f>IFERROR(VLOOKUP(SPARES_MANUF[[#This Row],[P/N]],'Table V'!A$1:O$7777,14,FALSE),"0,00")</f>
        <v>1850</v>
      </c>
      <c r="AP568" s="202" t="str">
        <f>IFERROR(VLOOKUP(SPARES_MANUF[[#This Row],[P/N]],'Table V'!A$1:O$7777,15,FALSE),"TBD")</f>
        <v>USD</v>
      </c>
      <c r="AQ568" s="201" t="str">
        <f>IFERROR(VLOOKUP(SPARES_MANUF[[#This Row],[CONCAT]],[3]PO_AS!$A$2:$R$2520,16,FALSE),"TBD")</f>
        <v>TBD</v>
      </c>
      <c r="AR568" s="202" t="str">
        <f>IFERROR(VLOOKUP(SPARES_MANUF[[#This Row],[CONCAT]],[3]PO_AS!$A$2:$S$2520,18,FALSE),"TBD")</f>
        <v>TBD</v>
      </c>
      <c r="AS568" s="202" t="str">
        <f t="shared" si="36"/>
        <v>Non valide</v>
      </c>
      <c r="AT568" s="202" t="str">
        <f t="shared" si="37"/>
        <v>Non valide</v>
      </c>
      <c r="AU5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1074</v>
      </c>
      <c r="AV568" s="280">
        <f>IFERROR(SPARES_MANUF[[#This Row],[CA]]*INDEX('Paramètres listes'!$A$32:$C$34,MATCH(SPARES_MANUF[[#This Row],[Devise vendue]],'Paramètres listes'!$A$32:$A$34,0),MATCH(DASHBOARD!$J$5,'Paramètres listes'!$A$32:$C$32,0)),"0,00")</f>
        <v>955.86</v>
      </c>
      <c r="AW568" s="260" t="str">
        <f>LEFT(SPARES_MANUF[[#This Row],[LCT]],9)</f>
        <v>LCT340194</v>
      </c>
      <c r="AX568" s="205">
        <f>SPARES_MANUF[[#This Row],[Collaborated date]]</f>
        <v>43661</v>
      </c>
      <c r="AY568" s="206">
        <f>IF(AND(SPARES_MANUF[[#This Row],[Dashboard date]]&gt;40179,SPARES_MANUF[[#This Row],[Dashboard date]]&lt;45658),SPARES_MANUF[[#This Row],[Dashboard date]],0)</f>
        <v>43661</v>
      </c>
      <c r="AZ568" s="207">
        <f>IF(OR(SPARES_MANUF[[#This Row],[Client]]="STELIA",SPARES_MANUF[[#This Row],[Priority]]="RTN",SPARES_MANUF[[#This Row],[Priority]]="EXP",SPARES_MANUF[[#This Row],[Priority]]="CRIT"),2,1)</f>
        <v>2</v>
      </c>
      <c r="BA568" s="208">
        <f>IFERROR(VLOOKUP(SPARES_MANUF[[#This Row],[P/N]],Tableau2[[#All],[PN]:[Temps alloués (h)]],16,FALSE),"TBD")</f>
        <v>3.06</v>
      </c>
      <c r="BB568" s="208">
        <f>IFERROR(SUM(SPARES_MANUF[[#This Row],[Temps alloués Unitaire]]*SPARES_MANUF[[#This Row],[Requested Qty]]),"TBD")</f>
        <v>3.06</v>
      </c>
    </row>
    <row r="569" spans="1:54" ht="38.25" hidden="1" customHeight="1" x14ac:dyDescent="0.2">
      <c r="A569" s="335" t="str">
        <f t="shared" si="38"/>
        <v>490003810610</v>
      </c>
      <c r="B569" s="81" t="str">
        <f>IFERROR(VLOOKUP(F569,'Table V'!A:K,11,FALSE),"TBD")</f>
        <v>STELIA</v>
      </c>
      <c r="C569" s="81">
        <v>4900038106</v>
      </c>
      <c r="D569" s="82" t="s">
        <v>139</v>
      </c>
      <c r="E569" s="83" t="s">
        <v>86</v>
      </c>
      <c r="F569" s="81" t="s">
        <v>622</v>
      </c>
      <c r="G569" s="81">
        <v>1</v>
      </c>
      <c r="H569" s="81">
        <v>1</v>
      </c>
      <c r="I569" s="81" t="str">
        <f>IFERROR(VLOOKUP(F569,'Stock PHS'!A:F,6,FALSE),"")</f>
        <v/>
      </c>
      <c r="J569" s="84" t="str">
        <f>IFERROR(VLOOKUP(F569,'Table V'!A:I,9,FALSE),"P/N INCONNU")</f>
        <v>P/N CONNU</v>
      </c>
      <c r="K569" s="81" t="str">
        <f>IFERROR(VLOOKUP(F569,'Table V'!A:J,10,FALSE),"TBD")</f>
        <v>N/A</v>
      </c>
      <c r="L569" s="81" t="str">
        <f>IFERROR(VLOOKUP(F569,'Table V'!A:C,3,FALSE),"LdF non existante")</f>
        <v>LdF approuvée</v>
      </c>
      <c r="M569" s="85"/>
      <c r="N569" s="85" t="str">
        <f>IFERROR(VLOOKUP(F569,'Table V'!A:H,8,FALSE),"À définir")</f>
        <v>OUI</v>
      </c>
      <c r="O569" s="81" t="str">
        <f>IFERROR(VLOOKUP(F569,'Table V'!A:E,2,FALSE),"TBD")</f>
        <v>CÂBLE</v>
      </c>
      <c r="P569" s="85" t="str">
        <f>IFERROR(CONCATENATE(VLOOKUP(F569,'Table V'!$A$1:$Q$259969,17,FALSE),"-",(RIGHT(C569,4)),"0",D569),"")</f>
        <v>1251019-8106010</v>
      </c>
      <c r="Q569" s="92" t="str">
        <f>IFERROR(VLOOKUP(F569,'Table V'!A:L,12,FALSE),"")</f>
        <v>LAB</v>
      </c>
      <c r="R569" s="82" t="s">
        <v>1866</v>
      </c>
      <c r="S569" s="81" t="s">
        <v>1867</v>
      </c>
      <c r="T569" s="90">
        <v>43656</v>
      </c>
      <c r="U569" s="88" t="s">
        <v>18</v>
      </c>
      <c r="V569" s="93" t="str">
        <f>IFERROR(VLOOKUP(F569,'Table V'!A:F,6,FALSE),"TBD")</f>
        <v>N/A</v>
      </c>
      <c r="W569" s="94" t="str">
        <f>IFERROR(VLOOKUP(F569,'Table V'!A:G,7,FALSE),"TBD")</f>
        <v>N/A</v>
      </c>
      <c r="X569" s="81" t="str">
        <f>IFERROR(VLOOKUP(A569,[1]Feuil1!$A:$AJ,32,FALSE),"N/A")</f>
        <v>N/A</v>
      </c>
      <c r="Y569" s="86" t="s">
        <v>1893</v>
      </c>
      <c r="Z569" s="89" t="s">
        <v>1864</v>
      </c>
      <c r="AA569" s="81" t="s">
        <v>840</v>
      </c>
      <c r="AB569" s="85" t="s">
        <v>44</v>
      </c>
      <c r="AC569" s="85" t="s">
        <v>44</v>
      </c>
      <c r="AD569" s="85" t="s">
        <v>44</v>
      </c>
      <c r="AE569" s="90">
        <v>43648</v>
      </c>
      <c r="AF569" s="90">
        <v>43662</v>
      </c>
      <c r="AG569" s="90">
        <f t="shared" si="39"/>
        <v>43656</v>
      </c>
      <c r="AH569" s="81"/>
      <c r="AI569" s="133">
        <f>IFERROR(VLOOKUP(SPARES_MANUF[[#This Row],[LCT pour mise à la MAD]],[2]MAD!$B$4:$J$500000,2,FALSE),"MAD TBD")</f>
        <v>43655</v>
      </c>
      <c r="AJ569" s="124">
        <f>IFERROR(VLOOKUP(SPARES_MANUF[[#This Row],[LCT pour mise à la MAD]],[2]MAD!$B$4:$J$500000,9,FALSE),"")</f>
        <v>43656</v>
      </c>
      <c r="AK56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69" s="124">
        <f>SPARES_MANUF[[#This Row],[Promised ODD]]</f>
        <v>43662</v>
      </c>
      <c r="AM569" s="122" t="s">
        <v>10</v>
      </c>
      <c r="AN569" s="200">
        <f>IFERROR(VLOOKUP(SPARES_MANUF[[#This Row],[P/N]],'Table V'!A$1:O$7777,13,FALSE),"0,00")</f>
        <v>245</v>
      </c>
      <c r="AO569" s="201">
        <f>IFERROR(VLOOKUP(SPARES_MANUF[[#This Row],[P/N]],'Table V'!A$1:O$7777,14,FALSE),"0,00")</f>
        <v>0</v>
      </c>
      <c r="AP569" s="202" t="str">
        <f>IFERROR(VLOOKUP(SPARES_MANUF[[#This Row],[P/N]],'Table V'!A$1:O$7777,15,FALSE),"TBD")</f>
        <v>EUR</v>
      </c>
      <c r="AQ569" s="201" t="str">
        <f>IFERROR(VLOOKUP(SPARES_MANUF[[#This Row],[CONCAT]],[3]PO_AS!$A$2:$R$2520,16,FALSE),"TBD")</f>
        <v>TBD</v>
      </c>
      <c r="AR569" s="202" t="str">
        <f>IFERROR(VLOOKUP(SPARES_MANUF[[#This Row],[CONCAT]],[3]PO_AS!$A$2:$S$2520,18,FALSE),"TBD")</f>
        <v>TBD</v>
      </c>
      <c r="AS569" s="202" t="str">
        <f t="shared" si="36"/>
        <v>Non valide</v>
      </c>
      <c r="AT569" s="202" t="str">
        <f t="shared" si="37"/>
        <v>Non valide</v>
      </c>
      <c r="AU5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245</v>
      </c>
      <c r="AV569" s="280">
        <f>IFERROR(SPARES_MANUF[[#This Row],[CA]]*INDEX('Paramètres listes'!$A$32:$C$34,MATCH(SPARES_MANUF[[#This Row],[Devise vendue]],'Paramètres listes'!$A$32:$A$34,0),MATCH(DASHBOARD!$J$5,'Paramètres listes'!$A$32:$C$32,0)),"0,00")</f>
        <v>245</v>
      </c>
      <c r="AW569" s="259" t="str">
        <f>LEFT(SPARES_MANUF[[#This Row],[LCT]],9)</f>
        <v>LCT324922</v>
      </c>
      <c r="AX569" s="205">
        <f>SPARES_MANUF[[#This Row],[Collaborated date]]</f>
        <v>43662</v>
      </c>
      <c r="AY569" s="206">
        <f>IF(AND(SPARES_MANUF[[#This Row],[Dashboard date]]&gt;40179,SPARES_MANUF[[#This Row],[Dashboard date]]&lt;45658),SPARES_MANUF[[#This Row],[Dashboard date]],0)</f>
        <v>43662</v>
      </c>
      <c r="AZ569" s="207">
        <f>IF(OR(SPARES_MANUF[[#This Row],[Client]]="STELIA",SPARES_MANUF[[#This Row],[Priority]]="RTN",SPARES_MANUF[[#This Row],[Priority]]="EXP",SPARES_MANUF[[#This Row],[Priority]]="CRIT"),2,1)</f>
        <v>2</v>
      </c>
      <c r="BA569" s="208">
        <f>IFERROR(VLOOKUP(SPARES_MANUF[[#This Row],[P/N]],Tableau2[[#All],[PN]:[Temps alloués (h)]],16,FALSE),"TBD")</f>
        <v>1.26</v>
      </c>
      <c r="BB569" s="208">
        <f>IFERROR(SUM(SPARES_MANUF[[#This Row],[Temps alloués Unitaire]]*SPARES_MANUF[[#This Row],[Requested Qty]]),"TBD")</f>
        <v>1.26</v>
      </c>
    </row>
    <row r="570" spans="1:54" ht="31.5" hidden="1" customHeight="1" x14ac:dyDescent="0.2">
      <c r="A570" s="335" t="str">
        <f t="shared" si="38"/>
        <v>490003849710</v>
      </c>
      <c r="B570" s="81" t="str">
        <f>IFERROR(VLOOKUP(F570,'Table V'!A:K,11,FALSE),"TBD")</f>
        <v>STELIA</v>
      </c>
      <c r="C570" s="81">
        <v>4900038497</v>
      </c>
      <c r="D570" s="82" t="s">
        <v>139</v>
      </c>
      <c r="E570" s="83" t="s">
        <v>86</v>
      </c>
      <c r="F570" s="81" t="s">
        <v>622</v>
      </c>
      <c r="G570" s="81">
        <v>1</v>
      </c>
      <c r="H570" s="81">
        <v>1</v>
      </c>
      <c r="I570" s="81" t="str">
        <f>IFERROR(VLOOKUP(F570,'Stock PHS'!A:F,6,FALSE),"")</f>
        <v/>
      </c>
      <c r="J570" s="84" t="str">
        <f>IFERROR(VLOOKUP(F570,'Table V'!A:I,9,FALSE),"P/N INCONNU")</f>
        <v>P/N CONNU</v>
      </c>
      <c r="K570" s="81" t="str">
        <f>IFERROR(VLOOKUP(F570,'Table V'!A:J,10,FALSE),"TBD")</f>
        <v>N/A</v>
      </c>
      <c r="L570" s="81" t="str">
        <f>IFERROR(VLOOKUP(F570,'Table V'!A:C,3,FALSE),"LdF non existante")</f>
        <v>LdF approuvée</v>
      </c>
      <c r="M570" s="85"/>
      <c r="N570" s="85" t="str">
        <f>IFERROR(VLOOKUP(F570,'Table V'!A:H,8,FALSE),"À définir")</f>
        <v>OUI</v>
      </c>
      <c r="O570" s="81" t="str">
        <f>IFERROR(VLOOKUP(F570,'Table V'!A:E,2,FALSE),"TBD")</f>
        <v>CÂBLE</v>
      </c>
      <c r="P570" s="85" t="str">
        <f>IFERROR(CONCATENATE(VLOOKUP(F570,'Table V'!$A$1:$Q$259969,17,FALSE),"-",(RIGHT(C570,4)),"0",D570),"")</f>
        <v>1251019-8497010</v>
      </c>
      <c r="Q570" s="92" t="str">
        <f>IFERROR(VLOOKUP(F570,'Table V'!A:L,12,FALSE),"")</f>
        <v>LAB</v>
      </c>
      <c r="R570" s="82" t="s">
        <v>1964</v>
      </c>
      <c r="S570" s="81" t="s">
        <v>1965</v>
      </c>
      <c r="T570" s="90">
        <v>43656</v>
      </c>
      <c r="U570" s="88" t="s">
        <v>18</v>
      </c>
      <c r="V570" s="93" t="str">
        <f>IFERROR(VLOOKUP(F570,'Table V'!A:F,6,FALSE),"TBD")</f>
        <v>N/A</v>
      </c>
      <c r="W570" s="94" t="str">
        <f>IFERROR(VLOOKUP(F570,'Table V'!A:G,7,FALSE),"TBD")</f>
        <v>N/A</v>
      </c>
      <c r="X570" s="81" t="str">
        <f>IFERROR(VLOOKUP(A570,[1]Feuil1!$A:$AJ,32,FALSE),"N/A")</f>
        <v>N/A</v>
      </c>
      <c r="Y570" s="91" t="s">
        <v>1893</v>
      </c>
      <c r="Z570" s="89" t="s">
        <v>1864</v>
      </c>
      <c r="AA570" s="81" t="s">
        <v>840</v>
      </c>
      <c r="AB570" s="85" t="s">
        <v>44</v>
      </c>
      <c r="AC570" s="85" t="s">
        <v>44</v>
      </c>
      <c r="AD570" s="85" t="s">
        <v>44</v>
      </c>
      <c r="AE570" s="90">
        <v>43653</v>
      </c>
      <c r="AF570" s="90">
        <v>43662</v>
      </c>
      <c r="AG570" s="90">
        <f t="shared" si="39"/>
        <v>43656</v>
      </c>
      <c r="AH570" s="90"/>
      <c r="AI570" s="133">
        <f>IFERROR(VLOOKUP(SPARES_MANUF[[#This Row],[LCT pour mise à la MAD]],[2]MAD!$B$4:$J$500000,2,FALSE),"MAD TBD")</f>
        <v>43656</v>
      </c>
      <c r="AJ570" s="246">
        <f>IFERROR(VLOOKUP(SPARES_MANUF[[#This Row],[LCT pour mise à la MAD]],[2]MAD!$B$4:$J$500000,9,FALSE),"")</f>
        <v>43657</v>
      </c>
      <c r="AK57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0" s="124">
        <f>SPARES_MANUF[[#This Row],[Promised ODD]]</f>
        <v>43662</v>
      </c>
      <c r="AM570" s="122" t="s">
        <v>10</v>
      </c>
      <c r="AN570" s="200">
        <f>IFERROR(VLOOKUP(SPARES_MANUF[[#This Row],[P/N]],'Table V'!A$1:O$7777,13,FALSE),"0,00")</f>
        <v>245</v>
      </c>
      <c r="AO570" s="201">
        <f>IFERROR(VLOOKUP(SPARES_MANUF[[#This Row],[P/N]],'Table V'!A$1:O$7777,14,FALSE),"0,00")</f>
        <v>0</v>
      </c>
      <c r="AP570" s="202" t="str">
        <f>IFERROR(VLOOKUP(SPARES_MANUF[[#This Row],[P/N]],'Table V'!A$1:O$7777,15,FALSE),"TBD")</f>
        <v>EUR</v>
      </c>
      <c r="AQ570" s="201" t="str">
        <f>IFERROR(VLOOKUP(SPARES_MANUF[[#This Row],[CONCAT]],[3]PO_AS!$A$2:$R$2520,16,FALSE),"TBD")</f>
        <v>TBD</v>
      </c>
      <c r="AR570" s="202" t="str">
        <f>IFERROR(VLOOKUP(SPARES_MANUF[[#This Row],[CONCAT]],[3]PO_AS!$A$2:$S$2520,18,FALSE),"TBD")</f>
        <v>TBD</v>
      </c>
      <c r="AS570" s="202" t="str">
        <f t="shared" si="36"/>
        <v>Non valide</v>
      </c>
      <c r="AT570" s="202" t="str">
        <f t="shared" si="37"/>
        <v>Non valide</v>
      </c>
      <c r="AU5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245</v>
      </c>
      <c r="AV570" s="280">
        <f>IFERROR(SPARES_MANUF[[#This Row],[CA]]*INDEX('Paramètres listes'!$A$32:$C$34,MATCH(SPARES_MANUF[[#This Row],[Devise vendue]],'Paramètres listes'!$A$32:$A$34,0),MATCH(DASHBOARD!$J$5,'Paramètres listes'!$A$32:$C$32,0)),"0,00")</f>
        <v>245</v>
      </c>
      <c r="AW570" s="260" t="str">
        <f>LEFT(SPARES_MANUF[[#This Row],[LCT]],9)</f>
        <v>LCT364204</v>
      </c>
      <c r="AX570" s="205">
        <f>SPARES_MANUF[[#This Row],[Collaborated date]]</f>
        <v>43662</v>
      </c>
      <c r="AY570" s="206">
        <f>IF(AND(SPARES_MANUF[[#This Row],[Dashboard date]]&gt;40179,SPARES_MANUF[[#This Row],[Dashboard date]]&lt;45658),SPARES_MANUF[[#This Row],[Dashboard date]],0)</f>
        <v>43662</v>
      </c>
      <c r="AZ570" s="207">
        <f>IF(OR(SPARES_MANUF[[#This Row],[Client]]="STELIA",SPARES_MANUF[[#This Row],[Priority]]="RTN",SPARES_MANUF[[#This Row],[Priority]]="EXP",SPARES_MANUF[[#This Row],[Priority]]="CRIT"),2,1)</f>
        <v>2</v>
      </c>
      <c r="BA570" s="208">
        <f>IFERROR(VLOOKUP(SPARES_MANUF[[#This Row],[P/N]],Tableau2[[#All],[PN]:[Temps alloués (h)]],16,FALSE),"TBD")</f>
        <v>1.26</v>
      </c>
      <c r="BB570" s="208">
        <f>IFERROR(SUM(SPARES_MANUF[[#This Row],[Temps alloués Unitaire]]*SPARES_MANUF[[#This Row],[Requested Qty]]),"TBD")</f>
        <v>1.26</v>
      </c>
    </row>
    <row r="571" spans="1:54" ht="63.75" hidden="1" x14ac:dyDescent="0.2">
      <c r="A571" s="335" t="str">
        <f t="shared" si="38"/>
        <v>2809149110</v>
      </c>
      <c r="B571" s="81" t="str">
        <f>IFERROR(VLOOKUP(F571,'Table V'!A:K,11,FALSE),"TBD")</f>
        <v>AIRBUS</v>
      </c>
      <c r="C571" s="81">
        <v>28091491</v>
      </c>
      <c r="D571" s="82" t="s">
        <v>139</v>
      </c>
      <c r="E571" s="83" t="s">
        <v>3</v>
      </c>
      <c r="F571" s="81" t="s">
        <v>1526</v>
      </c>
      <c r="G571" s="81">
        <v>1</v>
      </c>
      <c r="H571" s="81">
        <v>1</v>
      </c>
      <c r="I571" s="81" t="str">
        <f>IFERROR(VLOOKUP(F571,'Stock PHS'!A:F,6,FALSE),"")</f>
        <v/>
      </c>
      <c r="J571" s="84" t="str">
        <f>IFERROR(VLOOKUP(F571,'Table V'!A:I,9,FALSE),"P/N INCONNU")</f>
        <v>P/N CONNU</v>
      </c>
      <c r="K571" s="81" t="str">
        <f>IFERROR(VLOOKUP(F571,'Table V'!A:J,10,FALSE),"TBD")</f>
        <v>NB01707P</v>
      </c>
      <c r="L571" s="81" t="str">
        <f>IFERROR(VLOOKUP(F571,'Table V'!A:C,3,FALSE),"LdF non existante")</f>
        <v>LdF Non approuvée</v>
      </c>
      <c r="M571" s="85"/>
      <c r="N571" s="85" t="str">
        <f>IFERROR(VLOOKUP(F571,'Table V'!A:H,8,FALSE),"À définir")</f>
        <v>NON</v>
      </c>
      <c r="O571" s="81">
        <f>IFERROR(VLOOKUP(F571,'Table V'!A:E,2,FALSE),"TBD")</f>
        <v>60</v>
      </c>
      <c r="P571" s="85" t="str">
        <f>IFERROR(CONCATENATE(VLOOKUP(F571,'Table V'!$A$1:$Q$259969,17,FALSE),"-",(RIGHT(C571,4)),"0",D571),"")</f>
        <v>1251019-1491010</v>
      </c>
      <c r="Q571" s="92" t="str">
        <f>IFERROR(VLOOKUP(F571,'Table V'!A:L,12,FALSE),"")</f>
        <v>LAB</v>
      </c>
      <c r="R571" s="82" t="s">
        <v>1575</v>
      </c>
      <c r="S571" s="81" t="s">
        <v>153</v>
      </c>
      <c r="T571" s="90">
        <v>43657</v>
      </c>
      <c r="U571" s="88" t="s">
        <v>18</v>
      </c>
      <c r="V571" s="93" t="str">
        <f>IFERROR(VLOOKUP(F571,'Table V'!A:F,6,FALSE),"TBD")</f>
        <v>6963402800
6963403000</v>
      </c>
      <c r="W571" s="94" t="str">
        <f>IFERROR(VLOOKUP(F571,'Table V'!A:G,7,FALSE),"TBD")</f>
        <v>Qté 1
Qté 1</v>
      </c>
      <c r="X571" s="81" t="str">
        <f>IFERROR(VLOOKUP(A571,[1]Feuil1!$A:$AJ,32,FALSE),"N/A")</f>
        <v>Received</v>
      </c>
      <c r="Y571" s="86" t="s">
        <v>1893</v>
      </c>
      <c r="Z571" s="89" t="s">
        <v>2118</v>
      </c>
      <c r="AA571" s="81" t="s">
        <v>840</v>
      </c>
      <c r="AB571" s="85">
        <v>22807</v>
      </c>
      <c r="AC571" s="85"/>
      <c r="AD571" s="85">
        <v>7585</v>
      </c>
      <c r="AE571" s="90">
        <v>43560</v>
      </c>
      <c r="AF571" s="124">
        <v>43661</v>
      </c>
      <c r="AG571" s="90">
        <f t="shared" si="39"/>
        <v>43657</v>
      </c>
      <c r="AH571" s="81"/>
      <c r="AI571" s="133">
        <f>IFERROR(VLOOKUP(SPARES_MANUF[[#This Row],[LCT pour mise à la MAD]],[2]MAD!$B$4:$J$500000,2,FALSE),"MAD TBD")</f>
        <v>43657</v>
      </c>
      <c r="AJ571" s="246">
        <f>IFERROR(VLOOKUP(SPARES_MANUF[[#This Row],[LCT pour mise à la MAD]],[2]MAD!$B$4:$J$500000,9,FALSE),"")</f>
        <v>43658</v>
      </c>
      <c r="AK57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1" s="124">
        <v>43661</v>
      </c>
      <c r="AM571" s="122" t="s">
        <v>10</v>
      </c>
      <c r="AN571" s="200">
        <f>IFERROR(VLOOKUP(SPARES_MANUF[[#This Row],[P/N]],'Table V'!A$1:O$7777,13,FALSE),"0,00")</f>
        <v>1014</v>
      </c>
      <c r="AO571" s="201">
        <f>IFERROR(VLOOKUP(SPARES_MANUF[[#This Row],[P/N]],'Table V'!A$1:O$7777,14,FALSE),"0,00")</f>
        <v>1898</v>
      </c>
      <c r="AP571" s="202" t="str">
        <f>IFERROR(VLOOKUP(SPARES_MANUF[[#This Row],[P/N]],'Table V'!A$1:O$7777,15,FALSE),"TBD")</f>
        <v>USD</v>
      </c>
      <c r="AQ571" s="201" t="str">
        <f>IFERROR(VLOOKUP(SPARES_MANUF[[#This Row],[CONCAT]],[3]PO_AS!$A$2:$R$2520,16,FALSE),"TBD")</f>
        <v>TBD</v>
      </c>
      <c r="AR571" s="202" t="str">
        <f>IFERROR(VLOOKUP(SPARES_MANUF[[#This Row],[CONCAT]],[3]PO_AS!$A$2:$S$2520,18,FALSE),"TBD")</f>
        <v>TBD</v>
      </c>
      <c r="AS571" s="202" t="str">
        <f t="shared" si="36"/>
        <v>Non valide</v>
      </c>
      <c r="AT571" s="202" t="str">
        <f t="shared" si="37"/>
        <v>Non valide</v>
      </c>
      <c r="AU5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1898</v>
      </c>
      <c r="AV571" s="280">
        <f>IFERROR(SPARES_MANUF[[#This Row],[CA]]*INDEX('Paramètres listes'!$A$32:$C$34,MATCH(SPARES_MANUF[[#This Row],[Devise vendue]],'Paramètres listes'!$A$32:$A$34,0),MATCH(DASHBOARD!$J$5,'Paramètres listes'!$A$32:$C$32,0)),"0,00")</f>
        <v>1689.22</v>
      </c>
      <c r="AW571" s="259" t="str">
        <f>LEFT(SPARES_MANUF[[#This Row],[LCT]],9)</f>
        <v>LCT302495</v>
      </c>
      <c r="AX571" s="205">
        <f>SPARES_MANUF[[#This Row],[Collaborated date]]</f>
        <v>43661</v>
      </c>
      <c r="AY571" s="206">
        <f>IF(AND(SPARES_MANUF[[#This Row],[Dashboard date]]&gt;40179,SPARES_MANUF[[#This Row],[Dashboard date]]&lt;45658),SPARES_MANUF[[#This Row],[Dashboard date]],0)</f>
        <v>43661</v>
      </c>
      <c r="AZ571" s="207">
        <f>IF(OR(SPARES_MANUF[[#This Row],[Client]]="STELIA",SPARES_MANUF[[#This Row],[Priority]]="RTN",SPARES_MANUF[[#This Row],[Priority]]="EXP",SPARES_MANUF[[#This Row],[Priority]]="CRIT"),2,1)</f>
        <v>1</v>
      </c>
      <c r="BA571" s="208">
        <f>IFERROR(VLOOKUP(SPARES_MANUF[[#This Row],[P/N]],Tableau2[[#All],[PN]:[Temps alloués (h)]],16,FALSE),"TBD")</f>
        <v>0.95</v>
      </c>
      <c r="BB571" s="208">
        <f>IFERROR(SUM(SPARES_MANUF[[#This Row],[Temps alloués Unitaire]]*SPARES_MANUF[[#This Row],[Requested Qty]]),"TBD")</f>
        <v>0.95</v>
      </c>
    </row>
    <row r="572" spans="1:54" ht="63.75" hidden="1" x14ac:dyDescent="0.2">
      <c r="A572" s="335" t="str">
        <f t="shared" si="38"/>
        <v>2809149510</v>
      </c>
      <c r="B572" s="81" t="str">
        <f>IFERROR(VLOOKUP(F572,'Table V'!A:K,11,FALSE),"TBD")</f>
        <v>AIRBUS</v>
      </c>
      <c r="C572" s="81">
        <v>28091495</v>
      </c>
      <c r="D572" s="82" t="s">
        <v>139</v>
      </c>
      <c r="E572" s="83" t="s">
        <v>3</v>
      </c>
      <c r="F572" s="81" t="s">
        <v>1526</v>
      </c>
      <c r="G572" s="81">
        <v>1</v>
      </c>
      <c r="H572" s="81">
        <v>1</v>
      </c>
      <c r="I572" s="81" t="str">
        <f>IFERROR(VLOOKUP(F572,'Stock PHS'!A:F,6,FALSE),"")</f>
        <v/>
      </c>
      <c r="J572" s="84" t="str">
        <f>IFERROR(VLOOKUP(F572,'Table V'!A:I,9,FALSE),"P/N INCONNU")</f>
        <v>P/N CONNU</v>
      </c>
      <c r="K572" s="81" t="str">
        <f>IFERROR(VLOOKUP(F572,'Table V'!A:J,10,FALSE),"TBD")</f>
        <v>NB01707P</v>
      </c>
      <c r="L572" s="81" t="str">
        <f>IFERROR(VLOOKUP(F572,'Table V'!A:C,3,FALSE),"LdF non existante")</f>
        <v>LdF Non approuvée</v>
      </c>
      <c r="M572" s="85"/>
      <c r="N572" s="85" t="str">
        <f>IFERROR(VLOOKUP(F572,'Table V'!A:H,8,FALSE),"À définir")</f>
        <v>NON</v>
      </c>
      <c r="O572" s="81">
        <f>IFERROR(VLOOKUP(F572,'Table V'!A:E,2,FALSE),"TBD")</f>
        <v>60</v>
      </c>
      <c r="P572" s="85" t="str">
        <f>IFERROR(CONCATENATE(VLOOKUP(F572,'Table V'!$A$1:$Q$259969,17,FALSE),"-",(RIGHT(C572,4)),"0",D572),"")</f>
        <v>1251019-1495010</v>
      </c>
      <c r="Q572" s="92" t="str">
        <f>IFERROR(VLOOKUP(F572,'Table V'!A:L,12,FALSE),"")</f>
        <v>LAB</v>
      </c>
      <c r="R572" s="82" t="s">
        <v>1576</v>
      </c>
      <c r="S572" s="81" t="s">
        <v>164</v>
      </c>
      <c r="T572" s="90">
        <v>43657</v>
      </c>
      <c r="U572" s="88" t="s">
        <v>18</v>
      </c>
      <c r="V572" s="93" t="str">
        <f>IFERROR(VLOOKUP(F572,'Table V'!A:F,6,FALSE),"TBD")</f>
        <v>6963402800
6963403000</v>
      </c>
      <c r="W572" s="94" t="str">
        <f>IFERROR(VLOOKUP(F572,'Table V'!A:G,7,FALSE),"TBD")</f>
        <v>Qté 1
Qté 1</v>
      </c>
      <c r="X572" s="81" t="str">
        <f>IFERROR(VLOOKUP(A572,[1]Feuil1!$A:$AJ,32,FALSE),"N/A")</f>
        <v>Received</v>
      </c>
      <c r="Y572" s="86" t="s">
        <v>1893</v>
      </c>
      <c r="Z572" s="89" t="s">
        <v>2118</v>
      </c>
      <c r="AA572" s="81" t="s">
        <v>840</v>
      </c>
      <c r="AB572" s="85">
        <v>22807</v>
      </c>
      <c r="AC572" s="85"/>
      <c r="AD572" s="85">
        <v>7585</v>
      </c>
      <c r="AE572" s="90">
        <v>43560</v>
      </c>
      <c r="AF572" s="124">
        <v>43661</v>
      </c>
      <c r="AG572" s="90">
        <f t="shared" si="39"/>
        <v>43657</v>
      </c>
      <c r="AH572" s="81"/>
      <c r="AI572" s="133">
        <f>IFERROR(VLOOKUP(SPARES_MANUF[[#This Row],[LCT pour mise à la MAD]],[2]MAD!$B$4:$J$500000,2,FALSE),"MAD TBD")</f>
        <v>43657</v>
      </c>
      <c r="AJ572" s="246">
        <f>IFERROR(VLOOKUP(SPARES_MANUF[[#This Row],[LCT pour mise à la MAD]],[2]MAD!$B$4:$J$500000,9,FALSE),"")</f>
        <v>43658</v>
      </c>
      <c r="AK57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2" s="124">
        <v>43661</v>
      </c>
      <c r="AM572" s="122" t="s">
        <v>10</v>
      </c>
      <c r="AN572" s="200">
        <f>IFERROR(VLOOKUP(SPARES_MANUF[[#This Row],[P/N]],'Table V'!A$1:O$7777,13,FALSE),"0,00")</f>
        <v>1014</v>
      </c>
      <c r="AO572" s="201">
        <f>IFERROR(VLOOKUP(SPARES_MANUF[[#This Row],[P/N]],'Table V'!A$1:O$7777,14,FALSE),"0,00")</f>
        <v>1898</v>
      </c>
      <c r="AP572" s="202" t="str">
        <f>IFERROR(VLOOKUP(SPARES_MANUF[[#This Row],[P/N]],'Table V'!A$1:O$7777,15,FALSE),"TBD")</f>
        <v>USD</v>
      </c>
      <c r="AQ572" s="201" t="str">
        <f>IFERROR(VLOOKUP(SPARES_MANUF[[#This Row],[CONCAT]],[3]PO_AS!$A$2:$R$2520,16,FALSE),"TBD")</f>
        <v>TBD</v>
      </c>
      <c r="AR572" s="202" t="str">
        <f>IFERROR(VLOOKUP(SPARES_MANUF[[#This Row],[CONCAT]],[3]PO_AS!$A$2:$S$2520,18,FALSE),"TBD")</f>
        <v>TBD</v>
      </c>
      <c r="AS572" s="202" t="str">
        <f t="shared" si="36"/>
        <v>Non valide</v>
      </c>
      <c r="AT572" s="202" t="str">
        <f t="shared" si="37"/>
        <v>Non valide</v>
      </c>
      <c r="AU5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1898</v>
      </c>
      <c r="AV572" s="280">
        <f>IFERROR(SPARES_MANUF[[#This Row],[CA]]*INDEX('Paramètres listes'!$A$32:$C$34,MATCH(SPARES_MANUF[[#This Row],[Devise vendue]],'Paramètres listes'!$A$32:$A$34,0),MATCH(DASHBOARD!$J$5,'Paramètres listes'!$A$32:$C$32,0)),"0,00")</f>
        <v>1689.22</v>
      </c>
      <c r="AW572" s="259" t="str">
        <f>LEFT(SPARES_MANUF[[#This Row],[LCT]],9)</f>
        <v>LCT302498</v>
      </c>
      <c r="AX572" s="205">
        <f>SPARES_MANUF[[#This Row],[Collaborated date]]</f>
        <v>43661</v>
      </c>
      <c r="AY572" s="206">
        <f>IF(AND(SPARES_MANUF[[#This Row],[Dashboard date]]&gt;40179,SPARES_MANUF[[#This Row],[Dashboard date]]&lt;45658),SPARES_MANUF[[#This Row],[Dashboard date]],0)</f>
        <v>43661</v>
      </c>
      <c r="AZ572" s="207">
        <f>IF(OR(SPARES_MANUF[[#This Row],[Client]]="STELIA",SPARES_MANUF[[#This Row],[Priority]]="RTN",SPARES_MANUF[[#This Row],[Priority]]="EXP",SPARES_MANUF[[#This Row],[Priority]]="CRIT"),2,1)</f>
        <v>1</v>
      </c>
      <c r="BA572" s="208">
        <f>IFERROR(VLOOKUP(SPARES_MANUF[[#This Row],[P/N]],Tableau2[[#All],[PN]:[Temps alloués (h)]],16,FALSE),"TBD")</f>
        <v>0.95</v>
      </c>
      <c r="BB572" s="208">
        <f>IFERROR(SUM(SPARES_MANUF[[#This Row],[Temps alloués Unitaire]]*SPARES_MANUF[[#This Row],[Requested Qty]]),"TBD")</f>
        <v>0.95</v>
      </c>
    </row>
    <row r="573" spans="1:54" ht="63.75" hidden="1" x14ac:dyDescent="0.2">
      <c r="A573" s="335" t="str">
        <f t="shared" si="38"/>
        <v>2809149810</v>
      </c>
      <c r="B573" s="81" t="str">
        <f>IFERROR(VLOOKUP(F573,'Table V'!A:K,11,FALSE),"TBD")</f>
        <v>AIRBUS</v>
      </c>
      <c r="C573" s="81">
        <v>28091498</v>
      </c>
      <c r="D573" s="82" t="s">
        <v>139</v>
      </c>
      <c r="E573" s="83" t="s">
        <v>3</v>
      </c>
      <c r="F573" s="81" t="s">
        <v>1526</v>
      </c>
      <c r="G573" s="81">
        <v>1</v>
      </c>
      <c r="H573" s="81">
        <v>1</v>
      </c>
      <c r="I573" s="81" t="str">
        <f>IFERROR(VLOOKUP(F573,'Stock PHS'!A:F,6,FALSE),"")</f>
        <v/>
      </c>
      <c r="J573" s="84" t="str">
        <f>IFERROR(VLOOKUP(F573,'Table V'!A:I,9,FALSE),"P/N INCONNU")</f>
        <v>P/N CONNU</v>
      </c>
      <c r="K573" s="81" t="str">
        <f>IFERROR(VLOOKUP(F573,'Table V'!A:J,10,FALSE),"TBD")</f>
        <v>NB01707P</v>
      </c>
      <c r="L573" s="81" t="str">
        <f>IFERROR(VLOOKUP(F573,'Table V'!A:C,3,FALSE),"LdF non existante")</f>
        <v>LdF Non approuvée</v>
      </c>
      <c r="M573" s="85"/>
      <c r="N573" s="85" t="str">
        <f>IFERROR(VLOOKUP(F573,'Table V'!A:H,8,FALSE),"À définir")</f>
        <v>NON</v>
      </c>
      <c r="O573" s="81">
        <f>IFERROR(VLOOKUP(F573,'Table V'!A:E,2,FALSE),"TBD")</f>
        <v>60</v>
      </c>
      <c r="P573" s="85" t="str">
        <f>IFERROR(CONCATENATE(VLOOKUP(F573,'Table V'!$A$1:$Q$259969,17,FALSE),"-",(RIGHT(C573,4)),"0",D573),"")</f>
        <v>1251019-1498010</v>
      </c>
      <c r="Q573" s="92" t="str">
        <f>IFERROR(VLOOKUP(F573,'Table V'!A:L,12,FALSE),"")</f>
        <v>LAB</v>
      </c>
      <c r="R573" s="82" t="s">
        <v>1577</v>
      </c>
      <c r="S573" s="81" t="s">
        <v>166</v>
      </c>
      <c r="T573" s="90">
        <v>43657</v>
      </c>
      <c r="U573" s="88" t="s">
        <v>18</v>
      </c>
      <c r="V573" s="93" t="str">
        <f>IFERROR(VLOOKUP(F573,'Table V'!A:F,6,FALSE),"TBD")</f>
        <v>6963402800
6963403000</v>
      </c>
      <c r="W573" s="94" t="str">
        <f>IFERROR(VLOOKUP(F573,'Table V'!A:G,7,FALSE),"TBD")</f>
        <v>Qté 1
Qté 1</v>
      </c>
      <c r="X573" s="81" t="str">
        <f>IFERROR(VLOOKUP(A573,[1]Feuil1!$A:$AJ,32,FALSE),"N/A")</f>
        <v>Received</v>
      </c>
      <c r="Y573" s="86" t="s">
        <v>1893</v>
      </c>
      <c r="Z573" s="89" t="s">
        <v>2118</v>
      </c>
      <c r="AA573" s="81" t="s">
        <v>840</v>
      </c>
      <c r="AB573" s="85">
        <v>22807</v>
      </c>
      <c r="AC573" s="85"/>
      <c r="AD573" s="85">
        <v>7585</v>
      </c>
      <c r="AE573" s="90">
        <v>43560</v>
      </c>
      <c r="AF573" s="124">
        <v>43661</v>
      </c>
      <c r="AG573" s="90">
        <f t="shared" si="39"/>
        <v>43657</v>
      </c>
      <c r="AH573" s="81"/>
      <c r="AI573" s="133">
        <f>IFERROR(VLOOKUP(SPARES_MANUF[[#This Row],[LCT pour mise à la MAD]],[2]MAD!$B$4:$J$500000,2,FALSE),"MAD TBD")</f>
        <v>43657</v>
      </c>
      <c r="AJ573" s="246">
        <f>IFERROR(VLOOKUP(SPARES_MANUF[[#This Row],[LCT pour mise à la MAD]],[2]MAD!$B$4:$J$500000,9,FALSE),"")</f>
        <v>43658</v>
      </c>
      <c r="AK57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3" s="124">
        <v>43661</v>
      </c>
      <c r="AM573" s="122" t="s">
        <v>10</v>
      </c>
      <c r="AN573" s="200">
        <f>IFERROR(VLOOKUP(SPARES_MANUF[[#This Row],[P/N]],'Table V'!A$1:O$7777,13,FALSE),"0,00")</f>
        <v>1014</v>
      </c>
      <c r="AO573" s="201">
        <f>IFERROR(VLOOKUP(SPARES_MANUF[[#This Row],[P/N]],'Table V'!A$1:O$7777,14,FALSE),"0,00")</f>
        <v>1898</v>
      </c>
      <c r="AP573" s="202" t="str">
        <f>IFERROR(VLOOKUP(SPARES_MANUF[[#This Row],[P/N]],'Table V'!A$1:O$7777,15,FALSE),"TBD")</f>
        <v>USD</v>
      </c>
      <c r="AQ573" s="201" t="str">
        <f>IFERROR(VLOOKUP(SPARES_MANUF[[#This Row],[CONCAT]],[3]PO_AS!$A$2:$R$2520,16,FALSE),"TBD")</f>
        <v>TBD</v>
      </c>
      <c r="AR573" s="202" t="str">
        <f>IFERROR(VLOOKUP(SPARES_MANUF[[#This Row],[CONCAT]],[3]PO_AS!$A$2:$S$2520,18,FALSE),"TBD")</f>
        <v>TBD</v>
      </c>
      <c r="AS573" s="202" t="str">
        <f t="shared" si="36"/>
        <v>Non valide</v>
      </c>
      <c r="AT573" s="202" t="str">
        <f t="shared" si="37"/>
        <v>Non valide</v>
      </c>
      <c r="AU5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1898</v>
      </c>
      <c r="AV573" s="280">
        <f>IFERROR(SPARES_MANUF[[#This Row],[CA]]*INDEX('Paramètres listes'!$A$32:$C$34,MATCH(SPARES_MANUF[[#This Row],[Devise vendue]],'Paramètres listes'!$A$32:$A$34,0),MATCH(DASHBOARD!$J$5,'Paramètres listes'!$A$32:$C$32,0)),"0,00")</f>
        <v>1689.22</v>
      </c>
      <c r="AW573" s="259" t="str">
        <f>LEFT(SPARES_MANUF[[#This Row],[LCT]],9)</f>
        <v>LCT302501</v>
      </c>
      <c r="AX573" s="205">
        <f>SPARES_MANUF[[#This Row],[Collaborated date]]</f>
        <v>43661</v>
      </c>
      <c r="AY573" s="206">
        <f>IF(AND(SPARES_MANUF[[#This Row],[Dashboard date]]&gt;40179,SPARES_MANUF[[#This Row],[Dashboard date]]&lt;45658),SPARES_MANUF[[#This Row],[Dashboard date]],0)</f>
        <v>43661</v>
      </c>
      <c r="AZ573" s="207">
        <f>IF(OR(SPARES_MANUF[[#This Row],[Client]]="STELIA",SPARES_MANUF[[#This Row],[Priority]]="RTN",SPARES_MANUF[[#This Row],[Priority]]="EXP",SPARES_MANUF[[#This Row],[Priority]]="CRIT"),2,1)</f>
        <v>1</v>
      </c>
      <c r="BA573" s="208">
        <f>IFERROR(VLOOKUP(SPARES_MANUF[[#This Row],[P/N]],Tableau2[[#All],[PN]:[Temps alloués (h)]],16,FALSE),"TBD")</f>
        <v>0.95</v>
      </c>
      <c r="BB573" s="208">
        <f>IFERROR(SUM(SPARES_MANUF[[#This Row],[Temps alloués Unitaire]]*SPARES_MANUF[[#This Row],[Requested Qty]]),"TBD")</f>
        <v>0.95</v>
      </c>
    </row>
    <row r="574" spans="1:54" ht="38.25" hidden="1" customHeight="1" x14ac:dyDescent="0.2">
      <c r="A574" s="335" t="str">
        <f t="shared" si="38"/>
        <v>2809150110</v>
      </c>
      <c r="B574" s="81" t="str">
        <f>IFERROR(VLOOKUP(F574,'Table V'!A:K,11,FALSE),"TBD")</f>
        <v>AIRBUS</v>
      </c>
      <c r="C574" s="81">
        <v>28091501</v>
      </c>
      <c r="D574" s="82" t="s">
        <v>139</v>
      </c>
      <c r="E574" s="83" t="s">
        <v>3</v>
      </c>
      <c r="F574" s="81" t="s">
        <v>1526</v>
      </c>
      <c r="G574" s="81">
        <v>1</v>
      </c>
      <c r="H574" s="81">
        <v>1</v>
      </c>
      <c r="I574" s="81" t="str">
        <f>IFERROR(VLOOKUP(F574,'Stock PHS'!A:F,6,FALSE),"")</f>
        <v/>
      </c>
      <c r="J574" s="84" t="str">
        <f>IFERROR(VLOOKUP(F574,'Table V'!A:I,9,FALSE),"P/N INCONNU")</f>
        <v>P/N CONNU</v>
      </c>
      <c r="K574" s="81" t="str">
        <f>IFERROR(VLOOKUP(F574,'Table V'!A:J,10,FALSE),"TBD")</f>
        <v>NB01707P</v>
      </c>
      <c r="L574" s="81" t="str">
        <f>IFERROR(VLOOKUP(F574,'Table V'!A:C,3,FALSE),"LdF non existante")</f>
        <v>LdF Non approuvée</v>
      </c>
      <c r="M574" s="85"/>
      <c r="N574" s="85" t="str">
        <f>IFERROR(VLOOKUP(F574,'Table V'!A:H,8,FALSE),"À définir")</f>
        <v>NON</v>
      </c>
      <c r="O574" s="81">
        <f>IFERROR(VLOOKUP(F574,'Table V'!A:E,2,FALSE),"TBD")</f>
        <v>60</v>
      </c>
      <c r="P574" s="85" t="str">
        <f>IFERROR(CONCATENATE(VLOOKUP(F574,'Table V'!$A$1:$Q$259969,17,FALSE),"-",(RIGHT(C574,4)),"0",D574),"")</f>
        <v>1251019-1501010</v>
      </c>
      <c r="Q574" s="92" t="str">
        <f>IFERROR(VLOOKUP(F574,'Table V'!A:L,12,FALSE),"")</f>
        <v>LAB</v>
      </c>
      <c r="R574" s="82" t="s">
        <v>1578</v>
      </c>
      <c r="S574" s="81" t="s">
        <v>167</v>
      </c>
      <c r="T574" s="90">
        <v>43657</v>
      </c>
      <c r="U574" s="88" t="s">
        <v>18</v>
      </c>
      <c r="V574" s="93" t="str">
        <f>IFERROR(VLOOKUP(F574,'Table V'!A:F,6,FALSE),"TBD")</f>
        <v>6963402800
6963403000</v>
      </c>
      <c r="W574" s="94" t="str">
        <f>IFERROR(VLOOKUP(F574,'Table V'!A:G,7,FALSE),"TBD")</f>
        <v>Qté 1
Qté 1</v>
      </c>
      <c r="X574" s="81" t="str">
        <f>IFERROR(VLOOKUP(A574,[1]Feuil1!$A:$AJ,32,FALSE),"N/A")</f>
        <v>Received</v>
      </c>
      <c r="Y574" s="86" t="s">
        <v>1893</v>
      </c>
      <c r="Z574" s="89" t="s">
        <v>2118</v>
      </c>
      <c r="AA574" s="81" t="s">
        <v>840</v>
      </c>
      <c r="AB574" s="85">
        <v>22807</v>
      </c>
      <c r="AC574" s="85"/>
      <c r="AD574" s="85">
        <v>7585</v>
      </c>
      <c r="AE574" s="90">
        <v>43560</v>
      </c>
      <c r="AF574" s="90">
        <v>43661</v>
      </c>
      <c r="AG574" s="90">
        <f t="shared" si="39"/>
        <v>43657</v>
      </c>
      <c r="AH574" s="81"/>
      <c r="AI574" s="133">
        <f>IFERROR(VLOOKUP(SPARES_MANUF[[#This Row],[LCT pour mise à la MAD]],[2]MAD!$B$4:$J$500000,2,FALSE),"MAD TBD")</f>
        <v>43657</v>
      </c>
      <c r="AJ574" s="246">
        <f>IFERROR(VLOOKUP(SPARES_MANUF[[#This Row],[LCT pour mise à la MAD]],[2]MAD!$B$4:$J$500000,9,FALSE),"")</f>
        <v>43658</v>
      </c>
      <c r="AK57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4" s="124">
        <v>43661</v>
      </c>
      <c r="AM574" s="122" t="s">
        <v>10</v>
      </c>
      <c r="AN574" s="200">
        <f>IFERROR(VLOOKUP(SPARES_MANUF[[#This Row],[P/N]],'Table V'!A$1:O$7777,13,FALSE),"0,00")</f>
        <v>1014</v>
      </c>
      <c r="AO574" s="201">
        <f>IFERROR(VLOOKUP(SPARES_MANUF[[#This Row],[P/N]],'Table V'!A$1:O$7777,14,FALSE),"0,00")</f>
        <v>1898</v>
      </c>
      <c r="AP574" s="202" t="str">
        <f>IFERROR(VLOOKUP(SPARES_MANUF[[#This Row],[P/N]],'Table V'!A$1:O$7777,15,FALSE),"TBD")</f>
        <v>USD</v>
      </c>
      <c r="AQ574" s="201" t="str">
        <f>IFERROR(VLOOKUP(SPARES_MANUF[[#This Row],[CONCAT]],[3]PO_AS!$A$2:$R$2520,16,FALSE),"TBD")</f>
        <v>TBD</v>
      </c>
      <c r="AR574" s="202" t="str">
        <f>IFERROR(VLOOKUP(SPARES_MANUF[[#This Row],[CONCAT]],[3]PO_AS!$A$2:$S$2520,18,FALSE),"TBD")</f>
        <v>TBD</v>
      </c>
      <c r="AS574" s="202" t="str">
        <f t="shared" si="36"/>
        <v>Non valide</v>
      </c>
      <c r="AT574" s="202" t="str">
        <f t="shared" si="37"/>
        <v>Non valide</v>
      </c>
      <c r="AU5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1898</v>
      </c>
      <c r="AV574" s="280">
        <f>IFERROR(SPARES_MANUF[[#This Row],[CA]]*INDEX('Paramètres listes'!$A$32:$C$34,MATCH(SPARES_MANUF[[#This Row],[Devise vendue]],'Paramètres listes'!$A$32:$A$34,0),MATCH(DASHBOARD!$J$5,'Paramètres listes'!$A$32:$C$32,0)),"0,00")</f>
        <v>1689.22</v>
      </c>
      <c r="AW574" s="259" t="str">
        <f>LEFT(SPARES_MANUF[[#This Row],[LCT]],9)</f>
        <v>LCT302504</v>
      </c>
      <c r="AX574" s="205">
        <f>SPARES_MANUF[[#This Row],[Collaborated date]]</f>
        <v>43661</v>
      </c>
      <c r="AY574" s="206">
        <f>IF(AND(SPARES_MANUF[[#This Row],[Dashboard date]]&gt;40179,SPARES_MANUF[[#This Row],[Dashboard date]]&lt;45658),SPARES_MANUF[[#This Row],[Dashboard date]],0)</f>
        <v>43661</v>
      </c>
      <c r="AZ574" s="207">
        <f>IF(OR(SPARES_MANUF[[#This Row],[Client]]="STELIA",SPARES_MANUF[[#This Row],[Priority]]="RTN",SPARES_MANUF[[#This Row],[Priority]]="EXP",SPARES_MANUF[[#This Row],[Priority]]="CRIT"),2,1)</f>
        <v>1</v>
      </c>
      <c r="BA574" s="208">
        <f>IFERROR(VLOOKUP(SPARES_MANUF[[#This Row],[P/N]],Tableau2[[#All],[PN]:[Temps alloués (h)]],16,FALSE),"TBD")</f>
        <v>0.95</v>
      </c>
      <c r="BB574" s="208">
        <f>IFERROR(SUM(SPARES_MANUF[[#This Row],[Temps alloués Unitaire]]*SPARES_MANUF[[#This Row],[Requested Qty]]),"TBD")</f>
        <v>0.95</v>
      </c>
    </row>
    <row r="575" spans="1:54" ht="38.25" hidden="1" customHeight="1" x14ac:dyDescent="0.2">
      <c r="A575" s="335" t="str">
        <f t="shared" si="38"/>
        <v>2810644910</v>
      </c>
      <c r="B575" s="81" t="str">
        <f>IFERROR(VLOOKUP(F575,'Table V'!A:K,11,FALSE),"TBD")</f>
        <v>AIRBUS</v>
      </c>
      <c r="C575" s="81">
        <v>28106449</v>
      </c>
      <c r="D575" s="82" t="s">
        <v>139</v>
      </c>
      <c r="E575" s="83" t="s">
        <v>3</v>
      </c>
      <c r="F575" s="81" t="s">
        <v>1615</v>
      </c>
      <c r="G575" s="81">
        <v>1</v>
      </c>
      <c r="H575" s="81">
        <v>1</v>
      </c>
      <c r="I575" s="81" t="str">
        <f>IFERROR(VLOOKUP(F575,'Stock PHS'!A:F,6,FALSE),"")</f>
        <v/>
      </c>
      <c r="J575" s="84" t="str">
        <f>IFERROR(VLOOKUP(F575,'Table V'!A:I,9,FALSE),"P/N INCONNU")</f>
        <v>P/N CONNU</v>
      </c>
      <c r="K575" s="81" t="str">
        <f>IFERROR(VLOOKUP(F575,'Table V'!A:J,10,FALSE),"TBD")</f>
        <v>NB01707P</v>
      </c>
      <c r="L575" s="81" t="str">
        <f>IFERROR(VLOOKUP(F575,'Table V'!A:C,3,FALSE),"LdF non existante")</f>
        <v>LdF Non approuvée</v>
      </c>
      <c r="M575" s="85"/>
      <c r="N575" s="85" t="str">
        <f>IFERROR(VLOOKUP(F575,'Table V'!A:H,8,FALSE),"À définir")</f>
        <v>NON</v>
      </c>
      <c r="O575" s="81">
        <f>IFERROR(VLOOKUP(F575,'Table V'!A:E,2,FALSE),"TBD")</f>
        <v>61</v>
      </c>
      <c r="P575" s="85" t="str">
        <f>IFERROR(CONCATENATE(VLOOKUP(F575,'Table V'!$A$1:$Q$259969,17,FALSE),"-",(RIGHT(C575,4)),"0",D575),"")</f>
        <v>1251019-6449010</v>
      </c>
      <c r="Q575" s="92" t="str">
        <f>IFERROR(VLOOKUP(F575,'Table V'!A:L,12,FALSE),"")</f>
        <v>LAB</v>
      </c>
      <c r="R575" s="82" t="s">
        <v>1628</v>
      </c>
      <c r="S575" s="81" t="s">
        <v>153</v>
      </c>
      <c r="T575" s="90">
        <v>43657</v>
      </c>
      <c r="U575" s="88" t="s">
        <v>18</v>
      </c>
      <c r="V575" s="93" t="str">
        <f>IFERROR(VLOOKUP(F575,'Table V'!A:F,6,FALSE),"TBD")</f>
        <v>6963402800
6963403000</v>
      </c>
      <c r="W575" s="94" t="str">
        <f>IFERROR(VLOOKUP(F575,'Table V'!A:G,7,FALSE),"TBD")</f>
        <v>Qté 1
Qté 1</v>
      </c>
      <c r="X575" s="81" t="str">
        <f>IFERROR(VLOOKUP(A575,[1]Feuil1!$A:$AJ,32,FALSE),"N/A")</f>
        <v>Received</v>
      </c>
      <c r="Y575" s="86" t="s">
        <v>1893</v>
      </c>
      <c r="Z575" s="89" t="s">
        <v>2119</v>
      </c>
      <c r="AA575" s="81" t="s">
        <v>840</v>
      </c>
      <c r="AB575" s="85">
        <v>23349</v>
      </c>
      <c r="AC575" s="85"/>
      <c r="AD575" s="85">
        <v>7585</v>
      </c>
      <c r="AE575" s="90">
        <v>43585</v>
      </c>
      <c r="AF575" s="90">
        <v>43661</v>
      </c>
      <c r="AG575" s="90">
        <f t="shared" si="39"/>
        <v>43657</v>
      </c>
      <c r="AH575" s="81"/>
      <c r="AI575" s="277">
        <f>IFERROR(VLOOKUP(SPARES_MANUF[[#This Row],[LCT pour mise à la MAD]],[2]MAD!$B$4:$J$500000,2,FALSE),"MAD TBD")</f>
        <v>43657</v>
      </c>
      <c r="AJ575" s="246">
        <f>IFERROR(VLOOKUP(SPARES_MANUF[[#This Row],[LCT pour mise à la MAD]],[2]MAD!$B$4:$J$500000,9,FALSE),"")</f>
        <v>43658</v>
      </c>
      <c r="AK57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5" s="124">
        <v>43661</v>
      </c>
      <c r="AM575" s="122" t="s">
        <v>10</v>
      </c>
      <c r="AN575" s="200">
        <f>IFERROR(VLOOKUP(SPARES_MANUF[[#This Row],[P/N]],'Table V'!A$1:O$7777,13,FALSE),"0,00")</f>
        <v>976</v>
      </c>
      <c r="AO575" s="201">
        <f>IFERROR(VLOOKUP(SPARES_MANUF[[#This Row],[P/N]],'Table V'!A$1:O$7777,14,FALSE),"0,00")</f>
        <v>2067</v>
      </c>
      <c r="AP575" s="202" t="str">
        <f>IFERROR(VLOOKUP(SPARES_MANUF[[#This Row],[P/N]],'Table V'!A$1:O$7777,15,FALSE),"TBD")</f>
        <v>USD</v>
      </c>
      <c r="AQ575" s="201" t="str">
        <f>IFERROR(VLOOKUP(SPARES_MANUF[[#This Row],[CONCAT]],[3]PO_AS!$A$2:$R$2520,16,FALSE),"TBD")</f>
        <v>TBD</v>
      </c>
      <c r="AR575" s="202" t="str">
        <f>IFERROR(VLOOKUP(SPARES_MANUF[[#This Row],[CONCAT]],[3]PO_AS!$A$2:$S$2520,18,FALSE),"TBD")</f>
        <v>TBD</v>
      </c>
      <c r="AS575" s="202" t="str">
        <f t="shared" si="36"/>
        <v>Non valide</v>
      </c>
      <c r="AT575" s="202" t="str">
        <f t="shared" si="37"/>
        <v>Non valide</v>
      </c>
      <c r="AU5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2067</v>
      </c>
      <c r="AV575" s="280">
        <f>IFERROR(SPARES_MANUF[[#This Row],[CA]]*INDEX('Paramètres listes'!$A$32:$C$34,MATCH(SPARES_MANUF[[#This Row],[Devise vendue]],'Paramètres listes'!$A$32:$A$34,0),MATCH(DASHBOARD!$J$5,'Paramètres listes'!$A$32:$C$32,0)),"0,00")</f>
        <v>1839.63</v>
      </c>
      <c r="AW575" s="259" t="str">
        <f>LEFT(SPARES_MANUF[[#This Row],[LCT]],9)</f>
        <v>LCT308134</v>
      </c>
      <c r="AX575" s="205">
        <f>SPARES_MANUF[[#This Row],[Collaborated date]]</f>
        <v>43661</v>
      </c>
      <c r="AY575" s="206">
        <f>IF(AND(SPARES_MANUF[[#This Row],[Dashboard date]]&gt;40179,SPARES_MANUF[[#This Row],[Dashboard date]]&lt;45658),SPARES_MANUF[[#This Row],[Dashboard date]],0)</f>
        <v>43661</v>
      </c>
      <c r="AZ575" s="207">
        <f>IF(OR(SPARES_MANUF[[#This Row],[Client]]="STELIA",SPARES_MANUF[[#This Row],[Priority]]="RTN",SPARES_MANUF[[#This Row],[Priority]]="EXP",SPARES_MANUF[[#This Row],[Priority]]="CRIT"),2,1)</f>
        <v>1</v>
      </c>
      <c r="BA575" s="208">
        <f>IFERROR(VLOOKUP(SPARES_MANUF[[#This Row],[P/N]],Tableau2[[#All],[PN]:[Temps alloués (h)]],16,FALSE),"TBD")</f>
        <v>0.95</v>
      </c>
      <c r="BB575" s="208">
        <f>IFERROR(SUM(SPARES_MANUF[[#This Row],[Temps alloués Unitaire]]*SPARES_MANUF[[#This Row],[Requested Qty]]),"TBD")</f>
        <v>0.95</v>
      </c>
    </row>
    <row r="576" spans="1:54" ht="38.25" hidden="1" customHeight="1" x14ac:dyDescent="0.2">
      <c r="A576" s="335" t="str">
        <f t="shared" si="38"/>
        <v>2810645110</v>
      </c>
      <c r="B576" s="81" t="str">
        <f>IFERROR(VLOOKUP(F576,'Table V'!A:K,11,FALSE),"TBD")</f>
        <v>AIRBUS</v>
      </c>
      <c r="C576" s="81">
        <v>28106451</v>
      </c>
      <c r="D576" s="82" t="s">
        <v>139</v>
      </c>
      <c r="E576" s="83" t="s">
        <v>3</v>
      </c>
      <c r="F576" s="81" t="s">
        <v>1615</v>
      </c>
      <c r="G576" s="81">
        <v>1</v>
      </c>
      <c r="H576" s="81">
        <v>1</v>
      </c>
      <c r="I576" s="81" t="str">
        <f>IFERROR(VLOOKUP(F576,'Stock PHS'!A:F,6,FALSE),"")</f>
        <v/>
      </c>
      <c r="J576" s="84" t="str">
        <f>IFERROR(VLOOKUP(F576,'Table V'!A:I,9,FALSE),"P/N INCONNU")</f>
        <v>P/N CONNU</v>
      </c>
      <c r="K576" s="81" t="str">
        <f>IFERROR(VLOOKUP(F576,'Table V'!A:J,10,FALSE),"TBD")</f>
        <v>NB01707P</v>
      </c>
      <c r="L576" s="81" t="str">
        <f>IFERROR(VLOOKUP(F576,'Table V'!A:C,3,FALSE),"LdF non existante")</f>
        <v>LdF Non approuvée</v>
      </c>
      <c r="M576" s="85"/>
      <c r="N576" s="85" t="str">
        <f>IFERROR(VLOOKUP(F576,'Table V'!A:H,8,FALSE),"À définir")</f>
        <v>NON</v>
      </c>
      <c r="O576" s="81">
        <f>IFERROR(VLOOKUP(F576,'Table V'!A:E,2,FALSE),"TBD")</f>
        <v>61</v>
      </c>
      <c r="P576" s="85" t="str">
        <f>IFERROR(CONCATENATE(VLOOKUP(F576,'Table V'!$A$1:$Q$259969,17,FALSE),"-",(RIGHT(C576,4)),"0",D576),"")</f>
        <v>1251019-6451010</v>
      </c>
      <c r="Q576" s="92" t="str">
        <f>IFERROR(VLOOKUP(F576,'Table V'!A:L,12,FALSE),"")</f>
        <v>LAB</v>
      </c>
      <c r="R576" s="82" t="s">
        <v>1629</v>
      </c>
      <c r="S576" s="81" t="s">
        <v>164</v>
      </c>
      <c r="T576" s="90">
        <v>43657</v>
      </c>
      <c r="U576" s="88" t="s">
        <v>18</v>
      </c>
      <c r="V576" s="93" t="str">
        <f>IFERROR(VLOOKUP(F576,'Table V'!A:F,6,FALSE),"TBD")</f>
        <v>6963402800
6963403000</v>
      </c>
      <c r="W576" s="94" t="str">
        <f>IFERROR(VLOOKUP(F576,'Table V'!A:G,7,FALSE),"TBD")</f>
        <v>Qté 1
Qté 1</v>
      </c>
      <c r="X576" s="81" t="str">
        <f>IFERROR(VLOOKUP(A576,[1]Feuil1!$A:$AJ,32,FALSE),"N/A")</f>
        <v>Received</v>
      </c>
      <c r="Y576" s="86" t="s">
        <v>1893</v>
      </c>
      <c r="Z576" s="89" t="s">
        <v>2119</v>
      </c>
      <c r="AA576" s="81" t="s">
        <v>840</v>
      </c>
      <c r="AB576" s="85">
        <v>23349</v>
      </c>
      <c r="AC576" s="85"/>
      <c r="AD576" s="85">
        <v>7585</v>
      </c>
      <c r="AE576" s="90">
        <v>43585</v>
      </c>
      <c r="AF576" s="90">
        <v>43661</v>
      </c>
      <c r="AG576" s="90">
        <f t="shared" si="39"/>
        <v>43657</v>
      </c>
      <c r="AH576" s="81"/>
      <c r="AI576" s="277">
        <f>IFERROR(VLOOKUP(SPARES_MANUF[[#This Row],[LCT pour mise à la MAD]],[2]MAD!$B$4:$J$500000,2,FALSE),"MAD TBD")</f>
        <v>43657</v>
      </c>
      <c r="AJ576" s="246">
        <f>IFERROR(VLOOKUP(SPARES_MANUF[[#This Row],[LCT pour mise à la MAD]],[2]MAD!$B$4:$J$500000,9,FALSE),"")</f>
        <v>43658</v>
      </c>
      <c r="AK57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6" s="124">
        <v>43661</v>
      </c>
      <c r="AM576" s="122" t="s">
        <v>10</v>
      </c>
      <c r="AN576" s="200">
        <f>IFERROR(VLOOKUP(SPARES_MANUF[[#This Row],[P/N]],'Table V'!A$1:O$7777,13,FALSE),"0,00")</f>
        <v>976</v>
      </c>
      <c r="AO576" s="201">
        <f>IFERROR(VLOOKUP(SPARES_MANUF[[#This Row],[P/N]],'Table V'!A$1:O$7777,14,FALSE),"0,00")</f>
        <v>2067</v>
      </c>
      <c r="AP576" s="202" t="str">
        <f>IFERROR(VLOOKUP(SPARES_MANUF[[#This Row],[P/N]],'Table V'!A$1:O$7777,15,FALSE),"TBD")</f>
        <v>USD</v>
      </c>
      <c r="AQ576" s="201" t="str">
        <f>IFERROR(VLOOKUP(SPARES_MANUF[[#This Row],[CONCAT]],[3]PO_AS!$A$2:$R$2520,16,FALSE),"TBD")</f>
        <v>TBD</v>
      </c>
      <c r="AR576" s="202" t="str">
        <f>IFERROR(VLOOKUP(SPARES_MANUF[[#This Row],[CONCAT]],[3]PO_AS!$A$2:$S$2520,18,FALSE),"TBD")</f>
        <v>TBD</v>
      </c>
      <c r="AS576" s="202" t="str">
        <f t="shared" si="36"/>
        <v>Non valide</v>
      </c>
      <c r="AT576" s="202" t="str">
        <f t="shared" si="37"/>
        <v>Non valide</v>
      </c>
      <c r="AU5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2067</v>
      </c>
      <c r="AV576" s="280">
        <f>IFERROR(SPARES_MANUF[[#This Row],[CA]]*INDEX('Paramètres listes'!$A$32:$C$34,MATCH(SPARES_MANUF[[#This Row],[Devise vendue]],'Paramètres listes'!$A$32:$A$34,0),MATCH(DASHBOARD!$J$5,'Paramètres listes'!$A$32:$C$32,0)),"0,00")</f>
        <v>1839.63</v>
      </c>
      <c r="AW576" s="259" t="str">
        <f>LEFT(SPARES_MANUF[[#This Row],[LCT]],9)</f>
        <v>LCT308136</v>
      </c>
      <c r="AX576" s="205">
        <f>SPARES_MANUF[[#This Row],[Collaborated date]]</f>
        <v>43661</v>
      </c>
      <c r="AY576" s="206">
        <f>IF(AND(SPARES_MANUF[[#This Row],[Dashboard date]]&gt;40179,SPARES_MANUF[[#This Row],[Dashboard date]]&lt;45658),SPARES_MANUF[[#This Row],[Dashboard date]],0)</f>
        <v>43661</v>
      </c>
      <c r="AZ576" s="207">
        <f>IF(OR(SPARES_MANUF[[#This Row],[Client]]="STELIA",SPARES_MANUF[[#This Row],[Priority]]="RTN",SPARES_MANUF[[#This Row],[Priority]]="EXP",SPARES_MANUF[[#This Row],[Priority]]="CRIT"),2,1)</f>
        <v>1</v>
      </c>
      <c r="BA576" s="208">
        <f>IFERROR(VLOOKUP(SPARES_MANUF[[#This Row],[P/N]],Tableau2[[#All],[PN]:[Temps alloués (h)]],16,FALSE),"TBD")</f>
        <v>0.95</v>
      </c>
      <c r="BB576" s="208">
        <f>IFERROR(SUM(SPARES_MANUF[[#This Row],[Temps alloués Unitaire]]*SPARES_MANUF[[#This Row],[Requested Qty]]),"TBD")</f>
        <v>0.95</v>
      </c>
    </row>
    <row r="577" spans="1:54" ht="38.25" hidden="1" customHeight="1" x14ac:dyDescent="0.2">
      <c r="A577" s="335" t="str">
        <f t="shared" si="38"/>
        <v>2810645210</v>
      </c>
      <c r="B577" s="81" t="str">
        <f>IFERROR(VLOOKUP(F577,'Table V'!A:K,11,FALSE),"TBD")</f>
        <v>AIRBUS</v>
      </c>
      <c r="C577" s="81">
        <v>28106452</v>
      </c>
      <c r="D577" s="82" t="s">
        <v>139</v>
      </c>
      <c r="E577" s="83" t="s">
        <v>3</v>
      </c>
      <c r="F577" s="81" t="s">
        <v>1615</v>
      </c>
      <c r="G577" s="81">
        <v>1</v>
      </c>
      <c r="H577" s="81">
        <v>1</v>
      </c>
      <c r="I577" s="81" t="str">
        <f>IFERROR(VLOOKUP(F577,'Stock PHS'!A:F,6,FALSE),"")</f>
        <v/>
      </c>
      <c r="J577" s="84" t="str">
        <f>IFERROR(VLOOKUP(F577,'Table V'!A:I,9,FALSE),"P/N INCONNU")</f>
        <v>P/N CONNU</v>
      </c>
      <c r="K577" s="81" t="str">
        <f>IFERROR(VLOOKUP(F577,'Table V'!A:J,10,FALSE),"TBD")</f>
        <v>NB01707P</v>
      </c>
      <c r="L577" s="81" t="str">
        <f>IFERROR(VLOOKUP(F577,'Table V'!A:C,3,FALSE),"LdF non existante")</f>
        <v>LdF Non approuvée</v>
      </c>
      <c r="M577" s="85"/>
      <c r="N577" s="85" t="str">
        <f>IFERROR(VLOOKUP(F577,'Table V'!A:H,8,FALSE),"À définir")</f>
        <v>NON</v>
      </c>
      <c r="O577" s="81">
        <f>IFERROR(VLOOKUP(F577,'Table V'!A:E,2,FALSE),"TBD")</f>
        <v>61</v>
      </c>
      <c r="P577" s="85" t="str">
        <f>IFERROR(CONCATENATE(VLOOKUP(F577,'Table V'!$A$1:$Q$259969,17,FALSE),"-",(RIGHT(C577,4)),"0",D577),"")</f>
        <v>1251019-6452010</v>
      </c>
      <c r="Q577" s="92" t="str">
        <f>IFERROR(VLOOKUP(F577,'Table V'!A:L,12,FALSE),"")</f>
        <v>LAB</v>
      </c>
      <c r="R577" s="82" t="s">
        <v>1630</v>
      </c>
      <c r="S577" s="81" t="s">
        <v>166</v>
      </c>
      <c r="T577" s="90">
        <v>43657</v>
      </c>
      <c r="U577" s="88" t="s">
        <v>18</v>
      </c>
      <c r="V577" s="93" t="str">
        <f>IFERROR(VLOOKUP(F577,'Table V'!A:F,6,FALSE),"TBD")</f>
        <v>6963402800
6963403000</v>
      </c>
      <c r="W577" s="94" t="str">
        <f>IFERROR(VLOOKUP(F577,'Table V'!A:G,7,FALSE),"TBD")</f>
        <v>Qté 1
Qté 1</v>
      </c>
      <c r="X577" s="81" t="str">
        <f>IFERROR(VLOOKUP(A577,[1]Feuil1!$A:$AJ,32,FALSE),"N/A")</f>
        <v>Received</v>
      </c>
      <c r="Y577" s="86" t="s">
        <v>1893</v>
      </c>
      <c r="Z577" s="89" t="s">
        <v>2119</v>
      </c>
      <c r="AA577" s="81" t="s">
        <v>840</v>
      </c>
      <c r="AB577" s="85">
        <v>23349</v>
      </c>
      <c r="AC577" s="85"/>
      <c r="AD577" s="85">
        <v>7585</v>
      </c>
      <c r="AE577" s="90">
        <v>43585</v>
      </c>
      <c r="AF577" s="90">
        <v>43661</v>
      </c>
      <c r="AG577" s="90">
        <f t="shared" si="39"/>
        <v>43657</v>
      </c>
      <c r="AH577" s="81"/>
      <c r="AI577" s="277">
        <f>IFERROR(VLOOKUP(SPARES_MANUF[[#This Row],[LCT pour mise à la MAD]],[2]MAD!$B$4:$J$500000,2,FALSE),"MAD TBD")</f>
        <v>43657</v>
      </c>
      <c r="AJ577" s="246">
        <f>IFERROR(VLOOKUP(SPARES_MANUF[[#This Row],[LCT pour mise à la MAD]],[2]MAD!$B$4:$J$500000,9,FALSE),"")</f>
        <v>43658</v>
      </c>
      <c r="AK57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7" s="124">
        <v>43661</v>
      </c>
      <c r="AM577" s="122" t="s">
        <v>10</v>
      </c>
      <c r="AN577" s="200">
        <f>IFERROR(VLOOKUP(SPARES_MANUF[[#This Row],[P/N]],'Table V'!A$1:O$7777,13,FALSE),"0,00")</f>
        <v>976</v>
      </c>
      <c r="AO577" s="201">
        <f>IFERROR(VLOOKUP(SPARES_MANUF[[#This Row],[P/N]],'Table V'!A$1:O$7777,14,FALSE),"0,00")</f>
        <v>2067</v>
      </c>
      <c r="AP577" s="202" t="str">
        <f>IFERROR(VLOOKUP(SPARES_MANUF[[#This Row],[P/N]],'Table V'!A$1:O$7777,15,FALSE),"TBD")</f>
        <v>USD</v>
      </c>
      <c r="AQ577" s="201" t="str">
        <f>IFERROR(VLOOKUP(SPARES_MANUF[[#This Row],[CONCAT]],[3]PO_AS!$A$2:$R$2520,16,FALSE),"TBD")</f>
        <v>TBD</v>
      </c>
      <c r="AR577" s="202" t="str">
        <f>IFERROR(VLOOKUP(SPARES_MANUF[[#This Row],[CONCAT]],[3]PO_AS!$A$2:$S$2520,18,FALSE),"TBD")</f>
        <v>TBD</v>
      </c>
      <c r="AS577" s="202" t="str">
        <f t="shared" si="36"/>
        <v>Non valide</v>
      </c>
      <c r="AT577" s="202" t="str">
        <f t="shared" si="37"/>
        <v>Non valide</v>
      </c>
      <c r="AU5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2067</v>
      </c>
      <c r="AV577" s="280">
        <f>IFERROR(SPARES_MANUF[[#This Row],[CA]]*INDEX('Paramètres listes'!$A$32:$C$34,MATCH(SPARES_MANUF[[#This Row],[Devise vendue]],'Paramètres listes'!$A$32:$A$34,0),MATCH(DASHBOARD!$J$5,'Paramètres listes'!$A$32:$C$32,0)),"0,00")</f>
        <v>1839.63</v>
      </c>
      <c r="AW577" s="259" t="str">
        <f>LEFT(SPARES_MANUF[[#This Row],[LCT]],9)</f>
        <v>LCT308138</v>
      </c>
      <c r="AX577" s="205">
        <f>SPARES_MANUF[[#This Row],[Collaborated date]]</f>
        <v>43661</v>
      </c>
      <c r="AY577" s="206">
        <f>IF(AND(SPARES_MANUF[[#This Row],[Dashboard date]]&gt;40179,SPARES_MANUF[[#This Row],[Dashboard date]]&lt;45658),SPARES_MANUF[[#This Row],[Dashboard date]],0)</f>
        <v>43661</v>
      </c>
      <c r="AZ577" s="207">
        <f>IF(OR(SPARES_MANUF[[#This Row],[Client]]="STELIA",SPARES_MANUF[[#This Row],[Priority]]="RTN",SPARES_MANUF[[#This Row],[Priority]]="EXP",SPARES_MANUF[[#This Row],[Priority]]="CRIT"),2,1)</f>
        <v>1</v>
      </c>
      <c r="BA577" s="208">
        <f>IFERROR(VLOOKUP(SPARES_MANUF[[#This Row],[P/N]],Tableau2[[#All],[PN]:[Temps alloués (h)]],16,FALSE),"TBD")</f>
        <v>0.95</v>
      </c>
      <c r="BB577" s="208">
        <f>IFERROR(SUM(SPARES_MANUF[[#This Row],[Temps alloués Unitaire]]*SPARES_MANUF[[#This Row],[Requested Qty]]),"TBD")</f>
        <v>0.95</v>
      </c>
    </row>
    <row r="578" spans="1:54" ht="51" hidden="1" x14ac:dyDescent="0.2">
      <c r="A578" s="335" t="str">
        <f t="shared" si="38"/>
        <v>2809165510</v>
      </c>
      <c r="B578" s="81" t="str">
        <f>IFERROR(VLOOKUP(F578,'Table V'!A:K,11,FALSE),"TBD")</f>
        <v>AIRBUS</v>
      </c>
      <c r="C578" s="81">
        <v>28091655</v>
      </c>
      <c r="D578" s="82" t="s">
        <v>139</v>
      </c>
      <c r="E578" s="83" t="s">
        <v>86</v>
      </c>
      <c r="F578" s="81" t="s">
        <v>1527</v>
      </c>
      <c r="G578" s="81">
        <v>1</v>
      </c>
      <c r="H578" s="81">
        <v>1</v>
      </c>
      <c r="I578" s="81" t="str">
        <f>IFERROR(VLOOKUP(F578,'Stock PHS'!A:F,6,FALSE),"")</f>
        <v/>
      </c>
      <c r="J578" s="84" t="str">
        <f>IFERROR(VLOOKUP(F578,'Table V'!A:I,9,FALSE),"P/N INCONNU")</f>
        <v>P/N CONNU</v>
      </c>
      <c r="K578" s="81" t="str">
        <f>IFERROR(VLOOKUP(F578,'Table V'!A:J,10,FALSE),"TBD")</f>
        <v>NB01707P</v>
      </c>
      <c r="L578" s="81" t="str">
        <f>IFERROR(VLOOKUP(F578,'Table V'!A:C,3,FALSE),"LdF non existante")</f>
        <v>LdF Non approuvée</v>
      </c>
      <c r="M578" s="85"/>
      <c r="N578" s="85" t="str">
        <f>IFERROR(VLOOKUP(F578,'Table V'!A:H,8,FALSE),"À définir")</f>
        <v>NON</v>
      </c>
      <c r="O578" s="81">
        <f>IFERROR(VLOOKUP(F578,'Table V'!A:E,2,FALSE),"TBD")</f>
        <v>62</v>
      </c>
      <c r="P578" s="85" t="str">
        <f>IFERROR(CONCATENATE(VLOOKUP(F578,'Table V'!$A$1:$Q$259969,17,FALSE),"-",(RIGHT(C578,4)),"0",D578),"")</f>
        <v>1251019-1655010</v>
      </c>
      <c r="Q578" s="92" t="str">
        <f>IFERROR(VLOOKUP(F578,'Table V'!A:L,12,FALSE),"")</f>
        <v>LAB</v>
      </c>
      <c r="R578" s="82" t="s">
        <v>1579</v>
      </c>
      <c r="S578" s="81" t="s">
        <v>153</v>
      </c>
      <c r="T578" s="90">
        <v>43657</v>
      </c>
      <c r="U578" s="88" t="s">
        <v>18</v>
      </c>
      <c r="V578" s="93" t="str">
        <f>IFERROR(VLOOKUP(F578,'Table V'!A:F,6,FALSE),"TBD")</f>
        <v>6963402800
6963403000
6963403400</v>
      </c>
      <c r="W578" s="94" t="str">
        <f>IFERROR(VLOOKUP(F578,'Table V'!A:G,7,FALSE),"TBD")</f>
        <v>Qté 1
Qté 1
Qté 1</v>
      </c>
      <c r="X578" s="81" t="str">
        <f>IFERROR(VLOOKUP(A578,[1]Feuil1!$A:$AJ,32,FALSE),"N/A")</f>
        <v>Received</v>
      </c>
      <c r="Y578" s="86" t="s">
        <v>1893</v>
      </c>
      <c r="Z578" s="89" t="s">
        <v>2127</v>
      </c>
      <c r="AA578" s="81" t="s">
        <v>840</v>
      </c>
      <c r="AB578" s="85">
        <v>22807</v>
      </c>
      <c r="AC578" s="85"/>
      <c r="AD578" s="85">
        <v>7865</v>
      </c>
      <c r="AE578" s="90">
        <v>43560</v>
      </c>
      <c r="AF578" s="90">
        <v>43663</v>
      </c>
      <c r="AG578" s="90">
        <f t="shared" si="39"/>
        <v>43657</v>
      </c>
      <c r="AH578" s="81"/>
      <c r="AI578" s="278">
        <f>IFERROR(VLOOKUP(SPARES_MANUF[[#This Row],[LCT pour mise à la MAD]],[2]MAD!$B$4:$J$500000,2,FALSE),"MAD TBD")</f>
        <v>43657</v>
      </c>
      <c r="AJ578" s="246">
        <f>IFERROR(VLOOKUP(SPARES_MANUF[[#This Row],[LCT pour mise à la MAD]],[2]MAD!$B$4:$J$500000,9,FALSE),"")</f>
        <v>43658</v>
      </c>
      <c r="AK57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8" s="124">
        <f>SPARES_MANUF[[#This Row],[Promised ODD]]</f>
        <v>43663</v>
      </c>
      <c r="AM578" s="122" t="s">
        <v>10</v>
      </c>
      <c r="AN578" s="200">
        <f>IFERROR(VLOOKUP(SPARES_MANUF[[#This Row],[P/N]],'Table V'!A$1:O$7777,13,FALSE),"0,00")</f>
        <v>1147</v>
      </c>
      <c r="AO578" s="201">
        <f>IFERROR(VLOOKUP(SPARES_MANUF[[#This Row],[P/N]],'Table V'!A$1:O$7777,14,FALSE),"0,00")</f>
        <v>1989</v>
      </c>
      <c r="AP578" s="202" t="str">
        <f>IFERROR(VLOOKUP(SPARES_MANUF[[#This Row],[P/N]],'Table V'!A$1:O$7777,15,FALSE),"TBD")</f>
        <v>USD</v>
      </c>
      <c r="AQ578" s="201" t="str">
        <f>IFERROR(VLOOKUP(SPARES_MANUF[[#This Row],[CONCAT]],[3]PO_AS!$A$2:$R$2520,16,FALSE),"TBD")</f>
        <v>TBD</v>
      </c>
      <c r="AR578" s="202" t="str">
        <f>IFERROR(VLOOKUP(SPARES_MANUF[[#This Row],[CONCAT]],[3]PO_AS!$A$2:$S$2520,18,FALSE),"TBD")</f>
        <v>TBD</v>
      </c>
      <c r="AS578" s="202" t="str">
        <f t="shared" ref="AS578:AS602" si="40">IF(OR(AN578=AQ578,AO578=AQ578),"Valide","Non valide")</f>
        <v>Non valide</v>
      </c>
      <c r="AT578" s="202" t="str">
        <f t="shared" ref="AT578:AT602" si="41">IFERROR(IF(SEARCH(AP578,AR578),"Valide","Non valide"),"Non valide")</f>
        <v>Non valide</v>
      </c>
      <c r="AU5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1147</v>
      </c>
      <c r="AV578" s="280">
        <f>IFERROR(SPARES_MANUF[[#This Row],[CA]]*INDEX('Paramètres listes'!$A$32:$C$34,MATCH(SPARES_MANUF[[#This Row],[Devise vendue]],'Paramètres listes'!$A$32:$A$34,0),MATCH(DASHBOARD!$J$5,'Paramètres listes'!$A$32:$C$32,0)),"0,00")</f>
        <v>1020.83</v>
      </c>
      <c r="AW578" s="259" t="str">
        <f>LEFT(SPARES_MANUF[[#This Row],[LCT]],9)</f>
        <v>LCT302508</v>
      </c>
      <c r="AX578" s="205">
        <f>SPARES_MANUF[[#This Row],[Collaborated date]]</f>
        <v>43663</v>
      </c>
      <c r="AY578" s="206">
        <f>IF(AND(SPARES_MANUF[[#This Row],[Dashboard date]]&gt;40179,SPARES_MANUF[[#This Row],[Dashboard date]]&lt;45658),SPARES_MANUF[[#This Row],[Dashboard date]],0)</f>
        <v>43663</v>
      </c>
      <c r="AZ578" s="207">
        <f>IF(OR(SPARES_MANUF[[#This Row],[Client]]="STELIA",SPARES_MANUF[[#This Row],[Priority]]="RTN",SPARES_MANUF[[#This Row],[Priority]]="EXP",SPARES_MANUF[[#This Row],[Priority]]="CRIT"),2,1)</f>
        <v>2</v>
      </c>
      <c r="BA578" s="208">
        <f>IFERROR(VLOOKUP(SPARES_MANUF[[#This Row],[P/N]],Tableau2[[#All],[PN]:[Temps alloués (h)]],16,FALSE),"TBD")</f>
        <v>1.26</v>
      </c>
      <c r="BB578" s="208">
        <f>IFERROR(SUM(SPARES_MANUF[[#This Row],[Temps alloués Unitaire]]*SPARES_MANUF[[#This Row],[Requested Qty]]),"TBD")</f>
        <v>1.26</v>
      </c>
    </row>
    <row r="579" spans="1:54" ht="38.25" hidden="1" customHeight="1" x14ac:dyDescent="0.2">
      <c r="A579" s="335" t="str">
        <f t="shared" si="38"/>
        <v>2807271910</v>
      </c>
      <c r="B579" s="81" t="str">
        <f>IFERROR(VLOOKUP(F579,'Table V'!A:K,11,FALSE),"TBD")</f>
        <v>AIRBUS</v>
      </c>
      <c r="C579" s="81">
        <v>28072719</v>
      </c>
      <c r="D579" s="82" t="s">
        <v>139</v>
      </c>
      <c r="E579" s="83" t="s">
        <v>78</v>
      </c>
      <c r="F579" s="81" t="s">
        <v>631</v>
      </c>
      <c r="G579" s="81">
        <v>6</v>
      </c>
      <c r="H579" s="81">
        <v>6</v>
      </c>
      <c r="I579" s="81" t="str">
        <f>IFERROR(VLOOKUP(F579,'Stock PHS'!A:F,6,FALSE),"")</f>
        <v/>
      </c>
      <c r="J579" s="84" t="str">
        <f>IFERROR(VLOOKUP(F579,'Table V'!A:I,9,FALSE),"P/N INCONNU")</f>
        <v>P/N CONNU</v>
      </c>
      <c r="K579" s="81" t="str">
        <f>IFERROR(VLOOKUP(F579,'Table V'!A:J,10,FALSE),"TBD")</f>
        <v>N/A</v>
      </c>
      <c r="L579" s="81" t="str">
        <f>IFERROR(VLOOKUP(F579,'Table V'!A:C,3,FALSE),"LdF non existante")</f>
        <v>LdF approuvée</v>
      </c>
      <c r="M579" s="85"/>
      <c r="N579" s="85" t="str">
        <f>IFERROR(VLOOKUP(F579,'Table V'!A:H,8,FALSE),"À définir")</f>
        <v>NON</v>
      </c>
      <c r="O579" s="81" t="str">
        <f>IFERROR(VLOOKUP(F579,'Table V'!A:E,2,FALSE),"TBD")</f>
        <v>JACK</v>
      </c>
      <c r="P579" s="85" t="str">
        <f>IFERROR(CONCATENATE(VLOOKUP(F579,'Table V'!$A$1:$Q$259969,17,FALSE),"-",(RIGHT(C579,4)),"0",D579),"")</f>
        <v>1251319-2719010</v>
      </c>
      <c r="Q579" s="92" t="s">
        <v>709</v>
      </c>
      <c r="R579" s="82" t="s">
        <v>1480</v>
      </c>
      <c r="S579" s="81" t="s">
        <v>1481</v>
      </c>
      <c r="T579" s="90">
        <v>43658</v>
      </c>
      <c r="U579" s="88" t="s">
        <v>18</v>
      </c>
      <c r="V579" s="93" t="str">
        <f>IFERROR(VLOOKUP(F579,'Table V'!A:F,6,FALSE),"TBD")</f>
        <v>N/A</v>
      </c>
      <c r="W579" s="94" t="str">
        <f>IFERROR(VLOOKUP(F579,'Table V'!A:G,7,FALSE),"TBD")</f>
        <v>N/A</v>
      </c>
      <c r="X579" s="81" t="str">
        <f>IFERROR(VLOOKUP(A579,[1]Feuil1!$A:$AJ,32,FALSE),"N/A")</f>
        <v>N/A</v>
      </c>
      <c r="Y579" s="86" t="s">
        <v>1893</v>
      </c>
      <c r="Z579" s="89" t="s">
        <v>2006</v>
      </c>
      <c r="AA579" s="81" t="s">
        <v>840</v>
      </c>
      <c r="AB579" s="85">
        <v>22133</v>
      </c>
      <c r="AC579" s="85"/>
      <c r="AD579" s="85">
        <v>6101</v>
      </c>
      <c r="AE579" s="90">
        <v>43546</v>
      </c>
      <c r="AF579" s="90">
        <v>43662</v>
      </c>
      <c r="AG579" s="90">
        <v>43658</v>
      </c>
      <c r="AH579" s="81"/>
      <c r="AI579" s="133">
        <v>43658</v>
      </c>
      <c r="AJ579" s="124">
        <v>43658</v>
      </c>
      <c r="AK57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79" s="124">
        <f>SPARES_MANUF[[#This Row],[Promised ODD]]</f>
        <v>43662</v>
      </c>
      <c r="AM579" s="122" t="s">
        <v>10</v>
      </c>
      <c r="AN579" s="200">
        <f>IFERROR(VLOOKUP(SPARES_MANUF[[#This Row],[P/N]],'Table V'!A$1:O$7777,13,FALSE),"0,00")</f>
        <v>970</v>
      </c>
      <c r="AO579" s="201">
        <f>IFERROR(VLOOKUP(SPARES_MANUF[[#This Row],[P/N]],'Table V'!A$1:O$7777,14,FALSE),"0,00")</f>
        <v>1796</v>
      </c>
      <c r="AP579" s="202" t="str">
        <f>IFERROR(VLOOKUP(SPARES_MANUF[[#This Row],[P/N]],'Table V'!A$1:O$7777,15,FALSE),"TBD")</f>
        <v>USD</v>
      </c>
      <c r="AQ579" s="201" t="str">
        <f>IFERROR(VLOOKUP(SPARES_MANUF[[#This Row],[CONCAT]],[3]PO_AS!$A$2:$R$2520,16,FALSE),"TBD")</f>
        <v>TBD</v>
      </c>
      <c r="AR579" s="202" t="str">
        <f>IFERROR(VLOOKUP(SPARES_MANUF[[#This Row],[CONCAT]],[3]PO_AS!$A$2:$S$2520,18,FALSE),"TBD")</f>
        <v>TBD</v>
      </c>
      <c r="AS579" s="202" t="str">
        <f t="shared" si="40"/>
        <v>Non valide</v>
      </c>
      <c r="AT579" s="202" t="str">
        <f t="shared" si="41"/>
        <v>Non valide</v>
      </c>
      <c r="AU5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5820</v>
      </c>
      <c r="AV579" s="280">
        <f>IFERROR(SPARES_MANUF[[#This Row],[CA]]*INDEX('Paramètres listes'!$A$32:$C$34,MATCH(SPARES_MANUF[[#This Row],[Devise vendue]],'Paramètres listes'!$A$32:$A$34,0),MATCH(DASHBOARD!$J$5,'Paramètres listes'!$A$32:$C$32,0)),"0,00")</f>
        <v>5179.8</v>
      </c>
      <c r="AW579" s="259" t="str">
        <f>LEFT(SPARES_MANUF[[#This Row],[LCT]],9)</f>
        <v>LCT279629</v>
      </c>
      <c r="AX579" s="205">
        <f>SPARES_MANUF[[#This Row],[Collaborated date]]</f>
        <v>43662</v>
      </c>
      <c r="AY579" s="206">
        <f>IF(AND(SPARES_MANUF[[#This Row],[Dashboard date]]&gt;40179,SPARES_MANUF[[#This Row],[Dashboard date]]&lt;45658),SPARES_MANUF[[#This Row],[Dashboard date]],0)</f>
        <v>43662</v>
      </c>
      <c r="AZ579" s="207">
        <f>IF(OR(SPARES_MANUF[[#This Row],[Client]]="STELIA",SPARES_MANUF[[#This Row],[Priority]]="RTN",SPARES_MANUF[[#This Row],[Priority]]="EXP",SPARES_MANUF[[#This Row],[Priority]]="CRIT"),2,1)</f>
        <v>2</v>
      </c>
      <c r="BA579" s="208">
        <f>IFERROR(VLOOKUP(SPARES_MANUF[[#This Row],[P/N]],Tableau2[[#All],[PN]:[Temps alloués (h)]],16,FALSE),"TBD")</f>
        <v>4.04</v>
      </c>
      <c r="BB579" s="208">
        <f>IFERROR(SUM(SPARES_MANUF[[#This Row],[Temps alloués Unitaire]]*SPARES_MANUF[[#This Row],[Requested Qty]]),"TBD")</f>
        <v>24.240000000000002</v>
      </c>
    </row>
    <row r="580" spans="1:54" ht="38.25" hidden="1" customHeight="1" x14ac:dyDescent="0.2">
      <c r="A580" s="335" t="str">
        <f t="shared" si="38"/>
        <v>2808255910</v>
      </c>
      <c r="B580" s="81" t="str">
        <f>IFERROR(VLOOKUP(F580,'Table V'!A:K,11,FALSE),"TBD")</f>
        <v>AIRBUS</v>
      </c>
      <c r="C580" s="81">
        <v>28082559</v>
      </c>
      <c r="D580" s="82" t="s">
        <v>139</v>
      </c>
      <c r="E580" s="83" t="s">
        <v>86</v>
      </c>
      <c r="F580" s="81" t="s">
        <v>631</v>
      </c>
      <c r="G580" s="81">
        <v>2</v>
      </c>
      <c r="H580" s="81">
        <v>2</v>
      </c>
      <c r="I580" s="81" t="str">
        <f>IFERROR(VLOOKUP(F580,'Stock PHS'!A:F,6,FALSE),"")</f>
        <v/>
      </c>
      <c r="J580" s="84" t="str">
        <f>IFERROR(VLOOKUP(F580,'Table V'!A:I,9,FALSE),"P/N INCONNU")</f>
        <v>P/N CONNU</v>
      </c>
      <c r="K580" s="81" t="str">
        <f>IFERROR(VLOOKUP(F580,'Table V'!A:J,10,FALSE),"TBD")</f>
        <v>N/A</v>
      </c>
      <c r="L580" s="81" t="str">
        <f>IFERROR(VLOOKUP(F580,'Table V'!A:C,3,FALSE),"LdF non existante")</f>
        <v>LdF approuvée</v>
      </c>
      <c r="M580" s="85"/>
      <c r="N580" s="85" t="str">
        <f>IFERROR(VLOOKUP(F580,'Table V'!A:H,8,FALSE),"À définir")</f>
        <v>NON</v>
      </c>
      <c r="O580" s="81" t="str">
        <f>IFERROR(VLOOKUP(F580,'Table V'!A:E,2,FALSE),"TBD")</f>
        <v>JACK</v>
      </c>
      <c r="P580" s="85" t="str">
        <f>IFERROR(CONCATENATE(VLOOKUP(F580,'Table V'!$A$1:$Q$259969,17,FALSE),"-",(RIGHT(C580,4)),"0",D580),"")</f>
        <v>1251319-2559010</v>
      </c>
      <c r="Q580" s="92" t="s">
        <v>709</v>
      </c>
      <c r="R580" s="82" t="s">
        <v>1590</v>
      </c>
      <c r="S580" s="81" t="s">
        <v>1591</v>
      </c>
      <c r="T580" s="90">
        <v>43658</v>
      </c>
      <c r="U580" s="88" t="s">
        <v>18</v>
      </c>
      <c r="V580" s="93" t="str">
        <f>IFERROR(VLOOKUP(F580,'Table V'!A:F,6,FALSE),"TBD")</f>
        <v>N/A</v>
      </c>
      <c r="W580" s="94" t="str">
        <f>IFERROR(VLOOKUP(F580,'Table V'!A:G,7,FALSE),"TBD")</f>
        <v>N/A</v>
      </c>
      <c r="X580" s="81" t="str">
        <f>IFERROR(VLOOKUP(A580,[1]Feuil1!$A:$AJ,32,FALSE),"N/A")</f>
        <v>N/A</v>
      </c>
      <c r="Y580" s="86" t="s">
        <v>1893</v>
      </c>
      <c r="Z580" s="89" t="s">
        <v>2008</v>
      </c>
      <c r="AA580" s="81" t="s">
        <v>840</v>
      </c>
      <c r="AB580" s="85">
        <v>22584</v>
      </c>
      <c r="AC580" s="85"/>
      <c r="AD580" s="85">
        <v>6456</v>
      </c>
      <c r="AE580" s="90">
        <v>43615</v>
      </c>
      <c r="AF580" s="90">
        <v>43662</v>
      </c>
      <c r="AG580" s="90">
        <v>43658</v>
      </c>
      <c r="AH580" s="81"/>
      <c r="AI580" s="133">
        <v>43658</v>
      </c>
      <c r="AJ580" s="124">
        <v>43658</v>
      </c>
      <c r="AK58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0" s="124">
        <f>SPARES_MANUF[[#This Row],[Promised ODD]]</f>
        <v>43662</v>
      </c>
      <c r="AM580" s="122" t="s">
        <v>10</v>
      </c>
      <c r="AN580" s="200">
        <f>IFERROR(VLOOKUP(SPARES_MANUF[[#This Row],[P/N]],'Table V'!A$1:O$7777,13,FALSE),"0,00")</f>
        <v>970</v>
      </c>
      <c r="AO580" s="201">
        <f>IFERROR(VLOOKUP(SPARES_MANUF[[#This Row],[P/N]],'Table V'!A$1:O$7777,14,FALSE),"0,00")</f>
        <v>1796</v>
      </c>
      <c r="AP580" s="202" t="str">
        <f>IFERROR(VLOOKUP(SPARES_MANUF[[#This Row],[P/N]],'Table V'!A$1:O$7777,15,FALSE),"TBD")</f>
        <v>USD</v>
      </c>
      <c r="AQ580" s="201" t="str">
        <f>IFERROR(VLOOKUP(SPARES_MANUF[[#This Row],[CONCAT]],[3]PO_AS!$A$2:$R$2520,16,FALSE),"TBD")</f>
        <v>TBD</v>
      </c>
      <c r="AR580" s="202" t="str">
        <f>IFERROR(VLOOKUP(SPARES_MANUF[[#This Row],[CONCAT]],[3]PO_AS!$A$2:$S$2520,18,FALSE),"TBD")</f>
        <v>TBD</v>
      </c>
      <c r="AS580" s="202" t="str">
        <f t="shared" si="40"/>
        <v>Non valide</v>
      </c>
      <c r="AT580" s="202" t="str">
        <f t="shared" si="41"/>
        <v>Non valide</v>
      </c>
      <c r="AU5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1940</v>
      </c>
      <c r="AV580" s="280">
        <f>IFERROR(SPARES_MANUF[[#This Row],[CA]]*INDEX('Paramètres listes'!$A$32:$C$34,MATCH(SPARES_MANUF[[#This Row],[Devise vendue]],'Paramètres listes'!$A$32:$A$34,0),MATCH(DASHBOARD!$J$5,'Paramètres listes'!$A$32:$C$32,0)),"0,00")</f>
        <v>1726.6000000000001</v>
      </c>
      <c r="AW580" s="259" t="str">
        <f>LEFT(SPARES_MANUF[[#This Row],[LCT]],9)</f>
        <v>LCT302641</v>
      </c>
      <c r="AX580" s="205">
        <f>SPARES_MANUF[[#This Row],[Collaborated date]]</f>
        <v>43662</v>
      </c>
      <c r="AY580" s="206">
        <f>IF(AND(SPARES_MANUF[[#This Row],[Dashboard date]]&gt;40179,SPARES_MANUF[[#This Row],[Dashboard date]]&lt;45658),SPARES_MANUF[[#This Row],[Dashboard date]],0)</f>
        <v>43662</v>
      </c>
      <c r="AZ580" s="207">
        <f>IF(OR(SPARES_MANUF[[#This Row],[Client]]="STELIA",SPARES_MANUF[[#This Row],[Priority]]="RTN",SPARES_MANUF[[#This Row],[Priority]]="EXP",SPARES_MANUF[[#This Row],[Priority]]="CRIT"),2,1)</f>
        <v>2</v>
      </c>
      <c r="BA580" s="208">
        <f>IFERROR(VLOOKUP(SPARES_MANUF[[#This Row],[P/N]],Tableau2[[#All],[PN]:[Temps alloués (h)]],16,FALSE),"TBD")</f>
        <v>4.04</v>
      </c>
      <c r="BB580" s="208">
        <f>IFERROR(SUM(SPARES_MANUF[[#This Row],[Temps alloués Unitaire]]*SPARES_MANUF[[#This Row],[Requested Qty]]),"TBD")</f>
        <v>8.08</v>
      </c>
    </row>
    <row r="581" spans="1:54" ht="102" hidden="1" x14ac:dyDescent="0.2">
      <c r="A581" s="335" t="str">
        <f t="shared" si="38"/>
        <v>2809792610</v>
      </c>
      <c r="B581" s="81" t="str">
        <f>IFERROR(VLOOKUP(F581,'Table V'!A:K,11,FALSE),"TBD")</f>
        <v>AIRBUS</v>
      </c>
      <c r="C581" s="81">
        <v>28097926</v>
      </c>
      <c r="D581" s="82" t="s">
        <v>139</v>
      </c>
      <c r="E581" s="83" t="s">
        <v>3</v>
      </c>
      <c r="F581" s="81" t="s">
        <v>1601</v>
      </c>
      <c r="G581" s="81">
        <v>8</v>
      </c>
      <c r="H581" s="81">
        <v>8</v>
      </c>
      <c r="I581" s="81" t="str">
        <f>IFERROR(VLOOKUP(F581,'Stock PHS'!A:F,6,FALSE),"")</f>
        <v/>
      </c>
      <c r="J581" s="84" t="str">
        <f>IFERROR(VLOOKUP(F581,'Table V'!A:I,9,FALSE),"P/N INCONNU")</f>
        <v>P/N CONNU</v>
      </c>
      <c r="K581" s="81" t="str">
        <f>IFERROR(VLOOKUP(F581,'Table V'!A:J,10,FALSE),"TBD")</f>
        <v>N/A</v>
      </c>
      <c r="L581" s="81" t="str">
        <f>IFERROR(VLOOKUP(F581,'Table V'!A:C,3,FALSE),"LdF non existante")</f>
        <v>LdF Non approuvée</v>
      </c>
      <c r="M581" s="85"/>
      <c r="N581" s="85" t="str">
        <f>IFERROR(VLOOKUP(F581,'Table V'!A:H,8,FALSE),"À définir")</f>
        <v>NON</v>
      </c>
      <c r="O581" s="81" t="str">
        <f>IFERROR(VLOOKUP(F581,'Table V'!A:E,2,FALSE),"TBD")</f>
        <v>BUNDLE</v>
      </c>
      <c r="P581" s="85" t="str">
        <f>IFERROR(CONCATENATE(VLOOKUP(F581,'Table V'!$A$1:$Q$259969,17,FALSE),"-",(RIGHT(C581,4)),"0",D581),"")</f>
        <v>1251019-7926010</v>
      </c>
      <c r="Q581" s="92" t="str">
        <f>IFERROR(VLOOKUP(F581,'Table V'!A:L,12,FALSE),"")</f>
        <v>COL</v>
      </c>
      <c r="R581" s="82" t="s">
        <v>1623</v>
      </c>
      <c r="S581" s="81" t="s">
        <v>1626</v>
      </c>
      <c r="T581" s="90">
        <v>43663</v>
      </c>
      <c r="U581" s="88" t="s">
        <v>18</v>
      </c>
      <c r="V581" s="93" t="str">
        <f>IFERROR(VLOOKUP(F581,'Table V'!A:F,6,FALSE),"TBD")</f>
        <v>N/A</v>
      </c>
      <c r="W581" s="94" t="str">
        <f>IFERROR(VLOOKUP(F581,'Table V'!A:G,7,FALSE),"TBD")</f>
        <v>N/A</v>
      </c>
      <c r="X581" s="81" t="str">
        <f>IFERROR(VLOOKUP(A581,[1]Feuil1!$A:$AJ,32,FALSE),"N/A")</f>
        <v>N/A</v>
      </c>
      <c r="Y581" s="86" t="s">
        <v>1893</v>
      </c>
      <c r="Z581" s="89"/>
      <c r="AA581" s="81" t="s">
        <v>840</v>
      </c>
      <c r="AB581" s="85">
        <v>23238</v>
      </c>
      <c r="AC581" s="85"/>
      <c r="AD581" s="85">
        <v>7630</v>
      </c>
      <c r="AE581" s="90">
        <v>43665</v>
      </c>
      <c r="AF581" s="124">
        <v>43665</v>
      </c>
      <c r="AG581" s="90">
        <f>IF(OR(E581="AOG",E581="CRIT"),(IFERROR(IF(AF581=0,WORKDAY(AE581,-2),WORKDAY(AF581,-2)),"TBD")),(IFERROR(IF(AF581=0,WORKDAY(AE581,-4),WORKDAY(AF581,-4)),"TBD")))</f>
        <v>43663</v>
      </c>
      <c r="AH581" s="81"/>
      <c r="AI581" s="133">
        <v>43662</v>
      </c>
      <c r="AJ581" s="246">
        <v>43662</v>
      </c>
      <c r="AK58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1" s="124">
        <f>SPARES_MANUF[[#This Row],[Promised ODD]]</f>
        <v>43665</v>
      </c>
      <c r="AM581" s="124" t="s">
        <v>10</v>
      </c>
      <c r="AN581" s="200">
        <f>IFERROR(VLOOKUP(SPARES_MANUF[[#This Row],[P/N]],'Table V'!A$1:O$7777,13,FALSE),"0,00")</f>
        <v>4521</v>
      </c>
      <c r="AO581" s="201">
        <f>IFERROR(VLOOKUP(SPARES_MANUF[[#This Row],[P/N]],'Table V'!A$1:O$7777,14,FALSE),"0,00")</f>
        <v>9368</v>
      </c>
      <c r="AP581" s="202" t="str">
        <f>IFERROR(VLOOKUP(SPARES_MANUF[[#This Row],[P/N]],'Table V'!A$1:O$7777,15,FALSE),"TBD")</f>
        <v>USD</v>
      </c>
      <c r="AQ581" s="201" t="str">
        <f>IFERROR(VLOOKUP(SPARES_MANUF[[#This Row],[CONCAT]],[3]PO_AS!$A$2:$R$2520,16,FALSE),"TBD")</f>
        <v>TBD</v>
      </c>
      <c r="AR581" s="202" t="str">
        <f>IFERROR(VLOOKUP(SPARES_MANUF[[#This Row],[CONCAT]],[3]PO_AS!$A$2:$S$2520,18,FALSE),"TBD")</f>
        <v>TBD</v>
      </c>
      <c r="AS581" s="202" t="str">
        <f t="shared" si="40"/>
        <v>Non valide</v>
      </c>
      <c r="AT581" s="202" t="str">
        <f t="shared" si="41"/>
        <v>Non valide</v>
      </c>
      <c r="AU5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74944</v>
      </c>
      <c r="AV581" s="280">
        <f>IFERROR(SPARES_MANUF[[#This Row],[CA]]*INDEX('Paramètres listes'!$A$32:$C$34,MATCH(SPARES_MANUF[[#This Row],[Devise vendue]],'Paramètres listes'!$A$32:$A$34,0),MATCH(DASHBOARD!$J$5,'Paramètres listes'!$A$32:$C$32,0)),"0,00")</f>
        <v>66700.160000000003</v>
      </c>
      <c r="AW581" s="259" t="str">
        <f>LEFT(SPARES_MANUF[[#This Row],[LCT]],9)</f>
        <v>LCT307502</v>
      </c>
      <c r="AX581" s="205">
        <f>SPARES_MANUF[[#This Row],[Collaborated date]]</f>
        <v>43665</v>
      </c>
      <c r="AY581" s="206">
        <f>IF(AND(SPARES_MANUF[[#This Row],[Dashboard date]]&gt;40179,SPARES_MANUF[[#This Row],[Dashboard date]]&lt;45658),SPARES_MANUF[[#This Row],[Dashboard date]],0)</f>
        <v>43665</v>
      </c>
      <c r="AZ581" s="207">
        <f>IF(OR(SPARES_MANUF[[#This Row],[Client]]="STELIA",SPARES_MANUF[[#This Row],[Priority]]="RTN",SPARES_MANUF[[#This Row],[Priority]]="EXP",SPARES_MANUF[[#This Row],[Priority]]="CRIT"),2,1)</f>
        <v>1</v>
      </c>
      <c r="BA581" s="208">
        <f>IFERROR(VLOOKUP(SPARES_MANUF[[#This Row],[P/N]],Tableau2[[#All],[PN]:[Temps alloués (h)]],16,FALSE),"TBD")</f>
        <v>19.37</v>
      </c>
      <c r="BB581" s="208">
        <f>IFERROR(SUM(SPARES_MANUF[[#This Row],[Temps alloués Unitaire]]*SPARES_MANUF[[#This Row],[Requested Qty]]),"TBD")</f>
        <v>154.96</v>
      </c>
    </row>
    <row r="582" spans="1:54" ht="38.25" hidden="1" x14ac:dyDescent="0.2">
      <c r="A582" s="337" t="str">
        <f t="shared" si="38"/>
        <v>490003882810</v>
      </c>
      <c r="B582" s="146" t="str">
        <f>IFERROR(VLOOKUP(F582,'Table V'!A:K,11,FALSE),"TBD")</f>
        <v>STELIA</v>
      </c>
      <c r="C582" s="146">
        <v>4900038828</v>
      </c>
      <c r="D582" s="150" t="s">
        <v>139</v>
      </c>
      <c r="E582" s="148" t="s">
        <v>86</v>
      </c>
      <c r="F582" s="146" t="s">
        <v>622</v>
      </c>
      <c r="G582" s="146">
        <v>3</v>
      </c>
      <c r="H582" s="146">
        <v>3</v>
      </c>
      <c r="I582" s="146" t="str">
        <f>IFERROR(VLOOKUP(F582,'Stock PHS'!A:F,6,FALSE),"")</f>
        <v/>
      </c>
      <c r="J582" s="270" t="str">
        <f>IFERROR(VLOOKUP(F582,'Table V'!A:I,9,FALSE),"P/N INCONNU")</f>
        <v>P/N CONNU</v>
      </c>
      <c r="K582" s="146" t="str">
        <f>IFERROR(VLOOKUP(F582,'Table V'!A:J,10,FALSE),"TBD")</f>
        <v>N/A</v>
      </c>
      <c r="L582" s="146" t="str">
        <f>IFERROR(VLOOKUP(F582,'Table V'!A:C,3,FALSE),"LdF non existante")</f>
        <v>LdF approuvée</v>
      </c>
      <c r="M582" s="150"/>
      <c r="N582" s="150" t="str">
        <f>IFERROR(VLOOKUP(F582,'Table V'!A:H,8,FALSE),"À définir")</f>
        <v>OUI</v>
      </c>
      <c r="O582" s="146" t="str">
        <f>IFERROR(VLOOKUP(F582,'Table V'!A:E,2,FALSE),"TBD")</f>
        <v>CÂBLE</v>
      </c>
      <c r="P582" s="150" t="str">
        <f>IFERROR(CONCATENATE(VLOOKUP(F582,'Table V'!$A$1:$Q$259969,17,FALSE),"-",(RIGHT(C582,4)),"0",D582),"")</f>
        <v>1251019-8828010</v>
      </c>
      <c r="Q582" s="151" t="str">
        <f>IFERROR(VLOOKUP(F582,'Table V'!A:L,12,FALSE),"")</f>
        <v>LAB</v>
      </c>
      <c r="R582" s="147" t="s">
        <v>2112</v>
      </c>
      <c r="S582" s="146" t="s">
        <v>2113</v>
      </c>
      <c r="T582" s="157">
        <v>43638</v>
      </c>
      <c r="U582" s="88" t="s">
        <v>18</v>
      </c>
      <c r="V582" s="153" t="str">
        <f>IFERROR(VLOOKUP(F582,'Table V'!A:F,6,FALSE),"TBD")</f>
        <v>N/A</v>
      </c>
      <c r="W582" s="154" t="str">
        <f>IFERROR(VLOOKUP(F582,'Table V'!A:G,7,FALSE),"TBD")</f>
        <v>N/A</v>
      </c>
      <c r="X582" s="154" t="str">
        <f>IFERROR(VLOOKUP(A582,[1]Feuil1!$A:$AJ,32,FALSE),"N/A")</f>
        <v>N/A</v>
      </c>
      <c r="Y582" s="271" t="s">
        <v>1893</v>
      </c>
      <c r="Z582" s="89" t="s">
        <v>1864</v>
      </c>
      <c r="AA582" s="146" t="s">
        <v>840</v>
      </c>
      <c r="AB582" s="150" t="s">
        <v>44</v>
      </c>
      <c r="AC582" s="150" t="s">
        <v>44</v>
      </c>
      <c r="AD582" s="150" t="s">
        <v>44</v>
      </c>
      <c r="AE582" s="157">
        <v>43672</v>
      </c>
      <c r="AF582" s="274">
        <v>43672</v>
      </c>
      <c r="AG582" s="157">
        <f>IF(OR(E582="AOG",E582="CRIT"),(IFERROR(IF(AF582=0,WORKDAY(AE582,-2),WORKDAY(AF582,-2)),"TBD")),(IFERROR(IF(AF582=0,WORKDAY(AE582,-4),WORKDAY(AF582,-4)),"TBD")))</f>
        <v>43668</v>
      </c>
      <c r="AH582" s="157"/>
      <c r="AI582" s="158">
        <f>IFERROR(VLOOKUP(SPARES_MANUF[[#This Row],[LCT pour mise à la MAD]],[2]MAD!$B$4:$J$500000,2,FALSE),"MAD TBD")</f>
        <v>43669</v>
      </c>
      <c r="AJ582" s="272">
        <f>IFERROR(VLOOKUP(SPARES_MANUF[[#This Row],[LCT pour mise à la MAD]],[2]MAD!$B$4:$J$500000,9,FALSE),"")</f>
        <v>43670</v>
      </c>
      <c r="AK582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2" s="274">
        <f>SPARES_MANUF[[#This Row],[Promised ODD]]</f>
        <v>43672</v>
      </c>
      <c r="AM582" s="274" t="s">
        <v>10</v>
      </c>
      <c r="AN582" s="200">
        <f>IFERROR(VLOOKUP(SPARES_MANUF[[#This Row],[P/N]],'Table V'!A$1:O$7777,13,FALSE),"0,00")</f>
        <v>245</v>
      </c>
      <c r="AO582" s="275">
        <f>IFERROR(VLOOKUP(SPARES_MANUF[[#This Row],[P/N]],'Table V'!A$1:O$7777,14,FALSE),"0,00")</f>
        <v>0</v>
      </c>
      <c r="AP582" s="276" t="str">
        <f>IFERROR(VLOOKUP(SPARES_MANUF[[#This Row],[P/N]],'Table V'!A$1:O$7777,15,FALSE),"TBD")</f>
        <v>EUR</v>
      </c>
      <c r="AQ582" s="275" t="str">
        <f>IFERROR(VLOOKUP(SPARES_MANUF[[#This Row],[CONCAT]],[3]PO_AS!$A$2:$R$2520,16,FALSE),"TBD")</f>
        <v>TBD</v>
      </c>
      <c r="AR582" s="276" t="str">
        <f>IFERROR(VLOOKUP(SPARES_MANUF[[#This Row],[CONCAT]],[3]PO_AS!$A$2:$S$2520,18,FALSE),"TBD")</f>
        <v>TBD</v>
      </c>
      <c r="AS582" s="276" t="str">
        <f t="shared" si="40"/>
        <v>Non valide</v>
      </c>
      <c r="AT582" s="276" t="str">
        <f t="shared" si="41"/>
        <v>Non valide</v>
      </c>
      <c r="AU582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735</v>
      </c>
      <c r="AV582" s="221">
        <f>IFERROR(SPARES_MANUF[[#This Row],[CA]]*INDEX('Paramètres listes'!$A$32:$C$34,MATCH(SPARES_MANUF[[#This Row],[Devise vendue]],'Paramètres listes'!$A$32:$A$34,0),MATCH(DASHBOARD!$J$5,'Paramètres listes'!$A$32:$C$32,0)),"0,00")</f>
        <v>735</v>
      </c>
      <c r="AW582" s="338" t="str">
        <f>LEFT(SPARES_MANUF[[#This Row],[LCT]],9)</f>
        <v>LCT386426</v>
      </c>
      <c r="AX582" s="205">
        <f>SPARES_MANUF[[#This Row],[Collaborated date]]</f>
        <v>43672</v>
      </c>
      <c r="AY582" s="206">
        <f>IF(AND(SPARES_MANUF[[#This Row],[Dashboard date]]&gt;40179,SPARES_MANUF[[#This Row],[Dashboard date]]&lt;45658),SPARES_MANUF[[#This Row],[Dashboard date]],0)</f>
        <v>43672</v>
      </c>
      <c r="AZ582" s="223">
        <f>IF(OR(SPARES_MANUF[[#This Row],[Client]]="STELIA",SPARES_MANUF[[#This Row],[Priority]]="RTN",SPARES_MANUF[[#This Row],[Priority]]="EXP",SPARES_MANUF[[#This Row],[Priority]]="CRIT"),2,1)</f>
        <v>2</v>
      </c>
      <c r="BA582" s="224">
        <f>IFERROR(VLOOKUP(SPARES_MANUF[[#This Row],[P/N]],Tableau2[[#All],[PN]:[Temps alloués (h)]],16,FALSE),"TBD")</f>
        <v>1.26</v>
      </c>
      <c r="BB582" s="224">
        <f>IFERROR(SUM(SPARES_MANUF[[#This Row],[Temps alloués Unitaire]]*SPARES_MANUF[[#This Row],[Requested Qty]]),"TBD")</f>
        <v>3.7800000000000002</v>
      </c>
    </row>
    <row r="583" spans="1:54" ht="51" hidden="1" x14ac:dyDescent="0.2">
      <c r="A583" s="335" t="str">
        <f t="shared" si="38"/>
        <v>2809165710</v>
      </c>
      <c r="B583" s="81" t="str">
        <f>IFERROR(VLOOKUP(F583,'Table V'!A:K,11,FALSE),"TBD")</f>
        <v>AIRBUS</v>
      </c>
      <c r="C583" s="81">
        <v>28091657</v>
      </c>
      <c r="D583" s="85" t="s">
        <v>139</v>
      </c>
      <c r="E583" s="83" t="s">
        <v>3</v>
      </c>
      <c r="F583" s="81" t="s">
        <v>1527</v>
      </c>
      <c r="G583" s="81">
        <v>1</v>
      </c>
      <c r="H583" s="81">
        <v>1</v>
      </c>
      <c r="I583" s="81" t="str">
        <f>IFERROR(VLOOKUP(F583,'Stock PHS'!A:F,6,FALSE),"")</f>
        <v/>
      </c>
      <c r="J583" s="84" t="str">
        <f>IFERROR(VLOOKUP(F583,'Table V'!A:I,9,FALSE),"P/N INCONNU")</f>
        <v>P/N CONNU</v>
      </c>
      <c r="K583" s="81" t="str">
        <f>IFERROR(VLOOKUP(F583,'Table V'!A:J,10,FALSE),"TBD")</f>
        <v>NB01707P</v>
      </c>
      <c r="L583" s="81" t="str">
        <f>IFERROR(VLOOKUP(F583,'Table V'!A:C,3,FALSE),"LdF non existante")</f>
        <v>LdF Non approuvée</v>
      </c>
      <c r="M583" s="85"/>
      <c r="N583" s="85" t="str">
        <f>IFERROR(VLOOKUP(F583,'Table V'!A:H,8,FALSE),"À définir")</f>
        <v>NON</v>
      </c>
      <c r="O583" s="81">
        <f>IFERROR(VLOOKUP(F583,'Table V'!A:E,2,FALSE),"TBD")</f>
        <v>62</v>
      </c>
      <c r="P583" s="85" t="str">
        <f>IFERROR(CONCATENATE(VLOOKUP(F583,'Table V'!$A$1:$Q$259969,17,FALSE),"-",(RIGHT(C583,4)),"0",D583),"")</f>
        <v>1251019-1657010</v>
      </c>
      <c r="Q583" s="92" t="str">
        <f>IFERROR(VLOOKUP(F583,'Table V'!A:L,12,FALSE),"")</f>
        <v>LAB</v>
      </c>
      <c r="R583" s="82" t="s">
        <v>1580</v>
      </c>
      <c r="S583" s="81" t="s">
        <v>164</v>
      </c>
      <c r="T583" s="90">
        <v>43661</v>
      </c>
      <c r="U583" s="88" t="s">
        <v>18</v>
      </c>
      <c r="V583" s="93" t="str">
        <f>IFERROR(VLOOKUP(F583,'Table V'!A:F,6,FALSE),"TBD")</f>
        <v>6963402800
6963403000
6963403400</v>
      </c>
      <c r="W583" s="94" t="str">
        <f>IFERROR(VLOOKUP(F583,'Table V'!A:G,7,FALSE),"TBD")</f>
        <v>Qté 1
Qté 1
Qté 1</v>
      </c>
      <c r="X583" s="81" t="str">
        <f>IFERROR(VLOOKUP(A583,[1]Feuil1!$A:$AJ,32,FALSE),"N/A")</f>
        <v>Received</v>
      </c>
      <c r="Y583" s="86" t="s">
        <v>1893</v>
      </c>
      <c r="Z583" s="89" t="s">
        <v>2127</v>
      </c>
      <c r="AA583" s="81" t="s">
        <v>840</v>
      </c>
      <c r="AB583" s="85">
        <v>22807</v>
      </c>
      <c r="AC583" s="85"/>
      <c r="AD583" s="85">
        <v>8124</v>
      </c>
      <c r="AE583" s="90">
        <v>43560</v>
      </c>
      <c r="AF583" s="124">
        <v>43670</v>
      </c>
      <c r="AG583" s="90">
        <f>IF(OR(E583="AOG",E583="CRIT"),(IFERROR(IF(AF583=0,WORKDAY(AE583,-2),WORKDAY(AF583,-2)),"TBD")),(IFERROR(IF(AF583=0,WORKDAY(AE583,-4),WORKDAY(AF583,-4)),"TBD")))</f>
        <v>43668</v>
      </c>
      <c r="AH583" s="81"/>
      <c r="AI583" s="133">
        <f>IFERROR(VLOOKUP(SPARES_MANUF[[#This Row],[LCT pour mise à la MAD]],[2]MAD!$B$4:$J$500000,2,FALSE),"MAD TBD")</f>
        <v>43665</v>
      </c>
      <c r="AJ583" s="246">
        <f>IFERROR(VLOOKUP(SPARES_MANUF[[#This Row],[LCT pour mise à la MAD]],[2]MAD!$B$4:$J$500000,9,FALSE),"")</f>
        <v>43668</v>
      </c>
      <c r="AK58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3" s="124">
        <v>43670</v>
      </c>
      <c r="AM583" s="124" t="s">
        <v>10</v>
      </c>
      <c r="AN583" s="200">
        <f>IFERROR(VLOOKUP(SPARES_MANUF[[#This Row],[P/N]],'Table V'!A$1:O$7777,13,FALSE),"0,00")</f>
        <v>1147</v>
      </c>
      <c r="AO583" s="201">
        <f>IFERROR(VLOOKUP(SPARES_MANUF[[#This Row],[P/N]],'Table V'!A$1:O$7777,14,FALSE),"0,00")</f>
        <v>1989</v>
      </c>
      <c r="AP583" s="202" t="str">
        <f>IFERROR(VLOOKUP(SPARES_MANUF[[#This Row],[P/N]],'Table V'!A$1:O$7777,15,FALSE),"TBD")</f>
        <v>USD</v>
      </c>
      <c r="AQ583" s="201">
        <f>IFERROR(VLOOKUP(SPARES_MANUF[[#This Row],[CONCAT]],[3]PO_AS!$A$2:$R$2520,16,FALSE),"TBD")</f>
        <v>1989</v>
      </c>
      <c r="AR583" s="202" t="str">
        <f>IFERROR(VLOOKUP(SPARES_MANUF[[#This Row],[CONCAT]],[3]PO_AS!$A$2:$S$2520,18,FALSE),"TBD")</f>
        <v>USD</v>
      </c>
      <c r="AS583" s="202" t="str">
        <f t="shared" si="40"/>
        <v>Valide</v>
      </c>
      <c r="AT583" s="202" t="str">
        <f t="shared" si="41"/>
        <v>Valide</v>
      </c>
      <c r="AU5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1989</v>
      </c>
      <c r="AV583" s="280">
        <f>IFERROR(SPARES_MANUF[[#This Row],[CA]]*INDEX('Paramètres listes'!$A$32:$C$34,MATCH(SPARES_MANUF[[#This Row],[Devise vendue]],'Paramètres listes'!$A$32:$A$34,0),MATCH(DASHBOARD!$J$5,'Paramètres listes'!$A$32:$C$32,0)),"0,00")</f>
        <v>1770.21</v>
      </c>
      <c r="AW583" s="259" t="str">
        <f>LEFT(SPARES_MANUF[[#This Row],[LCT]],9)</f>
        <v>LCT302511</v>
      </c>
      <c r="AX583" s="205">
        <f>SPARES_MANUF[[#This Row],[Collaborated date]]</f>
        <v>43670</v>
      </c>
      <c r="AY583" s="206">
        <f>IF(AND(SPARES_MANUF[[#This Row],[Dashboard date]]&gt;40179,SPARES_MANUF[[#This Row],[Dashboard date]]&lt;45658),SPARES_MANUF[[#This Row],[Dashboard date]],0)</f>
        <v>43670</v>
      </c>
      <c r="AZ583" s="207">
        <f>IF(OR(SPARES_MANUF[[#This Row],[Client]]="STELIA",SPARES_MANUF[[#This Row],[Priority]]="RTN",SPARES_MANUF[[#This Row],[Priority]]="EXP",SPARES_MANUF[[#This Row],[Priority]]="CRIT"),2,1)</f>
        <v>1</v>
      </c>
      <c r="BA583" s="208">
        <f>IFERROR(VLOOKUP(SPARES_MANUF[[#This Row],[P/N]],Tableau2[[#All],[PN]:[Temps alloués (h)]],16,FALSE),"TBD")</f>
        <v>1.26</v>
      </c>
      <c r="BB583" s="208">
        <f>IFERROR(SUM(SPARES_MANUF[[#This Row],[Temps alloués Unitaire]]*SPARES_MANUF[[#This Row],[Requested Qty]]),"TBD")</f>
        <v>1.26</v>
      </c>
    </row>
    <row r="584" spans="1:54" ht="51" hidden="1" x14ac:dyDescent="0.2">
      <c r="A584" s="335" t="str">
        <f t="shared" si="38"/>
        <v>2809165910</v>
      </c>
      <c r="B584" s="81" t="str">
        <f>IFERROR(VLOOKUP(F584,'Table V'!A:K,11,FALSE),"TBD")</f>
        <v>AIRBUS</v>
      </c>
      <c r="C584" s="81">
        <v>28091659</v>
      </c>
      <c r="D584" s="85" t="s">
        <v>139</v>
      </c>
      <c r="E584" s="83" t="s">
        <v>3</v>
      </c>
      <c r="F584" s="81" t="s">
        <v>1527</v>
      </c>
      <c r="G584" s="81">
        <v>1</v>
      </c>
      <c r="H584" s="81">
        <v>1</v>
      </c>
      <c r="I584" s="81" t="str">
        <f>IFERROR(VLOOKUP(F584,'Stock PHS'!A:F,6,FALSE),"")</f>
        <v/>
      </c>
      <c r="J584" s="84" t="str">
        <f>IFERROR(VLOOKUP(F584,'Table V'!A:I,9,FALSE),"P/N INCONNU")</f>
        <v>P/N CONNU</v>
      </c>
      <c r="K584" s="81" t="str">
        <f>IFERROR(VLOOKUP(F584,'Table V'!A:J,10,FALSE),"TBD")</f>
        <v>NB01707P</v>
      </c>
      <c r="L584" s="81" t="str">
        <f>IFERROR(VLOOKUP(F584,'Table V'!A:C,3,FALSE),"LdF non existante")</f>
        <v>LdF Non approuvée</v>
      </c>
      <c r="M584" s="85"/>
      <c r="N584" s="85" t="str">
        <f>IFERROR(VLOOKUP(F584,'Table V'!A:H,8,FALSE),"À définir")</f>
        <v>NON</v>
      </c>
      <c r="O584" s="81">
        <f>IFERROR(VLOOKUP(F584,'Table V'!A:E,2,FALSE),"TBD")</f>
        <v>62</v>
      </c>
      <c r="P584" s="85" t="str">
        <f>IFERROR(CONCATENATE(VLOOKUP(F584,'Table V'!$A$1:$Q$259969,17,FALSE),"-",(RIGHT(C584,4)),"0",D584),"")</f>
        <v>1251019-1659010</v>
      </c>
      <c r="Q584" s="92" t="str">
        <f>IFERROR(VLOOKUP(F584,'Table V'!A:L,12,FALSE),"")</f>
        <v>LAB</v>
      </c>
      <c r="R584" s="82" t="s">
        <v>1581</v>
      </c>
      <c r="S584" s="81" t="s">
        <v>166</v>
      </c>
      <c r="T584" s="90">
        <v>43661</v>
      </c>
      <c r="U584" s="88" t="s">
        <v>18</v>
      </c>
      <c r="V584" s="93" t="str">
        <f>IFERROR(VLOOKUP(F584,'Table V'!A:F,6,FALSE),"TBD")</f>
        <v>6963402800
6963403000
6963403400</v>
      </c>
      <c r="W584" s="94" t="str">
        <f>IFERROR(VLOOKUP(F584,'Table V'!A:G,7,FALSE),"TBD")</f>
        <v>Qté 1
Qté 1
Qté 1</v>
      </c>
      <c r="X584" s="81" t="str">
        <f>IFERROR(VLOOKUP(A584,[1]Feuil1!$A:$AJ,32,FALSE),"N/A")</f>
        <v>Received</v>
      </c>
      <c r="Y584" s="86" t="s">
        <v>1893</v>
      </c>
      <c r="Z584" s="89" t="s">
        <v>2127</v>
      </c>
      <c r="AA584" s="81" t="s">
        <v>840</v>
      </c>
      <c r="AB584" s="85">
        <v>22807</v>
      </c>
      <c r="AC584" s="85"/>
      <c r="AD584" s="85">
        <v>8124</v>
      </c>
      <c r="AE584" s="90">
        <v>43560</v>
      </c>
      <c r="AF584" s="90">
        <v>43670</v>
      </c>
      <c r="AG584" s="90">
        <f>IF(OR(E584="AOG",E584="CRIT"),(IFERROR(IF(AF584=0,WORKDAY(AE584,-2),WORKDAY(AF584,-2)),"TBD")),(IFERROR(IF(AF584=0,WORKDAY(AE584,-4),WORKDAY(AF584,-4)),"TBD")))</f>
        <v>43668</v>
      </c>
      <c r="AH584" s="81"/>
      <c r="AI584" s="133">
        <f>IFERROR(VLOOKUP(SPARES_MANUF[[#This Row],[LCT pour mise à la MAD]],[2]MAD!$B$4:$J$500000,2,FALSE),"MAD TBD")</f>
        <v>43665</v>
      </c>
      <c r="AJ584" s="246">
        <f>IFERROR(VLOOKUP(SPARES_MANUF[[#This Row],[LCT pour mise à la MAD]],[2]MAD!$B$4:$J$500000,9,FALSE),"")</f>
        <v>43668</v>
      </c>
      <c r="AK58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4" s="124">
        <v>43670</v>
      </c>
      <c r="AM584" s="124" t="s">
        <v>10</v>
      </c>
      <c r="AN584" s="200">
        <f>IFERROR(VLOOKUP(SPARES_MANUF[[#This Row],[P/N]],'Table V'!A$1:O$7777,13,FALSE),"0,00")</f>
        <v>1147</v>
      </c>
      <c r="AO584" s="201">
        <f>IFERROR(VLOOKUP(SPARES_MANUF[[#This Row],[P/N]],'Table V'!A$1:O$7777,14,FALSE),"0,00")</f>
        <v>1989</v>
      </c>
      <c r="AP584" s="202" t="str">
        <f>IFERROR(VLOOKUP(SPARES_MANUF[[#This Row],[P/N]],'Table V'!A$1:O$7777,15,FALSE),"TBD")</f>
        <v>USD</v>
      </c>
      <c r="AQ584" s="201" t="str">
        <f>IFERROR(VLOOKUP(SPARES_MANUF[[#This Row],[CONCAT]],[3]PO_AS!$A$2:$R$2520,16,FALSE),"TBD")</f>
        <v>TBD</v>
      </c>
      <c r="AR584" s="202" t="str">
        <f>IFERROR(VLOOKUP(SPARES_MANUF[[#This Row],[CONCAT]],[3]PO_AS!$A$2:$S$2520,18,FALSE),"TBD")</f>
        <v>TBD</v>
      </c>
      <c r="AS584" s="202" t="str">
        <f t="shared" si="40"/>
        <v>Non valide</v>
      </c>
      <c r="AT584" s="202" t="str">
        <f t="shared" si="41"/>
        <v>Non valide</v>
      </c>
      <c r="AU5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1989</v>
      </c>
      <c r="AV584" s="280">
        <f>IFERROR(SPARES_MANUF[[#This Row],[CA]]*INDEX('Paramètres listes'!$A$32:$C$34,MATCH(SPARES_MANUF[[#This Row],[Devise vendue]],'Paramètres listes'!$A$32:$A$34,0),MATCH(DASHBOARD!$J$5,'Paramètres listes'!$A$32:$C$32,0)),"0,00")</f>
        <v>1770.21</v>
      </c>
      <c r="AW584" s="259" t="str">
        <f>LEFT(SPARES_MANUF[[#This Row],[LCT]],9)</f>
        <v>LCT302513</v>
      </c>
      <c r="AX584" s="205">
        <f>SPARES_MANUF[[#This Row],[Collaborated date]]</f>
        <v>43670</v>
      </c>
      <c r="AY584" s="206">
        <f>IF(AND(SPARES_MANUF[[#This Row],[Dashboard date]]&gt;40179,SPARES_MANUF[[#This Row],[Dashboard date]]&lt;45658),SPARES_MANUF[[#This Row],[Dashboard date]],0)</f>
        <v>43670</v>
      </c>
      <c r="AZ584" s="207">
        <f>IF(OR(SPARES_MANUF[[#This Row],[Client]]="STELIA",SPARES_MANUF[[#This Row],[Priority]]="RTN",SPARES_MANUF[[#This Row],[Priority]]="EXP",SPARES_MANUF[[#This Row],[Priority]]="CRIT"),2,1)</f>
        <v>1</v>
      </c>
      <c r="BA584" s="208">
        <f>IFERROR(VLOOKUP(SPARES_MANUF[[#This Row],[P/N]],Tableau2[[#All],[PN]:[Temps alloués (h)]],16,FALSE),"TBD")</f>
        <v>1.26</v>
      </c>
      <c r="BB584" s="208">
        <f>IFERROR(SUM(SPARES_MANUF[[#This Row],[Temps alloués Unitaire]]*SPARES_MANUF[[#This Row],[Requested Qty]]),"TBD")</f>
        <v>1.26</v>
      </c>
    </row>
    <row r="585" spans="1:54" ht="38.25" hidden="1" customHeight="1" x14ac:dyDescent="0.2">
      <c r="A585" s="335" t="str">
        <f t="shared" si="38"/>
        <v>2809166210</v>
      </c>
      <c r="B585" s="81" t="str">
        <f>IFERROR(VLOOKUP(F585,'Table V'!A:K,11,FALSE),"TBD")</f>
        <v>AIRBUS</v>
      </c>
      <c r="C585" s="81">
        <v>28091662</v>
      </c>
      <c r="D585" s="85" t="s">
        <v>139</v>
      </c>
      <c r="E585" s="83" t="s">
        <v>3</v>
      </c>
      <c r="F585" s="81" t="s">
        <v>1527</v>
      </c>
      <c r="G585" s="81">
        <v>1</v>
      </c>
      <c r="H585" s="81">
        <v>1</v>
      </c>
      <c r="I585" s="81" t="str">
        <f>IFERROR(VLOOKUP(F585,'Stock PHS'!A:F,6,FALSE),"")</f>
        <v/>
      </c>
      <c r="J585" s="84" t="str">
        <f>IFERROR(VLOOKUP(F585,'Table V'!A:I,9,FALSE),"P/N INCONNU")</f>
        <v>P/N CONNU</v>
      </c>
      <c r="K585" s="81" t="str">
        <f>IFERROR(VLOOKUP(F585,'Table V'!A:J,10,FALSE),"TBD")</f>
        <v>NB01707P</v>
      </c>
      <c r="L585" s="81" t="str">
        <f>IFERROR(VLOOKUP(F585,'Table V'!A:C,3,FALSE),"LdF non existante")</f>
        <v>LdF Non approuvée</v>
      </c>
      <c r="M585" s="85"/>
      <c r="N585" s="85" t="str">
        <f>IFERROR(VLOOKUP(F585,'Table V'!A:H,8,FALSE),"À définir")</f>
        <v>NON</v>
      </c>
      <c r="O585" s="81">
        <f>IFERROR(VLOOKUP(F585,'Table V'!A:E,2,FALSE),"TBD")</f>
        <v>62</v>
      </c>
      <c r="P585" s="85" t="str">
        <f>IFERROR(CONCATENATE(VLOOKUP(F585,'Table V'!$A$1:$Q$259969,17,FALSE),"-",(RIGHT(C585,4)),"0",D585),"")</f>
        <v>1251019-1662010</v>
      </c>
      <c r="Q585" s="92" t="str">
        <f>IFERROR(VLOOKUP(F585,'Table V'!A:L,12,FALSE),"")</f>
        <v>LAB</v>
      </c>
      <c r="R585" s="82" t="s">
        <v>1582</v>
      </c>
      <c r="S585" s="81" t="s">
        <v>167</v>
      </c>
      <c r="T585" s="90">
        <v>43661</v>
      </c>
      <c r="U585" s="88" t="s">
        <v>18</v>
      </c>
      <c r="V585" s="93" t="str">
        <f>IFERROR(VLOOKUP(F585,'Table V'!A:F,6,FALSE),"TBD")</f>
        <v>6963402800
6963403000
6963403400</v>
      </c>
      <c r="W585" s="94" t="str">
        <f>IFERROR(VLOOKUP(F585,'Table V'!A:G,7,FALSE),"TBD")</f>
        <v>Qté 1
Qté 1
Qté 1</v>
      </c>
      <c r="X585" s="81" t="str">
        <f>IFERROR(VLOOKUP(A585,[1]Feuil1!$A:$AJ,32,FALSE),"N/A")</f>
        <v>Received</v>
      </c>
      <c r="Y585" s="86" t="s">
        <v>1893</v>
      </c>
      <c r="Z585" s="89" t="s">
        <v>2127</v>
      </c>
      <c r="AA585" s="81" t="s">
        <v>840</v>
      </c>
      <c r="AB585" s="85">
        <v>22807</v>
      </c>
      <c r="AC585" s="85"/>
      <c r="AD585" s="85">
        <v>8124</v>
      </c>
      <c r="AE585" s="90">
        <v>43560</v>
      </c>
      <c r="AF585" s="90">
        <v>43670</v>
      </c>
      <c r="AG585" s="90">
        <f>IF(OR(E585="AOG",E585="CRIT"),(IFERROR(IF(AF585=0,WORKDAY(AE585,-2),WORKDAY(AF585,-2)),"TBD")),(IFERROR(IF(AF585=0,WORKDAY(AE585,-4),WORKDAY(AF585,-4)),"TBD")))</f>
        <v>43668</v>
      </c>
      <c r="AH585" s="81"/>
      <c r="AI585" s="133">
        <f>IFERROR(VLOOKUP(SPARES_MANUF[[#This Row],[LCT pour mise à la MAD]],[2]MAD!$B$4:$J$500000,2,FALSE),"MAD TBD")</f>
        <v>43665</v>
      </c>
      <c r="AJ585" s="246">
        <f>IFERROR(VLOOKUP(SPARES_MANUF[[#This Row],[LCT pour mise à la MAD]],[2]MAD!$B$4:$J$500000,9,FALSE),"")</f>
        <v>43668</v>
      </c>
      <c r="AK58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5" s="124">
        <v>43670</v>
      </c>
      <c r="AM585" s="124" t="s">
        <v>10</v>
      </c>
      <c r="AN585" s="200">
        <f>IFERROR(VLOOKUP(SPARES_MANUF[[#This Row],[P/N]],'Table V'!A$1:O$7777,13,FALSE),"0,00")</f>
        <v>1147</v>
      </c>
      <c r="AO585" s="201">
        <f>IFERROR(VLOOKUP(SPARES_MANUF[[#This Row],[P/N]],'Table V'!A$1:O$7777,14,FALSE),"0,00")</f>
        <v>1989</v>
      </c>
      <c r="AP585" s="202" t="str">
        <f>IFERROR(VLOOKUP(SPARES_MANUF[[#This Row],[P/N]],'Table V'!A$1:O$7777,15,FALSE),"TBD")</f>
        <v>USD</v>
      </c>
      <c r="AQ585" s="201">
        <f>IFERROR(VLOOKUP(SPARES_MANUF[[#This Row],[CONCAT]],[3]PO_AS!$A$2:$R$2520,16,FALSE),"TBD")</f>
        <v>1989</v>
      </c>
      <c r="AR585" s="202" t="str">
        <f>IFERROR(VLOOKUP(SPARES_MANUF[[#This Row],[CONCAT]],[3]PO_AS!$A$2:$S$2520,18,FALSE),"TBD")</f>
        <v>USD</v>
      </c>
      <c r="AS585" s="202" t="str">
        <f t="shared" si="40"/>
        <v>Valide</v>
      </c>
      <c r="AT585" s="202" t="str">
        <f t="shared" si="41"/>
        <v>Valide</v>
      </c>
      <c r="AU5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1989</v>
      </c>
      <c r="AV585" s="280">
        <f>IFERROR(SPARES_MANUF[[#This Row],[CA]]*INDEX('Paramètres listes'!$A$32:$C$34,MATCH(SPARES_MANUF[[#This Row],[Devise vendue]],'Paramètres listes'!$A$32:$A$34,0),MATCH(DASHBOARD!$J$5,'Paramètres listes'!$A$32:$C$32,0)),"0,00")</f>
        <v>1770.21</v>
      </c>
      <c r="AW585" s="259" t="str">
        <f>LEFT(SPARES_MANUF[[#This Row],[LCT]],9)</f>
        <v>LCT302515</v>
      </c>
      <c r="AX585" s="205">
        <f>SPARES_MANUF[[#This Row],[Collaborated date]]</f>
        <v>43670</v>
      </c>
      <c r="AY585" s="206">
        <f>IF(AND(SPARES_MANUF[[#This Row],[Dashboard date]]&gt;40179,SPARES_MANUF[[#This Row],[Dashboard date]]&lt;45658),SPARES_MANUF[[#This Row],[Dashboard date]],0)</f>
        <v>43670</v>
      </c>
      <c r="AZ585" s="207">
        <f>IF(OR(SPARES_MANUF[[#This Row],[Client]]="STELIA",SPARES_MANUF[[#This Row],[Priority]]="RTN",SPARES_MANUF[[#This Row],[Priority]]="EXP",SPARES_MANUF[[#This Row],[Priority]]="CRIT"),2,1)</f>
        <v>1</v>
      </c>
      <c r="BA585" s="208">
        <f>IFERROR(VLOOKUP(SPARES_MANUF[[#This Row],[P/N]],Tableau2[[#All],[PN]:[Temps alloués (h)]],16,FALSE),"TBD")</f>
        <v>1.26</v>
      </c>
      <c r="BB585" s="208">
        <f>IFERROR(SUM(SPARES_MANUF[[#This Row],[Temps alloués Unitaire]]*SPARES_MANUF[[#This Row],[Requested Qty]]),"TBD")</f>
        <v>1.26</v>
      </c>
    </row>
    <row r="586" spans="1:54" ht="25.5" hidden="1" customHeight="1" x14ac:dyDescent="0.2">
      <c r="A586" s="335" t="str">
        <f t="shared" si="38"/>
        <v>2816548210</v>
      </c>
      <c r="B586" s="81" t="str">
        <f>IFERROR(VLOOKUP(F586,'Table V'!A:K,11,FALSE),"TBD")</f>
        <v>AIRBUS</v>
      </c>
      <c r="C586" s="81">
        <v>28165482</v>
      </c>
      <c r="D586" s="85" t="s">
        <v>139</v>
      </c>
      <c r="E586" s="83" t="s">
        <v>3</v>
      </c>
      <c r="F586" s="81" t="s">
        <v>1033</v>
      </c>
      <c r="G586" s="81">
        <v>1</v>
      </c>
      <c r="H586" s="81">
        <v>1</v>
      </c>
      <c r="I586" s="81" t="str">
        <f>IFERROR(VLOOKUP(F586,'Stock PHS'!A:F,6,FALSE),"")</f>
        <v/>
      </c>
      <c r="J586" s="84" t="str">
        <f>IFERROR(VLOOKUP(F586,'Table V'!A:I,9,FALSE),"P/N INCONNU")</f>
        <v>P/N CONNU</v>
      </c>
      <c r="K586" s="81" t="str">
        <f>IFERROR(VLOOKUP(F586,'Table V'!A:J,10,FALSE),"TBD")</f>
        <v>NB07663</v>
      </c>
      <c r="L586" s="81" t="str">
        <f>IFERROR(VLOOKUP(F586,'Table V'!A:C,3,FALSE),"LdF non existante")</f>
        <v>LdF Non approuvée</v>
      </c>
      <c r="M586" s="85"/>
      <c r="N586" s="85" t="str">
        <f>IFERROR(VLOOKUP(F586,'Table V'!A:H,8,FALSE),"À définir")</f>
        <v>NON</v>
      </c>
      <c r="O586" s="81">
        <f>IFERROR(VLOOKUP(F586,'Table V'!A:E,2,FALSE),"TBD")</f>
        <v>45</v>
      </c>
      <c r="P586" s="85" t="str">
        <f>IFERROR(CONCATENATE(VLOOKUP(F586,'Table V'!$A$1:$Q$259969,17,FALSE),"-",(RIGHT(C586,4)),"0",D586),"")</f>
        <v>1251019-5482010</v>
      </c>
      <c r="Q586" s="92" t="str">
        <f>IFERROR(VLOOKUP(F586,'Table V'!A:L,12,FALSE),"")</f>
        <v>LAB</v>
      </c>
      <c r="R586" s="82" t="s">
        <v>1952</v>
      </c>
      <c r="S586" s="81" t="s">
        <v>166</v>
      </c>
      <c r="T586" s="90">
        <v>43664</v>
      </c>
      <c r="U586" s="88" t="s">
        <v>18</v>
      </c>
      <c r="V586" s="93" t="str">
        <f>IFERROR(VLOOKUP(F586,'Table V'!A:F,6,FALSE),"TBD")</f>
        <v>N/A</v>
      </c>
      <c r="W586" s="94" t="str">
        <f>IFERROR(VLOOKUP(F586,'Table V'!A:G,7,FALSE),"TBD")</f>
        <v>N/A</v>
      </c>
      <c r="X586" s="81" t="str">
        <f>IFERROR(VLOOKUP(A586,[1]Feuil1!$A:$AJ,32,FALSE),"N/A")</f>
        <v>N/A</v>
      </c>
      <c r="Y586" s="91" t="s">
        <v>1893</v>
      </c>
      <c r="Z586" s="89" t="s">
        <v>2192</v>
      </c>
      <c r="AA586" s="81" t="s">
        <v>840</v>
      </c>
      <c r="AB586" s="85">
        <v>25072</v>
      </c>
      <c r="AC586" s="85"/>
      <c r="AD586" s="85">
        <v>8011</v>
      </c>
      <c r="AE586" s="90">
        <v>43647</v>
      </c>
      <c r="AF586" s="90">
        <v>43671</v>
      </c>
      <c r="AG586" s="90">
        <v>43670</v>
      </c>
      <c r="AH586" s="90"/>
      <c r="AI586" s="133">
        <f>IFERROR(VLOOKUP(SPARES_MANUF[[#This Row],[LCT pour mise à la MAD]],[2]MAD!$B$4:$J$500000,2,FALSE),"MAD TBD")</f>
        <v>43669</v>
      </c>
      <c r="AJ586" s="246">
        <f>IFERROR(VLOOKUP(SPARES_MANUF[[#This Row],[LCT pour mise à la MAD]],[2]MAD!$B$4:$J$500000,9,FALSE),"")</f>
        <v>43670</v>
      </c>
      <c r="AK58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86" s="124">
        <f>SPARES_MANUF[[#This Row],[Promised ODD]]</f>
        <v>43671</v>
      </c>
      <c r="AM586" s="124" t="s">
        <v>10</v>
      </c>
      <c r="AN586" s="200">
        <f>IFERROR(VLOOKUP(SPARES_MANUF[[#This Row],[P/N]],'Table V'!A$1:O$7777,13,FALSE),"0,00")</f>
        <v>2247</v>
      </c>
      <c r="AO586" s="201">
        <f>IFERROR(VLOOKUP(SPARES_MANUF[[#This Row],[P/N]],'Table V'!A$1:O$7777,14,FALSE),"0,00")</f>
        <v>4290</v>
      </c>
      <c r="AP586" s="202" t="str">
        <f>IFERROR(VLOOKUP(SPARES_MANUF[[#This Row],[P/N]],'Table V'!A$1:O$7777,15,FALSE),"TBD")</f>
        <v>USD</v>
      </c>
      <c r="AQ586" s="201" t="str">
        <f>IFERROR(VLOOKUP(SPARES_MANUF[[#This Row],[CONCAT]],[3]PO_AS!$A$2:$R$2520,16,FALSE),"TBD")</f>
        <v>TBD</v>
      </c>
      <c r="AR586" s="202" t="str">
        <f>IFERROR(VLOOKUP(SPARES_MANUF[[#This Row],[CONCAT]],[3]PO_AS!$A$2:$S$2520,18,FALSE),"TBD")</f>
        <v>TBD</v>
      </c>
      <c r="AS586" s="202" t="str">
        <f t="shared" si="40"/>
        <v>Non valide</v>
      </c>
      <c r="AT586" s="202" t="str">
        <f t="shared" si="41"/>
        <v>Non valide</v>
      </c>
      <c r="AU5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4290</v>
      </c>
      <c r="AV586" s="280">
        <f>IFERROR(SPARES_MANUF[[#This Row],[CA]]*INDEX('Paramètres listes'!$A$32:$C$34,MATCH(SPARES_MANUF[[#This Row],[Devise vendue]],'Paramètres listes'!$A$32:$A$34,0),MATCH(DASHBOARD!$J$5,'Paramètres listes'!$A$32:$C$32,0)),"0,00")</f>
        <v>3818.1</v>
      </c>
      <c r="AW586" s="260" t="str">
        <f>LEFT(SPARES_MANUF[[#This Row],[LCT]],9)</f>
        <v>LCT362659</v>
      </c>
      <c r="AX586" s="205">
        <f>SPARES_MANUF[[#This Row],[Collaborated date]]</f>
        <v>43671</v>
      </c>
      <c r="AY586" s="206">
        <f>IF(AND(SPARES_MANUF[[#This Row],[Dashboard date]]&gt;40179,SPARES_MANUF[[#This Row],[Dashboard date]]&lt;45658),SPARES_MANUF[[#This Row],[Dashboard date]],0)</f>
        <v>43671</v>
      </c>
      <c r="AZ586" s="207">
        <f>IF(OR(SPARES_MANUF[[#This Row],[Client]]="STELIA",SPARES_MANUF[[#This Row],[Priority]]="RTN",SPARES_MANUF[[#This Row],[Priority]]="EXP",SPARES_MANUF[[#This Row],[Priority]]="CRIT"),2,1)</f>
        <v>1</v>
      </c>
      <c r="BA586" s="208">
        <f>IFERROR(VLOOKUP(SPARES_MANUF[[#This Row],[P/N]],Tableau2[[#All],[PN]:[Temps alloués (h)]],16,FALSE),"TBD")</f>
        <v>7.99</v>
      </c>
      <c r="BB586" s="208">
        <f>IFERROR(SUM(SPARES_MANUF[[#This Row],[Temps alloués Unitaire]]*SPARES_MANUF[[#This Row],[Requested Qty]]),"TBD")</f>
        <v>7.99</v>
      </c>
    </row>
    <row r="587" spans="1:54" ht="25.5" hidden="1" x14ac:dyDescent="0.2">
      <c r="A587" s="335" t="str">
        <f t="shared" si="38"/>
        <v>490003848910</v>
      </c>
      <c r="B587" s="81" t="str">
        <f>IFERROR(VLOOKUP(F587,'Table V'!A:K,11,FALSE),"TBD")</f>
        <v>STELIA</v>
      </c>
      <c r="C587" s="81">
        <v>4900038489</v>
      </c>
      <c r="D587" s="85" t="s">
        <v>139</v>
      </c>
      <c r="E587" s="83" t="s">
        <v>86</v>
      </c>
      <c r="F587" s="81" t="s">
        <v>664</v>
      </c>
      <c r="G587" s="81">
        <v>14</v>
      </c>
      <c r="H587" s="81">
        <v>14</v>
      </c>
      <c r="I587" s="81" t="str">
        <f>IFERROR(VLOOKUP(F587,'Stock PHS'!A:F,6,FALSE),"")</f>
        <v/>
      </c>
      <c r="J587" s="84" t="str">
        <f>IFERROR(VLOOKUP(F587,'Table V'!A:I,9,FALSE),"P/N INCONNU")</f>
        <v>P/N CONNU</v>
      </c>
      <c r="K587" s="81" t="str">
        <f>IFERROR(VLOOKUP(F587,'Table V'!A:J,10,FALSE),"TBD")</f>
        <v>N/A</v>
      </c>
      <c r="L587" s="81" t="str">
        <f>IFERROR(VLOOKUP(F587,'Table V'!A:C,3,FALSE),"LdF non existante")</f>
        <v>LdF approuvée</v>
      </c>
      <c r="M587" s="85"/>
      <c r="N587" s="85" t="str">
        <f>IFERROR(VLOOKUP(F587,'Table V'!A:H,8,FALSE),"À définir")</f>
        <v>OUI</v>
      </c>
      <c r="O587" s="81" t="str">
        <f>IFERROR(VLOOKUP(F587,'Table V'!A:E,2,FALSE),"TBD")</f>
        <v>CABLE COAXIAL</v>
      </c>
      <c r="P587" s="85" t="str">
        <f>IFERROR(CONCATENATE(VLOOKUP(F587,'Table V'!$A$1:$Q$259969,17,FALSE),"-",(RIGHT(C587,4)),"0",D587),"")</f>
        <v>1251019-8489010</v>
      </c>
      <c r="Q587" s="92" t="str">
        <f>IFERROR(VLOOKUP(F587,'Table V'!A:L,12,FALSE),"")</f>
        <v>COL</v>
      </c>
      <c r="R587" s="82" t="s">
        <v>1966</v>
      </c>
      <c r="S587" s="81" t="s">
        <v>1967</v>
      </c>
      <c r="T587" s="90">
        <v>43642</v>
      </c>
      <c r="U587" s="88" t="s">
        <v>18</v>
      </c>
      <c r="V587" s="93" t="str">
        <f>IFERROR(VLOOKUP(F587,'Table V'!A:F,6,FALSE),"TBD")</f>
        <v>N/A</v>
      </c>
      <c r="W587" s="94" t="str">
        <f>IFERROR(VLOOKUP(F587,'Table V'!A:G,7,FALSE),"TBD")</f>
        <v>N/A</v>
      </c>
      <c r="X587" s="81" t="str">
        <f>IFERROR(VLOOKUP(A587,[1]Feuil1!$A:$AJ,32,FALSE),"N/A")</f>
        <v>N/A</v>
      </c>
      <c r="Y587" s="91" t="s">
        <v>1893</v>
      </c>
      <c r="Z587" s="89" t="s">
        <v>1996</v>
      </c>
      <c r="AA587" s="81" t="s">
        <v>840</v>
      </c>
      <c r="AB587" s="85">
        <v>25296</v>
      </c>
      <c r="AC587" s="85"/>
      <c r="AD587" s="85">
        <v>7870</v>
      </c>
      <c r="AE587" s="90">
        <v>43672</v>
      </c>
      <c r="AF587" s="90">
        <v>43678</v>
      </c>
      <c r="AG587" s="90">
        <f t="shared" ref="AG587:AG602" si="42">IF(OR(E587="AOG",E587="CRIT"),(IFERROR(IF(AF587=0,WORKDAY(AE587,-2),WORKDAY(AF587,-2)),"TBD")),(IFERROR(IF(AF587=0,WORKDAY(AE587,-4),WORKDAY(AF587,-4)),"TBD")))</f>
        <v>43672</v>
      </c>
      <c r="AH587" s="90"/>
      <c r="AI587" s="133" t="str">
        <f>IFERROR(VLOOKUP(SPARES_MANUF[[#This Row],[LCT pour mise à la MAD]],[2]MAD!$B$4:$J$500000,2,FALSE),"MAD TBD")</f>
        <v>MAD TBD</v>
      </c>
      <c r="AJ587" s="246" t="str">
        <f>IFERROR(VLOOKUP(SPARES_MANUF[[#This Row],[LCT pour mise à la MAD]],[2]MAD!$B$4:$J$500000,9,FALSE),"")</f>
        <v/>
      </c>
      <c r="AK58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87" s="124">
        <f>SPARES_MANUF[[#This Row],[Promised ODD]]</f>
        <v>43678</v>
      </c>
      <c r="AM587" s="124" t="s">
        <v>10</v>
      </c>
      <c r="AN587" s="200">
        <f>IFERROR(VLOOKUP(SPARES_MANUF[[#This Row],[P/N]],'Table V'!A$1:O$7777,13,FALSE),"0,00")</f>
        <v>213.45</v>
      </c>
      <c r="AO587" s="201">
        <f>IFERROR(VLOOKUP(SPARES_MANUF[[#This Row],[P/N]],'Table V'!A$1:O$7777,14,FALSE),"0,00")</f>
        <v>0</v>
      </c>
      <c r="AP587" s="202" t="str">
        <f>IFERROR(VLOOKUP(SPARES_MANUF[[#This Row],[P/N]],'Table V'!A$1:O$7777,15,FALSE),"TBD")</f>
        <v>EUR</v>
      </c>
      <c r="AQ587" s="201" t="str">
        <f>IFERROR(VLOOKUP(SPARES_MANUF[[#This Row],[CONCAT]],[3]PO_AS!$A$2:$R$2520,16,FALSE),"TBD")</f>
        <v>TBD</v>
      </c>
      <c r="AR587" s="202" t="str">
        <f>IFERROR(VLOOKUP(SPARES_MANUF[[#This Row],[CONCAT]],[3]PO_AS!$A$2:$S$2520,18,FALSE),"TBD")</f>
        <v>TBD</v>
      </c>
      <c r="AS587" s="202" t="str">
        <f t="shared" si="40"/>
        <v>Non valide</v>
      </c>
      <c r="AT587" s="202" t="str">
        <f t="shared" si="41"/>
        <v>Non valide</v>
      </c>
      <c r="AU5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2988.2999999999997</v>
      </c>
      <c r="AV587" s="280">
        <f>IFERROR(SPARES_MANUF[[#This Row],[CA]]*INDEX('Paramètres listes'!$A$32:$C$34,MATCH(SPARES_MANUF[[#This Row],[Devise vendue]],'Paramètres listes'!$A$32:$A$34,0),MATCH(DASHBOARD!$J$5,'Paramètres listes'!$A$32:$C$32,0)),"0,00")</f>
        <v>2988.2999999999997</v>
      </c>
      <c r="AW587" s="260" t="str">
        <f>LEFT(SPARES_MANUF[[#This Row],[LCT]],9)</f>
        <v>LCT364206</v>
      </c>
      <c r="AX587" s="205">
        <f>SPARES_MANUF[[#This Row],[Collaborated date]]</f>
        <v>43678</v>
      </c>
      <c r="AY587" s="206">
        <f>IF(AND(SPARES_MANUF[[#This Row],[Dashboard date]]&gt;40179,SPARES_MANUF[[#This Row],[Dashboard date]]&lt;45658),SPARES_MANUF[[#This Row],[Dashboard date]],0)</f>
        <v>43678</v>
      </c>
      <c r="AZ587" s="207">
        <f>IF(OR(SPARES_MANUF[[#This Row],[Client]]="STELIA",SPARES_MANUF[[#This Row],[Priority]]="RTN",SPARES_MANUF[[#This Row],[Priority]]="EXP",SPARES_MANUF[[#This Row],[Priority]]="CRIT"),2,1)</f>
        <v>2</v>
      </c>
      <c r="BA587" s="208">
        <f>IFERROR(VLOOKUP(SPARES_MANUF[[#This Row],[P/N]],Tableau2[[#All],[PN]:[Temps alloués (h)]],16,FALSE),"TBD")</f>
        <v>1.45</v>
      </c>
      <c r="BB587" s="208">
        <f>IFERROR(SUM(SPARES_MANUF[[#This Row],[Temps alloués Unitaire]]*SPARES_MANUF[[#This Row],[Requested Qty]]),"TBD")</f>
        <v>20.3</v>
      </c>
    </row>
    <row r="588" spans="1:54" ht="25.5" hidden="1" x14ac:dyDescent="0.2">
      <c r="A588" s="335" t="str">
        <f t="shared" si="38"/>
        <v>2791106910</v>
      </c>
      <c r="B588" s="81" t="str">
        <f>IFERROR(VLOOKUP(F588,'Table V'!A:K,11,FALSE),"TBD")</f>
        <v>AIRBUS</v>
      </c>
      <c r="C588" s="81">
        <v>27911069</v>
      </c>
      <c r="D588" s="85">
        <v>10</v>
      </c>
      <c r="E588" s="83" t="s">
        <v>86</v>
      </c>
      <c r="F588" s="81" t="s">
        <v>650</v>
      </c>
      <c r="G588" s="81">
        <v>7</v>
      </c>
      <c r="H588" s="81">
        <v>7</v>
      </c>
      <c r="I588" s="81" t="str">
        <f>IFERROR(VLOOKUP(F588,'Stock PHS'!A:F,6,FALSE),"")</f>
        <v/>
      </c>
      <c r="J588" s="84" t="str">
        <f>IFERROR(VLOOKUP(F588,'Table V'!A:I,9,FALSE),"P/N INCONNU")</f>
        <v>P/N CONNU</v>
      </c>
      <c r="K588" s="81" t="str">
        <f>IFERROR(VLOOKUP(F588,'Table V'!A:J,10,FALSE),"TBD")</f>
        <v>N/A</v>
      </c>
      <c r="L588" s="81" t="str">
        <f>IFERROR(VLOOKUP(F588,'Table V'!A:C,3,FALSE),"LdF non existante")</f>
        <v>LdF approuvée</v>
      </c>
      <c r="M588" s="85" t="s">
        <v>46</v>
      </c>
      <c r="N588" s="81" t="str">
        <f>IFERROR(VLOOKUP(F588,'Table V'!A:H,8,FALSE),"À définir")</f>
        <v>NON</v>
      </c>
      <c r="O588" s="81" t="str">
        <f>IFERROR(VLOOKUP(F588,'Table V'!A:E,2,FALSE),"TBD")</f>
        <v>PROTECTION CAP</v>
      </c>
      <c r="P588" s="81" t="str">
        <f>IFERROR(CONCATENATE(VLOOKUP(F588,'Table V'!$A$1:$Q$259969,17,FALSE),"-",(RIGHT(C588,4)),"0",D588),"")</f>
        <v>1251019-1069010</v>
      </c>
      <c r="Q588" s="86" t="str">
        <f>IFERROR(VLOOKUP(F588,'Table V'!A:L,12,FALSE),"")</f>
        <v>COL</v>
      </c>
      <c r="R588" s="82" t="s">
        <v>865</v>
      </c>
      <c r="S588" s="81" t="s">
        <v>867</v>
      </c>
      <c r="T588" s="90">
        <v>43646</v>
      </c>
      <c r="U588" s="88" t="s">
        <v>18</v>
      </c>
      <c r="V588" s="86" t="str">
        <f>IFERROR(VLOOKUP(F588,'Table V'!A:F,6,FALSE),"TBD")</f>
        <v>N/A</v>
      </c>
      <c r="W588" s="81" t="str">
        <f>IFERROR(VLOOKUP(F588,'Table V'!A:G,7,FALSE),"TBD")</f>
        <v>N/A</v>
      </c>
      <c r="X588" s="81" t="str">
        <f>IFERROR(VLOOKUP(A588,[1]Feuil1!$A:$AJ,32,FALSE),"N/A")</f>
        <v>N/A</v>
      </c>
      <c r="Y588" s="86" t="s">
        <v>1893</v>
      </c>
      <c r="Z588" s="89" t="s">
        <v>1179</v>
      </c>
      <c r="AA588" s="81" t="s">
        <v>840</v>
      </c>
      <c r="AB588" s="85">
        <v>17018</v>
      </c>
      <c r="AC588" s="85" t="s">
        <v>892</v>
      </c>
      <c r="AD588" s="85">
        <v>7865</v>
      </c>
      <c r="AE588" s="90">
        <v>43682</v>
      </c>
      <c r="AF588" s="90">
        <v>43682</v>
      </c>
      <c r="AG588" s="90">
        <f t="shared" si="42"/>
        <v>43676</v>
      </c>
      <c r="AH588" s="81"/>
      <c r="AI588" s="133">
        <v>43676</v>
      </c>
      <c r="AJ588" s="246" t="str">
        <f>IFERROR(VLOOKUP(SPARES_MANUF[[#This Row],[LCT pour mise à la MAD]],[2]MAD!$B$4:$J$500000,9,FALSE),"")</f>
        <v/>
      </c>
      <c r="AK58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88" s="124">
        <f>SPARES_MANUF[[#This Row],[Promised ODD]]</f>
        <v>43682</v>
      </c>
      <c r="AM588" s="124" t="s">
        <v>10</v>
      </c>
      <c r="AN588" s="200">
        <f>IFERROR(VLOOKUP(SPARES_MANUF[[#This Row],[P/N]],'Table V'!A$1:O$7777,13,FALSE),"0,00")</f>
        <v>134</v>
      </c>
      <c r="AO588" s="201">
        <f>IFERROR(VLOOKUP(SPARES_MANUF[[#This Row],[P/N]],'Table V'!A$1:O$7777,14,FALSE),"0,00")</f>
        <v>0</v>
      </c>
      <c r="AP588" s="202" t="str">
        <f>IFERROR(VLOOKUP(SPARES_MANUF[[#This Row],[P/N]],'Table V'!A$1:O$7777,15,FALSE),"TBD")</f>
        <v>EUR</v>
      </c>
      <c r="AQ588" s="201">
        <f>IFERROR(VLOOKUP(SPARES_MANUF[[#This Row],[CONCAT]],[3]PO_AS!$A$2:$R$2520,16,FALSE),"TBD")</f>
        <v>134</v>
      </c>
      <c r="AR588" s="202" t="str">
        <f>IFERROR(VLOOKUP(SPARES_MANUF[[#This Row],[CONCAT]],[3]PO_AS!$A$2:$S$2520,18,FALSE),"TBD")</f>
        <v>EUR</v>
      </c>
      <c r="AS588" s="204" t="str">
        <f t="shared" si="40"/>
        <v>Valide</v>
      </c>
      <c r="AT588" s="204" t="str">
        <f t="shared" si="41"/>
        <v>Valide</v>
      </c>
      <c r="AU5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938</v>
      </c>
      <c r="AV588" s="280">
        <f>IFERROR(SPARES_MANUF[[#This Row],[CA]]*INDEX('Paramètres listes'!$A$32:$C$34,MATCH(SPARES_MANUF[[#This Row],[Devise vendue]],'Paramètres listes'!$A$32:$A$34,0),MATCH(DASHBOARD!$J$5,'Paramètres listes'!$A$32:$C$32,0)),"0,00")</f>
        <v>938</v>
      </c>
      <c r="AW588" s="259" t="str">
        <f>LEFT(SPARES_MANUF[[#This Row],[LCT]],9)</f>
        <v>LCT133557</v>
      </c>
      <c r="AX588" s="205">
        <f>SPARES_MANUF[[#This Row],[Collaborated date]]</f>
        <v>43682</v>
      </c>
      <c r="AY588" s="206">
        <f>IF(AND(SPARES_MANUF[[#This Row],[Dashboard date]]&gt;40179,SPARES_MANUF[[#This Row],[Dashboard date]]&lt;45658),SPARES_MANUF[[#This Row],[Dashboard date]],0)</f>
        <v>43682</v>
      </c>
      <c r="AZ588" s="207">
        <f>IF(OR(SPARES_MANUF[[#This Row],[Client]]="STELIA",SPARES_MANUF[[#This Row],[Priority]]="RTN",SPARES_MANUF[[#This Row],[Priority]]="EXP",SPARES_MANUF[[#This Row],[Priority]]="CRIT"),2,1)</f>
        <v>2</v>
      </c>
      <c r="BA588" s="208">
        <f>IFERROR(VLOOKUP(SPARES_MANUF[[#This Row],[P/N]],Tableau2[[#All],[PN]:[Temps alloués (h)]],16,FALSE),"TBD")</f>
        <v>0.65</v>
      </c>
      <c r="BB588" s="208">
        <f>IFERROR(SUM(SPARES_MANUF[[#This Row],[Temps alloués Unitaire]]*SPARES_MANUF[[#This Row],[Requested Qty]]),"TBD")</f>
        <v>4.55</v>
      </c>
    </row>
    <row r="589" spans="1:54" ht="38.25" hidden="1" customHeight="1" x14ac:dyDescent="0.2">
      <c r="A589" s="344" t="str">
        <f t="shared" si="38"/>
        <v>2818614410</v>
      </c>
      <c r="B589" s="229" t="str">
        <f>IFERROR(VLOOKUP(F589,'Table V'!A:K,11,FALSE),"TBD")</f>
        <v>AIRBUS</v>
      </c>
      <c r="C589" s="229">
        <v>28186144</v>
      </c>
      <c r="D589" s="232" t="s">
        <v>139</v>
      </c>
      <c r="E589" s="230" t="s">
        <v>86</v>
      </c>
      <c r="F589" s="146" t="s">
        <v>2098</v>
      </c>
      <c r="G589" s="229">
        <v>1</v>
      </c>
      <c r="H589" s="229">
        <v>1</v>
      </c>
      <c r="I589" s="229" t="str">
        <f>IFERROR(VLOOKUP(F589,'Stock PHS'!A:F,6,FALSE),"")</f>
        <v/>
      </c>
      <c r="J589" s="351" t="str">
        <f>IFERROR(VLOOKUP(F589,'Table V'!A:I,9,FALSE),"P/N INCONNU")</f>
        <v>P/N CONNU</v>
      </c>
      <c r="K589" s="229" t="str">
        <f>IFERROR(VLOOKUP(F589,'Table V'!A:J,10,FALSE),"TBD")</f>
        <v>TBD</v>
      </c>
      <c r="L589" s="229" t="str">
        <f>IFERROR(VLOOKUP(F589,'Table V'!A:C,3,FALSE),"LdF non existante")</f>
        <v>LdF Non approuvée</v>
      </c>
      <c r="M589" s="232"/>
      <c r="N589" s="232" t="str">
        <f>IFERROR(VLOOKUP(F589,'Table V'!A:H,8,FALSE),"À définir")</f>
        <v>NON</v>
      </c>
      <c r="O589" s="229" t="str">
        <f>IFERROR(VLOOKUP(F589,'Table V'!A:E,2,FALSE),"TBD")</f>
        <v>BUNDLE</v>
      </c>
      <c r="P589" s="232" t="str">
        <f>IFERROR(CONCATENATE(VLOOKUP(F589,'Table V'!$A$1:$Q$259969,17,FALSE),"-",(RIGHT(C589,4)),"0",D589),"")</f>
        <v>1251019-6144010</v>
      </c>
      <c r="Q589" s="233" t="str">
        <f>IFERROR(VLOOKUP(F589,'Table V'!A:L,12,FALSE),"")</f>
        <v>COL</v>
      </c>
      <c r="R589" s="147" t="s">
        <v>2099</v>
      </c>
      <c r="S589" s="146" t="s">
        <v>2100</v>
      </c>
      <c r="T589" s="236">
        <v>43663</v>
      </c>
      <c r="U589" s="152" t="s">
        <v>18</v>
      </c>
      <c r="V589" s="234" t="str">
        <f>IFERROR(VLOOKUP(F589,'Table V'!A:F,6,FALSE),"TBD")</f>
        <v>N/A</v>
      </c>
      <c r="W589" s="235" t="str">
        <f>IFERROR(VLOOKUP(F589,'Table V'!A:G,7,FALSE),"TBD")</f>
        <v>N/A</v>
      </c>
      <c r="X589" s="235" t="str">
        <f>IFERROR(VLOOKUP(A589,[1]Feuil1!$A:$AJ,32,FALSE),"N/A")</f>
        <v>N/A</v>
      </c>
      <c r="Y589" s="271" t="s">
        <v>1893</v>
      </c>
      <c r="Z589" s="89" t="s">
        <v>2101</v>
      </c>
      <c r="AA589" s="146" t="s">
        <v>840</v>
      </c>
      <c r="AB589" s="232">
        <v>26421</v>
      </c>
      <c r="AC589" s="232"/>
      <c r="AD589" s="232">
        <v>8207</v>
      </c>
      <c r="AE589" s="236">
        <v>43672</v>
      </c>
      <c r="AF589" s="157">
        <v>43682</v>
      </c>
      <c r="AG589" s="236">
        <f t="shared" si="42"/>
        <v>43676</v>
      </c>
      <c r="AH589" s="236"/>
      <c r="AI589" s="237">
        <v>43676</v>
      </c>
      <c r="AJ589" s="356" t="str">
        <f>IFERROR(VLOOKUP(SPARES_MANUF[[#This Row],[LCT pour mise à la MAD]],[2]MAD!$B$4:$J$500000,9,FALSE),"")</f>
        <v/>
      </c>
      <c r="AK589" s="35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89" s="359">
        <f>SPARES_MANUF[[#This Row],[Promised ODD]]</f>
        <v>43682</v>
      </c>
      <c r="AM589" s="274" t="s">
        <v>10</v>
      </c>
      <c r="AN589" s="238">
        <f>IFERROR(VLOOKUP(SPARES_MANUF[[#This Row],[P/N]],'Table V'!A$1:O$7777,13,FALSE),"0,00")</f>
        <v>5161</v>
      </c>
      <c r="AO589" s="360">
        <f>IFERROR(VLOOKUP(SPARES_MANUF[[#This Row],[P/N]],'Table V'!A$1:O$7777,14,FALSE),"0,00")</f>
        <v>7606</v>
      </c>
      <c r="AP589" s="361" t="str">
        <f>IFERROR(VLOOKUP(SPARES_MANUF[[#This Row],[P/N]],'Table V'!A$1:O$7777,15,FALSE),"TBD")</f>
        <v>USD</v>
      </c>
      <c r="AQ589" s="360" t="str">
        <f>IFERROR(VLOOKUP(SPARES_MANUF[[#This Row],[CONCAT]],[3]PO_AS!$A$2:$R$2520,16,FALSE),"TBD")</f>
        <v>TBD</v>
      </c>
      <c r="AR589" s="361" t="str">
        <f>IFERROR(VLOOKUP(SPARES_MANUF[[#This Row],[CONCAT]],[3]PO_AS!$A$2:$S$2520,18,FALSE),"TBD")</f>
        <v>TBD</v>
      </c>
      <c r="AS589" s="361" t="str">
        <f t="shared" si="40"/>
        <v>Non valide</v>
      </c>
      <c r="AT589" s="361" t="str">
        <f t="shared" si="41"/>
        <v>Non valide</v>
      </c>
      <c r="AU589" s="28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5161</v>
      </c>
      <c r="AV589" s="281">
        <f>IFERROR(SPARES_MANUF[[#This Row],[CA]]*INDEX('Paramètres listes'!$A$32:$C$34,MATCH(SPARES_MANUF[[#This Row],[Devise vendue]],'Paramètres listes'!$A$32:$A$34,0),MATCH(DASHBOARD!$J$5,'Paramètres listes'!$A$32:$C$32,0)),"0,00")</f>
        <v>4593.29</v>
      </c>
      <c r="AW589" s="362" t="str">
        <f>LEFT(SPARES_MANUF[[#This Row],[LCT]],9)</f>
        <v>LCT384330</v>
      </c>
      <c r="AX589" s="363">
        <f>SPARES_MANUF[[#This Row],[Collaborated date]]</f>
        <v>43682</v>
      </c>
      <c r="AY589" s="364">
        <f>IF(AND(SPARES_MANUF[[#This Row],[Dashboard date]]&gt;40179,SPARES_MANUF[[#This Row],[Dashboard date]]&lt;45658),SPARES_MANUF[[#This Row],[Dashboard date]],0)</f>
        <v>43682</v>
      </c>
      <c r="AZ589" s="265">
        <f>IF(OR(SPARES_MANUF[[#This Row],[Client]]="STELIA",SPARES_MANUF[[#This Row],[Priority]]="RTN",SPARES_MANUF[[#This Row],[Priority]]="EXP",SPARES_MANUF[[#This Row],[Priority]]="CRIT"),2,1)</f>
        <v>2</v>
      </c>
      <c r="BA589" s="242">
        <f>IFERROR(VLOOKUP(SPARES_MANUF[[#This Row],[P/N]],Tableau2[[#All],[PN]:[Temps alloués (h)]],16,FALSE),"TBD")</f>
        <v>20.6</v>
      </c>
      <c r="BB589" s="242">
        <f>IFERROR(SUM(SPARES_MANUF[[#This Row],[Temps alloués Unitaire]]*SPARES_MANUF[[#This Row],[Requested Qty]]),"TBD")</f>
        <v>20.6</v>
      </c>
    </row>
    <row r="590" spans="1:54" ht="89.25" hidden="1" x14ac:dyDescent="0.2">
      <c r="A590" s="335" t="str">
        <f t="shared" si="38"/>
        <v>2810645310</v>
      </c>
      <c r="B590" s="81" t="str">
        <f>IFERROR(VLOOKUP(F590,'Table V'!A:K,11,FALSE),"TBD")</f>
        <v>AIRBUS</v>
      </c>
      <c r="C590" s="81">
        <v>28106453</v>
      </c>
      <c r="D590" s="85" t="s">
        <v>139</v>
      </c>
      <c r="E590" s="83" t="s">
        <v>3</v>
      </c>
      <c r="F590" s="81" t="s">
        <v>1615</v>
      </c>
      <c r="G590" s="81">
        <v>1</v>
      </c>
      <c r="H590" s="81">
        <v>1</v>
      </c>
      <c r="I590" s="81" t="str">
        <f>IFERROR(VLOOKUP(F590,'Stock PHS'!A:F,6,FALSE),"")</f>
        <v/>
      </c>
      <c r="J590" s="84" t="str">
        <f>IFERROR(VLOOKUP(F590,'Table V'!A:I,9,FALSE),"P/N INCONNU")</f>
        <v>P/N CONNU</v>
      </c>
      <c r="K590" s="81" t="str">
        <f>IFERROR(VLOOKUP(F590,'Table V'!A:J,10,FALSE),"TBD")</f>
        <v>NB01707P</v>
      </c>
      <c r="L590" s="81" t="str">
        <f>IFERROR(VLOOKUP(F590,'Table V'!A:C,3,FALSE),"LdF non existante")</f>
        <v>LdF Non approuvée</v>
      </c>
      <c r="M590" s="85"/>
      <c r="N590" s="85" t="str">
        <f>IFERROR(VLOOKUP(F590,'Table V'!A:H,8,FALSE),"À définir")</f>
        <v>NON</v>
      </c>
      <c r="O590" s="81">
        <f>IFERROR(VLOOKUP(F590,'Table V'!A:E,2,FALSE),"TBD")</f>
        <v>61</v>
      </c>
      <c r="P590" s="85" t="str">
        <f>IFERROR(CONCATENATE(VLOOKUP(F590,'Table V'!$A$1:$Q$259969,17,FALSE),"-",(RIGHT(C590,4)),"0",D590),"")</f>
        <v>1251019-6453010</v>
      </c>
      <c r="Q590" s="92" t="str">
        <f>IFERROR(VLOOKUP(F590,'Table V'!A:L,12,FALSE),"")</f>
        <v>LAB</v>
      </c>
      <c r="R590" s="82" t="s">
        <v>1631</v>
      </c>
      <c r="S590" s="81" t="s">
        <v>167</v>
      </c>
      <c r="T590" s="90">
        <v>43647</v>
      </c>
      <c r="U590" s="88" t="s">
        <v>18</v>
      </c>
      <c r="V590" s="93" t="str">
        <f>IFERROR(VLOOKUP(F590,'Table V'!A:F,6,FALSE),"TBD")</f>
        <v>6963402800
6963403000</v>
      </c>
      <c r="W590" s="94" t="str">
        <f>IFERROR(VLOOKUP(F590,'Table V'!A:G,7,FALSE),"TBD")</f>
        <v>Qté 1
Qté 1</v>
      </c>
      <c r="X590" s="81" t="str">
        <f>IFERROR(VLOOKUP(A590,[1]Feuil1!$A:$AJ,32,FALSE),"N/A")</f>
        <v>Received</v>
      </c>
      <c r="Y590" s="86" t="s">
        <v>1893</v>
      </c>
      <c r="Z590" s="89" t="s">
        <v>2210</v>
      </c>
      <c r="AA590" s="81" t="s">
        <v>840</v>
      </c>
      <c r="AB590" s="85">
        <v>23349</v>
      </c>
      <c r="AC590" s="85"/>
      <c r="AD590" s="85" t="s">
        <v>2198</v>
      </c>
      <c r="AE590" s="90"/>
      <c r="AF590" s="90">
        <v>43679</v>
      </c>
      <c r="AG590" s="90">
        <f t="shared" si="42"/>
        <v>43677</v>
      </c>
      <c r="AH590" s="81"/>
      <c r="AI590" s="133">
        <v>43677</v>
      </c>
      <c r="AJ590" s="246" t="str">
        <f>IFERROR(VLOOKUP(SPARES_MANUF[[#This Row],[LCT pour mise à la MAD]],[2]MAD!$B$4:$J$500000,9,FALSE),"")</f>
        <v/>
      </c>
      <c r="AK59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90" s="124">
        <v>43679</v>
      </c>
      <c r="AM590" s="124" t="s">
        <v>909</v>
      </c>
      <c r="AN590" s="200">
        <f>IFERROR(VLOOKUP(SPARES_MANUF[[#This Row],[P/N]],'Table V'!A$1:O$7777,13,FALSE),"0,00")</f>
        <v>976</v>
      </c>
      <c r="AO590" s="201">
        <f>IFERROR(VLOOKUP(SPARES_MANUF[[#This Row],[P/N]],'Table V'!A$1:O$7777,14,FALSE),"0,00")</f>
        <v>2067</v>
      </c>
      <c r="AP590" s="202" t="str">
        <f>IFERROR(VLOOKUP(SPARES_MANUF[[#This Row],[P/N]],'Table V'!A$1:O$7777,15,FALSE),"TBD")</f>
        <v>USD</v>
      </c>
      <c r="AQ590" s="201">
        <f>IFERROR(VLOOKUP(SPARES_MANUF[[#This Row],[CONCAT]],[3]PO_AS!$A$2:$R$2520,16,FALSE),"TBD")</f>
        <v>2067</v>
      </c>
      <c r="AR590" s="202" t="str">
        <f>IFERROR(VLOOKUP(SPARES_MANUF[[#This Row],[CONCAT]],[3]PO_AS!$A$2:$S$2520,18,FALSE),"TBD")</f>
        <v>USD</v>
      </c>
      <c r="AS590" s="202" t="str">
        <f t="shared" si="40"/>
        <v>Valide</v>
      </c>
      <c r="AT590" s="202" t="str">
        <f t="shared" si="41"/>
        <v>Valide</v>
      </c>
      <c r="AU5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2067</v>
      </c>
      <c r="AV590" s="280">
        <f>IFERROR(SPARES_MANUF[[#This Row],[CA]]*INDEX('Paramètres listes'!$A$32:$C$34,MATCH(SPARES_MANUF[[#This Row],[Devise vendue]],'Paramètres listes'!$A$32:$A$34,0),MATCH(DASHBOARD!$J$5,'Paramètres listes'!$A$32:$C$32,0)),"0,00")</f>
        <v>1839.63</v>
      </c>
      <c r="AW590" s="259" t="str">
        <f>LEFT(SPARES_MANUF[[#This Row],[LCT]],9)</f>
        <v>LCT308141</v>
      </c>
      <c r="AX590" s="205">
        <f>SPARES_MANUF[[#This Row],[Collaborated date]]</f>
        <v>43679</v>
      </c>
      <c r="AY590" s="206">
        <f>IF(AND(SPARES_MANUF[[#This Row],[Dashboard date]]&gt;40179,SPARES_MANUF[[#This Row],[Dashboard date]]&lt;45658),SPARES_MANUF[[#This Row],[Dashboard date]],0)</f>
        <v>43679</v>
      </c>
      <c r="AZ590" s="207">
        <f>IF(OR(SPARES_MANUF[[#This Row],[Client]]="STELIA",SPARES_MANUF[[#This Row],[Priority]]="RTN",SPARES_MANUF[[#This Row],[Priority]]="EXP",SPARES_MANUF[[#This Row],[Priority]]="CRIT"),2,1)</f>
        <v>1</v>
      </c>
      <c r="BA590" s="208">
        <f>IFERROR(VLOOKUP(SPARES_MANUF[[#This Row],[P/N]],Tableau2[[#All],[PN]:[Temps alloués (h)]],16,FALSE),"TBD")</f>
        <v>0.95</v>
      </c>
      <c r="BB590" s="208">
        <f>IFERROR(SUM(SPARES_MANUF[[#This Row],[Temps alloués Unitaire]]*SPARES_MANUF[[#This Row],[Requested Qty]]),"TBD")</f>
        <v>0.95</v>
      </c>
    </row>
    <row r="591" spans="1:54" ht="51" hidden="1" x14ac:dyDescent="0.2">
      <c r="A591" s="335" t="str">
        <f t="shared" si="38"/>
        <v>2814857410</v>
      </c>
      <c r="B591" s="81" t="str">
        <f>IFERROR(VLOOKUP(F591,'Table V'!A:K,11,FALSE),"TBD")</f>
        <v>AIRBUS</v>
      </c>
      <c r="C591" s="81">
        <v>28148574</v>
      </c>
      <c r="D591" s="85" t="s">
        <v>139</v>
      </c>
      <c r="E591" s="83" t="s">
        <v>11</v>
      </c>
      <c r="F591" s="81" t="s">
        <v>1206</v>
      </c>
      <c r="G591" s="81">
        <v>1</v>
      </c>
      <c r="H591" s="81">
        <v>1</v>
      </c>
      <c r="I591" s="81" t="str">
        <f>IFERROR(VLOOKUP(F591,'Stock PHS'!A:F,6,FALSE),"")</f>
        <v/>
      </c>
      <c r="J591" s="84" t="str">
        <f>IFERROR(VLOOKUP(F591,'Table V'!A:I,9,FALSE),"P/N INCONNU")</f>
        <v>P/N CONNU</v>
      </c>
      <c r="K591" s="81" t="str">
        <f>IFERROR(VLOOKUP(F591,'Table V'!A:J,10,FALSE),"TBD")</f>
        <v>VB0204D</v>
      </c>
      <c r="L591" s="81" t="str">
        <f>IFERROR(VLOOKUP(F591,'Table V'!A:C,3,FALSE),"LdF non existante")</f>
        <v>LdF Non approuvée</v>
      </c>
      <c r="M591" s="85"/>
      <c r="N591" s="85" t="str">
        <f>IFERROR(VLOOKUP(F591,'Table V'!A:H,8,FALSE),"À définir")</f>
        <v>NON</v>
      </c>
      <c r="O591" s="81">
        <f>IFERROR(VLOOKUP(F591,'Table V'!A:E,2,FALSE),"TBD")</f>
        <v>518</v>
      </c>
      <c r="P591" s="85" t="str">
        <f>IFERROR(CONCATENATE(VLOOKUP(F591,'Table V'!$A$1:$Q$259969,17,FALSE),"-",(RIGHT(C591,4)),"0",D591),"")</f>
        <v>1251019-8574010</v>
      </c>
      <c r="Q591" s="92" t="str">
        <f>IFERROR(VLOOKUP(F591,'Table V'!A:L,12,FALSE),"")</f>
        <v>LAB</v>
      </c>
      <c r="R591" s="82" t="s">
        <v>1949</v>
      </c>
      <c r="S591" s="81" t="s">
        <v>166</v>
      </c>
      <c r="T591" s="90">
        <v>43678</v>
      </c>
      <c r="U591" s="88" t="s">
        <v>18</v>
      </c>
      <c r="V591" s="93" t="str">
        <f>IFERROR(VLOOKUP(F591,'Table V'!A:F,6,FALSE),"TBD")</f>
        <v>6V01448300</v>
      </c>
      <c r="W591" s="94" t="str">
        <f>IFERROR(VLOOKUP(F591,'Table V'!A:G,7,FALSE),"TBD")</f>
        <v>Qté 1</v>
      </c>
      <c r="X591" s="81" t="str">
        <f>IFERROR(VLOOKUP(A591,[1]Feuil1!$A:$AJ,32,FALSE),"N/A")</f>
        <v>Waiting</v>
      </c>
      <c r="Y591" s="91" t="s">
        <v>1893</v>
      </c>
      <c r="Z591" s="89" t="s">
        <v>2224</v>
      </c>
      <c r="AA591" s="81" t="s">
        <v>840</v>
      </c>
      <c r="AB591" s="85">
        <v>24699</v>
      </c>
      <c r="AC591" s="85"/>
      <c r="AD591" s="85">
        <v>8411</v>
      </c>
      <c r="AE591" s="90">
        <v>43622</v>
      </c>
      <c r="AF591" s="90">
        <v>43679</v>
      </c>
      <c r="AG591" s="90">
        <f t="shared" si="42"/>
        <v>43677</v>
      </c>
      <c r="AH591" s="90"/>
      <c r="AI591" s="133">
        <f>IFERROR(VLOOKUP(SPARES_MANUF[[#This Row],[LCT pour mise à la MAD]],[2]MAD!$B$4:$J$500000,2,FALSE),"MAD TBD")</f>
        <v>43678</v>
      </c>
      <c r="AJ591" s="246">
        <f>IFERROR(VLOOKUP(SPARES_MANUF[[#This Row],[LCT pour mise à la MAD]],[2]MAD!$B$4:$J$500000,9,FALSE),"")</f>
        <v>43679</v>
      </c>
      <c r="AK59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91" s="124">
        <f>SPARES_MANUF[[#This Row],[Promised ODD]]</f>
        <v>43679</v>
      </c>
      <c r="AM591" s="124" t="s">
        <v>10</v>
      </c>
      <c r="AN591" s="200">
        <f>IFERROR(VLOOKUP(SPARES_MANUF[[#This Row],[P/N]],'Table V'!A$1:O$7777,13,FALSE),"0,00")</f>
        <v>2429</v>
      </c>
      <c r="AO591" s="201">
        <f>IFERROR(VLOOKUP(SPARES_MANUF[[#This Row],[P/N]],'Table V'!A$1:O$7777,14,FALSE),"0,00")</f>
        <v>4294</v>
      </c>
      <c r="AP591" s="202" t="str">
        <f>IFERROR(VLOOKUP(SPARES_MANUF[[#This Row],[P/N]],'Table V'!A$1:O$7777,15,FALSE),"TBD")</f>
        <v>USD</v>
      </c>
      <c r="AQ591" s="201">
        <f>IFERROR(VLOOKUP(SPARES_MANUF[[#This Row],[CONCAT]],[3]PO_AS!$A$2:$R$2520,16,FALSE),"TBD")</f>
        <v>4294</v>
      </c>
      <c r="AR591" s="202" t="str">
        <f>IFERROR(VLOOKUP(SPARES_MANUF[[#This Row],[CONCAT]],[3]PO_AS!$A$2:$S$2520,18,FALSE),"TBD")</f>
        <v>USD</v>
      </c>
      <c r="AS591" s="202" t="str">
        <f t="shared" si="40"/>
        <v>Valide</v>
      </c>
      <c r="AT591" s="202" t="str">
        <f t="shared" si="41"/>
        <v>Valide</v>
      </c>
      <c r="AU5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4294</v>
      </c>
      <c r="AV591" s="280">
        <f>IFERROR(SPARES_MANUF[[#This Row],[CA]]*INDEX('Paramètres listes'!$A$32:$C$34,MATCH(SPARES_MANUF[[#This Row],[Devise vendue]],'Paramètres listes'!$A$32:$A$34,0),MATCH(DASHBOARD!$J$5,'Paramètres listes'!$A$32:$C$32,0)),"0,00")</f>
        <v>3821.66</v>
      </c>
      <c r="AW591" s="260" t="str">
        <f>LEFT(SPARES_MANUF[[#This Row],[LCT]],9)</f>
        <v>LCT361459</v>
      </c>
      <c r="AX591" s="205">
        <f>SPARES_MANUF[[#This Row],[Collaborated date]]</f>
        <v>43679</v>
      </c>
      <c r="AY591" s="206">
        <f>IF(AND(SPARES_MANUF[[#This Row],[Dashboard date]]&gt;40179,SPARES_MANUF[[#This Row],[Dashboard date]]&lt;45658),SPARES_MANUF[[#This Row],[Dashboard date]],0)</f>
        <v>43679</v>
      </c>
      <c r="AZ591" s="207">
        <f>IF(OR(SPARES_MANUF[[#This Row],[Client]]="STELIA",SPARES_MANUF[[#This Row],[Priority]]="RTN",SPARES_MANUF[[#This Row],[Priority]]="EXP",SPARES_MANUF[[#This Row],[Priority]]="CRIT"),2,1)</f>
        <v>2</v>
      </c>
      <c r="BA591" s="208">
        <f>IFERROR(VLOOKUP(SPARES_MANUF[[#This Row],[P/N]],Tableau2[[#All],[PN]:[Temps alloués (h)]],16,FALSE),"TBD")</f>
        <v>2.5099999999999998</v>
      </c>
      <c r="BB591" s="208">
        <f>IFERROR(SUM(SPARES_MANUF[[#This Row],[Temps alloués Unitaire]]*SPARES_MANUF[[#This Row],[Requested Qty]]),"TBD")</f>
        <v>2.5099999999999998</v>
      </c>
    </row>
    <row r="592" spans="1:54" ht="25.5" hidden="1" x14ac:dyDescent="0.2">
      <c r="A592" s="337" t="str">
        <f t="shared" si="38"/>
        <v>2822261710</v>
      </c>
      <c r="B592" s="146" t="str">
        <f>IFERROR(VLOOKUP(F592,'Table V'!A:K,11,FALSE),"TBD")</f>
        <v>AIRBUS</v>
      </c>
      <c r="C592" s="146">
        <v>28222617</v>
      </c>
      <c r="D592" s="150" t="s">
        <v>139</v>
      </c>
      <c r="E592" s="148" t="s">
        <v>3</v>
      </c>
      <c r="F592" s="146" t="s">
        <v>1545</v>
      </c>
      <c r="G592" s="146">
        <v>1</v>
      </c>
      <c r="H592" s="146">
        <v>1</v>
      </c>
      <c r="I592" s="146" t="str">
        <f>IFERROR(VLOOKUP(F592,'Stock PHS'!A:F,6,FALSE),"")</f>
        <v/>
      </c>
      <c r="J592" s="270" t="str">
        <f>IFERROR(VLOOKUP(F592,'Table V'!A:I,9,FALSE),"P/N INCONNU")</f>
        <v>P/N CONNU</v>
      </c>
      <c r="K592" s="146" t="str">
        <f>IFERROR(VLOOKUP(F592,'Table V'!A:J,10,FALSE),"TBD")</f>
        <v>N/A</v>
      </c>
      <c r="L592" s="146" t="str">
        <f>IFERROR(VLOOKUP(F592,'Table V'!A:C,3,FALSE),"LdF non existante")</f>
        <v>LdF Non approuvée</v>
      </c>
      <c r="M592" s="150"/>
      <c r="N592" s="150" t="str">
        <f>IFERROR(VLOOKUP(F592,'Table V'!A:H,8,FALSE),"À définir")</f>
        <v>NON</v>
      </c>
      <c r="O592" s="146" t="str">
        <f>IFERROR(VLOOKUP(F592,'Table V'!A:E,2,FALSE),"TBD")</f>
        <v>SHEET FOMAX SHEET EQUIP</v>
      </c>
      <c r="P592" s="150" t="str">
        <f>IFERROR(CONCATENATE(VLOOKUP(F592,'Table V'!$A$1:$Q$259969,17,FALSE),"-",(RIGHT(C592,4)),"0",D592),"")</f>
        <v>1251019-2617010</v>
      </c>
      <c r="Q592" s="151" t="str">
        <f>IFERROR(VLOOKUP(F592,'Table V'!A:L,12,FALSE),"")</f>
        <v>COL</v>
      </c>
      <c r="R592" s="147" t="s">
        <v>2185</v>
      </c>
      <c r="S592" s="146" t="s">
        <v>2184</v>
      </c>
      <c r="T592" s="157">
        <v>43671</v>
      </c>
      <c r="U592" s="152" t="s">
        <v>18</v>
      </c>
      <c r="V592" s="153" t="str">
        <f>IFERROR(VLOOKUP(F592,'Table V'!A:F,6,FALSE),"TBD")</f>
        <v>N/A</v>
      </c>
      <c r="W592" s="154" t="str">
        <f>IFERROR(VLOOKUP(F592,'Table V'!A:G,7,FALSE),"TBD")</f>
        <v>N/A</v>
      </c>
      <c r="X592" s="154" t="str">
        <f>IFERROR(VLOOKUP(A592,[1]Feuil1!$A:$AJ,32,FALSE),"N/A")</f>
        <v>N/A</v>
      </c>
      <c r="Y592" s="271" t="s">
        <v>1893</v>
      </c>
      <c r="Z592" s="156" t="s">
        <v>2213</v>
      </c>
      <c r="AA592" s="146" t="s">
        <v>840</v>
      </c>
      <c r="AB592" s="150">
        <v>26892</v>
      </c>
      <c r="AC592" s="150"/>
      <c r="AD592" s="150" t="s">
        <v>2197</v>
      </c>
      <c r="AE592" s="157">
        <v>43664</v>
      </c>
      <c r="AF592" s="157">
        <v>43679</v>
      </c>
      <c r="AG592" s="157">
        <f t="shared" si="42"/>
        <v>43677</v>
      </c>
      <c r="AH592" s="157"/>
      <c r="AI592" s="158">
        <v>43677</v>
      </c>
      <c r="AJ592" s="272" t="str">
        <f>IFERROR(VLOOKUP(SPARES_MANUF[[#This Row],[LCT pour mise à la MAD]],[2]MAD!$B$4:$J$500000,9,FALSE),"")</f>
        <v/>
      </c>
      <c r="AK592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92" s="274">
        <v>43683</v>
      </c>
      <c r="AM592" s="149" t="s">
        <v>10</v>
      </c>
      <c r="AN592" s="200">
        <f>IFERROR(VLOOKUP(SPARES_MANUF[[#This Row],[P/N]],'Table V'!A$1:O$7777,13,FALSE),"0,00")</f>
        <v>843</v>
      </c>
      <c r="AO592" s="275">
        <f>IFERROR(VLOOKUP(SPARES_MANUF[[#This Row],[P/N]],'Table V'!A$1:O$7777,14,FALSE),"0,00")</f>
        <v>1064</v>
      </c>
      <c r="AP592" s="276" t="str">
        <f>IFERROR(VLOOKUP(SPARES_MANUF[[#This Row],[P/N]],'Table V'!A$1:O$7777,15,FALSE),"TBD")</f>
        <v>USD</v>
      </c>
      <c r="AQ592" s="275">
        <f>IFERROR(VLOOKUP(SPARES_MANUF[[#This Row],[CONCAT]],[3]PO_AS!$A$2:$R$2520,16,FALSE),"TBD")</f>
        <v>1064</v>
      </c>
      <c r="AR592" s="276" t="str">
        <f>IFERROR(VLOOKUP(SPARES_MANUF[[#This Row],[CONCAT]],[3]PO_AS!$A$2:$S$2520,18,FALSE),"TBD")</f>
        <v>USD</v>
      </c>
      <c r="AS592" s="276" t="str">
        <f t="shared" si="40"/>
        <v>Valide</v>
      </c>
      <c r="AT592" s="276" t="str">
        <f t="shared" si="41"/>
        <v>Valide</v>
      </c>
      <c r="AU59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1064</v>
      </c>
      <c r="AV592" s="227">
        <f>IFERROR(SPARES_MANUF[[#This Row],[CA]]*INDEX('Paramètres listes'!$A$32:$C$34,MATCH(SPARES_MANUF[[#This Row],[Devise vendue]],'Paramètres listes'!$A$32:$A$34,0),MATCH(DASHBOARD!$J$5,'Paramètres listes'!$A$32:$C$32,0)),"0,00")</f>
        <v>946.96</v>
      </c>
      <c r="AW592" s="338" t="str">
        <f>LEFT(SPARES_MANUF[[#This Row],[LCT]],9)</f>
        <v>LCT395731</v>
      </c>
      <c r="AX592" s="205">
        <f>SPARES_MANUF[[#This Row],[Collaborated date]]</f>
        <v>43683</v>
      </c>
      <c r="AY592" s="206">
        <f>IF(AND(SPARES_MANUF[[#This Row],[Dashboard date]]&gt;40179,SPARES_MANUF[[#This Row],[Dashboard date]]&lt;45658),SPARES_MANUF[[#This Row],[Dashboard date]],0)</f>
        <v>43683</v>
      </c>
      <c r="AZ592" s="223">
        <f>IF(OR(SPARES_MANUF[[#This Row],[Client]]="STELIA",SPARES_MANUF[[#This Row],[Priority]]="RTN",SPARES_MANUF[[#This Row],[Priority]]="EXP",SPARES_MANUF[[#This Row],[Priority]]="CRIT"),2,1)</f>
        <v>1</v>
      </c>
      <c r="BA592" s="224">
        <f>IFERROR(VLOOKUP(SPARES_MANUF[[#This Row],[P/N]],Tableau2[[#All],[PN]:[Temps alloués (h)]],16,FALSE),"TBD")</f>
        <v>0.7</v>
      </c>
      <c r="BB592" s="224">
        <f>IFERROR(SUM(SPARES_MANUF[[#This Row],[Temps alloués Unitaire]]*SPARES_MANUF[[#This Row],[Requested Qty]]),"TBD")</f>
        <v>0.7</v>
      </c>
    </row>
    <row r="593" spans="1:54" ht="51" hidden="1" x14ac:dyDescent="0.2">
      <c r="A593" s="335" t="str">
        <f t="shared" si="38"/>
        <v>2815099710</v>
      </c>
      <c r="B593" s="81" t="str">
        <f>IFERROR(VLOOKUP(F593,'Table V'!A:K,11,FALSE),"TBD")</f>
        <v>AIRBUS</v>
      </c>
      <c r="C593" s="81">
        <v>28150997</v>
      </c>
      <c r="D593" s="85" t="s">
        <v>139</v>
      </c>
      <c r="E593" s="83" t="s">
        <v>3</v>
      </c>
      <c r="F593" s="81" t="s">
        <v>465</v>
      </c>
      <c r="G593" s="81">
        <v>1</v>
      </c>
      <c r="H593" s="81">
        <v>1</v>
      </c>
      <c r="I593" s="81" t="str">
        <f>IFERROR(VLOOKUP(F593,'Stock PHS'!A:F,6,FALSE),"")</f>
        <v/>
      </c>
      <c r="J593" s="84" t="str">
        <f>IFERROR(VLOOKUP(F593,'Table V'!A:I,9,FALSE),"P/N INCONNU")</f>
        <v>P/N CONNU</v>
      </c>
      <c r="K593" s="81" t="str">
        <f>IFERROR(VLOOKUP(F593,'Table V'!A:J,10,FALSE),"TBD")</f>
        <v>NR1727P</v>
      </c>
      <c r="L593" s="81" t="str">
        <f>IFERROR(VLOOKUP(F593,'Table V'!A:C,3,FALSE),"LdF non existante")</f>
        <v>LdF approuvée</v>
      </c>
      <c r="M593" s="85"/>
      <c r="N593" s="85" t="str">
        <f>IFERROR(VLOOKUP(F593,'Table V'!A:H,8,FALSE),"À définir")</f>
        <v>NON</v>
      </c>
      <c r="O593" s="81">
        <f>IFERROR(VLOOKUP(F593,'Table V'!A:E,2,FALSE),"TBD")</f>
        <v>22</v>
      </c>
      <c r="P593" s="85" t="str">
        <f>IFERROR(CONCATENATE(VLOOKUP(F593,'Table V'!$A$1:$Q$259969,17,FALSE),"-",(RIGHT(C593,4)),"0",D593),"")</f>
        <v>1251019-0997010</v>
      </c>
      <c r="Q593" s="92" t="str">
        <f>IFERROR(VLOOKUP(F593,'Table V'!A:L,12,FALSE),"")</f>
        <v>LAB</v>
      </c>
      <c r="R593" s="82" t="s">
        <v>1928</v>
      </c>
      <c r="S593" s="81" t="s">
        <v>166</v>
      </c>
      <c r="T593" s="90">
        <v>43665</v>
      </c>
      <c r="U593" s="88" t="s">
        <v>18</v>
      </c>
      <c r="V593" s="93" t="str">
        <f>IFERROR(VLOOKUP(F593,'Table V'!A:F,6,FALSE),"TBD")</f>
        <v>6939600100</v>
      </c>
      <c r="W593" s="94" t="str">
        <f>IFERROR(VLOOKUP(F593,'Table V'!A:G,7,FALSE),"TBD")</f>
        <v>Qté 1</v>
      </c>
      <c r="X593" s="81" t="str">
        <f>IFERROR(VLOOKUP(A593,[1]Feuil1!$A:$AJ,32,FALSE),"N/A")</f>
        <v>Received</v>
      </c>
      <c r="Y593" s="91" t="s">
        <v>1893</v>
      </c>
      <c r="Z593" s="89" t="s">
        <v>2214</v>
      </c>
      <c r="AA593" s="81" t="s">
        <v>840</v>
      </c>
      <c r="AB593" s="85">
        <v>24697</v>
      </c>
      <c r="AC593" s="85"/>
      <c r="AD593" s="85">
        <v>7062</v>
      </c>
      <c r="AE593" s="90">
        <v>43663</v>
      </c>
      <c r="AF593" s="90">
        <v>43682</v>
      </c>
      <c r="AG593" s="90">
        <f t="shared" si="42"/>
        <v>43678</v>
      </c>
      <c r="AH593" s="90"/>
      <c r="AI593" s="133">
        <f>IFERROR(VLOOKUP(SPARES_MANUF[[#This Row],[LCT pour mise à la MAD]],[2]MAD!$B$4:$J$500000,2,FALSE),"MAD TBD")</f>
        <v>43678</v>
      </c>
      <c r="AJ593" s="246">
        <f>IFERROR(VLOOKUP(SPARES_MANUF[[#This Row],[LCT pour mise à la MAD]],[2]MAD!$B$4:$J$500000,9,FALSE),"")</f>
        <v>43679</v>
      </c>
      <c r="AK59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93" s="124">
        <v>43682</v>
      </c>
      <c r="AM593" s="124" t="s">
        <v>10</v>
      </c>
      <c r="AN593" s="200">
        <f>IFERROR(VLOOKUP(SPARES_MANUF[[#This Row],[P/N]],'Table V'!A$1:O$7777,13,FALSE),"0,00")</f>
        <v>4814</v>
      </c>
      <c r="AO593" s="201">
        <f>IFERROR(VLOOKUP(SPARES_MANUF[[#This Row],[P/N]],'Table V'!A$1:O$7777,14,FALSE),"0,00")</f>
        <v>6738</v>
      </c>
      <c r="AP593" s="202" t="str">
        <f>IFERROR(VLOOKUP(SPARES_MANUF[[#This Row],[P/N]],'Table V'!A$1:O$7777,15,FALSE),"TBD")</f>
        <v>USD</v>
      </c>
      <c r="AQ593" s="201">
        <f>IFERROR(VLOOKUP(SPARES_MANUF[[#This Row],[CONCAT]],[3]PO_AS!$A$2:$R$2520,16,FALSE),"TBD")</f>
        <v>6738</v>
      </c>
      <c r="AR593" s="202" t="str">
        <f>IFERROR(VLOOKUP(SPARES_MANUF[[#This Row],[CONCAT]],[3]PO_AS!$A$2:$S$2520,18,FALSE),"TBD")</f>
        <v>USD</v>
      </c>
      <c r="AS593" s="202" t="str">
        <f t="shared" si="40"/>
        <v>Valide</v>
      </c>
      <c r="AT593" s="202" t="str">
        <f t="shared" si="41"/>
        <v>Valide</v>
      </c>
      <c r="AU5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6738</v>
      </c>
      <c r="AV593" s="280">
        <f>IFERROR(SPARES_MANUF[[#This Row],[CA]]*INDEX('Paramètres listes'!$A$32:$C$34,MATCH(SPARES_MANUF[[#This Row],[Devise vendue]],'Paramètres listes'!$A$32:$A$34,0),MATCH(DASHBOARD!$J$5,'Paramètres listes'!$A$32:$C$32,0)),"0,00")</f>
        <v>5996.82</v>
      </c>
      <c r="AW593" s="260" t="str">
        <f>LEFT(SPARES_MANUF[[#This Row],[LCT]],9)</f>
        <v>LCT342232</v>
      </c>
      <c r="AX593" s="205">
        <f>SPARES_MANUF[[#This Row],[Collaborated date]]</f>
        <v>43682</v>
      </c>
      <c r="AY593" s="206">
        <f>IF(AND(SPARES_MANUF[[#This Row],[Dashboard date]]&gt;40179,SPARES_MANUF[[#This Row],[Dashboard date]]&lt;45658),SPARES_MANUF[[#This Row],[Dashboard date]],0)</f>
        <v>43682</v>
      </c>
      <c r="AZ593" s="207">
        <f>IF(OR(SPARES_MANUF[[#This Row],[Client]]="STELIA",SPARES_MANUF[[#This Row],[Priority]]="RTN",SPARES_MANUF[[#This Row],[Priority]]="EXP",SPARES_MANUF[[#This Row],[Priority]]="CRIT"),2,1)</f>
        <v>1</v>
      </c>
      <c r="BA593" s="208">
        <f>IFERROR(VLOOKUP(SPARES_MANUF[[#This Row],[P/N]],Tableau2[[#All],[PN]:[Temps alloués (h)]],16,FALSE),"TBD")</f>
        <v>9.6999999999999993</v>
      </c>
      <c r="BB593" s="208">
        <f>IFERROR(SUM(SPARES_MANUF[[#This Row],[Temps alloués Unitaire]]*SPARES_MANUF[[#This Row],[Requested Qty]]),"TBD")</f>
        <v>9.6999999999999993</v>
      </c>
    </row>
    <row r="594" spans="1:54" ht="51" hidden="1" customHeight="1" x14ac:dyDescent="0.2">
      <c r="A594" s="335" t="str">
        <f t="shared" si="38"/>
        <v>2810408710</v>
      </c>
      <c r="B594" s="81" t="str">
        <f>IFERROR(VLOOKUP(F594,'Table V'!A:K,11,FALSE),"TBD")</f>
        <v>AIRBUS</v>
      </c>
      <c r="C594" s="81">
        <v>28104087</v>
      </c>
      <c r="D594" s="85" t="s">
        <v>139</v>
      </c>
      <c r="E594" s="83" t="s">
        <v>86</v>
      </c>
      <c r="F594" s="81" t="s">
        <v>631</v>
      </c>
      <c r="G594" s="81">
        <v>2</v>
      </c>
      <c r="H594" s="81">
        <v>2</v>
      </c>
      <c r="I594" s="81" t="str">
        <f>IFERROR(VLOOKUP(F594,'Stock PHS'!A:F,6,FALSE),"")</f>
        <v/>
      </c>
      <c r="J594" s="84" t="str">
        <f>IFERROR(VLOOKUP(F594,'Table V'!A:I,9,FALSE),"P/N INCONNU")</f>
        <v>P/N CONNU</v>
      </c>
      <c r="K594" s="81" t="str">
        <f>IFERROR(VLOOKUP(F594,'Table V'!A:J,10,FALSE),"TBD")</f>
        <v>N/A</v>
      </c>
      <c r="L594" s="81" t="str">
        <f>IFERROR(VLOOKUP(F594,'Table V'!A:C,3,FALSE),"LdF non existante")</f>
        <v>LdF approuvée</v>
      </c>
      <c r="M594" s="85"/>
      <c r="N594" s="85" t="str">
        <f>IFERROR(VLOOKUP(F594,'Table V'!A:H,8,FALSE),"À définir")</f>
        <v>NON</v>
      </c>
      <c r="O594" s="81" t="str">
        <f>IFERROR(VLOOKUP(F594,'Table V'!A:E,2,FALSE),"TBD")</f>
        <v>JACK</v>
      </c>
      <c r="P594" s="85" t="str">
        <f>IFERROR(CONCATENATE(VLOOKUP(F594,'Table V'!$A$1:$Q$259969,17,FALSE),"-",(RIGHT(C594,4)),"0",D594),"")</f>
        <v>1251319-4087010</v>
      </c>
      <c r="Q594" s="92" t="s">
        <v>2209</v>
      </c>
      <c r="R594" s="82" t="s">
        <v>1915</v>
      </c>
      <c r="S594" s="81" t="s">
        <v>1610</v>
      </c>
      <c r="T594" s="90">
        <v>43596</v>
      </c>
      <c r="U594" s="88" t="s">
        <v>18</v>
      </c>
      <c r="V594" s="93" t="str">
        <f>IFERROR(VLOOKUP(F594,'Table V'!A:F,6,FALSE),"TBD")</f>
        <v>N/A</v>
      </c>
      <c r="W594" s="94" t="str">
        <f>IFERROR(VLOOKUP(F594,'Table V'!A:G,7,FALSE),"TBD")</f>
        <v>N/A</v>
      </c>
      <c r="X594" s="81" t="str">
        <f>IFERROR(VLOOKUP(A594,[1]Feuil1!$A:$AJ,32,FALSE),"N/A")</f>
        <v>N/A</v>
      </c>
      <c r="Y594" s="86" t="s">
        <v>1893</v>
      </c>
      <c r="Z594" s="89" t="s">
        <v>2211</v>
      </c>
      <c r="AA594" s="81" t="s">
        <v>840</v>
      </c>
      <c r="AB594" s="85">
        <v>23073</v>
      </c>
      <c r="AC594" s="85"/>
      <c r="AD594" s="85">
        <v>7129</v>
      </c>
      <c r="AE594" s="90">
        <v>43634</v>
      </c>
      <c r="AF594" s="90">
        <v>43685</v>
      </c>
      <c r="AG594" s="90">
        <f t="shared" si="42"/>
        <v>43679</v>
      </c>
      <c r="AH594" s="81"/>
      <c r="AI594" s="133">
        <v>43678</v>
      </c>
      <c r="AJ594" s="246" t="str">
        <f>IFERROR(VLOOKUP(SPARES_MANUF[[#This Row],[LCT pour mise à la MAD]],[2]MAD!$B$4:$J$500000,9,FALSE),"")</f>
        <v/>
      </c>
      <c r="AK59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94" s="124">
        <f>SPARES_MANUF[[#This Row],[Promised ODD]]</f>
        <v>43685</v>
      </c>
      <c r="AM594" s="124" t="s">
        <v>10</v>
      </c>
      <c r="AN594" s="200">
        <f>IFERROR(VLOOKUP(SPARES_MANUF[[#This Row],[P/N]],'Table V'!A$1:O$7777,13,FALSE),"0,00")</f>
        <v>970</v>
      </c>
      <c r="AO594" s="201">
        <f>IFERROR(VLOOKUP(SPARES_MANUF[[#This Row],[P/N]],'Table V'!A$1:O$7777,14,FALSE),"0,00")</f>
        <v>1796</v>
      </c>
      <c r="AP594" s="202" t="str">
        <f>IFERROR(VLOOKUP(SPARES_MANUF[[#This Row],[P/N]],'Table V'!A$1:O$7777,15,FALSE),"TBD")</f>
        <v>USD</v>
      </c>
      <c r="AQ594" s="201">
        <f>IFERROR(VLOOKUP(SPARES_MANUF[[#This Row],[CONCAT]],[3]PO_AS!$A$2:$R$2520,16,FALSE),"TBD")</f>
        <v>970</v>
      </c>
      <c r="AR594" s="202" t="str">
        <f>IFERROR(VLOOKUP(SPARES_MANUF[[#This Row],[CONCAT]],[3]PO_AS!$A$2:$S$2520,18,FALSE),"TBD")</f>
        <v>USD</v>
      </c>
      <c r="AS594" s="202" t="str">
        <f t="shared" si="40"/>
        <v>Valide</v>
      </c>
      <c r="AT594" s="202" t="str">
        <f t="shared" si="41"/>
        <v>Valide</v>
      </c>
      <c r="AU5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1940</v>
      </c>
      <c r="AV594" s="280">
        <f>IFERROR(SPARES_MANUF[[#This Row],[CA]]*INDEX('Paramètres listes'!$A$32:$C$34,MATCH(SPARES_MANUF[[#This Row],[Devise vendue]],'Paramètres listes'!$A$32:$A$34,0),MATCH(DASHBOARD!$J$5,'Paramètres listes'!$A$32:$C$32,0)),"0,00")</f>
        <v>1726.6000000000001</v>
      </c>
      <c r="AW594" s="259" t="str">
        <f>LEFT(SPARES_MANUF[[#This Row],[LCT]],9)</f>
        <v>LCT305034</v>
      </c>
      <c r="AX594" s="205">
        <f>SPARES_MANUF[[#This Row],[Collaborated date]]</f>
        <v>43685</v>
      </c>
      <c r="AY594" s="206">
        <f>IF(AND(SPARES_MANUF[[#This Row],[Dashboard date]]&gt;40179,SPARES_MANUF[[#This Row],[Dashboard date]]&lt;45658),SPARES_MANUF[[#This Row],[Dashboard date]],0)</f>
        <v>43685</v>
      </c>
      <c r="AZ594" s="207">
        <f>IF(OR(SPARES_MANUF[[#This Row],[Client]]="STELIA",SPARES_MANUF[[#This Row],[Priority]]="RTN",SPARES_MANUF[[#This Row],[Priority]]="EXP",SPARES_MANUF[[#This Row],[Priority]]="CRIT"),2,1)</f>
        <v>2</v>
      </c>
      <c r="BA594" s="208">
        <f>IFERROR(VLOOKUP(SPARES_MANUF[[#This Row],[P/N]],Tableau2[[#All],[PN]:[Temps alloués (h)]],16,FALSE),"TBD")</f>
        <v>4.04</v>
      </c>
      <c r="BB594" s="208">
        <f>IFERROR(SUM(SPARES_MANUF[[#This Row],[Temps alloués Unitaire]]*SPARES_MANUF[[#This Row],[Requested Qty]]),"TBD")</f>
        <v>8.08</v>
      </c>
    </row>
    <row r="595" spans="1:54" ht="51" hidden="1" customHeight="1" x14ac:dyDescent="0.2">
      <c r="A595" s="335" t="str">
        <f t="shared" si="38"/>
        <v>2793585610</v>
      </c>
      <c r="B595" s="81" t="str">
        <f>IFERROR(VLOOKUP(F595,'Table V'!A:K,11,FALSE),"TBD")</f>
        <v>AIRBUS</v>
      </c>
      <c r="C595" s="81">
        <v>27935856</v>
      </c>
      <c r="D595" s="85">
        <v>10</v>
      </c>
      <c r="E595" s="83" t="s">
        <v>86</v>
      </c>
      <c r="F595" s="81" t="s">
        <v>650</v>
      </c>
      <c r="G595" s="81">
        <v>10</v>
      </c>
      <c r="H595" s="81">
        <v>10</v>
      </c>
      <c r="I595" s="81" t="str">
        <f>IFERROR(VLOOKUP(F595,'Stock PHS'!A:F,6,FALSE),"")</f>
        <v/>
      </c>
      <c r="J595" s="84" t="str">
        <f>IFERROR(VLOOKUP(F595,'Table V'!A:I,9,FALSE),"P/N INCONNU")</f>
        <v>P/N CONNU</v>
      </c>
      <c r="K595" s="81" t="str">
        <f>IFERROR(VLOOKUP(F595,'Table V'!A:J,10,FALSE),"TBD")</f>
        <v>N/A</v>
      </c>
      <c r="L595" s="81" t="str">
        <f>IFERROR(VLOOKUP(F595,'Table V'!A:C,3,FALSE),"LdF non existante")</f>
        <v>LdF approuvée</v>
      </c>
      <c r="M595" s="85" t="s">
        <v>46</v>
      </c>
      <c r="N595" s="81" t="str">
        <f>IFERROR(VLOOKUP(F595,'Table V'!A:H,8,FALSE),"À définir")</f>
        <v>NON</v>
      </c>
      <c r="O595" s="81" t="str">
        <f>IFERROR(VLOOKUP(F595,'Table V'!A:E,2,FALSE),"TBD")</f>
        <v>PROTECTION CAP</v>
      </c>
      <c r="P595" s="81" t="str">
        <f>IFERROR(CONCATENATE(VLOOKUP(F595,'Table V'!$A$1:$Q$259969,17,FALSE),"-",(RIGHT(C595,4)),"0",D595),"")</f>
        <v>1251019-5856010</v>
      </c>
      <c r="Q595" s="86" t="str">
        <f>IFERROR(VLOOKUP(F595,'Table V'!A:L,12,FALSE),"")</f>
        <v>COL</v>
      </c>
      <c r="R595" s="82" t="s">
        <v>1039</v>
      </c>
      <c r="S595" s="81" t="s">
        <v>1041</v>
      </c>
      <c r="T595" s="90">
        <v>43648</v>
      </c>
      <c r="U595" s="88" t="s">
        <v>18</v>
      </c>
      <c r="V595" s="86" t="str">
        <f>IFERROR(VLOOKUP(F595,'Table V'!A:F,6,FALSE),"TBD")</f>
        <v>N/A</v>
      </c>
      <c r="W595" s="81" t="str">
        <f>IFERROR(VLOOKUP(F595,'Table V'!A:G,7,FALSE),"TBD")</f>
        <v>N/A</v>
      </c>
      <c r="X595" s="81" t="str">
        <f>IFERROR(VLOOKUP(A595,[1]Feuil1!$A:$AJ,32,FALSE),"N/A")</f>
        <v>N/A</v>
      </c>
      <c r="Y595" s="86" t="s">
        <v>1893</v>
      </c>
      <c r="Z595" s="89" t="s">
        <v>2212</v>
      </c>
      <c r="AA595" s="81" t="s">
        <v>840</v>
      </c>
      <c r="AB595" s="85">
        <v>18015</v>
      </c>
      <c r="AC595" s="85"/>
      <c r="AD595" s="85">
        <v>7865</v>
      </c>
      <c r="AE595" s="90">
        <v>43685</v>
      </c>
      <c r="AF595" s="90">
        <v>43685</v>
      </c>
      <c r="AG595" s="90">
        <f t="shared" si="42"/>
        <v>43679</v>
      </c>
      <c r="AH595" s="81"/>
      <c r="AI595" s="133">
        <v>43678</v>
      </c>
      <c r="AJ595" s="246" t="str">
        <f>IFERROR(VLOOKUP(SPARES_MANUF[[#This Row],[LCT pour mise à la MAD]],[2]MAD!$B$4:$J$500000,9,FALSE),"")</f>
        <v/>
      </c>
      <c r="AK59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95" s="124">
        <f>SPARES_MANUF[[#This Row],[Promised ODD]]</f>
        <v>43685</v>
      </c>
      <c r="AM595" s="124" t="s">
        <v>10</v>
      </c>
      <c r="AN595" s="200">
        <f>IFERROR(VLOOKUP(SPARES_MANUF[[#This Row],[P/N]],'Table V'!A$1:O$7777,13,FALSE),"0,00")</f>
        <v>134</v>
      </c>
      <c r="AO595" s="201">
        <f>IFERROR(VLOOKUP(SPARES_MANUF[[#This Row],[P/N]],'Table V'!A$1:O$7777,14,FALSE),"0,00")</f>
        <v>0</v>
      </c>
      <c r="AP595" s="202" t="str">
        <f>IFERROR(VLOOKUP(SPARES_MANUF[[#This Row],[P/N]],'Table V'!A$1:O$7777,15,FALSE),"TBD")</f>
        <v>EUR</v>
      </c>
      <c r="AQ595" s="201">
        <f>IFERROR(VLOOKUP(SPARES_MANUF[[#This Row],[CONCAT]],[3]PO_AS!$A$2:$R$2520,16,FALSE),"TBD")</f>
        <v>134</v>
      </c>
      <c r="AR595" s="202" t="str">
        <f>IFERROR(VLOOKUP(SPARES_MANUF[[#This Row],[CONCAT]],[3]PO_AS!$A$2:$S$2520,18,FALSE),"TBD")</f>
        <v>EUR</v>
      </c>
      <c r="AS595" s="204" t="str">
        <f t="shared" si="40"/>
        <v>Valide</v>
      </c>
      <c r="AT595" s="204" t="str">
        <f t="shared" si="41"/>
        <v>Valide</v>
      </c>
      <c r="AU5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1340</v>
      </c>
      <c r="AV595" s="280">
        <f>IFERROR(SPARES_MANUF[[#This Row],[CA]]*INDEX('Paramètres listes'!$A$32:$C$34,MATCH(SPARES_MANUF[[#This Row],[Devise vendue]],'Paramètres listes'!$A$32:$A$34,0),MATCH(DASHBOARD!$J$5,'Paramètres listes'!$A$32:$C$32,0)),"0,00")</f>
        <v>1340</v>
      </c>
      <c r="AW595" s="259" t="str">
        <f>LEFT(SPARES_MANUF[[#This Row],[LCT]],9)</f>
        <v>LCT168314</v>
      </c>
      <c r="AX595" s="205">
        <f>SPARES_MANUF[[#This Row],[Collaborated date]]</f>
        <v>43685</v>
      </c>
      <c r="AY595" s="206">
        <f>IF(AND(SPARES_MANUF[[#This Row],[Dashboard date]]&gt;40179,SPARES_MANUF[[#This Row],[Dashboard date]]&lt;45658),SPARES_MANUF[[#This Row],[Dashboard date]],0)</f>
        <v>43685</v>
      </c>
      <c r="AZ595" s="207">
        <f>IF(OR(SPARES_MANUF[[#This Row],[Client]]="STELIA",SPARES_MANUF[[#This Row],[Priority]]="RTN",SPARES_MANUF[[#This Row],[Priority]]="EXP",SPARES_MANUF[[#This Row],[Priority]]="CRIT"),2,1)</f>
        <v>2</v>
      </c>
      <c r="BA595" s="208">
        <f>IFERROR(VLOOKUP(SPARES_MANUF[[#This Row],[P/N]],Tableau2[[#All],[PN]:[Temps alloués (h)]],16,FALSE),"TBD")</f>
        <v>0.65</v>
      </c>
      <c r="BB595" s="208">
        <f>IFERROR(SUM(SPARES_MANUF[[#This Row],[Temps alloués Unitaire]]*SPARES_MANUF[[#This Row],[Requested Qty]]),"TBD")</f>
        <v>6.5</v>
      </c>
    </row>
    <row r="596" spans="1:54" ht="63.75" hidden="1" customHeight="1" x14ac:dyDescent="0.2">
      <c r="A596" s="337" t="str">
        <f t="shared" si="38"/>
        <v>2821491210</v>
      </c>
      <c r="B596" s="146" t="str">
        <f>IFERROR(VLOOKUP(F596,'Table V'!A:K,11,FALSE),"TBD")</f>
        <v>AIRBUS</v>
      </c>
      <c r="C596" s="146">
        <v>28214912</v>
      </c>
      <c r="D596" s="150" t="s">
        <v>139</v>
      </c>
      <c r="E596" s="148" t="s">
        <v>3</v>
      </c>
      <c r="F596" s="146" t="s">
        <v>1393</v>
      </c>
      <c r="G596" s="146">
        <v>1</v>
      </c>
      <c r="H596" s="146">
        <v>1</v>
      </c>
      <c r="I596" s="146" t="str">
        <f>IFERROR(VLOOKUP(F596,'Stock PHS'!A:F,6,FALSE),"")</f>
        <v/>
      </c>
      <c r="J596" s="270" t="str">
        <f>IFERROR(VLOOKUP(F596,'Table V'!A:I,9,FALSE),"P/N INCONNU")</f>
        <v>P/N CONNU</v>
      </c>
      <c r="K596" s="146" t="str">
        <f>IFERROR(VLOOKUP(F596,'Table V'!A:J,10,FALSE),"TBD")</f>
        <v>NA</v>
      </c>
      <c r="L596" s="146" t="str">
        <f>IFERROR(VLOOKUP(F596,'Table V'!A:C,3,FALSE),"LdF non existante")</f>
        <v>LdF Non approuvée</v>
      </c>
      <c r="M596" s="150"/>
      <c r="N596" s="150" t="str">
        <f>IFERROR(VLOOKUP(F596,'Table V'!A:H,8,FALSE),"À définir")</f>
        <v>NON</v>
      </c>
      <c r="O596" s="146">
        <f>IFERROR(VLOOKUP(F596,'Table V'!A:E,2,FALSE),"TBD")</f>
        <v>511</v>
      </c>
      <c r="P596" s="150" t="str">
        <f>IFERROR(CONCATENATE(VLOOKUP(F596,'Table V'!$A$1:$Q$259969,17,FALSE),"-",(RIGHT(C596,4)),"0",D596),"")</f>
        <v>1251019-4912010</v>
      </c>
      <c r="Q596" s="151" t="str">
        <f>IFERROR(VLOOKUP(F596,'Table V'!A:L,12,FALSE),"")</f>
        <v>LAB</v>
      </c>
      <c r="R596" s="147" t="s">
        <v>2140</v>
      </c>
      <c r="S596" s="146" t="s">
        <v>161</v>
      </c>
      <c r="T596" s="157">
        <v>43675</v>
      </c>
      <c r="U596" s="152" t="s">
        <v>18</v>
      </c>
      <c r="V596" s="153" t="str">
        <f>IFERROR(VLOOKUP(F596,'Table V'!A:F,6,FALSE),"TBD")</f>
        <v>N/A</v>
      </c>
      <c r="W596" s="154" t="str">
        <f>IFERROR(VLOOKUP(F596,'Table V'!A:G,7,FALSE),"TBD")</f>
        <v>N/A</v>
      </c>
      <c r="X596" s="154" t="str">
        <f>IFERROR(VLOOKUP(A596,[1]Feuil1!$A:$AJ,32,FALSE),"N/A")</f>
        <v>N/A</v>
      </c>
      <c r="Y596" s="271" t="s">
        <v>1893</v>
      </c>
      <c r="Z596" s="156" t="s">
        <v>2215</v>
      </c>
      <c r="AA596" s="146" t="s">
        <v>840</v>
      </c>
      <c r="AB596" s="150">
        <v>26660</v>
      </c>
      <c r="AC596" s="150"/>
      <c r="AD596" s="150">
        <v>8359</v>
      </c>
      <c r="AE596" s="157">
        <v>43664</v>
      </c>
      <c r="AF596" s="157">
        <v>43683</v>
      </c>
      <c r="AG596" s="157">
        <f t="shared" si="42"/>
        <v>43679</v>
      </c>
      <c r="AH596" s="157"/>
      <c r="AI596" s="158">
        <f>IFERROR(VLOOKUP(SPARES_MANUF[[#This Row],[LCT pour mise à la MAD]],[2]MAD!$B$4:$J$500000,2,FALSE),"MAD TBD")</f>
        <v>43678</v>
      </c>
      <c r="AJ596" s="272">
        <f>IFERROR(VLOOKUP(SPARES_MANUF[[#This Row],[LCT pour mise à la MAD]],[2]MAD!$B$4:$J$500000,9,FALSE),"")</f>
        <v>43679</v>
      </c>
      <c r="AK596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596" s="274">
        <f>SPARES_MANUF[[#This Row],[Promised ODD]]</f>
        <v>43683</v>
      </c>
      <c r="AM596" s="274" t="s">
        <v>10</v>
      </c>
      <c r="AN596" s="200">
        <f>IFERROR(VLOOKUP(SPARES_MANUF[[#This Row],[P/N]],'Table V'!A$1:O$7777,13,FALSE),"0,00")</f>
        <v>831</v>
      </c>
      <c r="AO596" s="275">
        <f>IFERROR(VLOOKUP(SPARES_MANUF[[#This Row],[P/N]],'Table V'!A$1:O$7777,14,FALSE),"0,00")</f>
        <v>1258</v>
      </c>
      <c r="AP596" s="276" t="str">
        <f>IFERROR(VLOOKUP(SPARES_MANUF[[#This Row],[P/N]],'Table V'!A$1:O$7777,15,FALSE),"TBD")</f>
        <v>USD</v>
      </c>
      <c r="AQ596" s="275">
        <f>IFERROR(VLOOKUP(SPARES_MANUF[[#This Row],[CONCAT]],[3]PO_AS!$A$2:$R$2520,16,FALSE),"TBD")</f>
        <v>1258</v>
      </c>
      <c r="AR596" s="276" t="str">
        <f>IFERROR(VLOOKUP(SPARES_MANUF[[#This Row],[CONCAT]],[3]PO_AS!$A$2:$S$2520,18,FALSE),"TBD")</f>
        <v>USD</v>
      </c>
      <c r="AS596" s="276" t="str">
        <f t="shared" si="40"/>
        <v>Valide</v>
      </c>
      <c r="AT596" s="276" t="str">
        <f t="shared" si="41"/>
        <v>Valide</v>
      </c>
      <c r="AU596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1258</v>
      </c>
      <c r="AV596" s="227">
        <f>IFERROR(SPARES_MANUF[[#This Row],[CA]]*INDEX('Paramètres listes'!$A$32:$C$34,MATCH(SPARES_MANUF[[#This Row],[Devise vendue]],'Paramètres listes'!$A$32:$A$34,0),MATCH(DASHBOARD!$J$5,'Paramètres listes'!$A$32:$C$32,0)),"0,00")</f>
        <v>1119.6200000000001</v>
      </c>
      <c r="AW596" s="338" t="str">
        <f>LEFT(SPARES_MANUF[[#This Row],[LCT]],9)</f>
        <v>LCT387635</v>
      </c>
      <c r="AX596" s="205">
        <f>SPARES_MANUF[[#This Row],[Collaborated date]]</f>
        <v>43683</v>
      </c>
      <c r="AY596" s="206">
        <f>IF(AND(SPARES_MANUF[[#This Row],[Dashboard date]]&gt;40179,SPARES_MANUF[[#This Row],[Dashboard date]]&lt;45658),SPARES_MANUF[[#This Row],[Dashboard date]],0)</f>
        <v>43683</v>
      </c>
      <c r="AZ596" s="223">
        <f>IF(OR(SPARES_MANUF[[#This Row],[Client]]="STELIA",SPARES_MANUF[[#This Row],[Priority]]="RTN",SPARES_MANUF[[#This Row],[Priority]]="EXP",SPARES_MANUF[[#This Row],[Priority]]="CRIT"),2,1)</f>
        <v>1</v>
      </c>
      <c r="BA596" s="224">
        <f>IFERROR(VLOOKUP(SPARES_MANUF[[#This Row],[P/N]],Tableau2[[#All],[PN]:[Temps alloués (h)]],16,FALSE),"TBD")</f>
        <v>2.14</v>
      </c>
      <c r="BB596" s="224">
        <f>IFERROR(SUM(SPARES_MANUF[[#This Row],[Temps alloués Unitaire]]*SPARES_MANUF[[#This Row],[Requested Qty]]),"TBD")</f>
        <v>2.14</v>
      </c>
    </row>
    <row r="597" spans="1:54" ht="38.25" hidden="1" customHeight="1" x14ac:dyDescent="0.2">
      <c r="A597" s="344" t="str">
        <f t="shared" si="38"/>
        <v>2819793710</v>
      </c>
      <c r="B597" s="229" t="str">
        <f>IFERROR(VLOOKUP(F597,'Table V'!A:K,11,FALSE),"TBD")</f>
        <v>AIRBUS</v>
      </c>
      <c r="C597" s="229">
        <v>28197937</v>
      </c>
      <c r="D597" s="232" t="s">
        <v>139</v>
      </c>
      <c r="E597" s="230" t="s">
        <v>86</v>
      </c>
      <c r="F597" s="146" t="s">
        <v>2097</v>
      </c>
      <c r="G597" s="229">
        <v>1</v>
      </c>
      <c r="H597" s="229">
        <v>1</v>
      </c>
      <c r="I597" s="229" t="str">
        <f>IFERROR(VLOOKUP(F597,'Stock PHS'!A:F,6,FALSE),"")</f>
        <v/>
      </c>
      <c r="J597" s="351" t="str">
        <f>IFERROR(VLOOKUP(F597,'Table V'!A:I,9,FALSE),"P/N INCONNU")</f>
        <v>P/N CONNU</v>
      </c>
      <c r="K597" s="229" t="str">
        <f>IFERROR(VLOOKUP(F597,'Table V'!A:J,10,FALSE),"TBD")</f>
        <v>TBD</v>
      </c>
      <c r="L597" s="229" t="str">
        <f>IFERROR(VLOOKUP(F597,'Table V'!A:C,3,FALSE),"LdF non existante")</f>
        <v>LdF Non approuvée</v>
      </c>
      <c r="M597" s="232"/>
      <c r="N597" s="232" t="str">
        <f>IFERROR(VLOOKUP(F597,'Table V'!A:H,8,FALSE),"À définir")</f>
        <v>NON</v>
      </c>
      <c r="O597" s="229" t="str">
        <f>IFERROR(VLOOKUP(F597,'Table V'!A:E,2,FALSE),"TBD")</f>
        <v>BUNDLE</v>
      </c>
      <c r="P597" s="232" t="str">
        <f>IFERROR(CONCATENATE(VLOOKUP(F597,'Table V'!$A$1:$Q$259969,17,FALSE),"-",(RIGHT(C597,4)),"0",D597),"")</f>
        <v>1251019-7937010</v>
      </c>
      <c r="Q597" s="233" t="str">
        <f>IFERROR(VLOOKUP(F597,'Table V'!A:L,12,FALSE),"")</f>
        <v>COL</v>
      </c>
      <c r="R597" s="147" t="s">
        <v>2104</v>
      </c>
      <c r="S597" s="146" t="s">
        <v>2105</v>
      </c>
      <c r="T597" s="236">
        <v>43670</v>
      </c>
      <c r="U597" s="152" t="s">
        <v>18</v>
      </c>
      <c r="V597" s="234" t="str">
        <f>IFERROR(VLOOKUP(F597,'Table V'!A:F,6,FALSE),"TBD")</f>
        <v>N/A</v>
      </c>
      <c r="W597" s="235" t="str">
        <f>IFERROR(VLOOKUP(F597,'Table V'!A:G,7,FALSE),"TBD")</f>
        <v>N/A</v>
      </c>
      <c r="X597" s="235" t="str">
        <f>IFERROR(VLOOKUP(A597,[1]Feuil1!$A:$AJ,32,FALSE),"N/A")</f>
        <v>N/A</v>
      </c>
      <c r="Y597" s="271" t="s">
        <v>1893</v>
      </c>
      <c r="Z597" s="89" t="s">
        <v>2217</v>
      </c>
      <c r="AA597" s="146" t="s">
        <v>840</v>
      </c>
      <c r="AB597" s="232">
        <v>26443</v>
      </c>
      <c r="AC597" s="232"/>
      <c r="AD597" s="232">
        <v>8349</v>
      </c>
      <c r="AE597" s="236">
        <v>43672</v>
      </c>
      <c r="AF597" s="157">
        <v>43686</v>
      </c>
      <c r="AG597" s="236">
        <f t="shared" si="42"/>
        <v>43682</v>
      </c>
      <c r="AH597" s="236"/>
      <c r="AI597" s="237">
        <v>43682</v>
      </c>
      <c r="AJ597" s="356" t="str">
        <f>IFERROR(VLOOKUP(SPARES_MANUF[[#This Row],[LCT pour mise à la MAD]],[2]MAD!$B$4:$J$500000,9,FALSE),"")</f>
        <v/>
      </c>
      <c r="AK597" s="35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597" s="359">
        <f>SPARES_MANUF[[#This Row],[Promised ODD]]</f>
        <v>43686</v>
      </c>
      <c r="AM597" s="274" t="s">
        <v>10</v>
      </c>
      <c r="AN597" s="238">
        <f>IFERROR(VLOOKUP(SPARES_MANUF[[#This Row],[P/N]],'Table V'!A$1:O$7777,13,FALSE),"0,00")</f>
        <v>2879</v>
      </c>
      <c r="AO597" s="360">
        <f>IFERROR(VLOOKUP(SPARES_MANUF[[#This Row],[P/N]],'Table V'!A$1:O$7777,14,FALSE),"0,00")</f>
        <v>4218</v>
      </c>
      <c r="AP597" s="361" t="str">
        <f>IFERROR(VLOOKUP(SPARES_MANUF[[#This Row],[P/N]],'Table V'!A$1:O$7777,15,FALSE),"TBD")</f>
        <v>USD</v>
      </c>
      <c r="AQ597" s="360" t="str">
        <f>IFERROR(VLOOKUP(SPARES_MANUF[[#This Row],[CONCAT]],[3]PO_AS!$A$2:$R$2520,16,FALSE),"TBD")</f>
        <v>TBD</v>
      </c>
      <c r="AR597" s="361" t="str">
        <f>IFERROR(VLOOKUP(SPARES_MANUF[[#This Row],[CONCAT]],[3]PO_AS!$A$2:$S$2520,18,FALSE),"TBD")</f>
        <v>TBD</v>
      </c>
      <c r="AS597" s="361" t="str">
        <f t="shared" si="40"/>
        <v>Non valide</v>
      </c>
      <c r="AT597" s="361" t="str">
        <f t="shared" si="41"/>
        <v>Non valide</v>
      </c>
      <c r="AU597" s="28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2879</v>
      </c>
      <c r="AV597" s="281">
        <f>IFERROR(SPARES_MANUF[[#This Row],[CA]]*INDEX('Paramètres listes'!$A$32:$C$34,MATCH(SPARES_MANUF[[#This Row],[Devise vendue]],'Paramètres listes'!$A$32:$A$34,0),MATCH(DASHBOARD!$J$5,'Paramètres listes'!$A$32:$C$32,0)),"0,00")</f>
        <v>2562.31</v>
      </c>
      <c r="AW597" s="362" t="str">
        <f>LEFT(SPARES_MANUF[[#This Row],[LCT]],9)</f>
        <v>LCT384778</v>
      </c>
      <c r="AX597" s="363">
        <f>SPARES_MANUF[[#This Row],[Collaborated date]]</f>
        <v>43686</v>
      </c>
      <c r="AY597" s="364">
        <f>IF(AND(SPARES_MANUF[[#This Row],[Dashboard date]]&gt;40179,SPARES_MANUF[[#This Row],[Dashboard date]]&lt;45658),SPARES_MANUF[[#This Row],[Dashboard date]],0)</f>
        <v>43686</v>
      </c>
      <c r="AZ597" s="265">
        <f>IF(OR(SPARES_MANUF[[#This Row],[Client]]="STELIA",SPARES_MANUF[[#This Row],[Priority]]="RTN",SPARES_MANUF[[#This Row],[Priority]]="EXP",SPARES_MANUF[[#This Row],[Priority]]="CRIT"),2,1)</f>
        <v>2</v>
      </c>
      <c r="BA597" s="242">
        <f>IFERROR(VLOOKUP(SPARES_MANUF[[#This Row],[P/N]],Tableau2[[#All],[PN]:[Temps alloués (h)]],16,FALSE),"TBD")</f>
        <v>11.4</v>
      </c>
      <c r="BB597" s="242">
        <f>IFERROR(SUM(SPARES_MANUF[[#This Row],[Temps alloués Unitaire]]*SPARES_MANUF[[#This Row],[Requested Qty]]),"TBD")</f>
        <v>11.4</v>
      </c>
    </row>
    <row r="598" spans="1:54" ht="76.5" hidden="1" x14ac:dyDescent="0.2">
      <c r="A598" s="335" t="str">
        <f t="shared" si="38"/>
        <v>2815830810</v>
      </c>
      <c r="B598" s="81" t="str">
        <f>IFERROR(VLOOKUP(F598,'Table V'!A:K,11,FALSE),"TBD")</f>
        <v>AIRBUS</v>
      </c>
      <c r="C598" s="81">
        <v>28158308</v>
      </c>
      <c r="D598" s="85" t="s">
        <v>139</v>
      </c>
      <c r="E598" s="83" t="s">
        <v>86</v>
      </c>
      <c r="F598" s="81" t="s">
        <v>1206</v>
      </c>
      <c r="G598" s="81">
        <v>1</v>
      </c>
      <c r="H598" s="81">
        <v>1</v>
      </c>
      <c r="I598" s="81" t="str">
        <f>IFERROR(VLOOKUP(F598,'Stock PHS'!A:F,6,FALSE),"")</f>
        <v/>
      </c>
      <c r="J598" s="84" t="str">
        <f>IFERROR(VLOOKUP(F598,'Table V'!A:I,9,FALSE),"P/N INCONNU")</f>
        <v>P/N CONNU</v>
      </c>
      <c r="K598" s="81" t="str">
        <f>IFERROR(VLOOKUP(F598,'Table V'!A:J,10,FALSE),"TBD")</f>
        <v>VB0204D</v>
      </c>
      <c r="L598" s="81" t="str">
        <f>IFERROR(VLOOKUP(F598,'Table V'!A:C,3,FALSE),"LdF non existante")</f>
        <v>LdF Non approuvée</v>
      </c>
      <c r="M598" s="85"/>
      <c r="N598" s="85" t="str">
        <f>IFERROR(VLOOKUP(F598,'Table V'!A:H,8,FALSE),"À définir")</f>
        <v>NON</v>
      </c>
      <c r="O598" s="81">
        <f>IFERROR(VLOOKUP(F598,'Table V'!A:E,2,FALSE),"TBD")</f>
        <v>518</v>
      </c>
      <c r="P598" s="85" t="str">
        <f>IFERROR(CONCATENATE(VLOOKUP(F598,'Table V'!$A$1:$Q$259969,17,FALSE),"-",(RIGHT(C598,4)),"0",D598),"")</f>
        <v>1251019-8308010</v>
      </c>
      <c r="Q598" s="92" t="str">
        <f>IFERROR(VLOOKUP(F598,'Table V'!A:L,12,FALSE),"")</f>
        <v>LAB</v>
      </c>
      <c r="R598" s="82" t="s">
        <v>1941</v>
      </c>
      <c r="S598" s="81" t="s">
        <v>167</v>
      </c>
      <c r="T598" s="90">
        <v>43677</v>
      </c>
      <c r="U598" s="88" t="s">
        <v>18</v>
      </c>
      <c r="V598" s="93" t="str">
        <f>IFERROR(VLOOKUP(F598,'Table V'!A:F,6,FALSE),"TBD")</f>
        <v>6V01448300</v>
      </c>
      <c r="W598" s="94" t="str">
        <f>IFERROR(VLOOKUP(F598,'Table V'!A:G,7,FALSE),"TBD")</f>
        <v>Qté 1</v>
      </c>
      <c r="X598" s="81" t="str">
        <f>IFERROR(VLOOKUP(A598,[1]Feuil1!$A:$AJ,32,FALSE),"N/A")</f>
        <v>Received</v>
      </c>
      <c r="Y598" s="91" t="s">
        <v>1893</v>
      </c>
      <c r="Z598" s="89" t="s">
        <v>2232</v>
      </c>
      <c r="AA598" s="81" t="s">
        <v>840</v>
      </c>
      <c r="AB598" s="85">
        <v>24699</v>
      </c>
      <c r="AC598" s="85"/>
      <c r="AD598" s="85" t="s">
        <v>920</v>
      </c>
      <c r="AE598" s="90">
        <v>43689</v>
      </c>
      <c r="AF598" s="90">
        <v>43686</v>
      </c>
      <c r="AG598" s="90">
        <f t="shared" si="42"/>
        <v>43682</v>
      </c>
      <c r="AH598" s="90"/>
      <c r="AI598" s="133">
        <f>IFERROR(VLOOKUP(SPARES_MANUF[[#This Row],[LCT pour mise à la MAD]],[2]MAD!$B$4:$J$500000,2,FALSE),"MAD TBD")</f>
        <v>43684</v>
      </c>
      <c r="AJ598" s="246">
        <f>IFERROR(VLOOKUP(SPARES_MANUF[[#This Row],[LCT pour mise à la MAD]],[2]MAD!$B$4:$J$500000,9,FALSE),"")</f>
        <v>43685</v>
      </c>
      <c r="AK59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98" s="124">
        <f>SPARES_MANUF[[#This Row],[Promised ODD]]</f>
        <v>43686</v>
      </c>
      <c r="AM598" s="124" t="s">
        <v>10</v>
      </c>
      <c r="AN598" s="200">
        <f>IFERROR(VLOOKUP(SPARES_MANUF[[#This Row],[P/N]],'Table V'!A$1:O$7777,13,FALSE),"0,00")</f>
        <v>2429</v>
      </c>
      <c r="AO598" s="201">
        <f>IFERROR(VLOOKUP(SPARES_MANUF[[#This Row],[P/N]],'Table V'!A$1:O$7777,14,FALSE),"0,00")</f>
        <v>4294</v>
      </c>
      <c r="AP598" s="202" t="str">
        <f>IFERROR(VLOOKUP(SPARES_MANUF[[#This Row],[P/N]],'Table V'!A$1:O$7777,15,FALSE),"TBD")</f>
        <v>USD</v>
      </c>
      <c r="AQ598" s="201">
        <f>IFERROR(VLOOKUP(SPARES_MANUF[[#This Row],[CONCAT]],[3]PO_AS!$A$2:$R$2520,16,FALSE),"TBD")</f>
        <v>2429</v>
      </c>
      <c r="AR598" s="202" t="str">
        <f>IFERROR(VLOOKUP(SPARES_MANUF[[#This Row],[CONCAT]],[3]PO_AS!$A$2:$S$2520,18,FALSE),"TBD")</f>
        <v>USD</v>
      </c>
      <c r="AS598" s="202" t="str">
        <f t="shared" si="40"/>
        <v>Valide</v>
      </c>
      <c r="AT598" s="202" t="str">
        <f t="shared" si="41"/>
        <v>Valide</v>
      </c>
      <c r="AU5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2429</v>
      </c>
      <c r="AV598" s="280">
        <f>IFERROR(SPARES_MANUF[[#This Row],[CA]]*INDEX('Paramètres listes'!$A$32:$C$34,MATCH(SPARES_MANUF[[#This Row],[Devise vendue]],'Paramètres listes'!$A$32:$A$34,0),MATCH(DASHBOARD!$J$5,'Paramètres listes'!$A$32:$C$32,0)),"0,00")</f>
        <v>2161.81</v>
      </c>
      <c r="AW598" s="260" t="str">
        <f>LEFT(SPARES_MANUF[[#This Row],[LCT]],9)</f>
        <v>LCT356163</v>
      </c>
      <c r="AX598" s="205">
        <f>SPARES_MANUF[[#This Row],[Collaborated date]]</f>
        <v>43686</v>
      </c>
      <c r="AY598" s="206">
        <f>IF(AND(SPARES_MANUF[[#This Row],[Dashboard date]]&gt;40179,SPARES_MANUF[[#This Row],[Dashboard date]]&lt;45658),SPARES_MANUF[[#This Row],[Dashboard date]],0)</f>
        <v>43686</v>
      </c>
      <c r="AZ598" s="207">
        <f>IF(OR(SPARES_MANUF[[#This Row],[Client]]="STELIA",SPARES_MANUF[[#This Row],[Priority]]="RTN",SPARES_MANUF[[#This Row],[Priority]]="EXP",SPARES_MANUF[[#This Row],[Priority]]="CRIT"),2,1)</f>
        <v>2</v>
      </c>
      <c r="BA598" s="208">
        <f>IFERROR(VLOOKUP(SPARES_MANUF[[#This Row],[P/N]],Tableau2[[#All],[PN]:[Temps alloués (h)]],16,FALSE),"TBD")</f>
        <v>2.5099999999999998</v>
      </c>
      <c r="BB598" s="208">
        <f>IFERROR(SUM(SPARES_MANUF[[#This Row],[Temps alloués Unitaire]]*SPARES_MANUF[[#This Row],[Requested Qty]]),"TBD")</f>
        <v>2.5099999999999998</v>
      </c>
    </row>
    <row r="599" spans="1:54" ht="51" hidden="1" customHeight="1" x14ac:dyDescent="0.2">
      <c r="A599" s="337" t="str">
        <f t="shared" si="38"/>
        <v>490003850110</v>
      </c>
      <c r="B599" s="146" t="str">
        <f>IFERROR(VLOOKUP(F599,'Table V'!A:K,11,FALSE),"TBD")</f>
        <v>STELIA</v>
      </c>
      <c r="C599" s="146">
        <v>4900038501</v>
      </c>
      <c r="D599" s="147" t="s">
        <v>139</v>
      </c>
      <c r="E599" s="148" t="s">
        <v>86</v>
      </c>
      <c r="F599" s="146" t="s">
        <v>629</v>
      </c>
      <c r="G599" s="146">
        <v>1</v>
      </c>
      <c r="H599" s="146">
        <v>1</v>
      </c>
      <c r="I599" s="146" t="str">
        <f>IFERROR(VLOOKUP(F599,'Stock PHS'!A:F,6,FALSE),"")</f>
        <v/>
      </c>
      <c r="J599" s="270" t="str">
        <f>IFERROR(VLOOKUP(F599,'Table V'!A:I,9,FALSE),"P/N INCONNU")</f>
        <v>P/N CONNU</v>
      </c>
      <c r="K599" s="146" t="str">
        <f>IFERROR(VLOOKUP(F599,'Table V'!A:J,10,FALSE),"TBD")</f>
        <v>N/A</v>
      </c>
      <c r="L599" s="146" t="str">
        <f>IFERROR(VLOOKUP(F599,'Table V'!A:C,3,FALSE),"LdF non existante")</f>
        <v>LdF approuvée</v>
      </c>
      <c r="M599" s="150"/>
      <c r="N599" s="150" t="str">
        <f>IFERROR(VLOOKUP(F599,'Table V'!A:H,8,FALSE),"À définir")</f>
        <v>OUI</v>
      </c>
      <c r="O599" s="146" t="str">
        <f>IFERROR(VLOOKUP(F599,'Table V'!A:E,2,FALSE),"TBD")</f>
        <v>FAISCEAU GENERATION (ATR72)</v>
      </c>
      <c r="P599" s="150" t="str">
        <f>IFERROR(CONCATENATE(VLOOKUP(F599,'Table V'!$A$1:$Q$259969,17,FALSE),"-",(RIGHT(C599,4)),"0",D599),"")</f>
        <v>1251019-8501010</v>
      </c>
      <c r="Q599" s="151" t="str">
        <f>IFERROR(VLOOKUP(F599,'Table V'!A:L,12,FALSE),"")</f>
        <v>LAB</v>
      </c>
      <c r="R599" s="147" t="s">
        <v>2234</v>
      </c>
      <c r="S599" s="146" t="s">
        <v>2235</v>
      </c>
      <c r="T599" s="157">
        <v>43678</v>
      </c>
      <c r="U599" s="152" t="s">
        <v>18</v>
      </c>
      <c r="V599" s="153" t="str">
        <f>IFERROR(VLOOKUP(F599,'Table V'!A:F,6,FALSE),"TBD")</f>
        <v>N/A</v>
      </c>
      <c r="W599" s="154" t="str">
        <f>IFERROR(VLOOKUP(F599,'Table V'!A:G,7,FALSE),"TBD")</f>
        <v>N/A</v>
      </c>
      <c r="X599" s="154" t="str">
        <f>IFERROR(VLOOKUP(A599,[1]Feuil1!$A:$AJ,32,FALSE),"N/A")</f>
        <v>N/A</v>
      </c>
      <c r="Y599" s="271" t="s">
        <v>1893</v>
      </c>
      <c r="Z599" s="156"/>
      <c r="AA599" s="146" t="s">
        <v>840</v>
      </c>
      <c r="AB599" s="150">
        <v>27387</v>
      </c>
      <c r="AC599" s="150"/>
      <c r="AD599" s="150" t="s">
        <v>1148</v>
      </c>
      <c r="AE599" s="157">
        <v>43672</v>
      </c>
      <c r="AF599" s="157">
        <v>43686</v>
      </c>
      <c r="AG599" s="157">
        <f t="shared" si="42"/>
        <v>43682</v>
      </c>
      <c r="AH599" s="157"/>
      <c r="AI599" s="158">
        <f>IFERROR(VLOOKUP(SPARES_MANUF[[#This Row],[LCT pour mise à la MAD]],[2]MAD!$B$4:$J$500000,2,FALSE),"MAD TBD")</f>
        <v>43684</v>
      </c>
      <c r="AJ599" s="272">
        <f>IFERROR(VLOOKUP(SPARES_MANUF[[#This Row],[LCT pour mise à la MAD]],[2]MAD!$B$4:$J$500000,9,FALSE),"")</f>
        <v>43685</v>
      </c>
      <c r="AK599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599" s="274">
        <f>SPARES_MANUF[[#This Row],[Promised ODD]]</f>
        <v>43686</v>
      </c>
      <c r="AM599" s="274" t="s">
        <v>10</v>
      </c>
      <c r="AN599" s="200">
        <f>IFERROR(VLOOKUP(SPARES_MANUF[[#This Row],[P/N]],'Table V'!A$1:O$7777,13,FALSE),"0,00")</f>
        <v>0</v>
      </c>
      <c r="AO599" s="275">
        <f>IFERROR(VLOOKUP(SPARES_MANUF[[#This Row],[P/N]],'Table V'!A$1:O$7777,14,FALSE),"0,00")</f>
        <v>0</v>
      </c>
      <c r="AP599" s="276">
        <f>IFERROR(VLOOKUP(SPARES_MANUF[[#This Row],[P/N]],'Table V'!A$1:O$7777,15,FALSE),"TBD")</f>
        <v>0</v>
      </c>
      <c r="AQ599" s="275" t="str">
        <f>IFERROR(VLOOKUP(SPARES_MANUF[[#This Row],[CONCAT]],[3]PO_AS!$A$2:$R$2520,16,FALSE),"TBD")</f>
        <v>TBD</v>
      </c>
      <c r="AR599" s="276" t="str">
        <f>IFERROR(VLOOKUP(SPARES_MANUF[[#This Row],[CONCAT]],[3]PO_AS!$A$2:$S$2520,18,FALSE),"TBD")</f>
        <v>TBD</v>
      </c>
      <c r="AS599" s="276" t="str">
        <f t="shared" si="40"/>
        <v>Non valide</v>
      </c>
      <c r="AT599" s="276" t="str">
        <f t="shared" si="41"/>
        <v>Non valide</v>
      </c>
      <c r="AU599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599" s="221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599" s="338" t="str">
        <f>LEFT(SPARES_MANUF[[#This Row],[LCT]],9)</f>
        <v>LCT364174</v>
      </c>
      <c r="AX599" s="205">
        <f>SPARES_MANUF[[#This Row],[Collaborated date]]</f>
        <v>43686</v>
      </c>
      <c r="AY599" s="206">
        <f>IF(AND(SPARES_MANUF[[#This Row],[Dashboard date]]&gt;40179,SPARES_MANUF[[#This Row],[Dashboard date]]&lt;45658),SPARES_MANUF[[#This Row],[Dashboard date]],0)</f>
        <v>43686</v>
      </c>
      <c r="AZ599" s="223">
        <f>IF(OR(SPARES_MANUF[[#This Row],[Client]]="STELIA",SPARES_MANUF[[#This Row],[Priority]]="RTN",SPARES_MANUF[[#This Row],[Priority]]="EXP",SPARES_MANUF[[#This Row],[Priority]]="CRIT"),2,1)</f>
        <v>2</v>
      </c>
      <c r="BA599" s="224">
        <f>IFERROR(VLOOKUP(SPARES_MANUF[[#This Row],[P/N]],Tableau2[[#All],[PN]:[Temps alloués (h)]],16,FALSE),"TBD")</f>
        <v>0</v>
      </c>
      <c r="BB599" s="224">
        <f>IFERROR(SUM(SPARES_MANUF[[#This Row],[Temps alloués Unitaire]]*SPARES_MANUF[[#This Row],[Requested Qty]]),"TBD")</f>
        <v>0</v>
      </c>
    </row>
    <row r="600" spans="1:54" ht="63.75" hidden="1" customHeight="1" x14ac:dyDescent="0.2">
      <c r="A600" s="335" t="str">
        <f t="shared" si="38"/>
        <v>2806045310</v>
      </c>
      <c r="B600" s="81" t="str">
        <f>IFERROR(VLOOKUP(F600,'Table V'!A:K,11,FALSE),"TBD")</f>
        <v>AIRBUS</v>
      </c>
      <c r="C600" s="81">
        <v>28060453</v>
      </c>
      <c r="D600" s="85" t="s">
        <v>139</v>
      </c>
      <c r="E600" s="83" t="s">
        <v>86</v>
      </c>
      <c r="F600" s="81" t="s">
        <v>576</v>
      </c>
      <c r="G600" s="81">
        <v>1</v>
      </c>
      <c r="H600" s="81">
        <v>1</v>
      </c>
      <c r="I600" s="81" t="str">
        <f>IFERROR(VLOOKUP(F600,'Stock PHS'!A:F,6,FALSE),"")</f>
        <v/>
      </c>
      <c r="J600" s="84" t="str">
        <f>IFERROR(VLOOKUP(F600,'Table V'!A:I,9,FALSE),"P/N INCONNU")</f>
        <v>P/N CONNU</v>
      </c>
      <c r="K600" s="81" t="str">
        <f>IFERROR(VLOOKUP(F600,'Table V'!A:J,10,FALSE),"TBD")</f>
        <v>NB5457P</v>
      </c>
      <c r="L600" s="81" t="str">
        <f>IFERROR(VLOOKUP(F600,'Table V'!A:C,3,FALSE),"LdF non existante")</f>
        <v>LdF approuvée</v>
      </c>
      <c r="M600" s="85"/>
      <c r="N600" s="85" t="str">
        <f>IFERROR(VLOOKUP(F600,'Table V'!A:H,8,FALSE),"À définir")</f>
        <v>NON</v>
      </c>
      <c r="O600" s="81">
        <f>IFERROR(VLOOKUP(F600,'Table V'!A:E,2,FALSE),"TBD")</f>
        <v>117</v>
      </c>
      <c r="P600" s="81" t="str">
        <f>IFERROR(CONCATENATE(VLOOKUP(F600,'Table V'!$A$1:$Q$259969,17,FALSE),"-",(RIGHT(C600,4)),"0",D600),"")</f>
        <v>1251019-0453010</v>
      </c>
      <c r="Q600" s="92" t="str">
        <f>IFERROR(VLOOKUP(F600,'Table V'!A:L,12,FALSE),"")</f>
        <v>LAB</v>
      </c>
      <c r="R600" s="82" t="s">
        <v>1445</v>
      </c>
      <c r="S600" s="81" t="s">
        <v>1354</v>
      </c>
      <c r="T600" s="90">
        <v>43652</v>
      </c>
      <c r="U600" s="88" t="s">
        <v>18</v>
      </c>
      <c r="V600" s="93" t="str">
        <f>IFERROR(VLOOKUP(F600,'Table V'!A:F,6,FALSE),"TBD")</f>
        <v>N/A</v>
      </c>
      <c r="W600" s="94" t="str">
        <f>IFERROR(VLOOKUP(F600,'Table V'!A:G,7,FALSE),"TBD")</f>
        <v>N/A</v>
      </c>
      <c r="X600" s="81" t="str">
        <f>IFERROR(VLOOKUP(A600,[1]Feuil1!$A:$AJ,32,FALSE),"N/A")</f>
        <v>N/A</v>
      </c>
      <c r="Y600" s="86" t="s">
        <v>1893</v>
      </c>
      <c r="Z600" s="89" t="s">
        <v>2216</v>
      </c>
      <c r="AA600" s="81" t="s">
        <v>840</v>
      </c>
      <c r="AB600" s="85">
        <v>21862</v>
      </c>
      <c r="AC600" s="85"/>
      <c r="AD600" s="85">
        <v>8009</v>
      </c>
      <c r="AE600" s="90">
        <v>43689</v>
      </c>
      <c r="AF600" s="90">
        <v>43689</v>
      </c>
      <c r="AG600" s="90">
        <f t="shared" si="42"/>
        <v>43683</v>
      </c>
      <c r="AH600" s="81"/>
      <c r="AI600" s="133">
        <f>IFERROR(VLOOKUP(SPARES_MANUF[[#This Row],[LCT pour mise à la MAD]],[2]MAD!$B$4:$J$500000,2,FALSE),"MAD TBD")</f>
        <v>43685</v>
      </c>
      <c r="AJ600" s="246">
        <f>IFERROR(VLOOKUP(SPARES_MANUF[[#This Row],[LCT pour mise à la MAD]],[2]MAD!$B$4:$J$500000,9,FALSE),"")</f>
        <v>43686</v>
      </c>
      <c r="AK60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600" s="124">
        <f>SPARES_MANUF[[#This Row],[Promised ODD]]</f>
        <v>43689</v>
      </c>
      <c r="AM600" s="124" t="s">
        <v>10</v>
      </c>
      <c r="AN600" s="200">
        <f>IFERROR(VLOOKUP(SPARES_MANUF[[#This Row],[P/N]],'Table V'!A$1:O$7777,13,FALSE),"0,00")</f>
        <v>1313.9</v>
      </c>
      <c r="AO600" s="201">
        <f>IFERROR(VLOOKUP(SPARES_MANUF[[#This Row],[P/N]],'Table V'!A$1:O$7777,14,FALSE),"0,00")</f>
        <v>0</v>
      </c>
      <c r="AP600" s="202" t="str">
        <f>IFERROR(VLOOKUP(SPARES_MANUF[[#This Row],[P/N]],'Table V'!A$1:O$7777,15,FALSE),"TBD")</f>
        <v>USD</v>
      </c>
      <c r="AQ600" s="201">
        <f>IFERROR(VLOOKUP(SPARES_MANUF[[#This Row],[CONCAT]],[3]PO_AS!$A$2:$R$2520,16,FALSE),"TBD")</f>
        <v>1313.9</v>
      </c>
      <c r="AR600" s="202" t="str">
        <f>IFERROR(VLOOKUP(SPARES_MANUF[[#This Row],[CONCAT]],[3]PO_AS!$A$2:$S$2520,18,FALSE),"TBD")</f>
        <v>USD</v>
      </c>
      <c r="AS600" s="202" t="str">
        <f t="shared" si="40"/>
        <v>Valide</v>
      </c>
      <c r="AT600" s="202" t="str">
        <f t="shared" si="41"/>
        <v>Valide</v>
      </c>
      <c r="AU6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0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00" s="259" t="str">
        <f>LEFT(SPARES_MANUF[[#This Row],[LCT]],9)</f>
        <v>LCT268647</v>
      </c>
      <c r="AX600" s="205">
        <f>SPARES_MANUF[[#This Row],[Collaborated date]]</f>
        <v>43689</v>
      </c>
      <c r="AY600" s="206">
        <f>IF(AND(SPARES_MANUF[[#This Row],[Dashboard date]]&gt;40179,SPARES_MANUF[[#This Row],[Dashboard date]]&lt;45658),SPARES_MANUF[[#This Row],[Dashboard date]],0)</f>
        <v>43689</v>
      </c>
      <c r="AZ600" s="207">
        <f>IF(OR(SPARES_MANUF[[#This Row],[Client]]="STELIA",SPARES_MANUF[[#This Row],[Priority]]="RTN",SPARES_MANUF[[#This Row],[Priority]]="EXP",SPARES_MANUF[[#This Row],[Priority]]="CRIT"),2,1)</f>
        <v>2</v>
      </c>
      <c r="BA600" s="208">
        <f>IFERROR(VLOOKUP(SPARES_MANUF[[#This Row],[P/N]],Tableau2[[#All],[PN]:[Temps alloués (h)]],16,FALSE),"TBD")</f>
        <v>3.74</v>
      </c>
      <c r="BB600" s="208">
        <f>IFERROR(SUM(SPARES_MANUF[[#This Row],[Temps alloués Unitaire]]*SPARES_MANUF[[#This Row],[Requested Qty]]),"TBD")</f>
        <v>3.74</v>
      </c>
    </row>
    <row r="601" spans="1:54" ht="38.25" hidden="1" x14ac:dyDescent="0.2">
      <c r="A601" s="335" t="str">
        <f t="shared" si="38"/>
        <v>2806046110</v>
      </c>
      <c r="B601" s="81" t="str">
        <f>IFERROR(VLOOKUP(F601,'Table V'!A:K,11,FALSE),"TBD")</f>
        <v>AIRBUS</v>
      </c>
      <c r="C601" s="81">
        <v>28060461</v>
      </c>
      <c r="D601" s="85" t="s">
        <v>139</v>
      </c>
      <c r="E601" s="83" t="s">
        <v>86</v>
      </c>
      <c r="F601" s="81" t="s">
        <v>576</v>
      </c>
      <c r="G601" s="81">
        <v>1</v>
      </c>
      <c r="H601" s="81">
        <v>1</v>
      </c>
      <c r="I601" s="81" t="str">
        <f>IFERROR(VLOOKUP(F601,'Stock PHS'!A:F,6,FALSE),"")</f>
        <v/>
      </c>
      <c r="J601" s="84" t="str">
        <f>IFERROR(VLOOKUP(F601,'Table V'!A:I,9,FALSE),"P/N INCONNU")</f>
        <v>P/N CONNU</v>
      </c>
      <c r="K601" s="81" t="str">
        <f>IFERROR(VLOOKUP(F601,'Table V'!A:J,10,FALSE),"TBD")</f>
        <v>NB5457P</v>
      </c>
      <c r="L601" s="81" t="str">
        <f>IFERROR(VLOOKUP(F601,'Table V'!A:C,3,FALSE),"LdF non existante")</f>
        <v>LdF approuvée</v>
      </c>
      <c r="M601" s="85"/>
      <c r="N601" s="85" t="str">
        <f>IFERROR(VLOOKUP(F601,'Table V'!A:H,8,FALSE),"À définir")</f>
        <v>NON</v>
      </c>
      <c r="O601" s="81">
        <f>IFERROR(VLOOKUP(F601,'Table V'!A:E,2,FALSE),"TBD")</f>
        <v>117</v>
      </c>
      <c r="P601" s="81" t="str">
        <f>IFERROR(CONCATENATE(VLOOKUP(F601,'Table V'!$A$1:$Q$259969,17,FALSE),"-",(RIGHT(C601,4)),"0",D601),"")</f>
        <v>1251019-0461010</v>
      </c>
      <c r="Q601" s="92" t="str">
        <f>IFERROR(VLOOKUP(F601,'Table V'!A:L,12,FALSE),"")</f>
        <v>LAB</v>
      </c>
      <c r="R601" s="82" t="s">
        <v>1446</v>
      </c>
      <c r="S601" s="81" t="s">
        <v>1355</v>
      </c>
      <c r="T601" s="90">
        <v>43652</v>
      </c>
      <c r="U601" s="88" t="s">
        <v>18</v>
      </c>
      <c r="V601" s="93" t="str">
        <f>IFERROR(VLOOKUP(F601,'Table V'!A:F,6,FALSE),"TBD")</f>
        <v>N/A</v>
      </c>
      <c r="W601" s="94" t="str">
        <f>IFERROR(VLOOKUP(F601,'Table V'!A:G,7,FALSE),"TBD")</f>
        <v>N/A</v>
      </c>
      <c r="X601" s="81" t="str">
        <f>IFERROR(VLOOKUP(A601,[1]Feuil1!$A:$AJ,32,FALSE),"N/A")</f>
        <v>N/A</v>
      </c>
      <c r="Y601" s="86" t="s">
        <v>1893</v>
      </c>
      <c r="Z601" s="89" t="s">
        <v>2216</v>
      </c>
      <c r="AA601" s="81" t="s">
        <v>840</v>
      </c>
      <c r="AB601" s="85">
        <v>21862</v>
      </c>
      <c r="AC601" s="85"/>
      <c r="AD601" s="85">
        <v>8009</v>
      </c>
      <c r="AE601" s="90">
        <v>43689</v>
      </c>
      <c r="AF601" s="90">
        <v>43689</v>
      </c>
      <c r="AG601" s="90">
        <f t="shared" si="42"/>
        <v>43683</v>
      </c>
      <c r="AH601" s="81"/>
      <c r="AI601" s="133">
        <f>IFERROR(VLOOKUP(SPARES_MANUF[[#This Row],[LCT pour mise à la MAD]],[2]MAD!$B$4:$J$500000,2,FALSE),"MAD TBD")</f>
        <v>43685</v>
      </c>
      <c r="AJ601" s="246">
        <f>IFERROR(VLOOKUP(SPARES_MANUF[[#This Row],[LCT pour mise à la MAD]],[2]MAD!$B$4:$J$500000,9,FALSE),"")</f>
        <v>43686</v>
      </c>
      <c r="AK60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N</v>
      </c>
      <c r="AL601" s="124">
        <f>SPARES_MANUF[[#This Row],[Promised ODD]]</f>
        <v>43689</v>
      </c>
      <c r="AM601" s="124" t="s">
        <v>10</v>
      </c>
      <c r="AN601" s="200">
        <f>IFERROR(VLOOKUP(SPARES_MANUF[[#This Row],[P/N]],'Table V'!A$1:O$7777,13,FALSE),"0,00")</f>
        <v>1313.9</v>
      </c>
      <c r="AO601" s="201">
        <f>IFERROR(VLOOKUP(SPARES_MANUF[[#This Row],[P/N]],'Table V'!A$1:O$7777,14,FALSE),"0,00")</f>
        <v>0</v>
      </c>
      <c r="AP601" s="202" t="str">
        <f>IFERROR(VLOOKUP(SPARES_MANUF[[#This Row],[P/N]],'Table V'!A$1:O$7777,15,FALSE),"TBD")</f>
        <v>USD</v>
      </c>
      <c r="AQ601" s="201">
        <f>IFERROR(VLOOKUP(SPARES_MANUF[[#This Row],[CONCAT]],[3]PO_AS!$A$2:$R$2520,16,FALSE),"TBD")</f>
        <v>1313.9</v>
      </c>
      <c r="AR601" s="202" t="str">
        <f>IFERROR(VLOOKUP(SPARES_MANUF[[#This Row],[CONCAT]],[3]PO_AS!$A$2:$S$2520,18,FALSE),"TBD")</f>
        <v>USD</v>
      </c>
      <c r="AS601" s="202" t="str">
        <f t="shared" si="40"/>
        <v>Valide</v>
      </c>
      <c r="AT601" s="202" t="str">
        <f t="shared" si="41"/>
        <v>Valide</v>
      </c>
      <c r="AU6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0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01" s="259" t="str">
        <f>LEFT(SPARES_MANUF[[#This Row],[LCT]],9)</f>
        <v>LCT268650</v>
      </c>
      <c r="AX601" s="205">
        <f>SPARES_MANUF[[#This Row],[Collaborated date]]</f>
        <v>43689</v>
      </c>
      <c r="AY601" s="206">
        <f>IF(AND(SPARES_MANUF[[#This Row],[Dashboard date]]&gt;40179,SPARES_MANUF[[#This Row],[Dashboard date]]&lt;45658),SPARES_MANUF[[#This Row],[Dashboard date]],0)</f>
        <v>43689</v>
      </c>
      <c r="AZ601" s="207">
        <f>IF(OR(SPARES_MANUF[[#This Row],[Client]]="STELIA",SPARES_MANUF[[#This Row],[Priority]]="RTN",SPARES_MANUF[[#This Row],[Priority]]="EXP",SPARES_MANUF[[#This Row],[Priority]]="CRIT"),2,1)</f>
        <v>2</v>
      </c>
      <c r="BA601" s="208">
        <f>IFERROR(VLOOKUP(SPARES_MANUF[[#This Row],[P/N]],Tableau2[[#All],[PN]:[Temps alloués (h)]],16,FALSE),"TBD")</f>
        <v>3.74</v>
      </c>
      <c r="BB601" s="208">
        <f>IFERROR(SUM(SPARES_MANUF[[#This Row],[Temps alloués Unitaire]]*SPARES_MANUF[[#This Row],[Requested Qty]]),"TBD")</f>
        <v>3.74</v>
      </c>
    </row>
    <row r="602" spans="1:54" ht="38.25" hidden="1" x14ac:dyDescent="0.2">
      <c r="A602" s="335" t="str">
        <f t="shared" si="38"/>
        <v>2806047310</v>
      </c>
      <c r="B602" s="81" t="str">
        <f>IFERROR(VLOOKUP(F602,'Table V'!A:K,11,FALSE),"TBD")</f>
        <v>AIRBUS</v>
      </c>
      <c r="C602" s="81">
        <v>28060473</v>
      </c>
      <c r="D602" s="85" t="s">
        <v>139</v>
      </c>
      <c r="E602" s="83" t="s">
        <v>86</v>
      </c>
      <c r="F602" s="81" t="s">
        <v>576</v>
      </c>
      <c r="G602" s="81">
        <v>1</v>
      </c>
      <c r="H602" s="81">
        <v>1</v>
      </c>
      <c r="I602" s="81" t="str">
        <f>IFERROR(VLOOKUP(F602,'Stock PHS'!A:F,6,FALSE),"")</f>
        <v/>
      </c>
      <c r="J602" s="84" t="str">
        <f>IFERROR(VLOOKUP(F602,'Table V'!A:I,9,FALSE),"P/N INCONNU")</f>
        <v>P/N CONNU</v>
      </c>
      <c r="K602" s="81" t="str">
        <f>IFERROR(VLOOKUP(F602,'Table V'!A:J,10,FALSE),"TBD")</f>
        <v>NB5457P</v>
      </c>
      <c r="L602" s="81" t="str">
        <f>IFERROR(VLOOKUP(F602,'Table V'!A:C,3,FALSE),"LdF non existante")</f>
        <v>LdF approuvée</v>
      </c>
      <c r="M602" s="85"/>
      <c r="N602" s="85" t="str">
        <f>IFERROR(VLOOKUP(F602,'Table V'!A:H,8,FALSE),"À définir")</f>
        <v>NON</v>
      </c>
      <c r="O602" s="81">
        <f>IFERROR(VLOOKUP(F602,'Table V'!A:E,2,FALSE),"TBD")</f>
        <v>117</v>
      </c>
      <c r="P602" s="81" t="str">
        <f>IFERROR(CONCATENATE(VLOOKUP(F602,'Table V'!$A$1:$Q$259969,17,FALSE),"-",(RIGHT(C602,4)),"0",D602),"")</f>
        <v>1251019-0473010</v>
      </c>
      <c r="Q602" s="92" t="str">
        <f>IFERROR(VLOOKUP(F602,'Table V'!A:L,12,FALSE),"")</f>
        <v>LAB</v>
      </c>
      <c r="R602" s="82" t="s">
        <v>1447</v>
      </c>
      <c r="S602" s="81" t="s">
        <v>1441</v>
      </c>
      <c r="T602" s="90">
        <v>43652</v>
      </c>
      <c r="U602" s="88" t="s">
        <v>18</v>
      </c>
      <c r="V602" s="93" t="str">
        <f>IFERROR(VLOOKUP(F602,'Table V'!A:F,6,FALSE),"TBD")</f>
        <v>N/A</v>
      </c>
      <c r="W602" s="94" t="str">
        <f>IFERROR(VLOOKUP(F602,'Table V'!A:G,7,FALSE),"TBD")</f>
        <v>N/A</v>
      </c>
      <c r="X602" s="81" t="str">
        <f>IFERROR(VLOOKUP(A602,[1]Feuil1!$A:$AJ,32,FALSE),"N/A")</f>
        <v>N/A</v>
      </c>
      <c r="Y602" s="86" t="s">
        <v>1893</v>
      </c>
      <c r="Z602" s="89" t="s">
        <v>2216</v>
      </c>
      <c r="AA602" s="81" t="s">
        <v>840</v>
      </c>
      <c r="AB602" s="85">
        <v>21862</v>
      </c>
      <c r="AC602" s="85"/>
      <c r="AD602" s="85">
        <v>8009</v>
      </c>
      <c r="AE602" s="90">
        <v>43689</v>
      </c>
      <c r="AF602" s="90">
        <v>43689</v>
      </c>
      <c r="AG602" s="90">
        <f t="shared" si="42"/>
        <v>43683</v>
      </c>
      <c r="AH602" s="81"/>
      <c r="AI602" s="133">
        <f>IFERROR(VLOOKUP(SPARES_MANUF[[#This Row],[LCT pour mise à la MAD]],[2]MAD!$B$4:$J$500000,2,FALSE),"MAD TBD")</f>
        <v>43684</v>
      </c>
      <c r="AJ602" s="246">
        <f>IFERROR(VLOOKUP(SPARES_MANUF[[#This Row],[LCT pour mise à la MAD]],[2]MAD!$B$4:$J$500000,9,FALSE),"")</f>
        <v>43685</v>
      </c>
      <c r="AK60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>O</v>
      </c>
      <c r="AL602" s="124">
        <f>SPARES_MANUF[[#This Row],[Promised ODD]]</f>
        <v>43689</v>
      </c>
      <c r="AM602" s="124" t="s">
        <v>10</v>
      </c>
      <c r="AN602" s="200">
        <f>IFERROR(VLOOKUP(SPARES_MANUF[[#This Row],[P/N]],'Table V'!A$1:O$7777,13,FALSE),"0,00")</f>
        <v>1313.9</v>
      </c>
      <c r="AO602" s="201">
        <f>IFERROR(VLOOKUP(SPARES_MANUF[[#This Row],[P/N]],'Table V'!A$1:O$7777,14,FALSE),"0,00")</f>
        <v>0</v>
      </c>
      <c r="AP602" s="202" t="str">
        <f>IFERROR(VLOOKUP(SPARES_MANUF[[#This Row],[P/N]],'Table V'!A$1:O$7777,15,FALSE),"TBD")</f>
        <v>USD</v>
      </c>
      <c r="AQ602" s="201">
        <f>IFERROR(VLOOKUP(SPARES_MANUF[[#This Row],[CONCAT]],[3]PO_AS!$A$2:$R$2520,16,FALSE),"TBD")</f>
        <v>1313.9</v>
      </c>
      <c r="AR602" s="202" t="str">
        <f>IFERROR(VLOOKUP(SPARES_MANUF[[#This Row],[CONCAT]],[3]PO_AS!$A$2:$S$2520,18,FALSE),"TBD")</f>
        <v>USD</v>
      </c>
      <c r="AS602" s="202" t="str">
        <f t="shared" si="40"/>
        <v>Valide</v>
      </c>
      <c r="AT602" s="202" t="str">
        <f t="shared" si="41"/>
        <v>Valide</v>
      </c>
      <c r="AU6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0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02" s="259" t="str">
        <f>LEFT(SPARES_MANUF[[#This Row],[LCT]],9)</f>
        <v>LCT268653</v>
      </c>
      <c r="AX602" s="205">
        <f>SPARES_MANUF[[#This Row],[Collaborated date]]</f>
        <v>43689</v>
      </c>
      <c r="AY602" s="206">
        <f>IF(AND(SPARES_MANUF[[#This Row],[Dashboard date]]&gt;40179,SPARES_MANUF[[#This Row],[Dashboard date]]&lt;45658),SPARES_MANUF[[#This Row],[Dashboard date]],0)</f>
        <v>43689</v>
      </c>
      <c r="AZ602" s="207">
        <f>IF(OR(SPARES_MANUF[[#This Row],[Client]]="STELIA",SPARES_MANUF[[#This Row],[Priority]]="RTN",SPARES_MANUF[[#This Row],[Priority]]="EXP",SPARES_MANUF[[#This Row],[Priority]]="CRIT"),2,1)</f>
        <v>2</v>
      </c>
      <c r="BA602" s="208">
        <f>IFERROR(VLOOKUP(SPARES_MANUF[[#This Row],[P/N]],Tableau2[[#All],[PN]:[Temps alloués (h)]],16,FALSE),"TBD")</f>
        <v>3.74</v>
      </c>
      <c r="BB602" s="208">
        <f>IFERROR(SUM(SPARES_MANUF[[#This Row],[Temps alloués Unitaire]]*SPARES_MANUF[[#This Row],[Requested Qty]]),"TBD")</f>
        <v>3.74</v>
      </c>
    </row>
    <row r="603" spans="1:54" ht="51" hidden="1" customHeight="1" x14ac:dyDescent="0.2">
      <c r="A603" s="335" t="str">
        <f>C603&amp;(RIGHT(D603,2))</f>
        <v>490003863710</v>
      </c>
      <c r="B603" s="81" t="str">
        <f>IFERROR(VLOOKUP(F603,'Table V'!A:K,11,FALSE),"TBD")</f>
        <v>STELIA</v>
      </c>
      <c r="C603" s="81">
        <v>4900038637</v>
      </c>
      <c r="D603" s="85" t="s">
        <v>139</v>
      </c>
      <c r="E603" s="83" t="s">
        <v>86</v>
      </c>
      <c r="F603" s="81" t="s">
        <v>627</v>
      </c>
      <c r="G603" s="81">
        <v>6</v>
      </c>
      <c r="H603" s="81">
        <v>6</v>
      </c>
      <c r="I603" s="81" t="str">
        <f>IFERROR(VLOOKUP(F603,'Stock PHS'!A:F,6,FALSE),"")</f>
        <v/>
      </c>
      <c r="J603" s="84" t="str">
        <f>IFERROR(VLOOKUP(F603,'Table V'!A:I,9,FALSE),"P/N INCONNU")</f>
        <v>P/N CONNU</v>
      </c>
      <c r="K603" s="81" t="str">
        <f>IFERROR(VLOOKUP(F603,'Table V'!A:J,10,FALSE),"TBD")</f>
        <v>N/A</v>
      </c>
      <c r="L603" s="81" t="str">
        <f>IFERROR(VLOOKUP(F603,'Table V'!A:C,3,FALSE),"LdF non existante")</f>
        <v>LdF approuvée</v>
      </c>
      <c r="M603" s="85"/>
      <c r="N603" s="85" t="str">
        <f>IFERROR(VLOOKUP(F603,'Table V'!A:H,8,FALSE),"À définir")</f>
        <v>OUI</v>
      </c>
      <c r="O603" s="81" t="str">
        <f>IFERROR(VLOOKUP(F603,'Table V'!A:E,2,FALSE),"TBD")</f>
        <v>FAISCEAU</v>
      </c>
      <c r="P603" s="85" t="str">
        <f>IFERROR(CONCATENATE(VLOOKUP(F603,'Table V'!$A$1:$Q$259969,17,FALSE),"-",(RIGHT(C603,4)),"0",D603),"")</f>
        <v>1251019-8637010</v>
      </c>
      <c r="Q603" s="92" t="str">
        <f>IFERROR(VLOOKUP(F603,'Table V'!A:L,12,FALSE),"")</f>
        <v>LAB</v>
      </c>
      <c r="R603" s="82" t="s">
        <v>2009</v>
      </c>
      <c r="S603" s="81" t="s">
        <v>2010</v>
      </c>
      <c r="T603" s="90">
        <v>43660</v>
      </c>
      <c r="U603" s="88" t="s">
        <v>18</v>
      </c>
      <c r="V603" s="93" t="str">
        <f>IFERROR(VLOOKUP(F603,'Table V'!A:F,6,FALSE),"TBD")</f>
        <v>N/A</v>
      </c>
      <c r="W603" s="94" t="str">
        <f>IFERROR(VLOOKUP(F603,'Table V'!A:G,7,FALSE),"TBD")</f>
        <v>N/A</v>
      </c>
      <c r="X603" s="81" t="str">
        <f>IFERROR(VLOOKUP(A603,[1]Feuil1!$A:$AJ,32,FALSE),"N/A")</f>
        <v>N/A</v>
      </c>
      <c r="Y603" s="91" t="s">
        <v>1897</v>
      </c>
      <c r="Z603" s="89" t="s">
        <v>2218</v>
      </c>
      <c r="AA603" s="81" t="s">
        <v>840</v>
      </c>
      <c r="AB603" s="85" t="s">
        <v>44</v>
      </c>
      <c r="AC603" s="85"/>
      <c r="AD603" s="85"/>
      <c r="AE603" s="90">
        <v>43697</v>
      </c>
      <c r="AF603" s="90">
        <v>43697</v>
      </c>
      <c r="AG603" s="90">
        <f>IF(OR(E603="AOG",E603="CRIT"),(IFERROR(IF(AF603=0,WORKDAY(AE603,-2),WORKDAY(AF603,-2)),"TBD")),(IFERROR(IF(AF603=0,WORKDAY(AE603,-4),WORKDAY(AF603,-4)),"TBD")))</f>
        <v>43691</v>
      </c>
      <c r="AH603" s="90"/>
      <c r="AI603" s="133" t="str">
        <f>IFERROR(VLOOKUP(SPARES_MANUF[[#This Row],[LCT pour mise à la MAD]],[2]MAD!$B$4:$J$500000,2,FALSE),"MAD TBD")</f>
        <v>MAD TBD</v>
      </c>
      <c r="AJ603" s="246" t="str">
        <f>IFERROR(VLOOKUP(SPARES_MANUF[[#This Row],[LCT pour mise à la MAD]],[2]MAD!$B$4:$J$500000,9,FALSE),"")</f>
        <v/>
      </c>
      <c r="AK60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3" s="124">
        <f>SPARES_MANUF[[#This Row],[Promised ODD]]</f>
        <v>43697</v>
      </c>
      <c r="AM603" s="124" t="s">
        <v>10</v>
      </c>
      <c r="AN603" s="200">
        <f>IFERROR(VLOOKUP(SPARES_MANUF[[#This Row],[P/N]],'Table V'!A$1:O$7777,13,FALSE),"0,00")</f>
        <v>142.56</v>
      </c>
      <c r="AO603" s="201">
        <f>IFERROR(VLOOKUP(SPARES_MANUF[[#This Row],[P/N]],'Table V'!A$1:O$7777,14,FALSE),"0,00")</f>
        <v>0</v>
      </c>
      <c r="AP603" s="202" t="str">
        <f>IFERROR(VLOOKUP(SPARES_MANUF[[#This Row],[P/N]],'Table V'!A$1:O$7777,15,FALSE),"TBD")</f>
        <v>EUR</v>
      </c>
      <c r="AQ603" s="201" t="str">
        <f>IFERROR(VLOOKUP(SPARES_MANUF[[#This Row],[CONCAT]],[3]PO_AS!$A$2:$R$2520,16,FALSE),"TBD")</f>
        <v>TBD</v>
      </c>
      <c r="AR603" s="202" t="str">
        <f>IFERROR(VLOOKUP(SPARES_MANUF[[#This Row],[CONCAT]],[3]PO_AS!$A$2:$S$2520,18,FALSE),"TBD")</f>
        <v>TBD</v>
      </c>
      <c r="AS603" s="202" t="str">
        <f>IF(OR(AN603=AQ603,AO603=AQ603),"Valide","Non valide")</f>
        <v>Non valide</v>
      </c>
      <c r="AT603" s="202" t="str">
        <f>IFERROR(IF(SEARCH(AP603,AR603),"Valide","Non valide"),"Non valide")</f>
        <v>Non valide</v>
      </c>
      <c r="AU6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855.36</v>
      </c>
      <c r="AV603" s="280">
        <f>IFERROR(SPARES_MANUF[[#This Row],[CA]]*INDEX('Paramètres listes'!$A$32:$C$34,MATCH(SPARES_MANUF[[#This Row],[Devise vendue]],'Paramètres listes'!$A$32:$A$34,0),MATCH(DASHBOARD!$J$5,'Paramètres listes'!$A$32:$C$32,0)),"0,00")</f>
        <v>855.36</v>
      </c>
      <c r="AW603" s="260" t="str">
        <f>LEFT(SPARES_MANUF[[#This Row],[LCT]],9)</f>
        <v>LCT374768</v>
      </c>
      <c r="AX603" s="205">
        <f>SPARES_MANUF[[#This Row],[Collaborated date]]</f>
        <v>43697</v>
      </c>
      <c r="AY603" s="206">
        <f>IF(AND(SPARES_MANUF[[#This Row],[Dashboard date]]&gt;40179,SPARES_MANUF[[#This Row],[Dashboard date]]&lt;45658),SPARES_MANUF[[#This Row],[Dashboard date]],0)</f>
        <v>43697</v>
      </c>
      <c r="AZ603" s="207">
        <f>IF(OR(SPARES_MANUF[[#This Row],[Client]]="STELIA",SPARES_MANUF[[#This Row],[Priority]]="RTN",SPARES_MANUF[[#This Row],[Priority]]="EXP",SPARES_MANUF[[#This Row],[Priority]]="CRIT"),2,1)</f>
        <v>2</v>
      </c>
      <c r="BA603" s="208">
        <f>IFERROR(VLOOKUP(SPARES_MANUF[[#This Row],[P/N]],Tableau2[[#All],[PN]:[Temps alloués (h)]],16,FALSE),"TBD")</f>
        <v>1.07</v>
      </c>
      <c r="BB603" s="208">
        <f>IFERROR(SUM(SPARES_MANUF[[#This Row],[Temps alloués Unitaire]]*SPARES_MANUF[[#This Row],[Requested Qty]]),"TBD")</f>
        <v>6.42</v>
      </c>
    </row>
    <row r="604" spans="1:54" ht="25.5" hidden="1" x14ac:dyDescent="0.2">
      <c r="A604" s="344" t="str">
        <f>C604&amp;(RIGHT(D604,2))</f>
        <v>2819793610</v>
      </c>
      <c r="B604" s="229" t="str">
        <f>IFERROR(VLOOKUP(F604,'Table V'!A:K,11,FALSE),"TBD")</f>
        <v>AIRBUS</v>
      </c>
      <c r="C604" s="229">
        <v>28197936</v>
      </c>
      <c r="D604" s="232" t="s">
        <v>139</v>
      </c>
      <c r="E604" s="230" t="s">
        <v>86</v>
      </c>
      <c r="F604" s="146" t="s">
        <v>2080</v>
      </c>
      <c r="G604" s="229">
        <v>1</v>
      </c>
      <c r="H604" s="229">
        <v>1</v>
      </c>
      <c r="I604" s="229" t="str">
        <f>IFERROR(VLOOKUP(F604,'Stock PHS'!A:F,6,FALSE),"")</f>
        <v/>
      </c>
      <c r="J604" s="351" t="str">
        <f>IFERROR(VLOOKUP(F604,'Table V'!A:I,9,FALSE),"P/N INCONNU")</f>
        <v>P/N CONNU</v>
      </c>
      <c r="K604" s="229" t="str">
        <f>IFERROR(VLOOKUP(F604,'Table V'!A:J,10,FALSE),"TBD")</f>
        <v>TBD</v>
      </c>
      <c r="L604" s="229" t="str">
        <f>IFERROR(VLOOKUP(F604,'Table V'!A:C,3,FALSE),"LdF non existante")</f>
        <v>LdF Non approuvée</v>
      </c>
      <c r="M604" s="232"/>
      <c r="N604" s="232" t="str">
        <f>IFERROR(VLOOKUP(F604,'Table V'!A:H,8,FALSE),"À définir")</f>
        <v>NON</v>
      </c>
      <c r="O604" s="229" t="str">
        <f>IFERROR(VLOOKUP(F604,'Table V'!A:E,2,FALSE),"TBD")</f>
        <v>BUNDLE</v>
      </c>
      <c r="P604" s="232" t="str">
        <f>IFERROR(CONCATENATE(VLOOKUP(F604,'Table V'!$A$1:$Q$259969,17,FALSE),"-",(RIGHT(C604,4)),"0",D604),"")</f>
        <v>1251019-7936010</v>
      </c>
      <c r="Q604" s="233" t="str">
        <f>IFERROR(VLOOKUP(F604,'Table V'!A:L,12,FALSE),"")</f>
        <v>COL</v>
      </c>
      <c r="R604" s="147" t="s">
        <v>2102</v>
      </c>
      <c r="S604" s="146" t="s">
        <v>2103</v>
      </c>
      <c r="T604" s="157">
        <v>43678</v>
      </c>
      <c r="U604" s="152" t="s">
        <v>18</v>
      </c>
      <c r="V604" s="234" t="str">
        <f>IFERROR(VLOOKUP(F604,'Table V'!A:F,6,FALSE),"TBD")</f>
        <v>N/A</v>
      </c>
      <c r="W604" s="235" t="str">
        <f>IFERROR(VLOOKUP(F604,'Table V'!A:G,7,FALSE),"TBD")</f>
        <v>N/A</v>
      </c>
      <c r="X604" s="235" t="str">
        <f>IFERROR(VLOOKUP(A604,[1]Feuil1!$A:$AJ,32,FALSE),"N/A")</f>
        <v>N/A</v>
      </c>
      <c r="Y604" s="271" t="s">
        <v>1897</v>
      </c>
      <c r="Z604" s="89" t="s">
        <v>2220</v>
      </c>
      <c r="AA604" s="146" t="s">
        <v>840</v>
      </c>
      <c r="AB604" s="232">
        <v>26437</v>
      </c>
      <c r="AC604" s="232"/>
      <c r="AD604" s="232">
        <v>8350</v>
      </c>
      <c r="AE604" s="236">
        <v>43672</v>
      </c>
      <c r="AF604" s="157">
        <v>43705</v>
      </c>
      <c r="AG604" s="236">
        <f>IF(OR(E604="AOG",E604="CRIT"),(IFERROR(IF(AF604=0,WORKDAY(AE604,-2),WORKDAY(AF604,-2)),"TBD")),(IFERROR(IF(AF604=0,WORKDAY(AE604,-4),WORKDAY(AF604,-4)),"TBD")))</f>
        <v>43699</v>
      </c>
      <c r="AH604" s="236"/>
      <c r="AI604" s="237" t="str">
        <f>IFERROR(VLOOKUP(SPARES_MANUF[[#This Row],[LCT pour mise à la MAD]],[2]MAD!$B$4:$J$500000,2,FALSE),"MAD TBD")</f>
        <v>MAD TBD</v>
      </c>
      <c r="AJ604" s="356" t="str">
        <f>IFERROR(VLOOKUP(SPARES_MANUF[[#This Row],[LCT pour mise à la MAD]],[2]MAD!$B$4:$J$500000,9,FALSE),"")</f>
        <v/>
      </c>
      <c r="AK604" s="35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4" s="359">
        <f>SPARES_MANUF[[#This Row],[Promised ODD]]</f>
        <v>43705</v>
      </c>
      <c r="AM604" s="274" t="s">
        <v>10</v>
      </c>
      <c r="AN604" s="238">
        <f>IFERROR(VLOOKUP(SPARES_MANUF[[#This Row],[P/N]],'Table V'!A$1:O$7777,13,FALSE),"0,00")</f>
        <v>2898</v>
      </c>
      <c r="AO604" s="360">
        <f>IFERROR(VLOOKUP(SPARES_MANUF[[#This Row],[P/N]],'Table V'!A$1:O$7777,14,FALSE),"0,00")</f>
        <v>4238</v>
      </c>
      <c r="AP604" s="361" t="str">
        <f>IFERROR(VLOOKUP(SPARES_MANUF[[#This Row],[P/N]],'Table V'!A$1:O$7777,15,FALSE),"TBD")</f>
        <v>USD</v>
      </c>
      <c r="AQ604" s="360" t="str">
        <f>IFERROR(VLOOKUP(SPARES_MANUF[[#This Row],[CONCAT]],[3]PO_AS!$A$2:$R$2520,16,FALSE),"TBD")</f>
        <v>TBD</v>
      </c>
      <c r="AR604" s="361" t="str">
        <f>IFERROR(VLOOKUP(SPARES_MANUF[[#This Row],[CONCAT]],[3]PO_AS!$A$2:$S$2520,18,FALSE),"TBD")</f>
        <v>TBD</v>
      </c>
      <c r="AS604" s="361" t="str">
        <f>IF(OR(AN604=AQ604,AO604=AQ604),"Valide","Non valide")</f>
        <v>Non valide</v>
      </c>
      <c r="AT604" s="361" t="str">
        <f>IFERROR(IF(SEARCH(AP604,AR604),"Valide","Non valide"),"Non valide")</f>
        <v>Non valide</v>
      </c>
      <c r="AU604" s="28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2898</v>
      </c>
      <c r="AV604" s="281">
        <f>IFERROR(SPARES_MANUF[[#This Row],[CA]]*INDEX('Paramètres listes'!$A$32:$C$34,MATCH(SPARES_MANUF[[#This Row],[Devise vendue]],'Paramètres listes'!$A$32:$A$34,0),MATCH(DASHBOARD!$J$5,'Paramètres listes'!$A$32:$C$32,0)),"0,00")</f>
        <v>2579.2200000000003</v>
      </c>
      <c r="AW604" s="362" t="str">
        <f>LEFT(SPARES_MANUF[[#This Row],[LCT]],9)</f>
        <v>LCT384603</v>
      </c>
      <c r="AX604" s="363">
        <f>SPARES_MANUF[[#This Row],[Collaborated date]]</f>
        <v>43705</v>
      </c>
      <c r="AY604" s="364">
        <f>IF(AND(SPARES_MANUF[[#This Row],[Dashboard date]]&gt;40179,SPARES_MANUF[[#This Row],[Dashboard date]]&lt;45658),SPARES_MANUF[[#This Row],[Dashboard date]],0)</f>
        <v>43705</v>
      </c>
      <c r="AZ604" s="265">
        <f>IF(OR(SPARES_MANUF[[#This Row],[Client]]="STELIA",SPARES_MANUF[[#This Row],[Priority]]="RTN",SPARES_MANUF[[#This Row],[Priority]]="EXP",SPARES_MANUF[[#This Row],[Priority]]="CRIT"),2,1)</f>
        <v>2</v>
      </c>
      <c r="BA604" s="242">
        <f>IFERROR(VLOOKUP(SPARES_MANUF[[#This Row],[P/N]],Tableau2[[#All],[PN]:[Temps alloués (h)]],16,FALSE),"TBD")</f>
        <v>11.4</v>
      </c>
      <c r="BB604" s="242">
        <f>IFERROR(SUM(SPARES_MANUF[[#This Row],[Temps alloués Unitaire]]*SPARES_MANUF[[#This Row],[Requested Qty]]),"TBD")</f>
        <v>11.4</v>
      </c>
    </row>
    <row r="605" spans="1:54" ht="38.25" hidden="1" x14ac:dyDescent="0.2">
      <c r="A605" s="337" t="str">
        <f>C605&amp;(RIGHT(D605,2))</f>
        <v>2823030110</v>
      </c>
      <c r="B605" s="146" t="str">
        <f>IFERROR(VLOOKUP(F605,'Table V'!A:K,11,FALSE),"TBD")</f>
        <v>AIRBUS</v>
      </c>
      <c r="C605" s="146">
        <v>28230301</v>
      </c>
      <c r="D605" s="150">
        <v>10</v>
      </c>
      <c r="E605" s="148" t="s">
        <v>86</v>
      </c>
      <c r="F605" s="146" t="s">
        <v>2201</v>
      </c>
      <c r="G605" s="146">
        <v>3</v>
      </c>
      <c r="H605" s="146">
        <v>3</v>
      </c>
      <c r="I605" s="146" t="str">
        <f>IFERROR(VLOOKUP(F605,'Stock PHS'!A:F,6,FALSE),"")</f>
        <v/>
      </c>
      <c r="J605" s="270" t="str">
        <f>IFERROR(VLOOKUP(F605,'Table V'!A:I,9,FALSE),"P/N INCONNU")</f>
        <v>P/N CONNU</v>
      </c>
      <c r="K605" s="146" t="str">
        <f>IFERROR(VLOOKUP(F605,'Table V'!A:J,10,FALSE),"TBD")</f>
        <v>N/A</v>
      </c>
      <c r="L605" s="146" t="str">
        <f>IFERROR(VLOOKUP(F605,'Table V'!A:C,3,FALSE),"LdF non existante")</f>
        <v>LdF Non approuvée</v>
      </c>
      <c r="M605" s="150"/>
      <c r="N605" s="150" t="str">
        <f>IFERROR(VLOOKUP(F605,'Table V'!A:H,8,FALSE),"À définir")</f>
        <v>NON</v>
      </c>
      <c r="O605" s="146" t="str">
        <f>IFERROR(VLOOKUP(F605,'Table V'!A:E,2,FALSE),"TBD")</f>
        <v>OPTICAL FIBER</v>
      </c>
      <c r="P605" s="150" t="str">
        <f>IFERROR(CONCATENATE(VLOOKUP(F605,'Table V'!$A$1:$Q$259969,17,FALSE),"-",(RIGHT(C605,4)),"0",D605),"")</f>
        <v>1251019-0301010</v>
      </c>
      <c r="Q605" s="151" t="str">
        <f>IFERROR(VLOOKUP(F605,'Table V'!A:L,12,FALSE),"")</f>
        <v>LAB</v>
      </c>
      <c r="R605" s="147" t="s">
        <v>2203</v>
      </c>
      <c r="S605" s="146" t="s">
        <v>2204</v>
      </c>
      <c r="T605" s="157">
        <v>43677</v>
      </c>
      <c r="U605" s="152" t="s">
        <v>18</v>
      </c>
      <c r="V605" s="153" t="str">
        <f>IFERROR(VLOOKUP(F605,'Table V'!A:F,6,FALSE),"TBD")</f>
        <v>N/A</v>
      </c>
      <c r="W605" s="154" t="str">
        <f>IFERROR(VLOOKUP(F605,'Table V'!A:G,7,FALSE),"TBD")</f>
        <v>N/A</v>
      </c>
      <c r="X605" s="154" t="str">
        <f>IFERROR(VLOOKUP(A605,[1]Feuil1!$A:$AJ,32,FALSE),"N/A")</f>
        <v>N/A</v>
      </c>
      <c r="Y605" s="271" t="s">
        <v>1897</v>
      </c>
      <c r="Z605" s="156" t="s">
        <v>2248</v>
      </c>
      <c r="AA605" s="146" t="s">
        <v>840</v>
      </c>
      <c r="AB605" s="150">
        <v>27165</v>
      </c>
      <c r="AC605" s="150"/>
      <c r="AD605" s="150" t="s">
        <v>2229</v>
      </c>
      <c r="AE605" s="157">
        <v>43679.999988425923</v>
      </c>
      <c r="AF605" s="157">
        <v>43707</v>
      </c>
      <c r="AG605" s="157">
        <f>IF(OR(E605="AOG",E605="CRIT"),(IFERROR(IF(AF605=0,WORKDAY(AE605,-2),WORKDAY(AF605,-2)),"TBD")),(IFERROR(IF(AF605=0,WORKDAY(AE605,-4),WORKDAY(AF605,-4)),"TBD")))</f>
        <v>43703</v>
      </c>
      <c r="AH605" s="157"/>
      <c r="AI605" s="158" t="str">
        <f>IFERROR(VLOOKUP(SPARES_MANUF[[#This Row],[LCT pour mise à la MAD]],[2]MAD!$B$4:$J$500000,2,FALSE),"MAD TBD")</f>
        <v>MAD TBD</v>
      </c>
      <c r="AJ605" s="272" t="str">
        <f>IFERROR(VLOOKUP(SPARES_MANUF[[#This Row],[LCT pour mise à la MAD]],[2]MAD!$B$4:$J$500000,9,FALSE),"")</f>
        <v/>
      </c>
      <c r="AK605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5" s="274">
        <f>SPARES_MANUF[[#This Row],[Promised ODD]]</f>
        <v>43707</v>
      </c>
      <c r="AM605" s="149" t="s">
        <v>10</v>
      </c>
      <c r="AN605" s="200">
        <f>IFERROR(VLOOKUP(SPARES_MANUF[[#This Row],[P/N]],'Table V'!A$1:O$7777,13,FALSE),"0,00")</f>
        <v>737</v>
      </c>
      <c r="AO605" s="275">
        <f>IFERROR(VLOOKUP(SPARES_MANUF[[#This Row],[P/N]],'Table V'!A$1:O$7777,14,FALSE),"0,00")</f>
        <v>979</v>
      </c>
      <c r="AP605" s="276" t="str">
        <f>IFERROR(VLOOKUP(SPARES_MANUF[[#This Row],[P/N]],'Table V'!A$1:O$7777,15,FALSE),"TBD")</f>
        <v>USD</v>
      </c>
      <c r="AQ605" s="275">
        <f>IFERROR(VLOOKUP(SPARES_MANUF[[#This Row],[CONCAT]],[3]PO_AS!$A$2:$R$2520,16,FALSE),"TBD")</f>
        <v>0.01</v>
      </c>
      <c r="AR605" s="276" t="str">
        <f>IFERROR(VLOOKUP(SPARES_MANUF[[#This Row],[CONCAT]],[3]PO_AS!$A$2:$S$2520,18,FALSE),"TBD")</f>
        <v>EUR</v>
      </c>
      <c r="AS605" s="276" t="str">
        <f>IF(OR(AN605=AQ605,AO605=AQ605),"Valide","Non valide")</f>
        <v>Non valide</v>
      </c>
      <c r="AT605" s="276" t="str">
        <f>IFERROR(IF(SEARCH(AP605,AR605),"Valide","Non valide"),"Non valide")</f>
        <v>Non valide</v>
      </c>
      <c r="AU605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2211</v>
      </c>
      <c r="AV605" s="227">
        <f>IFERROR(SPARES_MANUF[[#This Row],[CA]]*INDEX('Paramètres listes'!$A$32:$C$34,MATCH(SPARES_MANUF[[#This Row],[Devise vendue]],'Paramètres listes'!$A$32:$A$34,0),MATCH(DASHBOARD!$J$5,'Paramètres listes'!$A$32:$C$32,0)),"0,00")</f>
        <v>1967.79</v>
      </c>
      <c r="AW605" s="338" t="str">
        <f>LEFT(SPARES_MANUF[[#This Row],[LCT]],9)</f>
        <v>LCT402133</v>
      </c>
      <c r="AX605" s="205">
        <f>SPARES_MANUF[[#This Row],[Collaborated date]]</f>
        <v>43707</v>
      </c>
      <c r="AY605" s="206">
        <f>IF(AND(SPARES_MANUF[[#This Row],[Dashboard date]]&gt;40179,SPARES_MANUF[[#This Row],[Dashboard date]]&lt;45658),SPARES_MANUF[[#This Row],[Dashboard date]],0)</f>
        <v>43707</v>
      </c>
      <c r="AZ605" s="223">
        <f>IF(OR(SPARES_MANUF[[#This Row],[Client]]="STELIA",SPARES_MANUF[[#This Row],[Priority]]="RTN",SPARES_MANUF[[#This Row],[Priority]]="EXP",SPARES_MANUF[[#This Row],[Priority]]="CRIT"),2,1)</f>
        <v>2</v>
      </c>
      <c r="BA605" s="224">
        <f>IFERROR(VLOOKUP(SPARES_MANUF[[#This Row],[P/N]],Tableau2[[#All],[PN]:[Temps alloués (h)]],16,FALSE),"TBD")</f>
        <v>2</v>
      </c>
      <c r="BB605" s="224">
        <f>IFERROR(SUM(SPARES_MANUF[[#This Row],[Temps alloués Unitaire]]*SPARES_MANUF[[#This Row],[Requested Qty]]),"TBD")</f>
        <v>6</v>
      </c>
    </row>
    <row r="606" spans="1:54" ht="38.25" hidden="1" customHeight="1" x14ac:dyDescent="0.2">
      <c r="A606" s="335" t="str">
        <f>C606&amp;(RIGHT(D606,2))</f>
        <v>REPARATION/A</v>
      </c>
      <c r="B606" s="81" t="str">
        <f>IFERROR(VLOOKUP(F606,'Table V'!A:K,11,FALSE),"TBD")</f>
        <v>LATECOERE</v>
      </c>
      <c r="C606" s="81" t="s">
        <v>1905</v>
      </c>
      <c r="D606" s="85" t="s">
        <v>44</v>
      </c>
      <c r="E606" s="83"/>
      <c r="F606" s="81" t="s">
        <v>1477</v>
      </c>
      <c r="G606" s="81">
        <v>2</v>
      </c>
      <c r="H606" s="81">
        <v>2</v>
      </c>
      <c r="I606" s="81" t="str">
        <f>IFERROR(VLOOKUP(F606,'Stock PHS'!A:F,6,FALSE),"")</f>
        <v/>
      </c>
      <c r="J606" s="84" t="str">
        <f>IFERROR(VLOOKUP(F606,'Table V'!A:I,9,FALSE),"P/N INCONNU")</f>
        <v>P/N CONNU</v>
      </c>
      <c r="K606" s="81" t="str">
        <f>IFERROR(VLOOKUP(F606,'Table V'!A:J,10,FALSE),"TBD")</f>
        <v>N/A</v>
      </c>
      <c r="L606" s="81" t="str">
        <f>IFERROR(VLOOKUP(F606,'Table V'!A:C,3,FALSE),"LdF non existante")</f>
        <v>LdF approuvée</v>
      </c>
      <c r="M606" s="85"/>
      <c r="N606" s="85" t="str">
        <f>IFERROR(VLOOKUP(F606,'Table V'!A:H,8,FALSE),"À définir")</f>
        <v>NON</v>
      </c>
      <c r="O606" s="81" t="str">
        <f>IFERROR(VLOOKUP(F606,'Table V'!A:E,2,FALSE),"TBD")</f>
        <v>FDVESS-L4</v>
      </c>
      <c r="P606" s="85" t="str">
        <f>IFERROR(CONCATENATE(VLOOKUP(F606,'Table V'!$A$1:$Q$259969,17,FALSE),"-",(RIGHT(C606,4)),"0",D606),"")</f>
        <v>1251619-TION0N/A</v>
      </c>
      <c r="Q606" s="92" t="str">
        <f>IFERROR(VLOOKUP(F606,'Table V'!A:L,12,FALSE),"")</f>
        <v>COL</v>
      </c>
      <c r="R606" s="82" t="s">
        <v>2139</v>
      </c>
      <c r="S606" s="81" t="s">
        <v>2200</v>
      </c>
      <c r="T606" s="90">
        <v>43698</v>
      </c>
      <c r="U606" s="88" t="s">
        <v>10</v>
      </c>
      <c r="V606" s="93" t="str">
        <f>IFERROR(VLOOKUP(F606,'Table V'!A:F,6,FALSE),"TBD")</f>
        <v>N/A</v>
      </c>
      <c r="W606" s="94" t="str">
        <f>IFERROR(VLOOKUP(F606,'Table V'!A:G,7,FALSE),"TBD")</f>
        <v>N/A</v>
      </c>
      <c r="X606" s="81" t="str">
        <f>IFERROR(VLOOKUP(A606,[1]Feuil1!$A:$AJ,32,FALSE),"N/A")</f>
        <v>N/A</v>
      </c>
      <c r="Y606" s="86" t="s">
        <v>1897</v>
      </c>
      <c r="Z606" s="89" t="s">
        <v>2206</v>
      </c>
      <c r="AA606" s="81" t="s">
        <v>141</v>
      </c>
      <c r="AB606" s="85" t="s">
        <v>44</v>
      </c>
      <c r="AC606" s="85" t="s">
        <v>44</v>
      </c>
      <c r="AD606" s="85">
        <v>24971</v>
      </c>
      <c r="AE606" s="90" t="s">
        <v>129</v>
      </c>
      <c r="AF606" s="90">
        <v>43707</v>
      </c>
      <c r="AG606" s="90">
        <v>43706</v>
      </c>
      <c r="AH606" s="90"/>
      <c r="AI606" s="133" t="str">
        <f>IFERROR(VLOOKUP(SPARES_MANUF[[#This Row],[LCT pour mise à la MAD]],[2]MAD!$B$4:$J$500000,2,FALSE),"MAD TBD")</f>
        <v>MAD TBD</v>
      </c>
      <c r="AJ606" s="246" t="str">
        <f>IFERROR(VLOOKUP(SPARES_MANUF[[#This Row],[LCT pour mise à la MAD]],[2]MAD!$B$4:$J$500000,9,FALSE),"")</f>
        <v/>
      </c>
      <c r="AK60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6" s="124">
        <f>SPARES_MANUF[[#This Row],[Promised ODD]]</f>
        <v>43707</v>
      </c>
      <c r="AM606" s="124"/>
      <c r="AN606" s="200">
        <f>IFERROR(VLOOKUP(SPARES_MANUF[[#This Row],[P/N]],'Table V'!A$1:O$7777,13,FALSE),"0,00")</f>
        <v>1321</v>
      </c>
      <c r="AO606" s="201" t="str">
        <f>IFERROR(VLOOKUP(SPARES_MANUF[[#This Row],[P/N]],'Table V'!A$1:O$7777,14,FALSE),"0,00")</f>
        <v>N/A</v>
      </c>
      <c r="AP606" s="202" t="str">
        <f>IFERROR(VLOOKUP(SPARES_MANUF[[#This Row],[P/N]],'Table V'!A$1:O$7777,15,FALSE),"TBD")</f>
        <v>EUR</v>
      </c>
      <c r="AQ606" s="201" t="str">
        <f>IFERROR(VLOOKUP(SPARES_MANUF[[#This Row],[CONCAT]],[3]PO_AS!$A$2:$R$2520,16,FALSE),"TBD")</f>
        <v>TBD</v>
      </c>
      <c r="AR606" s="202" t="str">
        <f>IFERROR(VLOOKUP(SPARES_MANUF[[#This Row],[CONCAT]],[3]PO_AS!$A$2:$S$2520,18,FALSE),"TBD")</f>
        <v>TBD</v>
      </c>
      <c r="AS606" s="202" t="str">
        <f>IF(OR(AN606=AQ606,AO606=AQ606),"Valide","Non valide")</f>
        <v>Non valide</v>
      </c>
      <c r="AT606" s="202" t="str">
        <f>IFERROR(IF(SEARCH(AP606,AR606),"Valide","Non valide"),"Non valide")</f>
        <v>Non valide</v>
      </c>
      <c r="AU6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2642</v>
      </c>
      <c r="AV606" s="280">
        <f>IFERROR(SPARES_MANUF[[#This Row],[CA]]*INDEX('Paramètres listes'!$A$32:$C$34,MATCH(SPARES_MANUF[[#This Row],[Devise vendue]],'Paramètres listes'!$A$32:$A$34,0),MATCH(DASHBOARD!$J$5,'Paramètres listes'!$A$32:$C$32,0)),"0,00")</f>
        <v>2642</v>
      </c>
      <c r="AW606" s="260" t="str">
        <f>LEFT(SPARES_MANUF[[#This Row],[LCT]],9)</f>
        <v>LCT387573</v>
      </c>
      <c r="AX606" s="205">
        <f>SPARES_MANUF[[#This Row],[Collaborated date]]</f>
        <v>43707</v>
      </c>
      <c r="AY606" s="206">
        <f>IF(AND(SPARES_MANUF[[#This Row],[Dashboard date]]&gt;40179,SPARES_MANUF[[#This Row],[Dashboard date]]&lt;45658),SPARES_MANUF[[#This Row],[Dashboard date]],0)</f>
        <v>43707</v>
      </c>
      <c r="AZ606" s="207">
        <f>IF(OR(SPARES_MANUF[[#This Row],[Client]]="STELIA",SPARES_MANUF[[#This Row],[Priority]]="RTN",SPARES_MANUF[[#This Row],[Priority]]="EXP",SPARES_MANUF[[#This Row],[Priority]]="CRIT"),2,1)</f>
        <v>1</v>
      </c>
      <c r="BA606" s="208">
        <f>IFERROR(VLOOKUP(SPARES_MANUF[[#This Row],[P/N]],Tableau2[[#All],[PN]:[Temps alloués (h)]],16,FALSE),"TBD")</f>
        <v>1.78</v>
      </c>
      <c r="BB606" s="208">
        <f>IFERROR(SUM(SPARES_MANUF[[#This Row],[Temps alloués Unitaire]]*SPARES_MANUF[[#This Row],[Requested Qty]]),"TBD")</f>
        <v>3.56</v>
      </c>
    </row>
    <row r="607" spans="1:54" ht="51" hidden="1" customHeight="1" x14ac:dyDescent="0.2">
      <c r="A607" s="335" t="str">
        <f>C607&amp;(RIGHT(D607,2))</f>
        <v>450033675360</v>
      </c>
      <c r="B607" s="81" t="str">
        <f>IFERROR(VLOOKUP(F607,'Table V'!A:K,11,FALSE),"TBD")</f>
        <v>LATECOERE</v>
      </c>
      <c r="C607" s="81">
        <v>4500336753</v>
      </c>
      <c r="D607" s="85" t="s">
        <v>1363</v>
      </c>
      <c r="E607" s="83"/>
      <c r="F607" s="81" t="s">
        <v>1477</v>
      </c>
      <c r="G607" s="81">
        <v>1</v>
      </c>
      <c r="H607" s="81">
        <v>1</v>
      </c>
      <c r="I607" s="81" t="str">
        <f>IFERROR(VLOOKUP(F607,'Stock PHS'!A:F,6,FALSE),"")</f>
        <v/>
      </c>
      <c r="J607" s="84" t="str">
        <f>IFERROR(VLOOKUP(F607,'Table V'!A:I,9,FALSE),"P/N INCONNU")</f>
        <v>P/N CONNU</v>
      </c>
      <c r="K607" s="81" t="str">
        <f>IFERROR(VLOOKUP(F607,'Table V'!A:J,10,FALSE),"TBD")</f>
        <v>N/A</v>
      </c>
      <c r="L607" s="81" t="str">
        <f>IFERROR(VLOOKUP(F607,'Table V'!A:C,3,FALSE),"LdF non existante")</f>
        <v>LdF approuvée</v>
      </c>
      <c r="M607" s="85" t="s">
        <v>46</v>
      </c>
      <c r="N607" s="85" t="str">
        <f>IFERROR(VLOOKUP(F607,'Table V'!A:H,8,FALSE),"À définir")</f>
        <v>NON</v>
      </c>
      <c r="O607" s="81" t="str">
        <f>IFERROR(VLOOKUP(F607,'Table V'!A:E,2,FALSE),"TBD")</f>
        <v>FDVESS-L4</v>
      </c>
      <c r="P607" s="81" t="str">
        <f>IFERROR(CONCATENATE(VLOOKUP(F607,'Table V'!$A$1:$Q$259969,17,FALSE),"-",(RIGHT(C607,4)),"0",D607),"")</f>
        <v>1251619-6753060</v>
      </c>
      <c r="Q607" s="92" t="str">
        <f>IFERROR(VLOOKUP(F607,'Table V'!A:L,12,FALSE),"")</f>
        <v>COL</v>
      </c>
      <c r="R607" s="82" t="s">
        <v>1973</v>
      </c>
      <c r="S607" s="81">
        <v>71140043</v>
      </c>
      <c r="T607" s="90">
        <v>43698</v>
      </c>
      <c r="U607" s="88" t="s">
        <v>10</v>
      </c>
      <c r="V607" s="93" t="str">
        <f>IFERROR(VLOOKUP(F607,'Table V'!A:F,6,FALSE),"TBD")</f>
        <v>N/A</v>
      </c>
      <c r="W607" s="94" t="str">
        <f>IFERROR(VLOOKUP(F607,'Table V'!A:G,7,FALSE),"TBD")</f>
        <v>N/A</v>
      </c>
      <c r="X607" s="94" t="str">
        <f>IFERROR(VLOOKUP(A607,[1]Feuil1!$A:$AJ,32,FALSE),"N/A")</f>
        <v>N/A</v>
      </c>
      <c r="Y607" s="86" t="s">
        <v>1897</v>
      </c>
      <c r="Z607" s="89" t="s">
        <v>2205</v>
      </c>
      <c r="AA607" s="81" t="s">
        <v>141</v>
      </c>
      <c r="AB607" s="85" t="s">
        <v>44</v>
      </c>
      <c r="AC607" s="85" t="s">
        <v>44</v>
      </c>
      <c r="AD607" s="85">
        <v>4923</v>
      </c>
      <c r="AE607" s="90">
        <v>43479</v>
      </c>
      <c r="AF607" s="90">
        <v>43707</v>
      </c>
      <c r="AG607" s="90">
        <v>43706</v>
      </c>
      <c r="AH607" s="81"/>
      <c r="AI607" s="133" t="str">
        <f>IFERROR(VLOOKUP(SPARES_MANUF[[#This Row],[LCT pour mise à la MAD]],[2]MAD!$B$4:$J$500000,2,FALSE),"MAD TBD")</f>
        <v>MAD TBD</v>
      </c>
      <c r="AJ607" s="246" t="str">
        <f>IFERROR(VLOOKUP(SPARES_MANUF[[#This Row],[LCT pour mise à la MAD]],[2]MAD!$B$4:$J$500000,9,FALSE),"")</f>
        <v/>
      </c>
      <c r="AK60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7" s="124">
        <f>SPARES_MANUF[[#This Row],[Promised ODD]]</f>
        <v>43707</v>
      </c>
      <c r="AM607" s="124"/>
      <c r="AN607" s="200">
        <f>IFERROR(VLOOKUP(SPARES_MANUF[[#This Row],[P/N]],'Table V'!A$1:O$7777,13,FALSE),"0,00")</f>
        <v>1321</v>
      </c>
      <c r="AO607" s="201" t="str">
        <f>IFERROR(VLOOKUP(SPARES_MANUF[[#This Row],[P/N]],'Table V'!A$1:O$7777,14,FALSE),"0,00")</f>
        <v>N/A</v>
      </c>
      <c r="AP607" s="202" t="str">
        <f>IFERROR(VLOOKUP(SPARES_MANUF[[#This Row],[P/N]],'Table V'!A$1:O$7777,15,FALSE),"TBD")</f>
        <v>EUR</v>
      </c>
      <c r="AQ607" s="201" t="str">
        <f>IFERROR(VLOOKUP(SPARES_MANUF[[#This Row],[CONCAT]],[3]PO_AS!$A$2:$R$2520,16,FALSE),"TBD")</f>
        <v>TBD</v>
      </c>
      <c r="AR607" s="202" t="str">
        <f>IFERROR(VLOOKUP(SPARES_MANUF[[#This Row],[CONCAT]],[3]PO_AS!$A$2:$S$2520,18,FALSE),"TBD")</f>
        <v>TBD</v>
      </c>
      <c r="AS607" s="202" t="str">
        <f>IF(OR(AN607=AQ607,AO607=AQ607),"Valide","Non valide")</f>
        <v>Non valide</v>
      </c>
      <c r="AT607" s="202" t="str">
        <f>IFERROR(IF(SEARCH(AP607,AR607),"Valide","Non valide"),"Non valide")</f>
        <v>Non valide</v>
      </c>
      <c r="AU6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07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07" s="259" t="str">
        <f>LEFT(SPARES_MANUF[[#This Row],[LCT]],9)</f>
        <v>LCT364961</v>
      </c>
      <c r="AX607" s="205">
        <f>SPARES_MANUF[[#This Row],[Collaborated date]]</f>
        <v>43707</v>
      </c>
      <c r="AY607" s="206">
        <f>IF(AND(SPARES_MANUF[[#This Row],[Dashboard date]]&gt;40179,SPARES_MANUF[[#This Row],[Dashboard date]]&lt;45658),SPARES_MANUF[[#This Row],[Dashboard date]],0)</f>
        <v>43707</v>
      </c>
      <c r="AZ607" s="207">
        <f>IF(OR(SPARES_MANUF[[#This Row],[Client]]="STELIA",SPARES_MANUF[[#This Row],[Priority]]="RTN",SPARES_MANUF[[#This Row],[Priority]]="EXP",SPARES_MANUF[[#This Row],[Priority]]="CRIT"),2,1)</f>
        <v>1</v>
      </c>
      <c r="BA607" s="208">
        <f>IFERROR(VLOOKUP(SPARES_MANUF[[#This Row],[P/N]],Tableau2[[#All],[PN]:[Temps alloués (h)]],16,FALSE),"TBD")</f>
        <v>1.78</v>
      </c>
      <c r="BB607" s="208">
        <f>IFERROR(SUM(SPARES_MANUF[[#This Row],[Temps alloués Unitaire]]*SPARES_MANUF[[#This Row],[Requested Qty]]),"TBD")</f>
        <v>1.78</v>
      </c>
    </row>
    <row r="608" spans="1:54" ht="38.25" hidden="1" customHeight="1" x14ac:dyDescent="0.2">
      <c r="A608" s="335" t="str">
        <f>C608&amp;(RIGHT(D608,2))</f>
        <v>450033675360</v>
      </c>
      <c r="B608" s="81" t="str">
        <f>IFERROR(VLOOKUP(F608,'Table V'!A:K,11,FALSE),"TBD")</f>
        <v>LATECOERE</v>
      </c>
      <c r="C608" s="81">
        <v>4500336753</v>
      </c>
      <c r="D608" s="85" t="s">
        <v>1363</v>
      </c>
      <c r="E608" s="83"/>
      <c r="F608" s="81" t="s">
        <v>1477</v>
      </c>
      <c r="G608" s="81">
        <v>1</v>
      </c>
      <c r="H608" s="81">
        <v>1</v>
      </c>
      <c r="I608" s="81" t="str">
        <f>IFERROR(VLOOKUP(F608,'Stock PHS'!A:F,6,FALSE),"")</f>
        <v/>
      </c>
      <c r="J608" s="84" t="str">
        <f>IFERROR(VLOOKUP(F608,'Table V'!A:I,9,FALSE),"P/N INCONNU")</f>
        <v>P/N CONNU</v>
      </c>
      <c r="K608" s="81" t="str">
        <f>IFERROR(VLOOKUP(F608,'Table V'!A:J,10,FALSE),"TBD")</f>
        <v>N/A</v>
      </c>
      <c r="L608" s="81" t="str">
        <f>IFERROR(VLOOKUP(F608,'Table V'!A:C,3,FALSE),"LdF non existante")</f>
        <v>LdF approuvée</v>
      </c>
      <c r="M608" s="85" t="s">
        <v>46</v>
      </c>
      <c r="N608" s="85" t="str">
        <f>IFERROR(VLOOKUP(F608,'Table V'!A:H,8,FALSE),"À définir")</f>
        <v>NON</v>
      </c>
      <c r="O608" s="81" t="str">
        <f>IFERROR(VLOOKUP(F608,'Table V'!A:E,2,FALSE),"TBD")</f>
        <v>FDVESS-L4</v>
      </c>
      <c r="P608" s="81" t="str">
        <f>IFERROR(CONCATENATE(VLOOKUP(F608,'Table V'!$A$1:$Q$259969,17,FALSE),"-",(RIGHT(C608,4)),"0",D608),"")</f>
        <v>1251619-6753060</v>
      </c>
      <c r="Q608" s="92" t="str">
        <f>IFERROR(VLOOKUP(F608,'Table V'!A:L,12,FALSE),"")</f>
        <v>COL</v>
      </c>
      <c r="R608" s="82" t="s">
        <v>1985</v>
      </c>
      <c r="S608" s="81">
        <v>71140044</v>
      </c>
      <c r="T608" s="90">
        <v>43698</v>
      </c>
      <c r="U608" s="88" t="s">
        <v>10</v>
      </c>
      <c r="V608" s="93" t="str">
        <f>IFERROR(VLOOKUP(F608,'Table V'!A:F,6,FALSE),"TBD")</f>
        <v>N/A</v>
      </c>
      <c r="W608" s="94" t="str">
        <f>IFERROR(VLOOKUP(F608,'Table V'!A:G,7,FALSE),"TBD")</f>
        <v>N/A</v>
      </c>
      <c r="X608" s="94" t="str">
        <f>IFERROR(VLOOKUP(A608,[1]Feuil1!$A:$AJ,32,FALSE),"N/A")</f>
        <v>N/A</v>
      </c>
      <c r="Y608" s="86" t="s">
        <v>1897</v>
      </c>
      <c r="Z608" s="89" t="s">
        <v>2273</v>
      </c>
      <c r="AA608" s="81" t="s">
        <v>141</v>
      </c>
      <c r="AB608" s="85" t="s">
        <v>44</v>
      </c>
      <c r="AC608" s="85" t="s">
        <v>44</v>
      </c>
      <c r="AD608" s="85">
        <v>4923</v>
      </c>
      <c r="AE608" s="90">
        <v>43479</v>
      </c>
      <c r="AF608" s="90">
        <v>43707</v>
      </c>
      <c r="AG608" s="90">
        <v>43706</v>
      </c>
      <c r="AH608" s="81"/>
      <c r="AI608" s="133" t="str">
        <f>IFERROR(VLOOKUP(SPARES_MANUF[[#This Row],[LCT pour mise à la MAD]],[2]MAD!$B$4:$J$500000,2,FALSE),"MAD TBD")</f>
        <v>MAD TBD</v>
      </c>
      <c r="AJ608" s="246" t="str">
        <f>IFERROR(VLOOKUP(SPARES_MANUF[[#This Row],[LCT pour mise à la MAD]],[2]MAD!$B$4:$J$500000,9,FALSE),"")</f>
        <v/>
      </c>
      <c r="AK60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8" s="124">
        <f>SPARES_MANUF[[#This Row],[Promised ODD]]</f>
        <v>43707</v>
      </c>
      <c r="AM608" s="124"/>
      <c r="AN608" s="200">
        <f>IFERROR(VLOOKUP(SPARES_MANUF[[#This Row],[P/N]],'Table V'!A$1:O$7777,13,FALSE),"0,00")</f>
        <v>1321</v>
      </c>
      <c r="AO608" s="201" t="str">
        <f>IFERROR(VLOOKUP(SPARES_MANUF[[#This Row],[P/N]],'Table V'!A$1:O$7777,14,FALSE),"0,00")</f>
        <v>N/A</v>
      </c>
      <c r="AP608" s="202" t="str">
        <f>IFERROR(VLOOKUP(SPARES_MANUF[[#This Row],[P/N]],'Table V'!A$1:O$7777,15,FALSE),"TBD")</f>
        <v>EUR</v>
      </c>
      <c r="AQ608" s="201" t="str">
        <f>IFERROR(VLOOKUP(SPARES_MANUF[[#This Row],[CONCAT]],[3]PO_AS!$A$2:$R$2520,16,FALSE),"TBD")</f>
        <v>TBD</v>
      </c>
      <c r="AR608" s="202" t="str">
        <f>IFERROR(VLOOKUP(SPARES_MANUF[[#This Row],[CONCAT]],[3]PO_AS!$A$2:$S$2520,18,FALSE),"TBD")</f>
        <v>TBD</v>
      </c>
      <c r="AS608" s="202" t="str">
        <f>IF(OR(AN608=AQ608,AO608=AQ608),"Valide","Non valide")</f>
        <v>Non valide</v>
      </c>
      <c r="AT608" s="202" t="str">
        <f>IFERROR(IF(SEARCH(AP608,AR608),"Valide","Non valide"),"Non valide")</f>
        <v>Non valide</v>
      </c>
      <c r="AU6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08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08" s="259" t="str">
        <f>LEFT(SPARES_MANUF[[#This Row],[LCT]],9)</f>
        <v>LCT372574</v>
      </c>
      <c r="AX608" s="205">
        <f>SPARES_MANUF[[#This Row],[Collaborated date]]</f>
        <v>43707</v>
      </c>
      <c r="AY608" s="206">
        <f>IF(AND(SPARES_MANUF[[#This Row],[Dashboard date]]&gt;40179,SPARES_MANUF[[#This Row],[Dashboard date]]&lt;45658),SPARES_MANUF[[#This Row],[Dashboard date]],0)</f>
        <v>43707</v>
      </c>
      <c r="AZ608" s="207">
        <f>IF(OR(SPARES_MANUF[[#This Row],[Client]]="STELIA",SPARES_MANUF[[#This Row],[Priority]]="RTN",SPARES_MANUF[[#This Row],[Priority]]="EXP",SPARES_MANUF[[#This Row],[Priority]]="CRIT"),2,1)</f>
        <v>1</v>
      </c>
      <c r="BA608" s="208">
        <f>IFERROR(VLOOKUP(SPARES_MANUF[[#This Row],[P/N]],Tableau2[[#All],[PN]:[Temps alloués (h)]],16,FALSE),"TBD")</f>
        <v>1.78</v>
      </c>
      <c r="BB608" s="208">
        <f>IFERROR(SUM(SPARES_MANUF[[#This Row],[Temps alloués Unitaire]]*SPARES_MANUF[[#This Row],[Requested Qty]]),"TBD")</f>
        <v>1.78</v>
      </c>
    </row>
    <row r="609" spans="1:54" ht="25.5" hidden="1" x14ac:dyDescent="0.2">
      <c r="A609" s="335" t="str">
        <f>C609&amp;(RIGHT(D609,2))</f>
        <v>450033675340</v>
      </c>
      <c r="B609" s="81" t="str">
        <f>IFERROR(VLOOKUP(F609,'Table V'!A:K,11,FALSE),"TBD")</f>
        <v>LATECOERE</v>
      </c>
      <c r="C609" s="81">
        <v>4500336753</v>
      </c>
      <c r="D609" s="85" t="s">
        <v>1257</v>
      </c>
      <c r="E609" s="83"/>
      <c r="F609" s="81" t="s">
        <v>1477</v>
      </c>
      <c r="G609" s="81">
        <v>1</v>
      </c>
      <c r="H609" s="81">
        <v>1</v>
      </c>
      <c r="I609" s="81" t="str">
        <f>IFERROR(VLOOKUP(F609,'Stock PHS'!A:F,6,FALSE),"")</f>
        <v/>
      </c>
      <c r="J609" s="84" t="str">
        <f>IFERROR(VLOOKUP(F609,'Table V'!A:I,9,FALSE),"P/N INCONNU")</f>
        <v>P/N CONNU</v>
      </c>
      <c r="K609" s="81" t="str">
        <f>IFERROR(VLOOKUP(F609,'Table V'!A:J,10,FALSE),"TBD")</f>
        <v>N/A</v>
      </c>
      <c r="L609" s="81" t="str">
        <f>IFERROR(VLOOKUP(F609,'Table V'!A:C,3,FALSE),"LdF non existante")</f>
        <v>LdF approuvée</v>
      </c>
      <c r="M609" s="85" t="s">
        <v>46</v>
      </c>
      <c r="N609" s="81" t="str">
        <f>IFERROR(VLOOKUP(F609,'Table V'!A:H,8,FALSE),"À définir")</f>
        <v>NON</v>
      </c>
      <c r="O609" s="81" t="str">
        <f>IFERROR(VLOOKUP(F609,'Table V'!A:E,2,FALSE),"TBD")</f>
        <v>FDVESS-L4</v>
      </c>
      <c r="P609" s="81" t="str">
        <f>IFERROR(CONCATENATE(VLOOKUP(F609,'Table V'!$A$1:$Q$259969,17,FALSE),"-",(RIGHT(C609,4)),"0",D609),"")</f>
        <v>1251619-6753040</v>
      </c>
      <c r="Q609" s="86" t="str">
        <f>IFERROR(VLOOKUP(F609,'Table V'!A:L,12,FALSE),"")</f>
        <v>COL</v>
      </c>
      <c r="R609" s="82" t="s">
        <v>1993</v>
      </c>
      <c r="S609" s="81">
        <v>71140045</v>
      </c>
      <c r="T609" s="90">
        <v>43698</v>
      </c>
      <c r="U609" s="88" t="s">
        <v>10</v>
      </c>
      <c r="V609" s="86" t="str">
        <f>IFERROR(VLOOKUP(F609,'Table V'!A:F,6,FALSE),"TBD")</f>
        <v>N/A</v>
      </c>
      <c r="W609" s="81" t="str">
        <f>IFERROR(VLOOKUP(F609,'Table V'!A:G,7,FALSE),"TBD")</f>
        <v>N/A</v>
      </c>
      <c r="X609" s="81" t="str">
        <f>IFERROR(VLOOKUP(A609,[1]Feuil1!$A:$AJ,32,FALSE),"N/A")</f>
        <v>N/A</v>
      </c>
      <c r="Y609" s="86" t="s">
        <v>1897</v>
      </c>
      <c r="Z609" s="89" t="s">
        <v>2205</v>
      </c>
      <c r="AA609" s="81" t="s">
        <v>141</v>
      </c>
      <c r="AB609" s="85" t="s">
        <v>44</v>
      </c>
      <c r="AC609" s="85" t="s">
        <v>44</v>
      </c>
      <c r="AD609" s="85">
        <v>4923</v>
      </c>
      <c r="AE609" s="90">
        <v>43599</v>
      </c>
      <c r="AF609" s="90">
        <v>43707</v>
      </c>
      <c r="AG609" s="90">
        <v>43706</v>
      </c>
      <c r="AH609" s="81"/>
      <c r="AI609" s="133" t="str">
        <f>IFERROR(VLOOKUP(SPARES_MANUF[[#This Row],[LCT pour mise à la MAD]],[2]MAD!$B$4:$J$500000,2,FALSE),"MAD TBD")</f>
        <v>MAD TBD</v>
      </c>
      <c r="AJ609" s="246" t="str">
        <f>IFERROR(VLOOKUP(SPARES_MANUF[[#This Row],[LCT pour mise à la MAD]],[2]MAD!$B$4:$J$500000,9,FALSE),"")</f>
        <v/>
      </c>
      <c r="AK60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09" s="124">
        <f>SPARES_MANUF[[#This Row],[Promised ODD]]</f>
        <v>43707</v>
      </c>
      <c r="AM609" s="124"/>
      <c r="AN609" s="200">
        <f>IFERROR(VLOOKUP(SPARES_MANUF[[#This Row],[P/N]],'Table V'!A$1:O$7777,13,FALSE),"0,00")</f>
        <v>1321</v>
      </c>
      <c r="AO609" s="201" t="str">
        <f>IFERROR(VLOOKUP(SPARES_MANUF[[#This Row],[P/N]],'Table V'!A$1:O$7777,14,FALSE),"0,00")</f>
        <v>N/A</v>
      </c>
      <c r="AP609" s="202" t="str">
        <f>IFERROR(VLOOKUP(SPARES_MANUF[[#This Row],[P/N]],'Table V'!A$1:O$7777,15,FALSE),"TBD")</f>
        <v>EUR</v>
      </c>
      <c r="AQ609" s="201" t="str">
        <f>IFERROR(VLOOKUP(SPARES_MANUF[[#This Row],[CONCAT]],[3]PO_AS!$A$2:$R$2520,16,FALSE),"TBD")</f>
        <v>TBD</v>
      </c>
      <c r="AR609" s="202" t="str">
        <f>IFERROR(VLOOKUP(SPARES_MANUF[[#This Row],[CONCAT]],[3]PO_AS!$A$2:$S$2520,18,FALSE),"TBD")</f>
        <v>TBD</v>
      </c>
      <c r="AS609" s="204" t="str">
        <f>IF(OR(AN609=AQ609,AO609=AQ609),"Valide","Non valide")</f>
        <v>Non valide</v>
      </c>
      <c r="AT609" s="204" t="str">
        <f>IFERROR(IF(SEARCH(AP609,AR609),"Valide","Non valide"),"Non valide")</f>
        <v>Non valide</v>
      </c>
      <c r="AU6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09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09" s="259" t="str">
        <f>LEFT(SPARES_MANUF[[#This Row],[LCT]],9)</f>
        <v>LCT372739</v>
      </c>
      <c r="AX609" s="205">
        <f>SPARES_MANUF[[#This Row],[Collaborated date]]</f>
        <v>43707</v>
      </c>
      <c r="AY609" s="206">
        <f>IF(AND(SPARES_MANUF[[#This Row],[Dashboard date]]&gt;40179,SPARES_MANUF[[#This Row],[Dashboard date]]&lt;45658),SPARES_MANUF[[#This Row],[Dashboard date]],0)</f>
        <v>43707</v>
      </c>
      <c r="AZ609" s="207">
        <f>IF(OR(SPARES_MANUF[[#This Row],[Client]]="STELIA",SPARES_MANUF[[#This Row],[Priority]]="RTN",SPARES_MANUF[[#This Row],[Priority]]="EXP",SPARES_MANUF[[#This Row],[Priority]]="CRIT"),2,1)</f>
        <v>1</v>
      </c>
      <c r="BA609" s="208">
        <f>IFERROR(VLOOKUP(SPARES_MANUF[[#This Row],[P/N]],Tableau2[[#All],[PN]:[Temps alloués (h)]],16,FALSE),"TBD")</f>
        <v>1.78</v>
      </c>
      <c r="BB609" s="208">
        <f>IFERROR(SUM(SPARES_MANUF[[#This Row],[Temps alloués Unitaire]]*SPARES_MANUF[[#This Row],[Requested Qty]]),"TBD")</f>
        <v>1.78</v>
      </c>
    </row>
    <row r="610" spans="1:54" ht="38.25" hidden="1" x14ac:dyDescent="0.2">
      <c r="A610" s="337" t="str">
        <f>C610&amp;(RIGHT(D610,2))</f>
        <v>490003873910</v>
      </c>
      <c r="B610" s="146" t="str">
        <f>IFERROR(VLOOKUP(F610,'Table V'!A:K,11,FALSE),"TBD")</f>
        <v>STELIA</v>
      </c>
      <c r="C610" s="146">
        <v>4900038739</v>
      </c>
      <c r="D610" s="150" t="s">
        <v>139</v>
      </c>
      <c r="E610" s="148" t="s">
        <v>86</v>
      </c>
      <c r="F610" s="146" t="s">
        <v>664</v>
      </c>
      <c r="G610" s="146">
        <v>7</v>
      </c>
      <c r="H610" s="146">
        <v>7</v>
      </c>
      <c r="I610" s="146" t="str">
        <f>IFERROR(VLOOKUP(F610,'Stock PHS'!A:F,6,FALSE),"")</f>
        <v/>
      </c>
      <c r="J610" s="270" t="str">
        <f>IFERROR(VLOOKUP(F610,'Table V'!A:I,9,FALSE),"P/N INCONNU")</f>
        <v>P/N CONNU</v>
      </c>
      <c r="K610" s="146" t="str">
        <f>IFERROR(VLOOKUP(F610,'Table V'!A:J,10,FALSE),"TBD")</f>
        <v>N/A</v>
      </c>
      <c r="L610" s="146" t="str">
        <f>IFERROR(VLOOKUP(F610,'Table V'!A:C,3,FALSE),"LdF non existante")</f>
        <v>LdF approuvée</v>
      </c>
      <c r="M610" s="150"/>
      <c r="N610" s="150" t="str">
        <f>IFERROR(VLOOKUP(F610,'Table V'!A:H,8,FALSE),"À définir")</f>
        <v>OUI</v>
      </c>
      <c r="O610" s="146" t="str">
        <f>IFERROR(VLOOKUP(F610,'Table V'!A:E,2,FALSE),"TBD")</f>
        <v>CABLE COAXIAL</v>
      </c>
      <c r="P610" s="150" t="str">
        <f>IFERROR(CONCATENATE(VLOOKUP(F610,'Table V'!$A$1:$Q$259969,17,FALSE),"-",(RIGHT(C610,4)),"0",D610),"")</f>
        <v>1251019-8739010</v>
      </c>
      <c r="Q610" s="151" t="str">
        <f>IFERROR(VLOOKUP(F610,'Table V'!A:L,12,FALSE),"")</f>
        <v>COL</v>
      </c>
      <c r="R610" s="147" t="s">
        <v>2085</v>
      </c>
      <c r="S610" s="146" t="s">
        <v>2086</v>
      </c>
      <c r="T610" s="157">
        <v>43679</v>
      </c>
      <c r="U610" s="152" t="s">
        <v>18</v>
      </c>
      <c r="V610" s="153" t="str">
        <f>IFERROR(VLOOKUP(F610,'Table V'!A:F,6,FALSE),"TBD")</f>
        <v>N/A</v>
      </c>
      <c r="W610" s="154" t="str">
        <f>IFERROR(VLOOKUP(F610,'Table V'!A:G,7,FALSE),"TBD")</f>
        <v>N/A</v>
      </c>
      <c r="X610" s="154" t="str">
        <f>IFERROR(VLOOKUP(A610,[1]Feuil1!$A:$AJ,32,FALSE),"N/A")</f>
        <v>N/A</v>
      </c>
      <c r="Y610" s="271" t="s">
        <v>1897</v>
      </c>
      <c r="Z610" s="156" t="s">
        <v>2247</v>
      </c>
      <c r="AA610" s="146" t="s">
        <v>840</v>
      </c>
      <c r="AB610" s="150">
        <v>26258</v>
      </c>
      <c r="AC610" s="150"/>
      <c r="AD610" s="150">
        <v>8351</v>
      </c>
      <c r="AE610" s="157">
        <v>43712</v>
      </c>
      <c r="AF610" s="157">
        <v>43712</v>
      </c>
      <c r="AG610" s="157">
        <f>IF(OR(E610="AOG",E610="CRIT"),(IFERROR(IF(AF610=0,WORKDAY(AE610,-2),WORKDAY(AF610,-2)),"TBD")),(IFERROR(IF(AF610=0,WORKDAY(AE610,-4),WORKDAY(AF610,-4)),"TBD")))</f>
        <v>43706</v>
      </c>
      <c r="AH610" s="157"/>
      <c r="AI610" s="158" t="str">
        <f>IFERROR(VLOOKUP(SPARES_MANUF[[#This Row],[LCT pour mise à la MAD]],[2]MAD!$B$4:$J$500000,2,FALSE),"MAD TBD")</f>
        <v>MAD TBD</v>
      </c>
      <c r="AJ610" s="374" t="str">
        <f>IFERROR(VLOOKUP(SPARES_MANUF[[#This Row],[LCT pour mise à la MAD]],[2]MAD!$B$4:$J$500000,9,FALSE),"")</f>
        <v/>
      </c>
      <c r="AK610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0" s="274">
        <f>SPARES_MANUF[[#This Row],[Promised ODD]]</f>
        <v>43712</v>
      </c>
      <c r="AM610" s="274" t="s">
        <v>10</v>
      </c>
      <c r="AN610" s="200">
        <f>IFERROR(VLOOKUP(SPARES_MANUF[[#This Row],[P/N]],'Table V'!A$1:O$7777,13,FALSE),"0,00")</f>
        <v>213.45</v>
      </c>
      <c r="AO610" s="275">
        <f>IFERROR(VLOOKUP(SPARES_MANUF[[#This Row],[P/N]],'Table V'!A$1:O$7777,14,FALSE),"0,00")</f>
        <v>0</v>
      </c>
      <c r="AP610" s="276" t="str">
        <f>IFERROR(VLOOKUP(SPARES_MANUF[[#This Row],[P/N]],'Table V'!A$1:O$7777,15,FALSE),"TBD")</f>
        <v>EUR</v>
      </c>
      <c r="AQ610" s="275" t="str">
        <f>IFERROR(VLOOKUP(SPARES_MANUF[[#This Row],[CONCAT]],[3]PO_AS!$A$2:$R$2520,16,FALSE),"TBD")</f>
        <v>TBD</v>
      </c>
      <c r="AR610" s="276" t="str">
        <f>IFERROR(VLOOKUP(SPARES_MANUF[[#This Row],[CONCAT]],[3]PO_AS!$A$2:$S$2520,18,FALSE),"TBD")</f>
        <v>TBD</v>
      </c>
      <c r="AS610" s="276" t="str">
        <f>IF(OR(AN610=AQ610,AO610=AQ610),"Valide","Non valide")</f>
        <v>Non valide</v>
      </c>
      <c r="AT610" s="276" t="str">
        <f>IFERROR(IF(SEARCH(AP610,AR610),"Valide","Non valide"),"Non valide")</f>
        <v>Non valide</v>
      </c>
      <c r="AU610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1494.1499999999999</v>
      </c>
      <c r="AV610" s="221">
        <f>IFERROR(SPARES_MANUF[[#This Row],[CA]]*INDEX('Paramètres listes'!$A$32:$C$34,MATCH(SPARES_MANUF[[#This Row],[Devise vendue]],'Paramètres listes'!$A$32:$A$34,0),MATCH(DASHBOARD!$J$5,'Paramètres listes'!$A$32:$C$32,0)),"0,00")</f>
        <v>1494.1499999999999</v>
      </c>
      <c r="AW610" s="338" t="str">
        <f>LEFT(SPARES_MANUF[[#This Row],[LCT]],9)</f>
        <v>LCT381997</v>
      </c>
      <c r="AX610" s="205">
        <f>SPARES_MANUF[[#This Row],[Collaborated date]]</f>
        <v>43712</v>
      </c>
      <c r="AY610" s="206">
        <f>IF(AND(SPARES_MANUF[[#This Row],[Dashboard date]]&gt;40179,SPARES_MANUF[[#This Row],[Dashboard date]]&lt;45658),SPARES_MANUF[[#This Row],[Dashboard date]],0)</f>
        <v>43712</v>
      </c>
      <c r="AZ610" s="223">
        <f>IF(OR(SPARES_MANUF[[#This Row],[Client]]="STELIA",SPARES_MANUF[[#This Row],[Priority]]="RTN",SPARES_MANUF[[#This Row],[Priority]]="EXP",SPARES_MANUF[[#This Row],[Priority]]="CRIT"),2,1)</f>
        <v>2</v>
      </c>
      <c r="BA610" s="224">
        <f>IFERROR(VLOOKUP(SPARES_MANUF[[#This Row],[P/N]],Tableau2[[#All],[PN]:[Temps alloués (h)]],16,FALSE),"TBD")</f>
        <v>1.45</v>
      </c>
      <c r="BB610" s="224">
        <f>IFERROR(SUM(SPARES_MANUF[[#This Row],[Temps alloués Unitaire]]*SPARES_MANUF[[#This Row],[Requested Qty]]),"TBD")</f>
        <v>10.15</v>
      </c>
    </row>
    <row r="611" spans="1:54" ht="38.25" hidden="1" customHeight="1" x14ac:dyDescent="0.2">
      <c r="A611" s="335" t="str">
        <f>C611&amp;(RIGHT(D611,2))</f>
        <v>2812313410</v>
      </c>
      <c r="B611" s="81" t="str">
        <f>IFERROR(VLOOKUP(F611,'Table V'!A:K,11,FALSE),"TBD")</f>
        <v>AIRBUS</v>
      </c>
      <c r="C611" s="81">
        <v>28123134</v>
      </c>
      <c r="D611" s="85" t="s">
        <v>139</v>
      </c>
      <c r="E611" s="83" t="s">
        <v>86</v>
      </c>
      <c r="F611" s="81" t="s">
        <v>506</v>
      </c>
      <c r="G611" s="81">
        <v>5</v>
      </c>
      <c r="H611" s="81">
        <v>5</v>
      </c>
      <c r="I611" s="81" t="str">
        <f>IFERROR(VLOOKUP(F611,'Stock PHS'!A:F,6,FALSE),"")</f>
        <v/>
      </c>
      <c r="J611" s="84" t="str">
        <f>IFERROR(VLOOKUP(F611,'Table V'!A:I,9,FALSE),"P/N INCONNU")</f>
        <v>P/N CONNU</v>
      </c>
      <c r="K611" s="81" t="str">
        <f>IFERROR(VLOOKUP(F611,'Table V'!A:J,10,FALSE),"TBD")</f>
        <v>N/A</v>
      </c>
      <c r="L611" s="81" t="str">
        <f>IFERROR(VLOOKUP(F611,'Table V'!A:C,3,FALSE),"LdF non existante")</f>
        <v>LdF approuvée</v>
      </c>
      <c r="M611" s="85"/>
      <c r="N611" s="85" t="str">
        <f>IFERROR(VLOOKUP(F611,'Table V'!A:H,8,FALSE),"À définir")</f>
        <v>NON</v>
      </c>
      <c r="O611" s="81">
        <f>IFERROR(VLOOKUP(F611,'Table V'!A:E,2,FALSE),"TBD")</f>
        <v>27</v>
      </c>
      <c r="P611" s="85" t="str">
        <f>IFERROR(CONCATENATE(VLOOKUP(F611,'Table V'!$A$1:$Q$259969,17,FALSE),"-",(RIGHT(C611,4)),"0",D611),"")</f>
        <v>1251019-3134010</v>
      </c>
      <c r="Q611" s="92" t="str">
        <f>IFERROR(VLOOKUP(F611,'Table V'!A:L,12,FALSE),"")</f>
        <v>LAB</v>
      </c>
      <c r="R611" s="82" t="s">
        <v>1876</v>
      </c>
      <c r="S611" s="81" t="s">
        <v>1877</v>
      </c>
      <c r="T611" s="90">
        <v>43689</v>
      </c>
      <c r="U611" s="88" t="s">
        <v>10</v>
      </c>
      <c r="V611" s="93" t="str">
        <f>IFERROR(VLOOKUP(F611,'Table V'!A:F,6,FALSE),"TBD")</f>
        <v>N/A</v>
      </c>
      <c r="W611" s="94" t="str">
        <f>IFERROR(VLOOKUP(F611,'Table V'!A:G,7,FALSE),"TBD")</f>
        <v>N/A</v>
      </c>
      <c r="X611" s="81" t="str">
        <f>IFERROR(VLOOKUP(A611,[1]Feuil1!$A:$AJ,32,FALSE),"N/A")</f>
        <v>N/A</v>
      </c>
      <c r="Y611" s="86" t="s">
        <v>1897</v>
      </c>
      <c r="Z611" s="89" t="s">
        <v>2084</v>
      </c>
      <c r="AA611" s="81" t="s">
        <v>840</v>
      </c>
      <c r="AB611" s="85">
        <v>23844</v>
      </c>
      <c r="AC611" s="85"/>
      <c r="AD611" s="85">
        <v>8520</v>
      </c>
      <c r="AE611" s="90">
        <v>43712.999988425923</v>
      </c>
      <c r="AF611" s="90">
        <v>43712.999988425923</v>
      </c>
      <c r="AG611" s="90">
        <f>IF(OR(E611="AOG",E611="CRIT"),(IFERROR(IF(AF611=0,WORKDAY(AE611,-2),WORKDAY(AF611,-2)),"TBD")),(IFERROR(IF(AF611=0,WORKDAY(AE611,-4),WORKDAY(AF611,-4)),"TBD")))</f>
        <v>43706</v>
      </c>
      <c r="AH611" s="90"/>
      <c r="AI611" s="133" t="str">
        <f>IFERROR(VLOOKUP(SPARES_MANUF[[#This Row],[LCT pour mise à la MAD]],[2]MAD!$B$4:$J$500000,2,FALSE),"MAD TBD")</f>
        <v>MAD TBD</v>
      </c>
      <c r="AJ611" s="124" t="str">
        <f>IFERROR(VLOOKUP(SPARES_MANUF[[#This Row],[LCT pour mise à la MAD]],[2]MAD!$B$4:$J$500000,9,FALSE),"")</f>
        <v/>
      </c>
      <c r="AK61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1" s="124">
        <f>SPARES_MANUF[[#This Row],[Promised ODD]]</f>
        <v>43712.999988425923</v>
      </c>
      <c r="AM611" s="124" t="s">
        <v>10</v>
      </c>
      <c r="AN611" s="200">
        <f>IFERROR(VLOOKUP(SPARES_MANUF[[#This Row],[P/N]],'Table V'!A$1:O$7777,13,FALSE),"0,00")</f>
        <v>1074</v>
      </c>
      <c r="AO611" s="201">
        <f>IFERROR(VLOOKUP(SPARES_MANUF[[#This Row],[P/N]],'Table V'!A$1:O$7777,14,FALSE),"0,00")</f>
        <v>1850</v>
      </c>
      <c r="AP611" s="209" t="str">
        <f>IFERROR(VLOOKUP(SPARES_MANUF[[#This Row],[P/N]],'Table V'!A$1:O$7777,15,FALSE),"TBD")</f>
        <v>USD</v>
      </c>
      <c r="AQ611" s="201">
        <f>IFERROR(VLOOKUP(SPARES_MANUF[[#This Row],[CONCAT]],[3]PO_AS!$A$2:$R$2520,16,FALSE),"TBD")</f>
        <v>1074</v>
      </c>
      <c r="AR611" s="202" t="str">
        <f>IFERROR(VLOOKUP(SPARES_MANUF[[#This Row],[CONCAT]],[3]PO_AS!$A$2:$S$2520,18,FALSE),"TBD")</f>
        <v>USD</v>
      </c>
      <c r="AS611" s="202" t="str">
        <f>IF(OR(AN611=AQ611,AO611=AQ611),"Valide","Non valide")</f>
        <v>Valide</v>
      </c>
      <c r="AT611" s="202" t="str">
        <f>IFERROR(IF(SEARCH(AP611,AR611),"Valide","Non valide"),"Non valide")</f>
        <v>Valide</v>
      </c>
      <c r="AU6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5370</v>
      </c>
      <c r="AV611" s="280">
        <f>IFERROR(SPARES_MANUF[[#This Row],[CA]]*INDEX('Paramètres listes'!$A$32:$C$34,MATCH(SPARES_MANUF[[#This Row],[Devise vendue]],'Paramètres listes'!$A$32:$A$34,0),MATCH(DASHBOARD!$J$5,'Paramètres listes'!$A$32:$C$32,0)),"0,00")</f>
        <v>4779.3</v>
      </c>
      <c r="AW611" s="259" t="str">
        <f>LEFT(SPARES_MANUF[[#This Row],[LCT]],9)</f>
        <v>LCT325062</v>
      </c>
      <c r="AX611" s="205">
        <f>SPARES_MANUF[[#This Row],[Collaborated date]]</f>
        <v>43712.999988425923</v>
      </c>
      <c r="AY611" s="206">
        <f>IF(AND(SPARES_MANUF[[#This Row],[Dashboard date]]&gt;40179,SPARES_MANUF[[#This Row],[Dashboard date]]&lt;45658),SPARES_MANUF[[#This Row],[Dashboard date]],0)</f>
        <v>43712.999988425923</v>
      </c>
      <c r="AZ611" s="207">
        <f>IF(OR(SPARES_MANUF[[#This Row],[Client]]="STELIA",SPARES_MANUF[[#This Row],[Priority]]="RTN",SPARES_MANUF[[#This Row],[Priority]]="EXP",SPARES_MANUF[[#This Row],[Priority]]="CRIT"),2,1)</f>
        <v>2</v>
      </c>
      <c r="BA611" s="208">
        <f>IFERROR(VLOOKUP(SPARES_MANUF[[#This Row],[P/N]],Tableau2[[#All],[PN]:[Temps alloués (h)]],16,FALSE),"TBD")</f>
        <v>3.06</v>
      </c>
      <c r="BB611" s="208">
        <f>IFERROR(SUM(SPARES_MANUF[[#This Row],[Temps alloués Unitaire]]*SPARES_MANUF[[#This Row],[Requested Qty]]),"TBD")</f>
        <v>15.3</v>
      </c>
    </row>
    <row r="612" spans="1:54" ht="25.5" hidden="1" x14ac:dyDescent="0.2">
      <c r="A612" s="335" t="str">
        <f>C612&amp;(RIGHT(D612,2))</f>
        <v>2801947710</v>
      </c>
      <c r="B612" s="81" t="str">
        <f>IFERROR(VLOOKUP(F612,'Table V'!A:K,11,FALSE),"TBD")</f>
        <v>AIRBUS</v>
      </c>
      <c r="C612" s="81">
        <v>28019477</v>
      </c>
      <c r="D612" s="85" t="s">
        <v>139</v>
      </c>
      <c r="E612" s="83" t="s">
        <v>86</v>
      </c>
      <c r="F612" s="81" t="s">
        <v>1267</v>
      </c>
      <c r="G612" s="81" t="s">
        <v>1067</v>
      </c>
      <c r="H612" s="81" t="s">
        <v>1067</v>
      </c>
      <c r="I612" s="81" t="str">
        <f>IFERROR(VLOOKUP(F612,'Stock PHS'!A:F,6,FALSE),"")</f>
        <v/>
      </c>
      <c r="J612" s="84" t="str">
        <f>IFERROR(VLOOKUP(F612,'Table V'!A:I,9,FALSE),"P/N INCONNU")</f>
        <v>P/N CONNU</v>
      </c>
      <c r="K612" s="81" t="str">
        <f>IFERROR(VLOOKUP(F612,'Table V'!A:J,10,FALSE),"TBD")</f>
        <v>NA</v>
      </c>
      <c r="L612" s="81" t="str">
        <f>IFERROR(VLOOKUP(F612,'Table V'!A:C,3,FALSE),"LdF non existante")</f>
        <v>LdF Non approuvée</v>
      </c>
      <c r="M612" s="85"/>
      <c r="N612" s="85" t="str">
        <f>IFERROR(VLOOKUP(F612,'Table V'!A:H,8,FALSE),"À définir")</f>
        <v>NON</v>
      </c>
      <c r="O612" s="81">
        <f>IFERROR(VLOOKUP(F612,'Table V'!A:E,2,FALSE),"TBD")</f>
        <v>453</v>
      </c>
      <c r="P612" s="81" t="str">
        <f>IFERROR(CONCATENATE(VLOOKUP(F612,'Table V'!$A$1:$Q$259969,17,FALSE),"-",(RIGHT(C612,4)),"0",D612),"")</f>
        <v>1251019-9477010</v>
      </c>
      <c r="Q612" s="92" t="str">
        <f>IFERROR(VLOOKUP(F612,'Table V'!A:L,12,FALSE),"")</f>
        <v>LAB</v>
      </c>
      <c r="R612" s="82" t="s">
        <v>1280</v>
      </c>
      <c r="S612" s="81" t="s">
        <v>1273</v>
      </c>
      <c r="T612" s="90">
        <v>43685</v>
      </c>
      <c r="U612" s="88" t="s">
        <v>18</v>
      </c>
      <c r="V612" s="93" t="str">
        <f>IFERROR(VLOOKUP(F612,'Table V'!A:F,6,FALSE),"TBD")</f>
        <v>N/A</v>
      </c>
      <c r="W612" s="94" t="str">
        <f>IFERROR(VLOOKUP(F612,'Table V'!A:G,7,FALSE),"TBD")</f>
        <v>N/A</v>
      </c>
      <c r="X612" s="94" t="str">
        <f>IFERROR(VLOOKUP(A612,[1]Feuil1!$A:$AJ,32,FALSE),"N/A")</f>
        <v>N/A</v>
      </c>
      <c r="Y612" s="86" t="s">
        <v>1897</v>
      </c>
      <c r="Z612" s="89" t="s">
        <v>2243</v>
      </c>
      <c r="AA612" s="81" t="s">
        <v>840</v>
      </c>
      <c r="AB612" s="85">
        <v>20452</v>
      </c>
      <c r="AC612" s="85"/>
      <c r="AD612" s="85">
        <v>7421</v>
      </c>
      <c r="AE612" s="90">
        <v>43640.999988425923</v>
      </c>
      <c r="AF612" s="90">
        <v>43713</v>
      </c>
      <c r="AG612" s="90">
        <f>IF(OR(E612="AOG",E612="CRIT"),(IFERROR(IF(AF612=0,WORKDAY(AE612,-2),WORKDAY(AF612,-2)),"TBD")),(IFERROR(IF(AF612=0,WORKDAY(AE612,-4),WORKDAY(AF612,-4)),"TBD")))</f>
        <v>43707</v>
      </c>
      <c r="AH612" s="81"/>
      <c r="AI612" s="133" t="str">
        <f>IFERROR(VLOOKUP(SPARES_MANUF[[#This Row],[LCT pour mise à la MAD]],[2]MAD!$B$4:$J$500000,2,FALSE),"MAD TBD")</f>
        <v>MAD TBD</v>
      </c>
      <c r="AJ612" s="246" t="str">
        <f>IFERROR(VLOOKUP(SPARES_MANUF[[#This Row],[LCT pour mise à la MAD]],[2]MAD!$B$4:$J$500000,9,FALSE),"")</f>
        <v/>
      </c>
      <c r="AK61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2" s="124">
        <v>43713</v>
      </c>
      <c r="AM612" s="124" t="s">
        <v>10</v>
      </c>
      <c r="AN612" s="200">
        <f>IFERROR(VLOOKUP(SPARES_MANUF[[#This Row],[P/N]],'Table V'!A$1:O$7777,13,FALSE),"0,00")</f>
        <v>2741</v>
      </c>
      <c r="AO612" s="201">
        <f>IFERROR(VLOOKUP(SPARES_MANUF[[#This Row],[P/N]],'Table V'!A$1:O$7777,14,FALSE),"0,00")</f>
        <v>3510</v>
      </c>
      <c r="AP612" s="202" t="str">
        <f>IFERROR(VLOOKUP(SPARES_MANUF[[#This Row],[P/N]],'Table V'!A$1:O$7777,15,FALSE),"TBD")</f>
        <v>USD</v>
      </c>
      <c r="AQ612" s="201">
        <f>IFERROR(VLOOKUP(SPARES_MANUF[[#This Row],[CONCAT]],[3]PO_AS!$A$2:$R$2520,16,FALSE),"TBD")</f>
        <v>2741</v>
      </c>
      <c r="AR612" s="202" t="str">
        <f>IFERROR(VLOOKUP(SPARES_MANUF[[#This Row],[CONCAT]],[3]PO_AS!$A$2:$S$2520,18,FALSE),"TBD")</f>
        <v>USD</v>
      </c>
      <c r="AS612" s="202" t="str">
        <f>IF(OR(AN612=AQ612,AO612=AQ612),"Valide","Non valide")</f>
        <v>Valide</v>
      </c>
      <c r="AT612" s="202" t="str">
        <f>IFERROR(IF(SEARCH(AP612,AR612),"Valide","Non valide"),"Non valide")</f>
        <v>Valide</v>
      </c>
      <c r="AU6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8223</v>
      </c>
      <c r="AV612" s="280">
        <f>IFERROR(SPARES_MANUF[[#This Row],[CA]]*INDEX('Paramètres listes'!$A$32:$C$34,MATCH(SPARES_MANUF[[#This Row],[Devise vendue]],'Paramètres listes'!$A$32:$A$34,0),MATCH(DASHBOARD!$J$5,'Paramètres listes'!$A$32:$C$32,0)),"0,00")</f>
        <v>7318.47</v>
      </c>
      <c r="AW612" s="259" t="str">
        <f>LEFT(SPARES_MANUF[[#This Row],[LCT]],9)</f>
        <v>LCT226824</v>
      </c>
      <c r="AX612" s="205">
        <f>SPARES_MANUF[[#This Row],[Collaborated date]]</f>
        <v>43713</v>
      </c>
      <c r="AY612" s="206">
        <f>IF(AND(SPARES_MANUF[[#This Row],[Dashboard date]]&gt;40179,SPARES_MANUF[[#This Row],[Dashboard date]]&lt;45658),SPARES_MANUF[[#This Row],[Dashboard date]],0)</f>
        <v>43713</v>
      </c>
      <c r="AZ612" s="207">
        <f>IF(OR(SPARES_MANUF[[#This Row],[Client]]="STELIA",SPARES_MANUF[[#This Row],[Priority]]="RTN",SPARES_MANUF[[#This Row],[Priority]]="EXP",SPARES_MANUF[[#This Row],[Priority]]="CRIT"),2,1)</f>
        <v>2</v>
      </c>
      <c r="BA612" s="208">
        <f>IFERROR(VLOOKUP(SPARES_MANUF[[#This Row],[P/N]],Tableau2[[#All],[PN]:[Temps alloués (h)]],16,FALSE),"TBD")</f>
        <v>2.23</v>
      </c>
      <c r="BB612" s="208">
        <f>IFERROR(SUM(SPARES_MANUF[[#This Row],[Temps alloués Unitaire]]*SPARES_MANUF[[#This Row],[Requested Qty]]),"TBD")</f>
        <v>6.6899999999999995</v>
      </c>
    </row>
    <row r="613" spans="1:54" ht="25.5" hidden="1" x14ac:dyDescent="0.2">
      <c r="A613" s="335" t="str">
        <f>C613&amp;(RIGHT(D613,2))</f>
        <v>2801947810</v>
      </c>
      <c r="B613" s="81" t="str">
        <f>IFERROR(VLOOKUP(F613,'Table V'!A:K,11,FALSE),"TBD")</f>
        <v>AIRBUS</v>
      </c>
      <c r="C613" s="81">
        <v>28019478</v>
      </c>
      <c r="D613" s="85" t="s">
        <v>139</v>
      </c>
      <c r="E613" s="83" t="s">
        <v>86</v>
      </c>
      <c r="F613" s="81" t="s">
        <v>1267</v>
      </c>
      <c r="G613" s="81" t="s">
        <v>1067</v>
      </c>
      <c r="H613" s="81" t="s">
        <v>1067</v>
      </c>
      <c r="I613" s="81" t="str">
        <f>IFERROR(VLOOKUP(F613,'Stock PHS'!A:F,6,FALSE),"")</f>
        <v/>
      </c>
      <c r="J613" s="84" t="str">
        <f>IFERROR(VLOOKUP(F613,'Table V'!A:I,9,FALSE),"P/N INCONNU")</f>
        <v>P/N CONNU</v>
      </c>
      <c r="K613" s="81" t="str">
        <f>IFERROR(VLOOKUP(F613,'Table V'!A:J,10,FALSE),"TBD")</f>
        <v>NA</v>
      </c>
      <c r="L613" s="81" t="str">
        <f>IFERROR(VLOOKUP(F613,'Table V'!A:C,3,FALSE),"LdF non existante")</f>
        <v>LdF Non approuvée</v>
      </c>
      <c r="M613" s="85"/>
      <c r="N613" s="85" t="str">
        <f>IFERROR(VLOOKUP(F613,'Table V'!A:H,8,FALSE),"À définir")</f>
        <v>NON</v>
      </c>
      <c r="O613" s="81">
        <f>IFERROR(VLOOKUP(F613,'Table V'!A:E,2,FALSE),"TBD")</f>
        <v>453</v>
      </c>
      <c r="P613" s="81" t="str">
        <f>IFERROR(CONCATENATE(VLOOKUP(F613,'Table V'!$A$1:$Q$259969,17,FALSE),"-",(RIGHT(C613,4)),"0",D613),"")</f>
        <v>1251019-9478010</v>
      </c>
      <c r="Q613" s="92" t="str">
        <f>IFERROR(VLOOKUP(F613,'Table V'!A:L,12,FALSE),"")</f>
        <v>LAB</v>
      </c>
      <c r="R613" s="82" t="s">
        <v>1281</v>
      </c>
      <c r="S613" s="81" t="s">
        <v>1274</v>
      </c>
      <c r="T613" s="90">
        <v>43685</v>
      </c>
      <c r="U613" s="88" t="s">
        <v>18</v>
      </c>
      <c r="V613" s="93" t="str">
        <f>IFERROR(VLOOKUP(F613,'Table V'!A:F,6,FALSE),"TBD")</f>
        <v>N/A</v>
      </c>
      <c r="W613" s="94" t="str">
        <f>IFERROR(VLOOKUP(F613,'Table V'!A:G,7,FALSE),"TBD")</f>
        <v>N/A</v>
      </c>
      <c r="X613" s="94" t="str">
        <f>IFERROR(VLOOKUP(A613,[1]Feuil1!$A:$AJ,32,FALSE),"N/A")</f>
        <v>N/A</v>
      </c>
      <c r="Y613" s="86" t="s">
        <v>1897</v>
      </c>
      <c r="Z613" s="89" t="s">
        <v>2244</v>
      </c>
      <c r="AA613" s="81" t="s">
        <v>840</v>
      </c>
      <c r="AB613" s="85">
        <v>20452</v>
      </c>
      <c r="AC613" s="85"/>
      <c r="AD613" s="85">
        <v>8010</v>
      </c>
      <c r="AE613" s="90">
        <v>43668.999988425923</v>
      </c>
      <c r="AF613" s="90">
        <v>43713</v>
      </c>
      <c r="AG613" s="90">
        <f>IF(OR(E613="AOG",E613="CRIT"),(IFERROR(IF(AF613=0,WORKDAY(AE613,-2),WORKDAY(AF613,-2)),"TBD")),(IFERROR(IF(AF613=0,WORKDAY(AE613,-4),WORKDAY(AF613,-4)),"TBD")))</f>
        <v>43707</v>
      </c>
      <c r="AH613" s="81"/>
      <c r="AI613" s="133" t="str">
        <f>IFERROR(VLOOKUP(SPARES_MANUF[[#This Row],[LCT pour mise à la MAD]],[2]MAD!$B$4:$J$500000,2,FALSE),"MAD TBD")</f>
        <v>MAD TBD</v>
      </c>
      <c r="AJ613" s="246" t="str">
        <f>IFERROR(VLOOKUP(SPARES_MANUF[[#This Row],[LCT pour mise à la MAD]],[2]MAD!$B$4:$J$500000,9,FALSE),"")</f>
        <v/>
      </c>
      <c r="AK61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3" s="124">
        <f>SPARES_MANUF[[#This Row],[Promised ODD]]</f>
        <v>43713</v>
      </c>
      <c r="AM613" s="124" t="s">
        <v>10</v>
      </c>
      <c r="AN613" s="200">
        <f>IFERROR(VLOOKUP(SPARES_MANUF[[#This Row],[P/N]],'Table V'!A$1:O$7777,13,FALSE),"0,00")</f>
        <v>2741</v>
      </c>
      <c r="AO613" s="201">
        <f>IFERROR(VLOOKUP(SPARES_MANUF[[#This Row],[P/N]],'Table V'!A$1:O$7777,14,FALSE),"0,00")</f>
        <v>3510</v>
      </c>
      <c r="AP613" s="202" t="str">
        <f>IFERROR(VLOOKUP(SPARES_MANUF[[#This Row],[P/N]],'Table V'!A$1:O$7777,15,FALSE),"TBD")</f>
        <v>USD</v>
      </c>
      <c r="AQ613" s="201">
        <f>IFERROR(VLOOKUP(SPARES_MANUF[[#This Row],[CONCAT]],[3]PO_AS!$A$2:$R$2520,16,FALSE),"TBD")</f>
        <v>2741</v>
      </c>
      <c r="AR613" s="202" t="str">
        <f>IFERROR(VLOOKUP(SPARES_MANUF[[#This Row],[CONCAT]],[3]PO_AS!$A$2:$S$2520,18,FALSE),"TBD")</f>
        <v>USD</v>
      </c>
      <c r="AS613" s="202" t="str">
        <f>IF(OR(AN613=AQ613,AO613=AQ613),"Valide","Non valide")</f>
        <v>Valide</v>
      </c>
      <c r="AT613" s="202" t="str">
        <f>IFERROR(IF(SEARCH(AP613,AR613),"Valide","Non valide"),"Non valide")</f>
        <v>Valide</v>
      </c>
      <c r="AU6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8223</v>
      </c>
      <c r="AV613" s="280">
        <f>IFERROR(SPARES_MANUF[[#This Row],[CA]]*INDEX('Paramètres listes'!$A$32:$C$34,MATCH(SPARES_MANUF[[#This Row],[Devise vendue]],'Paramètres listes'!$A$32:$A$34,0),MATCH(DASHBOARD!$J$5,'Paramètres listes'!$A$32:$C$32,0)),"0,00")</f>
        <v>7318.47</v>
      </c>
      <c r="AW613" s="259" t="str">
        <f>LEFT(SPARES_MANUF[[#This Row],[LCT]],9)</f>
        <v>LCT226826</v>
      </c>
      <c r="AX613" s="205">
        <f>SPARES_MANUF[[#This Row],[Collaborated date]]</f>
        <v>43713</v>
      </c>
      <c r="AY613" s="206">
        <f>IF(AND(SPARES_MANUF[[#This Row],[Dashboard date]]&gt;40179,SPARES_MANUF[[#This Row],[Dashboard date]]&lt;45658),SPARES_MANUF[[#This Row],[Dashboard date]],0)</f>
        <v>43713</v>
      </c>
      <c r="AZ613" s="207">
        <f>IF(OR(SPARES_MANUF[[#This Row],[Client]]="STELIA",SPARES_MANUF[[#This Row],[Priority]]="RTN",SPARES_MANUF[[#This Row],[Priority]]="EXP",SPARES_MANUF[[#This Row],[Priority]]="CRIT"),2,1)</f>
        <v>2</v>
      </c>
      <c r="BA613" s="208">
        <f>IFERROR(VLOOKUP(SPARES_MANUF[[#This Row],[P/N]],Tableau2[[#All],[PN]:[Temps alloués (h)]],16,FALSE),"TBD")</f>
        <v>2.23</v>
      </c>
      <c r="BB613" s="208">
        <f>IFERROR(SUM(SPARES_MANUF[[#This Row],[Temps alloués Unitaire]]*SPARES_MANUF[[#This Row],[Requested Qty]]),"TBD")</f>
        <v>6.6899999999999995</v>
      </c>
    </row>
    <row r="614" spans="1:54" ht="38.25" hidden="1" customHeight="1" x14ac:dyDescent="0.2">
      <c r="A614" s="335" t="str">
        <f>C614&amp;(RIGHT(D614,2))</f>
        <v>2801947910</v>
      </c>
      <c r="B614" s="81" t="str">
        <f>IFERROR(VLOOKUP(F614,'Table V'!A:K,11,FALSE),"TBD")</f>
        <v>AIRBUS</v>
      </c>
      <c r="C614" s="81">
        <v>28019479</v>
      </c>
      <c r="D614" s="85" t="s">
        <v>139</v>
      </c>
      <c r="E614" s="83" t="s">
        <v>86</v>
      </c>
      <c r="F614" s="81" t="s">
        <v>1267</v>
      </c>
      <c r="G614" s="81" t="s">
        <v>1143</v>
      </c>
      <c r="H614" s="81" t="s">
        <v>1143</v>
      </c>
      <c r="I614" s="81" t="str">
        <f>IFERROR(VLOOKUP(F614,'Stock PHS'!A:F,6,FALSE),"")</f>
        <v/>
      </c>
      <c r="J614" s="84" t="str">
        <f>IFERROR(VLOOKUP(F614,'Table V'!A:I,9,FALSE),"P/N INCONNU")</f>
        <v>P/N CONNU</v>
      </c>
      <c r="K614" s="81" t="str">
        <f>IFERROR(VLOOKUP(F614,'Table V'!A:J,10,FALSE),"TBD")</f>
        <v>NA</v>
      </c>
      <c r="L614" s="81" t="str">
        <f>IFERROR(VLOOKUP(F614,'Table V'!A:C,3,FALSE),"LdF non existante")</f>
        <v>LdF Non approuvée</v>
      </c>
      <c r="M614" s="85"/>
      <c r="N614" s="85" t="str">
        <f>IFERROR(VLOOKUP(F614,'Table V'!A:H,8,FALSE),"À définir")</f>
        <v>NON</v>
      </c>
      <c r="O614" s="81">
        <f>IFERROR(VLOOKUP(F614,'Table V'!A:E,2,FALSE),"TBD")</f>
        <v>453</v>
      </c>
      <c r="P614" s="81" t="str">
        <f>IFERROR(CONCATENATE(VLOOKUP(F614,'Table V'!$A$1:$Q$259969,17,FALSE),"-",(RIGHT(C614,4)),"0",D614),"")</f>
        <v>1251019-9479010</v>
      </c>
      <c r="Q614" s="92" t="str">
        <f>IFERROR(VLOOKUP(F614,'Table V'!A:L,12,FALSE),"")</f>
        <v>LAB</v>
      </c>
      <c r="R614" s="82" t="s">
        <v>1282</v>
      </c>
      <c r="S614" s="81" t="s">
        <v>1275</v>
      </c>
      <c r="T614" s="90">
        <v>43685</v>
      </c>
      <c r="U614" s="88" t="s">
        <v>18</v>
      </c>
      <c r="V614" s="93" t="str">
        <f>IFERROR(VLOOKUP(F614,'Table V'!A:F,6,FALSE),"TBD")</f>
        <v>N/A</v>
      </c>
      <c r="W614" s="94" t="str">
        <f>IFERROR(VLOOKUP(F614,'Table V'!A:G,7,FALSE),"TBD")</f>
        <v>N/A</v>
      </c>
      <c r="X614" s="94" t="str">
        <f>IFERROR(VLOOKUP(A614,[1]Feuil1!$A:$AJ,32,FALSE),"N/A")</f>
        <v>N/A</v>
      </c>
      <c r="Y614" s="86" t="s">
        <v>1897</v>
      </c>
      <c r="Z614" s="89" t="s">
        <v>2219</v>
      </c>
      <c r="AA614" s="81" t="s">
        <v>840</v>
      </c>
      <c r="AB614" s="85">
        <v>20452</v>
      </c>
      <c r="AC614" s="85"/>
      <c r="AD614" s="85">
        <v>8399</v>
      </c>
      <c r="AE614" s="90">
        <v>43700.999988425923</v>
      </c>
      <c r="AF614" s="90">
        <v>43713</v>
      </c>
      <c r="AG614" s="90">
        <f>IF(OR(E614="AOG",E614="CRIT"),(IFERROR(IF(AF614=0,WORKDAY(AE614,-2),WORKDAY(AF614,-2)),"TBD")),(IFERROR(IF(AF614=0,WORKDAY(AE614,-4),WORKDAY(AF614,-4)),"TBD")))</f>
        <v>43707</v>
      </c>
      <c r="AH614" s="81"/>
      <c r="AI614" s="133" t="str">
        <f>IFERROR(VLOOKUP(SPARES_MANUF[[#This Row],[LCT pour mise à la MAD]],[2]MAD!$B$4:$J$500000,2,FALSE),"MAD TBD")</f>
        <v>MAD TBD</v>
      </c>
      <c r="AJ614" s="246" t="str">
        <f>IFERROR(VLOOKUP(SPARES_MANUF[[#This Row],[LCT pour mise à la MAD]],[2]MAD!$B$4:$J$500000,9,FALSE),"")</f>
        <v/>
      </c>
      <c r="AK61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4" s="124">
        <f>SPARES_MANUF[[#This Row],[Promised ODD]]</f>
        <v>43713</v>
      </c>
      <c r="AM614" s="124" t="s">
        <v>10</v>
      </c>
      <c r="AN614" s="200">
        <f>IFERROR(VLOOKUP(SPARES_MANUF[[#This Row],[P/N]],'Table V'!A$1:O$7777,13,FALSE),"0,00")</f>
        <v>2741</v>
      </c>
      <c r="AO614" s="201">
        <f>IFERROR(VLOOKUP(SPARES_MANUF[[#This Row],[P/N]],'Table V'!A$1:O$7777,14,FALSE),"0,00")</f>
        <v>3510</v>
      </c>
      <c r="AP614" s="202" t="str">
        <f>IFERROR(VLOOKUP(SPARES_MANUF[[#This Row],[P/N]],'Table V'!A$1:O$7777,15,FALSE),"TBD")</f>
        <v>USD</v>
      </c>
      <c r="AQ614" s="201">
        <f>IFERROR(VLOOKUP(SPARES_MANUF[[#This Row],[CONCAT]],[3]PO_AS!$A$2:$R$2520,16,FALSE),"TBD")</f>
        <v>2741</v>
      </c>
      <c r="AR614" s="202" t="str">
        <f>IFERROR(VLOOKUP(SPARES_MANUF[[#This Row],[CONCAT]],[3]PO_AS!$A$2:$S$2520,18,FALSE),"TBD")</f>
        <v>USD</v>
      </c>
      <c r="AS614" s="202" t="str">
        <f>IF(OR(AN614=AQ614,AO614=AQ614),"Valide","Non valide")</f>
        <v>Valide</v>
      </c>
      <c r="AT614" s="202" t="str">
        <f>IFERROR(IF(SEARCH(AP614,AR614),"Valide","Non valide"),"Non valide")</f>
        <v>Valide</v>
      </c>
      <c r="AU6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5482</v>
      </c>
      <c r="AV614" s="280">
        <f>IFERROR(SPARES_MANUF[[#This Row],[CA]]*INDEX('Paramètres listes'!$A$32:$C$34,MATCH(SPARES_MANUF[[#This Row],[Devise vendue]],'Paramètres listes'!$A$32:$A$34,0),MATCH(DASHBOARD!$J$5,'Paramètres listes'!$A$32:$C$32,0)),"0,00")</f>
        <v>4878.9800000000005</v>
      </c>
      <c r="AW614" s="259" t="str">
        <f>LEFT(SPARES_MANUF[[#This Row],[LCT]],9)</f>
        <v>LCT226828</v>
      </c>
      <c r="AX614" s="205">
        <f>SPARES_MANUF[[#This Row],[Collaborated date]]</f>
        <v>43713</v>
      </c>
      <c r="AY614" s="206">
        <f>IF(AND(SPARES_MANUF[[#This Row],[Dashboard date]]&gt;40179,SPARES_MANUF[[#This Row],[Dashboard date]]&lt;45658),SPARES_MANUF[[#This Row],[Dashboard date]],0)</f>
        <v>43713</v>
      </c>
      <c r="AZ614" s="207">
        <f>IF(OR(SPARES_MANUF[[#This Row],[Client]]="STELIA",SPARES_MANUF[[#This Row],[Priority]]="RTN",SPARES_MANUF[[#This Row],[Priority]]="EXP",SPARES_MANUF[[#This Row],[Priority]]="CRIT"),2,1)</f>
        <v>2</v>
      </c>
      <c r="BA614" s="208">
        <f>IFERROR(VLOOKUP(SPARES_MANUF[[#This Row],[P/N]],Tableau2[[#All],[PN]:[Temps alloués (h)]],16,FALSE),"TBD")</f>
        <v>2.23</v>
      </c>
      <c r="BB614" s="208">
        <f>IFERROR(SUM(SPARES_MANUF[[#This Row],[Temps alloués Unitaire]]*SPARES_MANUF[[#This Row],[Requested Qty]]),"TBD")</f>
        <v>4.46</v>
      </c>
    </row>
    <row r="615" spans="1:54" ht="63.75" hidden="1" x14ac:dyDescent="0.2">
      <c r="A615" s="337" t="str">
        <f>C615&amp;(RIGHT(D615,2))</f>
        <v>2818650110</v>
      </c>
      <c r="B615" s="146" t="str">
        <f>IFERROR(VLOOKUP(F615,'Table V'!A:K,11,FALSE),"TBD")</f>
        <v>AIRBUS</v>
      </c>
      <c r="C615" s="146">
        <v>28186501</v>
      </c>
      <c r="D615" s="150" t="s">
        <v>139</v>
      </c>
      <c r="E615" s="148" t="s">
        <v>78</v>
      </c>
      <c r="F615" s="146" t="s">
        <v>631</v>
      </c>
      <c r="G615" s="146">
        <v>3</v>
      </c>
      <c r="H615" s="146">
        <v>3</v>
      </c>
      <c r="I615" s="146" t="str">
        <f>IFERROR(VLOOKUP(F615,'Stock PHS'!A:F,6,FALSE),"")</f>
        <v/>
      </c>
      <c r="J615" s="270" t="str">
        <f>IFERROR(VLOOKUP(F615,'Table V'!A:I,9,FALSE),"P/N INCONNU")</f>
        <v>P/N CONNU</v>
      </c>
      <c r="K615" s="146" t="str">
        <f>IFERROR(VLOOKUP(F615,'Table V'!A:J,10,FALSE),"TBD")</f>
        <v>N/A</v>
      </c>
      <c r="L615" s="146" t="str">
        <f>IFERROR(VLOOKUP(F615,'Table V'!A:C,3,FALSE),"LdF non existante")</f>
        <v>LdF approuvée</v>
      </c>
      <c r="M615" s="150"/>
      <c r="N615" s="150" t="str">
        <f>IFERROR(VLOOKUP(F615,'Table V'!A:H,8,FALSE),"À définir")</f>
        <v>NON</v>
      </c>
      <c r="O615" s="146" t="str">
        <f>IFERROR(VLOOKUP(F615,'Table V'!A:E,2,FALSE),"TBD")</f>
        <v>JACK</v>
      </c>
      <c r="P615" s="150" t="str">
        <f>IFERROR(CONCATENATE(VLOOKUP(F615,'Table V'!$A$1:$Q$259969,17,FALSE),"-",(RIGHT(C615,4)),"0",D615),"")</f>
        <v>1251319-6501010</v>
      </c>
      <c r="Q615" s="151" t="s">
        <v>2209</v>
      </c>
      <c r="R615" s="147" t="s">
        <v>2013</v>
      </c>
      <c r="S615" s="146" t="s">
        <v>2012</v>
      </c>
      <c r="T615" s="157">
        <v>43678</v>
      </c>
      <c r="U615" s="152" t="s">
        <v>18</v>
      </c>
      <c r="V615" s="153" t="str">
        <f>IFERROR(VLOOKUP(F615,'Table V'!A:F,6,FALSE),"TBD")</f>
        <v>N/A</v>
      </c>
      <c r="W615" s="154" t="str">
        <f>IFERROR(VLOOKUP(F615,'Table V'!A:G,7,FALSE),"TBD")</f>
        <v>N/A</v>
      </c>
      <c r="X615" s="154" t="str">
        <f>IFERROR(VLOOKUP(A615,[1]Feuil1!$A:$AJ,32,FALSE),"N/A")</f>
        <v>N/A</v>
      </c>
      <c r="Y615" s="271" t="s">
        <v>1897</v>
      </c>
      <c r="Z615" s="89" t="s">
        <v>2262</v>
      </c>
      <c r="AA615" s="146" t="s">
        <v>840</v>
      </c>
      <c r="AB615" s="150">
        <v>25762</v>
      </c>
      <c r="AC615" s="150"/>
      <c r="AD615" s="150">
        <v>8012</v>
      </c>
      <c r="AE615" s="157">
        <v>43660</v>
      </c>
      <c r="AF615" s="157">
        <v>43714</v>
      </c>
      <c r="AG615" s="157">
        <f>IF(OR(E615="AOG",E615="CRIT"),(IFERROR(IF(AF615=0,WORKDAY(AE615,-2),WORKDAY(AF615,-2)),"TBD")),(IFERROR(IF(AF615=0,WORKDAY(AE615,-4),WORKDAY(AF615,-4)),"TBD")))</f>
        <v>43710</v>
      </c>
      <c r="AH615" s="157"/>
      <c r="AI615" s="158" t="str">
        <f>IFERROR(VLOOKUP(SPARES_MANUF[[#This Row],[LCT pour mise à la MAD]],[2]MAD!$B$4:$J$500000,2,FALSE),"MAD TBD")</f>
        <v>MAD TBD</v>
      </c>
      <c r="AJ615" s="272" t="str">
        <f>IFERROR(VLOOKUP(SPARES_MANUF[[#This Row],[LCT pour mise à la MAD]],[2]MAD!$B$4:$J$500000,9,FALSE),"")</f>
        <v/>
      </c>
      <c r="AK615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5" s="274">
        <f>SPARES_MANUF[[#This Row],[Promised ODD]]</f>
        <v>43714</v>
      </c>
      <c r="AM615" s="274" t="s">
        <v>10</v>
      </c>
      <c r="AN615" s="200">
        <f>IFERROR(VLOOKUP(SPARES_MANUF[[#This Row],[P/N]],'Table V'!A$1:O$7777,13,FALSE),"0,00")</f>
        <v>970</v>
      </c>
      <c r="AO615" s="275">
        <f>IFERROR(VLOOKUP(SPARES_MANUF[[#This Row],[P/N]],'Table V'!A$1:O$7777,14,FALSE),"0,00")</f>
        <v>1796</v>
      </c>
      <c r="AP615" s="276" t="str">
        <f>IFERROR(VLOOKUP(SPARES_MANUF[[#This Row],[P/N]],'Table V'!A$1:O$7777,15,FALSE),"TBD")</f>
        <v>USD</v>
      </c>
      <c r="AQ615" s="275">
        <f>IFERROR(VLOOKUP(SPARES_MANUF[[#This Row],[CONCAT]],[3]PO_AS!$A$2:$R$2520,16,FALSE),"TBD")</f>
        <v>970</v>
      </c>
      <c r="AR615" s="276" t="str">
        <f>IFERROR(VLOOKUP(SPARES_MANUF[[#This Row],[CONCAT]],[3]PO_AS!$A$2:$S$2520,18,FALSE),"TBD")</f>
        <v>USD</v>
      </c>
      <c r="AS615" s="276" t="str">
        <f>IF(OR(AN615=AQ615,AO615=AQ615),"Valide","Non valide")</f>
        <v>Valide</v>
      </c>
      <c r="AT615" s="276" t="str">
        <f>IFERROR(IF(SEARCH(AP615,AR615),"Valide","Non valide"),"Non valide")</f>
        <v>Valide</v>
      </c>
      <c r="AU615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2910</v>
      </c>
      <c r="AV615" s="221">
        <f>IFERROR(SPARES_MANUF[[#This Row],[CA]]*INDEX('Paramètres listes'!$A$32:$C$34,MATCH(SPARES_MANUF[[#This Row],[Devise vendue]],'Paramètres listes'!$A$32:$A$34,0),MATCH(DASHBOARD!$J$5,'Paramètres listes'!$A$32:$C$32,0)),"0,00")</f>
        <v>2589.9</v>
      </c>
      <c r="AW615" s="338" t="str">
        <f>LEFT(SPARES_MANUF[[#This Row],[LCT]],9)</f>
        <v>LCT374770</v>
      </c>
      <c r="AX615" s="205">
        <f>SPARES_MANUF[[#This Row],[Collaborated date]]</f>
        <v>43714</v>
      </c>
      <c r="AY615" s="206">
        <f>IF(AND(SPARES_MANUF[[#This Row],[Dashboard date]]&gt;40179,SPARES_MANUF[[#This Row],[Dashboard date]]&lt;45658),SPARES_MANUF[[#This Row],[Dashboard date]],0)</f>
        <v>43714</v>
      </c>
      <c r="AZ615" s="207">
        <f>IF(OR(SPARES_MANUF[[#This Row],[Client]]="STELIA",SPARES_MANUF[[#This Row],[Priority]]="RTN",SPARES_MANUF[[#This Row],[Priority]]="EXP",SPARES_MANUF[[#This Row],[Priority]]="CRIT"),2,1)</f>
        <v>2</v>
      </c>
      <c r="BA615" s="208">
        <f>IFERROR(VLOOKUP(SPARES_MANUF[[#This Row],[P/N]],Tableau2[[#All],[PN]:[Temps alloués (h)]],16,FALSE),"TBD")</f>
        <v>4.04</v>
      </c>
      <c r="BB615" s="208">
        <f>IFERROR(SUM(SPARES_MANUF[[#This Row],[Temps alloués Unitaire]]*SPARES_MANUF[[#This Row],[Requested Qty]]),"TBD")</f>
        <v>12.120000000000001</v>
      </c>
    </row>
    <row r="616" spans="1:54" ht="82.5" hidden="1" customHeight="1" x14ac:dyDescent="0.2">
      <c r="A616" s="335" t="str">
        <f>C616&amp;(RIGHT(D616,2))</f>
        <v>450033675350</v>
      </c>
      <c r="B616" s="81" t="str">
        <f>IFERROR(VLOOKUP(F616,'Table V'!A:K,11,FALSE),"TBD")</f>
        <v>LATECOERE</v>
      </c>
      <c r="C616" s="81">
        <v>4500336753</v>
      </c>
      <c r="D616" s="85" t="s">
        <v>1302</v>
      </c>
      <c r="E616" s="83"/>
      <c r="F616" s="81" t="s">
        <v>1477</v>
      </c>
      <c r="G616" s="81">
        <v>1</v>
      </c>
      <c r="H616" s="81">
        <v>1</v>
      </c>
      <c r="I616" s="81" t="str">
        <f>IFERROR(VLOOKUP(F616,'Stock PHS'!A:F,6,FALSE),"")</f>
        <v/>
      </c>
      <c r="J616" s="84" t="str">
        <f>IFERROR(VLOOKUP(F616,'Table V'!A:I,9,FALSE),"P/N INCONNU")</f>
        <v>P/N CONNU</v>
      </c>
      <c r="K616" s="81" t="str">
        <f>IFERROR(VLOOKUP(F616,'Table V'!A:J,10,FALSE),"TBD")</f>
        <v>N/A</v>
      </c>
      <c r="L616" s="81" t="str">
        <f>IFERROR(VLOOKUP(F616,'Table V'!A:C,3,FALSE),"LdF non existante")</f>
        <v>LdF approuvée</v>
      </c>
      <c r="M616" s="85" t="s">
        <v>46</v>
      </c>
      <c r="N616" s="81" t="str">
        <f>IFERROR(VLOOKUP(F616,'Table V'!A:H,8,FALSE),"À définir")</f>
        <v>NON</v>
      </c>
      <c r="O616" s="81" t="str">
        <f>IFERROR(VLOOKUP(F616,'Table V'!A:E,2,FALSE),"TBD")</f>
        <v>FDVESS-L4</v>
      </c>
      <c r="P616" s="81" t="str">
        <f>IFERROR(CONCATENATE(VLOOKUP(F616,'Table V'!$A$1:$Q$259969,17,FALSE),"-",(RIGHT(C616,4)),"0",D616),"")</f>
        <v>1251619-6753050</v>
      </c>
      <c r="Q616" s="86" t="str">
        <f>IFERROR(VLOOKUP(F616,'Table V'!A:L,12,FALSE),"")</f>
        <v>COL</v>
      </c>
      <c r="R616" s="82" t="s">
        <v>1986</v>
      </c>
      <c r="S616" s="81">
        <v>71140046</v>
      </c>
      <c r="T616" s="90">
        <v>43698</v>
      </c>
      <c r="U616" s="88" t="s">
        <v>10</v>
      </c>
      <c r="V616" s="86" t="str">
        <f>IFERROR(VLOOKUP(F616,'Table V'!A:F,6,FALSE),"TBD")</f>
        <v>N/A</v>
      </c>
      <c r="W616" s="81" t="str">
        <f>IFERROR(VLOOKUP(F616,'Table V'!A:G,7,FALSE),"TBD")</f>
        <v>N/A</v>
      </c>
      <c r="X616" s="81" t="str">
        <f>IFERROR(VLOOKUP(A616,[1]Feuil1!$A:$AJ,32,FALSE),"N/A")</f>
        <v>N/A</v>
      </c>
      <c r="Y616" s="86" t="s">
        <v>1897</v>
      </c>
      <c r="Z616" s="89" t="s">
        <v>2205</v>
      </c>
      <c r="AA616" s="81" t="s">
        <v>141</v>
      </c>
      <c r="AB616" s="85" t="s">
        <v>44</v>
      </c>
      <c r="AC616" s="85" t="s">
        <v>44</v>
      </c>
      <c r="AD616" s="85">
        <v>4923</v>
      </c>
      <c r="AE616" s="90">
        <v>43712</v>
      </c>
      <c r="AF616" s="90">
        <v>43712</v>
      </c>
      <c r="AG616" s="90">
        <v>43711</v>
      </c>
      <c r="AH616" s="81"/>
      <c r="AI616" s="133" t="str">
        <f>IFERROR(VLOOKUP(SPARES_MANUF[[#This Row],[LCT pour mise à la MAD]],[2]MAD!$B$4:$J$500000,2,FALSE),"MAD TBD")</f>
        <v>MAD TBD</v>
      </c>
      <c r="AJ616" s="246" t="str">
        <f>IFERROR(VLOOKUP(SPARES_MANUF[[#This Row],[LCT pour mise à la MAD]],[2]MAD!$B$4:$J$500000,9,FALSE),"")</f>
        <v/>
      </c>
      <c r="AK61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6" s="124">
        <f>SPARES_MANUF[[#This Row],[Promised ODD]]</f>
        <v>43712</v>
      </c>
      <c r="AM616" s="124"/>
      <c r="AN616" s="200">
        <f>IFERROR(VLOOKUP(SPARES_MANUF[[#This Row],[P/N]],'Table V'!A$1:O$7777,13,FALSE),"0,00")</f>
        <v>1321</v>
      </c>
      <c r="AO616" s="201" t="str">
        <f>IFERROR(VLOOKUP(SPARES_MANUF[[#This Row],[P/N]],'Table V'!A$1:O$7777,14,FALSE),"0,00")</f>
        <v>N/A</v>
      </c>
      <c r="AP616" s="202" t="str">
        <f>IFERROR(VLOOKUP(SPARES_MANUF[[#This Row],[P/N]],'Table V'!A$1:O$7777,15,FALSE),"TBD")</f>
        <v>EUR</v>
      </c>
      <c r="AQ616" s="201" t="str">
        <f>IFERROR(VLOOKUP(SPARES_MANUF[[#This Row],[CONCAT]],[3]PO_AS!$A$2:$R$2520,16,FALSE),"TBD")</f>
        <v>TBD</v>
      </c>
      <c r="AR616" s="202" t="str">
        <f>IFERROR(VLOOKUP(SPARES_MANUF[[#This Row],[CONCAT]],[3]PO_AS!$A$2:$S$2520,18,FALSE),"TBD")</f>
        <v>TBD</v>
      </c>
      <c r="AS616" s="204" t="str">
        <f>IF(OR(AN616=AQ616,AO616=AQ616),"Valide","Non valide")</f>
        <v>Non valide</v>
      </c>
      <c r="AT616" s="204" t="str">
        <f>IFERROR(IF(SEARCH(AP616,AR616),"Valide","Non valide"),"Non valide")</f>
        <v>Non valide</v>
      </c>
      <c r="AU6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16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16" s="259" t="str">
        <f>LEFT(SPARES_MANUF[[#This Row],[LCT]],9)</f>
        <v>LCT372575</v>
      </c>
      <c r="AX616" s="205">
        <f>SPARES_MANUF[[#This Row],[Collaborated date]]</f>
        <v>43712</v>
      </c>
      <c r="AY616" s="206">
        <f>IF(AND(SPARES_MANUF[[#This Row],[Dashboard date]]&gt;40179,SPARES_MANUF[[#This Row],[Dashboard date]]&lt;45658),SPARES_MANUF[[#This Row],[Dashboard date]],0)</f>
        <v>43712</v>
      </c>
      <c r="AZ616" s="207">
        <f>IF(OR(SPARES_MANUF[[#This Row],[Client]]="STELIA",SPARES_MANUF[[#This Row],[Priority]]="RTN",SPARES_MANUF[[#This Row],[Priority]]="EXP",SPARES_MANUF[[#This Row],[Priority]]="CRIT"),2,1)</f>
        <v>1</v>
      </c>
      <c r="BA616" s="208">
        <f>IFERROR(VLOOKUP(SPARES_MANUF[[#This Row],[P/N]],Tableau2[[#All],[PN]:[Temps alloués (h)]],16,FALSE),"TBD")</f>
        <v>1.78</v>
      </c>
      <c r="BB616" s="208">
        <f>IFERROR(SUM(SPARES_MANUF[[#This Row],[Temps alloués Unitaire]]*SPARES_MANUF[[#This Row],[Requested Qty]]),"TBD")</f>
        <v>1.78</v>
      </c>
    </row>
    <row r="617" spans="1:54" ht="51" hidden="1" x14ac:dyDescent="0.2">
      <c r="A617" s="335" t="str">
        <f>C617&amp;(RIGHT(D617,2))</f>
        <v>450033675350</v>
      </c>
      <c r="B617" s="81" t="str">
        <f>IFERROR(VLOOKUP(F617,'Table V'!A:K,11,FALSE),"TBD")</f>
        <v>LATECOERE</v>
      </c>
      <c r="C617" s="81">
        <v>4500336753</v>
      </c>
      <c r="D617" s="85" t="s">
        <v>1302</v>
      </c>
      <c r="E617" s="83"/>
      <c r="F617" s="81" t="s">
        <v>1477</v>
      </c>
      <c r="G617" s="81">
        <v>1</v>
      </c>
      <c r="H617" s="81">
        <v>1</v>
      </c>
      <c r="I617" s="81" t="str">
        <f>IFERROR(VLOOKUP(F617,'Stock PHS'!A:F,6,FALSE),"")</f>
        <v/>
      </c>
      <c r="J617" s="84" t="str">
        <f>IFERROR(VLOOKUP(F617,'Table V'!A:I,9,FALSE),"P/N INCONNU")</f>
        <v>P/N CONNU</v>
      </c>
      <c r="K617" s="81" t="str">
        <f>IFERROR(VLOOKUP(F617,'Table V'!A:J,10,FALSE),"TBD")</f>
        <v>N/A</v>
      </c>
      <c r="L617" s="81" t="str">
        <f>IFERROR(VLOOKUP(F617,'Table V'!A:C,3,FALSE),"LdF non existante")</f>
        <v>LdF approuvée</v>
      </c>
      <c r="M617" s="85" t="s">
        <v>46</v>
      </c>
      <c r="N617" s="81" t="str">
        <f>IFERROR(VLOOKUP(F617,'Table V'!A:H,8,FALSE),"À définir")</f>
        <v>NON</v>
      </c>
      <c r="O617" s="81" t="str">
        <f>IFERROR(VLOOKUP(F617,'Table V'!A:E,2,FALSE),"TBD")</f>
        <v>FDVESS-L4</v>
      </c>
      <c r="P617" s="81" t="str">
        <f>IFERROR(CONCATENATE(VLOOKUP(F617,'Table V'!$A$1:$Q$259969,17,FALSE),"-",(RIGHT(C617,4)),"0",D617),"")</f>
        <v>1251619-6753050</v>
      </c>
      <c r="Q617" s="86" t="str">
        <f>IFERROR(VLOOKUP(F617,'Table V'!A:L,12,FALSE),"")</f>
        <v>COL</v>
      </c>
      <c r="R617" s="82" t="s">
        <v>1987</v>
      </c>
      <c r="S617" s="81">
        <v>71140047</v>
      </c>
      <c r="T617" s="90">
        <v>43698</v>
      </c>
      <c r="U617" s="88" t="s">
        <v>10</v>
      </c>
      <c r="V617" s="86" t="str">
        <f>IFERROR(VLOOKUP(F617,'Table V'!A:F,6,FALSE),"TBD")</f>
        <v>N/A</v>
      </c>
      <c r="W617" s="81" t="str">
        <f>IFERROR(VLOOKUP(F617,'Table V'!A:G,7,FALSE),"TBD")</f>
        <v>N/A</v>
      </c>
      <c r="X617" s="81" t="str">
        <f>IFERROR(VLOOKUP(A617,[1]Feuil1!$A:$AJ,32,FALSE),"N/A")</f>
        <v>N/A</v>
      </c>
      <c r="Y617" s="86" t="s">
        <v>1897</v>
      </c>
      <c r="Z617" s="89" t="s">
        <v>2205</v>
      </c>
      <c r="AA617" s="81" t="s">
        <v>141</v>
      </c>
      <c r="AB617" s="85" t="s">
        <v>44</v>
      </c>
      <c r="AC617" s="85" t="s">
        <v>44</v>
      </c>
      <c r="AD617" s="85">
        <v>4923</v>
      </c>
      <c r="AE617" s="90">
        <v>43712</v>
      </c>
      <c r="AF617" s="90">
        <v>43712</v>
      </c>
      <c r="AG617" s="90">
        <v>43711</v>
      </c>
      <c r="AH617" s="81"/>
      <c r="AI617" s="133" t="str">
        <f>IFERROR(VLOOKUP(SPARES_MANUF[[#This Row],[LCT pour mise à la MAD]],[2]MAD!$B$4:$J$500000,2,FALSE),"MAD TBD")</f>
        <v>MAD TBD</v>
      </c>
      <c r="AJ617" s="246" t="str">
        <f>IFERROR(VLOOKUP(SPARES_MANUF[[#This Row],[LCT pour mise à la MAD]],[2]MAD!$B$4:$J$500000,9,FALSE),"")</f>
        <v/>
      </c>
      <c r="AK61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7" s="124">
        <f>SPARES_MANUF[[#This Row],[Promised ODD]]</f>
        <v>43712</v>
      </c>
      <c r="AM617" s="124"/>
      <c r="AN617" s="200">
        <f>IFERROR(VLOOKUP(SPARES_MANUF[[#This Row],[P/N]],'Table V'!A$1:O$7777,13,FALSE),"0,00")</f>
        <v>1321</v>
      </c>
      <c r="AO617" s="201" t="str">
        <f>IFERROR(VLOOKUP(SPARES_MANUF[[#This Row],[P/N]],'Table V'!A$1:O$7777,14,FALSE),"0,00")</f>
        <v>N/A</v>
      </c>
      <c r="AP617" s="202" t="str">
        <f>IFERROR(VLOOKUP(SPARES_MANUF[[#This Row],[P/N]],'Table V'!A$1:O$7777,15,FALSE),"TBD")</f>
        <v>EUR</v>
      </c>
      <c r="AQ617" s="201" t="str">
        <f>IFERROR(VLOOKUP(SPARES_MANUF[[#This Row],[CONCAT]],[3]PO_AS!$A$2:$R$2520,16,FALSE),"TBD")</f>
        <v>TBD</v>
      </c>
      <c r="AR617" s="202" t="str">
        <f>IFERROR(VLOOKUP(SPARES_MANUF[[#This Row],[CONCAT]],[3]PO_AS!$A$2:$S$2520,18,FALSE),"TBD")</f>
        <v>TBD</v>
      </c>
      <c r="AS617" s="204" t="str">
        <f>IF(OR(AN617=AQ617,AO617=AQ617),"Valide","Non valide")</f>
        <v>Non valide</v>
      </c>
      <c r="AT617" s="204" t="str">
        <f>IFERROR(IF(SEARCH(AP617,AR617),"Valide","Non valide"),"Non valide")</f>
        <v>Non valide</v>
      </c>
      <c r="AU6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17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17" s="259" t="str">
        <f>LEFT(SPARES_MANUF[[#This Row],[LCT]],9)</f>
        <v>LCT372576</v>
      </c>
      <c r="AX617" s="205">
        <f>SPARES_MANUF[[#This Row],[Collaborated date]]</f>
        <v>43712</v>
      </c>
      <c r="AY617" s="206">
        <f>IF(AND(SPARES_MANUF[[#This Row],[Dashboard date]]&gt;40179,SPARES_MANUF[[#This Row],[Dashboard date]]&lt;45658),SPARES_MANUF[[#This Row],[Dashboard date]],0)</f>
        <v>43712</v>
      </c>
      <c r="AZ617" s="207">
        <f>IF(OR(SPARES_MANUF[[#This Row],[Client]]="STELIA",SPARES_MANUF[[#This Row],[Priority]]="RTN",SPARES_MANUF[[#This Row],[Priority]]="EXP",SPARES_MANUF[[#This Row],[Priority]]="CRIT"),2,1)</f>
        <v>1</v>
      </c>
      <c r="BA617" s="208">
        <f>IFERROR(VLOOKUP(SPARES_MANUF[[#This Row],[P/N]],Tableau2[[#All],[PN]:[Temps alloués (h)]],16,FALSE),"TBD")</f>
        <v>1.78</v>
      </c>
      <c r="BB617" s="208">
        <f>IFERROR(SUM(SPARES_MANUF[[#This Row],[Temps alloués Unitaire]]*SPARES_MANUF[[#This Row],[Requested Qty]]),"TBD")</f>
        <v>1.78</v>
      </c>
    </row>
    <row r="618" spans="1:54" ht="63.75" hidden="1" x14ac:dyDescent="0.2">
      <c r="A618" s="335" t="str">
        <f>C618&amp;(RIGHT(D618,2))</f>
        <v>450033675350</v>
      </c>
      <c r="B618" s="81" t="str">
        <f>IFERROR(VLOOKUP(F618,'Table V'!A:K,11,FALSE),"TBD")</f>
        <v>LATECOERE</v>
      </c>
      <c r="C618" s="81">
        <v>4500336753</v>
      </c>
      <c r="D618" s="85" t="s">
        <v>1302</v>
      </c>
      <c r="E618" s="83"/>
      <c r="F618" s="81" t="s">
        <v>1477</v>
      </c>
      <c r="G618" s="81">
        <v>1</v>
      </c>
      <c r="H618" s="81">
        <v>1</v>
      </c>
      <c r="I618" s="81" t="str">
        <f>IFERROR(VLOOKUP(F618,'Stock PHS'!A:F,6,FALSE),"")</f>
        <v/>
      </c>
      <c r="J618" s="84" t="str">
        <f>IFERROR(VLOOKUP(F618,'Table V'!A:I,9,FALSE),"P/N INCONNU")</f>
        <v>P/N CONNU</v>
      </c>
      <c r="K618" s="81" t="str">
        <f>IFERROR(VLOOKUP(F618,'Table V'!A:J,10,FALSE),"TBD")</f>
        <v>N/A</v>
      </c>
      <c r="L618" s="81" t="str">
        <f>IFERROR(VLOOKUP(F618,'Table V'!A:C,3,FALSE),"LdF non existante")</f>
        <v>LdF approuvée</v>
      </c>
      <c r="M618" s="85" t="s">
        <v>46</v>
      </c>
      <c r="N618" s="81" t="str">
        <f>IFERROR(VLOOKUP(F618,'Table V'!A:H,8,FALSE),"À définir")</f>
        <v>NON</v>
      </c>
      <c r="O618" s="81" t="str">
        <f>IFERROR(VLOOKUP(F618,'Table V'!A:E,2,FALSE),"TBD")</f>
        <v>FDVESS-L4</v>
      </c>
      <c r="P618" s="81" t="str">
        <f>IFERROR(CONCATENATE(VLOOKUP(F618,'Table V'!$A$1:$Q$259969,17,FALSE),"-",(RIGHT(C618,4)),"0",D618),"")</f>
        <v>1251619-6753050</v>
      </c>
      <c r="Q618" s="86" t="str">
        <f>IFERROR(VLOOKUP(F618,'Table V'!A:L,12,FALSE),"")</f>
        <v>COL</v>
      </c>
      <c r="R618" s="82" t="s">
        <v>1988</v>
      </c>
      <c r="S618" s="81">
        <v>71140048</v>
      </c>
      <c r="T618" s="90">
        <v>43698</v>
      </c>
      <c r="U618" s="88" t="s">
        <v>10</v>
      </c>
      <c r="V618" s="86" t="str">
        <f>IFERROR(VLOOKUP(F618,'Table V'!A:F,6,FALSE),"TBD")</f>
        <v>N/A</v>
      </c>
      <c r="W618" s="81" t="str">
        <f>IFERROR(VLOOKUP(F618,'Table V'!A:G,7,FALSE),"TBD")</f>
        <v>N/A</v>
      </c>
      <c r="X618" s="81" t="str">
        <f>IFERROR(VLOOKUP(A618,[1]Feuil1!$A:$AJ,32,FALSE),"N/A")</f>
        <v>N/A</v>
      </c>
      <c r="Y618" s="86" t="s">
        <v>1897</v>
      </c>
      <c r="Z618" s="89" t="s">
        <v>2205</v>
      </c>
      <c r="AA618" s="81" t="s">
        <v>141</v>
      </c>
      <c r="AB618" s="85" t="s">
        <v>44</v>
      </c>
      <c r="AC618" s="85" t="s">
        <v>44</v>
      </c>
      <c r="AD618" s="85">
        <v>4923</v>
      </c>
      <c r="AE618" s="90">
        <v>43712</v>
      </c>
      <c r="AF618" s="90">
        <v>43712</v>
      </c>
      <c r="AG618" s="90">
        <v>43711</v>
      </c>
      <c r="AH618" s="81"/>
      <c r="AI618" s="133" t="str">
        <f>IFERROR(VLOOKUP(SPARES_MANUF[[#This Row],[LCT pour mise à la MAD]],[2]MAD!$B$4:$J$500000,2,FALSE),"MAD TBD")</f>
        <v>MAD TBD</v>
      </c>
      <c r="AJ618" s="246" t="str">
        <f>IFERROR(VLOOKUP(SPARES_MANUF[[#This Row],[LCT pour mise à la MAD]],[2]MAD!$B$4:$J$500000,9,FALSE),"")</f>
        <v/>
      </c>
      <c r="AK61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8" s="124">
        <f>SPARES_MANUF[[#This Row],[Promised ODD]]</f>
        <v>43712</v>
      </c>
      <c r="AM618" s="124"/>
      <c r="AN618" s="200">
        <f>IFERROR(VLOOKUP(SPARES_MANUF[[#This Row],[P/N]],'Table V'!A$1:O$7777,13,FALSE),"0,00")</f>
        <v>1321</v>
      </c>
      <c r="AO618" s="201" t="str">
        <f>IFERROR(VLOOKUP(SPARES_MANUF[[#This Row],[P/N]],'Table V'!A$1:O$7777,14,FALSE),"0,00")</f>
        <v>N/A</v>
      </c>
      <c r="AP618" s="202" t="str">
        <f>IFERROR(VLOOKUP(SPARES_MANUF[[#This Row],[P/N]],'Table V'!A$1:O$7777,15,FALSE),"TBD")</f>
        <v>EUR</v>
      </c>
      <c r="AQ618" s="201" t="str">
        <f>IFERROR(VLOOKUP(SPARES_MANUF[[#This Row],[CONCAT]],[3]PO_AS!$A$2:$R$2520,16,FALSE),"TBD")</f>
        <v>TBD</v>
      </c>
      <c r="AR618" s="202" t="str">
        <f>IFERROR(VLOOKUP(SPARES_MANUF[[#This Row],[CONCAT]],[3]PO_AS!$A$2:$S$2520,18,FALSE),"TBD")</f>
        <v>TBD</v>
      </c>
      <c r="AS618" s="204" t="str">
        <f>IF(OR(AN618=AQ618,AO618=AQ618),"Valide","Non valide")</f>
        <v>Non valide</v>
      </c>
      <c r="AT618" s="204" t="str">
        <f>IFERROR(IF(SEARCH(AP618,AR618),"Valide","Non valide"),"Non valide")</f>
        <v>Non valide</v>
      </c>
      <c r="AU6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18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18" s="259" t="str">
        <f>LEFT(SPARES_MANUF[[#This Row],[LCT]],9)</f>
        <v>LCT372577</v>
      </c>
      <c r="AX618" s="205">
        <f>SPARES_MANUF[[#This Row],[Collaborated date]]</f>
        <v>43712</v>
      </c>
      <c r="AY618" s="206">
        <f>IF(AND(SPARES_MANUF[[#This Row],[Dashboard date]]&gt;40179,SPARES_MANUF[[#This Row],[Dashboard date]]&lt;45658),SPARES_MANUF[[#This Row],[Dashboard date]],0)</f>
        <v>43712</v>
      </c>
      <c r="AZ618" s="207">
        <f>IF(OR(SPARES_MANUF[[#This Row],[Client]]="STELIA",SPARES_MANUF[[#This Row],[Priority]]="RTN",SPARES_MANUF[[#This Row],[Priority]]="EXP",SPARES_MANUF[[#This Row],[Priority]]="CRIT"),2,1)</f>
        <v>1</v>
      </c>
      <c r="BA618" s="208">
        <f>IFERROR(VLOOKUP(SPARES_MANUF[[#This Row],[P/N]],Tableau2[[#All],[PN]:[Temps alloués (h)]],16,FALSE),"TBD")</f>
        <v>1.78</v>
      </c>
      <c r="BB618" s="208">
        <f>IFERROR(SUM(SPARES_MANUF[[#This Row],[Temps alloués Unitaire]]*SPARES_MANUF[[#This Row],[Requested Qty]]),"TBD")</f>
        <v>1.78</v>
      </c>
    </row>
    <row r="619" spans="1:54" ht="25.5" hidden="1" x14ac:dyDescent="0.2">
      <c r="A619" s="337" t="str">
        <f>C619&amp;(RIGHT(D619,2))</f>
        <v>490003882410</v>
      </c>
      <c r="B619" s="146" t="str">
        <f>IFERROR(VLOOKUP(F619,'Table V'!A:K,11,FALSE),"TBD")</f>
        <v>STELIA</v>
      </c>
      <c r="C619" s="146">
        <v>4900038824</v>
      </c>
      <c r="D619" s="150" t="s">
        <v>139</v>
      </c>
      <c r="E619" s="148" t="s">
        <v>86</v>
      </c>
      <c r="F619" s="146" t="s">
        <v>627</v>
      </c>
      <c r="G619" s="146">
        <v>7</v>
      </c>
      <c r="H619" s="146">
        <v>7</v>
      </c>
      <c r="I619" s="146" t="str">
        <f>IFERROR(VLOOKUP(F619,'Stock PHS'!A:F,6,FALSE),"")</f>
        <v/>
      </c>
      <c r="J619" s="270" t="str">
        <f>IFERROR(VLOOKUP(F619,'Table V'!A:I,9,FALSE),"P/N INCONNU")</f>
        <v>P/N CONNU</v>
      </c>
      <c r="K619" s="146" t="str">
        <f>IFERROR(VLOOKUP(F619,'Table V'!A:J,10,FALSE),"TBD")</f>
        <v>N/A</v>
      </c>
      <c r="L619" s="146" t="str">
        <f>IFERROR(VLOOKUP(F619,'Table V'!A:C,3,FALSE),"LdF non existante")</f>
        <v>LdF approuvée</v>
      </c>
      <c r="M619" s="150"/>
      <c r="N619" s="150" t="str">
        <f>IFERROR(VLOOKUP(F619,'Table V'!A:H,8,FALSE),"À définir")</f>
        <v>OUI</v>
      </c>
      <c r="O619" s="146" t="str">
        <f>IFERROR(VLOOKUP(F619,'Table V'!A:E,2,FALSE),"TBD")</f>
        <v>FAISCEAU</v>
      </c>
      <c r="P619" s="150" t="str">
        <f>IFERROR(CONCATENATE(VLOOKUP(F619,'Table V'!$A$1:$Q$259969,17,FALSE),"-",(RIGHT(C619,4)),"0",D619),"")</f>
        <v>1251019-8824010</v>
      </c>
      <c r="Q619" s="151" t="str">
        <f>IFERROR(VLOOKUP(F619,'Table V'!A:L,12,FALSE),"")</f>
        <v>LAB</v>
      </c>
      <c r="R619" s="147" t="s">
        <v>2114</v>
      </c>
      <c r="S619" s="146" t="s">
        <v>2115</v>
      </c>
      <c r="T619" s="90">
        <v>43680</v>
      </c>
      <c r="U619" s="88" t="s">
        <v>18</v>
      </c>
      <c r="V619" s="153" t="str">
        <f>IFERROR(VLOOKUP(F619,'Table V'!A:F,6,FALSE),"TBD")</f>
        <v>N/A</v>
      </c>
      <c r="W619" s="154" t="str">
        <f>IFERROR(VLOOKUP(F619,'Table V'!A:G,7,FALSE),"TBD")</f>
        <v>N/A</v>
      </c>
      <c r="X619" s="154" t="str">
        <f>IFERROR(VLOOKUP(A619,[1]Feuil1!$A:$AJ,32,FALSE),"N/A")</f>
        <v>N/A</v>
      </c>
      <c r="Y619" s="271" t="s">
        <v>1897</v>
      </c>
      <c r="Z619" s="89" t="s">
        <v>2011</v>
      </c>
      <c r="AA619" s="146" t="s">
        <v>840</v>
      </c>
      <c r="AB619" s="150" t="s">
        <v>44</v>
      </c>
      <c r="AC619" s="150"/>
      <c r="AD619" s="150"/>
      <c r="AE619" s="157">
        <v>43717</v>
      </c>
      <c r="AF619" s="157">
        <v>43717</v>
      </c>
      <c r="AG619" s="157">
        <f>IF(OR(E619="AOG",E619="CRIT"),(IFERROR(IF(AF619=0,WORKDAY(AE619,-2),WORKDAY(AF619,-2)),"TBD")),(IFERROR(IF(AF619=0,WORKDAY(AE619,-4),WORKDAY(AF619,-4)),"TBD")))</f>
        <v>43711</v>
      </c>
      <c r="AH619" s="157"/>
      <c r="AI619" s="158" t="str">
        <f>IFERROR(VLOOKUP(SPARES_MANUF[[#This Row],[LCT pour mise à la MAD]],[2]MAD!$B$4:$J$500000,2,FALSE),"MAD TBD")</f>
        <v>MAD TBD</v>
      </c>
      <c r="AJ619" s="272" t="str">
        <f>IFERROR(VLOOKUP(SPARES_MANUF[[#This Row],[LCT pour mise à la MAD]],[2]MAD!$B$4:$J$500000,9,FALSE),"")</f>
        <v/>
      </c>
      <c r="AK619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19" s="274">
        <f>SPARES_MANUF[[#This Row],[Promised ODD]]</f>
        <v>43717</v>
      </c>
      <c r="AM619" s="274" t="s">
        <v>10</v>
      </c>
      <c r="AN619" s="200">
        <f>IFERROR(VLOOKUP(SPARES_MANUF[[#This Row],[P/N]],'Table V'!A$1:O$7777,13,FALSE),"0,00")</f>
        <v>142.56</v>
      </c>
      <c r="AO619" s="275">
        <f>IFERROR(VLOOKUP(SPARES_MANUF[[#This Row],[P/N]],'Table V'!A$1:O$7777,14,FALSE),"0,00")</f>
        <v>0</v>
      </c>
      <c r="AP619" s="276" t="str">
        <f>IFERROR(VLOOKUP(SPARES_MANUF[[#This Row],[P/N]],'Table V'!A$1:O$7777,15,FALSE),"TBD")</f>
        <v>EUR</v>
      </c>
      <c r="AQ619" s="275" t="str">
        <f>IFERROR(VLOOKUP(SPARES_MANUF[[#This Row],[CONCAT]],[3]PO_AS!$A$2:$R$2520,16,FALSE),"TBD")</f>
        <v>TBD</v>
      </c>
      <c r="AR619" s="276" t="str">
        <f>IFERROR(VLOOKUP(SPARES_MANUF[[#This Row],[CONCAT]],[3]PO_AS!$A$2:$S$2520,18,FALSE),"TBD")</f>
        <v>TBD</v>
      </c>
      <c r="AS619" s="276" t="str">
        <f>IF(OR(AN619=AQ619,AO619=AQ619),"Valide","Non valide")</f>
        <v>Non valide</v>
      </c>
      <c r="AT619" s="276" t="str">
        <f>IFERROR(IF(SEARCH(AP619,AR619),"Valide","Non valide"),"Non valide")</f>
        <v>Non valide</v>
      </c>
      <c r="AU619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997.92000000000007</v>
      </c>
      <c r="AV619" s="221">
        <f>IFERROR(SPARES_MANUF[[#This Row],[CA]]*INDEX('Paramètres listes'!$A$32:$C$34,MATCH(SPARES_MANUF[[#This Row],[Devise vendue]],'Paramètres listes'!$A$32:$A$34,0),MATCH(DASHBOARD!$J$5,'Paramètres listes'!$A$32:$C$32,0)),"0,00")</f>
        <v>997.92000000000007</v>
      </c>
      <c r="AW619" s="338" t="str">
        <f>LEFT(SPARES_MANUF[[#This Row],[LCT]],9)</f>
        <v>LCT386457</v>
      </c>
      <c r="AX619" s="205">
        <f>SPARES_MANUF[[#This Row],[Collaborated date]]</f>
        <v>43717</v>
      </c>
      <c r="AY619" s="206">
        <f>IF(AND(SPARES_MANUF[[#This Row],[Dashboard date]]&gt;40179,SPARES_MANUF[[#This Row],[Dashboard date]]&lt;45658),SPARES_MANUF[[#This Row],[Dashboard date]],0)</f>
        <v>43717</v>
      </c>
      <c r="AZ619" s="223">
        <f>IF(OR(SPARES_MANUF[[#This Row],[Client]]="STELIA",SPARES_MANUF[[#This Row],[Priority]]="RTN",SPARES_MANUF[[#This Row],[Priority]]="EXP",SPARES_MANUF[[#This Row],[Priority]]="CRIT"),2,1)</f>
        <v>2</v>
      </c>
      <c r="BA619" s="224">
        <f>IFERROR(VLOOKUP(SPARES_MANUF[[#This Row],[P/N]],Tableau2[[#All],[PN]:[Temps alloués (h)]],16,FALSE),"TBD")</f>
        <v>1.07</v>
      </c>
      <c r="BB619" s="224">
        <f>IFERROR(SUM(SPARES_MANUF[[#This Row],[Temps alloués Unitaire]]*SPARES_MANUF[[#This Row],[Requested Qty]]),"TBD")</f>
        <v>7.49</v>
      </c>
    </row>
    <row r="620" spans="1:54" ht="25.5" hidden="1" x14ac:dyDescent="0.2">
      <c r="A620" s="335" t="str">
        <f>C620&amp;(RIGHT(D620,2))</f>
        <v>2807359510</v>
      </c>
      <c r="B620" s="81" t="str">
        <f>IFERROR(VLOOKUP(F620,'Table V'!A:K,11,FALSE),"TBD")</f>
        <v>AIRBUS</v>
      </c>
      <c r="C620" s="81">
        <v>28073595</v>
      </c>
      <c r="D620" s="85" t="s">
        <v>139</v>
      </c>
      <c r="E620" s="83" t="s">
        <v>86</v>
      </c>
      <c r="F620" s="81" t="s">
        <v>576</v>
      </c>
      <c r="G620" s="81">
        <v>1</v>
      </c>
      <c r="H620" s="81">
        <v>1</v>
      </c>
      <c r="I620" s="81" t="str">
        <f>IFERROR(VLOOKUP(F620,'Stock PHS'!A:F,6,FALSE),"")</f>
        <v/>
      </c>
      <c r="J620" s="84" t="str">
        <f>IFERROR(VLOOKUP(F620,'Table V'!A:I,9,FALSE),"P/N INCONNU")</f>
        <v>P/N CONNU</v>
      </c>
      <c r="K620" s="81" t="str">
        <f>IFERROR(VLOOKUP(F620,'Table V'!A:J,10,FALSE),"TBD")</f>
        <v>NB5457P</v>
      </c>
      <c r="L620" s="81" t="str">
        <f>IFERROR(VLOOKUP(F620,'Table V'!A:C,3,FALSE),"LdF non existante")</f>
        <v>LdF approuvée</v>
      </c>
      <c r="M620" s="85"/>
      <c r="N620" s="85" t="str">
        <f>IFERROR(VLOOKUP(F620,'Table V'!A:H,8,FALSE),"À définir")</f>
        <v>NON</v>
      </c>
      <c r="O620" s="81">
        <f>IFERROR(VLOOKUP(F620,'Table V'!A:E,2,FALSE),"TBD")</f>
        <v>117</v>
      </c>
      <c r="P620" s="85" t="str">
        <f>IFERROR(CONCATENATE(VLOOKUP(F620,'Table V'!$A$1:$Q$259969,17,FALSE),"-",(RIGHT(C620,4)),"0",D620),"")</f>
        <v>1251019-3595010</v>
      </c>
      <c r="Q620" s="92" t="str">
        <f>IFERROR(VLOOKUP(F620,'Table V'!A:L,12,FALSE),"")</f>
        <v>LAB</v>
      </c>
      <c r="R620" s="82" t="s">
        <v>1483</v>
      </c>
      <c r="S620" s="81" t="s">
        <v>1490</v>
      </c>
      <c r="T620" s="90">
        <v>43682</v>
      </c>
      <c r="U620" s="88" t="s">
        <v>18</v>
      </c>
      <c r="V620" s="93" t="str">
        <f>IFERROR(VLOOKUP(F620,'Table V'!A:F,6,FALSE),"TBD")</f>
        <v>N/A</v>
      </c>
      <c r="W620" s="94" t="str">
        <f>IFERROR(VLOOKUP(F620,'Table V'!A:G,7,FALSE),"TBD")</f>
        <v>N/A</v>
      </c>
      <c r="X620" s="81" t="str">
        <f>IFERROR(VLOOKUP(A620,[1]Feuil1!$A:$AJ,32,FALSE),"N/A")</f>
        <v>N/A</v>
      </c>
      <c r="Y620" s="86" t="s">
        <v>1897</v>
      </c>
      <c r="Z620" s="89" t="s">
        <v>2221</v>
      </c>
      <c r="AA620" s="81" t="s">
        <v>840</v>
      </c>
      <c r="AB620" s="85">
        <v>22171</v>
      </c>
      <c r="AC620" s="85"/>
      <c r="AD620" s="85">
        <v>8397</v>
      </c>
      <c r="AE620" s="90">
        <v>43717</v>
      </c>
      <c r="AF620" s="90">
        <v>43717</v>
      </c>
      <c r="AG620" s="90">
        <f>IF(OR(E620="AOG",E620="CRIT"),(IFERROR(IF(AF620=0,WORKDAY(AE620,-2),WORKDAY(AF620,-2)),"TBD")),(IFERROR(IF(AF620=0,WORKDAY(AE620,-4),WORKDAY(AF620,-4)),"TBD")))</f>
        <v>43711</v>
      </c>
      <c r="AH620" s="81"/>
      <c r="AI620" s="133" t="str">
        <f>IFERROR(VLOOKUP(SPARES_MANUF[[#This Row],[LCT pour mise à la MAD]],[2]MAD!$B$4:$J$500000,2,FALSE),"MAD TBD")</f>
        <v>MAD TBD</v>
      </c>
      <c r="AJ620" s="246" t="str">
        <f>IFERROR(VLOOKUP(SPARES_MANUF[[#This Row],[LCT pour mise à la MAD]],[2]MAD!$B$4:$J$500000,9,FALSE),"")</f>
        <v/>
      </c>
      <c r="AK62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0" s="124">
        <f>SPARES_MANUF[[#This Row],[Promised ODD]]</f>
        <v>43717</v>
      </c>
      <c r="AM620" s="124" t="s">
        <v>10</v>
      </c>
      <c r="AN620" s="200">
        <f>IFERROR(VLOOKUP(SPARES_MANUF[[#This Row],[P/N]],'Table V'!A$1:O$7777,13,FALSE),"0,00")</f>
        <v>1313.9</v>
      </c>
      <c r="AO620" s="201">
        <f>IFERROR(VLOOKUP(SPARES_MANUF[[#This Row],[P/N]],'Table V'!A$1:O$7777,14,FALSE),"0,00")</f>
        <v>0</v>
      </c>
      <c r="AP620" s="202" t="str">
        <f>IFERROR(VLOOKUP(SPARES_MANUF[[#This Row],[P/N]],'Table V'!A$1:O$7777,15,FALSE),"TBD")</f>
        <v>USD</v>
      </c>
      <c r="AQ620" s="201">
        <f>IFERROR(VLOOKUP(SPARES_MANUF[[#This Row],[CONCAT]],[3]PO_AS!$A$2:$R$2520,16,FALSE),"TBD")</f>
        <v>1313.9</v>
      </c>
      <c r="AR620" s="202" t="str">
        <f>IFERROR(VLOOKUP(SPARES_MANUF[[#This Row],[CONCAT]],[3]PO_AS!$A$2:$S$2520,18,FALSE),"TBD")</f>
        <v>USD</v>
      </c>
      <c r="AS620" s="202" t="str">
        <f>IF(OR(AN620=AQ620,AO620=AQ620),"Valide","Non valide")</f>
        <v>Valide</v>
      </c>
      <c r="AT620" s="202" t="str">
        <f>IFERROR(IF(SEARCH(AP620,AR620),"Valide","Non valide"),"Non valide")</f>
        <v>Valide</v>
      </c>
      <c r="AU62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2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20" s="259" t="str">
        <f>LEFT(SPARES_MANUF[[#This Row],[LCT]],9)</f>
        <v>LCT279848</v>
      </c>
      <c r="AX620" s="205">
        <f>SPARES_MANUF[[#This Row],[Collaborated date]]</f>
        <v>43717</v>
      </c>
      <c r="AY620" s="206">
        <f>IF(AND(SPARES_MANUF[[#This Row],[Dashboard date]]&gt;40179,SPARES_MANUF[[#This Row],[Dashboard date]]&lt;45658),SPARES_MANUF[[#This Row],[Dashboard date]],0)</f>
        <v>43717</v>
      </c>
      <c r="AZ620" s="207">
        <f>IF(OR(SPARES_MANUF[[#This Row],[Client]]="STELIA",SPARES_MANUF[[#This Row],[Priority]]="RTN",SPARES_MANUF[[#This Row],[Priority]]="EXP",SPARES_MANUF[[#This Row],[Priority]]="CRIT"),2,1)</f>
        <v>2</v>
      </c>
      <c r="BA620" s="208">
        <f>IFERROR(VLOOKUP(SPARES_MANUF[[#This Row],[P/N]],Tableau2[[#All],[PN]:[Temps alloués (h)]],16,FALSE),"TBD")</f>
        <v>3.74</v>
      </c>
      <c r="BB620" s="208">
        <f>IFERROR(SUM(SPARES_MANUF[[#This Row],[Temps alloués Unitaire]]*SPARES_MANUF[[#This Row],[Requested Qty]]),"TBD")</f>
        <v>3.74</v>
      </c>
    </row>
    <row r="621" spans="1:54" ht="38.25" hidden="1" customHeight="1" x14ac:dyDescent="0.2">
      <c r="A621" s="335" t="str">
        <f>C621&amp;(RIGHT(D621,2))</f>
        <v>2807359610</v>
      </c>
      <c r="B621" s="81" t="str">
        <f>IFERROR(VLOOKUP(F621,'Table V'!A:K,11,FALSE),"TBD")</f>
        <v>AIRBUS</v>
      </c>
      <c r="C621" s="81">
        <v>28073596</v>
      </c>
      <c r="D621" s="85" t="s">
        <v>139</v>
      </c>
      <c r="E621" s="83" t="s">
        <v>86</v>
      </c>
      <c r="F621" s="81" t="s">
        <v>576</v>
      </c>
      <c r="G621" s="81">
        <v>1</v>
      </c>
      <c r="H621" s="81">
        <v>1</v>
      </c>
      <c r="I621" s="81" t="str">
        <f>IFERROR(VLOOKUP(F621,'Stock PHS'!A:F,6,FALSE),"")</f>
        <v/>
      </c>
      <c r="J621" s="84" t="str">
        <f>IFERROR(VLOOKUP(F621,'Table V'!A:I,9,FALSE),"P/N INCONNU")</f>
        <v>P/N CONNU</v>
      </c>
      <c r="K621" s="81" t="str">
        <f>IFERROR(VLOOKUP(F621,'Table V'!A:J,10,FALSE),"TBD")</f>
        <v>NB5457P</v>
      </c>
      <c r="L621" s="81" t="str">
        <f>IFERROR(VLOOKUP(F621,'Table V'!A:C,3,FALSE),"LdF non existante")</f>
        <v>LdF approuvée</v>
      </c>
      <c r="M621" s="85"/>
      <c r="N621" s="85" t="str">
        <f>IFERROR(VLOOKUP(F621,'Table V'!A:H,8,FALSE),"À définir")</f>
        <v>NON</v>
      </c>
      <c r="O621" s="81">
        <f>IFERROR(VLOOKUP(F621,'Table V'!A:E,2,FALSE),"TBD")</f>
        <v>117</v>
      </c>
      <c r="P621" s="85" t="str">
        <f>IFERROR(CONCATENATE(VLOOKUP(F621,'Table V'!$A$1:$Q$259969,17,FALSE),"-",(RIGHT(C621,4)),"0",D621),"")</f>
        <v>1251019-3596010</v>
      </c>
      <c r="Q621" s="92" t="str">
        <f>IFERROR(VLOOKUP(F621,'Table V'!A:L,12,FALSE),"")</f>
        <v>LAB</v>
      </c>
      <c r="R621" s="82" t="s">
        <v>1484</v>
      </c>
      <c r="S621" s="81" t="s">
        <v>1491</v>
      </c>
      <c r="T621" s="90">
        <v>43682</v>
      </c>
      <c r="U621" s="88" t="s">
        <v>18</v>
      </c>
      <c r="V621" s="93" t="str">
        <f>IFERROR(VLOOKUP(F621,'Table V'!A:F,6,FALSE),"TBD")</f>
        <v>N/A</v>
      </c>
      <c r="W621" s="94" t="str">
        <f>IFERROR(VLOOKUP(F621,'Table V'!A:G,7,FALSE),"TBD")</f>
        <v>N/A</v>
      </c>
      <c r="X621" s="81" t="str">
        <f>IFERROR(VLOOKUP(A621,[1]Feuil1!$A:$AJ,32,FALSE),"N/A")</f>
        <v>N/A</v>
      </c>
      <c r="Y621" s="86" t="s">
        <v>1897</v>
      </c>
      <c r="Z621" s="89" t="s">
        <v>2221</v>
      </c>
      <c r="AA621" s="81" t="s">
        <v>840</v>
      </c>
      <c r="AB621" s="85">
        <v>22171</v>
      </c>
      <c r="AC621" s="85"/>
      <c r="AD621" s="85">
        <v>8397</v>
      </c>
      <c r="AE621" s="90">
        <v>43717</v>
      </c>
      <c r="AF621" s="90">
        <v>43717</v>
      </c>
      <c r="AG621" s="90">
        <f>IF(OR(E621="AOG",E621="CRIT"),(IFERROR(IF(AF621=0,WORKDAY(AE621,-2),WORKDAY(AF621,-2)),"TBD")),(IFERROR(IF(AF621=0,WORKDAY(AE621,-4),WORKDAY(AF621,-4)),"TBD")))</f>
        <v>43711</v>
      </c>
      <c r="AH621" s="81"/>
      <c r="AI621" s="133" t="str">
        <f>IFERROR(VLOOKUP(SPARES_MANUF[[#This Row],[LCT pour mise à la MAD]],[2]MAD!$B$4:$J$500000,2,FALSE),"MAD TBD")</f>
        <v>MAD TBD</v>
      </c>
      <c r="AJ621" s="246" t="str">
        <f>IFERROR(VLOOKUP(SPARES_MANUF[[#This Row],[LCT pour mise à la MAD]],[2]MAD!$B$4:$J$500000,9,FALSE),"")</f>
        <v/>
      </c>
      <c r="AK62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1" s="124">
        <f>SPARES_MANUF[[#This Row],[Promised ODD]]</f>
        <v>43717</v>
      </c>
      <c r="AM621" s="124" t="s">
        <v>10</v>
      </c>
      <c r="AN621" s="200">
        <f>IFERROR(VLOOKUP(SPARES_MANUF[[#This Row],[P/N]],'Table V'!A$1:O$7777,13,FALSE),"0,00")</f>
        <v>1313.9</v>
      </c>
      <c r="AO621" s="201">
        <f>IFERROR(VLOOKUP(SPARES_MANUF[[#This Row],[P/N]],'Table V'!A$1:O$7777,14,FALSE),"0,00")</f>
        <v>0</v>
      </c>
      <c r="AP621" s="202" t="str">
        <f>IFERROR(VLOOKUP(SPARES_MANUF[[#This Row],[P/N]],'Table V'!A$1:O$7777,15,FALSE),"TBD")</f>
        <v>USD</v>
      </c>
      <c r="AQ621" s="201">
        <f>IFERROR(VLOOKUP(SPARES_MANUF[[#This Row],[CONCAT]],[3]PO_AS!$A$2:$R$2520,16,FALSE),"TBD")</f>
        <v>1313.9</v>
      </c>
      <c r="AR621" s="202" t="str">
        <f>IFERROR(VLOOKUP(SPARES_MANUF[[#This Row],[CONCAT]],[3]PO_AS!$A$2:$S$2520,18,FALSE),"TBD")</f>
        <v>USD</v>
      </c>
      <c r="AS621" s="202" t="str">
        <f>IF(OR(AN621=AQ621,AO621=AQ621),"Valide","Non valide")</f>
        <v>Valide</v>
      </c>
      <c r="AT621" s="202" t="str">
        <f>IFERROR(IF(SEARCH(AP621,AR621),"Valide","Non valide"),"Non valide")</f>
        <v>Valide</v>
      </c>
      <c r="AU62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2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21" s="259" t="str">
        <f>LEFT(SPARES_MANUF[[#This Row],[LCT]],9)</f>
        <v>LCT279853</v>
      </c>
      <c r="AX621" s="205">
        <f>SPARES_MANUF[[#This Row],[Collaborated date]]</f>
        <v>43717</v>
      </c>
      <c r="AY621" s="206">
        <f>IF(AND(SPARES_MANUF[[#This Row],[Dashboard date]]&gt;40179,SPARES_MANUF[[#This Row],[Dashboard date]]&lt;45658),SPARES_MANUF[[#This Row],[Dashboard date]],0)</f>
        <v>43717</v>
      </c>
      <c r="AZ621" s="207">
        <f>IF(OR(SPARES_MANUF[[#This Row],[Client]]="STELIA",SPARES_MANUF[[#This Row],[Priority]]="RTN",SPARES_MANUF[[#This Row],[Priority]]="EXP",SPARES_MANUF[[#This Row],[Priority]]="CRIT"),2,1)</f>
        <v>2</v>
      </c>
      <c r="BA621" s="208">
        <f>IFERROR(VLOOKUP(SPARES_MANUF[[#This Row],[P/N]],Tableau2[[#All],[PN]:[Temps alloués (h)]],16,FALSE),"TBD")</f>
        <v>3.74</v>
      </c>
      <c r="BB621" s="208">
        <f>IFERROR(SUM(SPARES_MANUF[[#This Row],[Temps alloués Unitaire]]*SPARES_MANUF[[#This Row],[Requested Qty]]),"TBD")</f>
        <v>3.74</v>
      </c>
    </row>
    <row r="622" spans="1:54" ht="38.25" hidden="1" customHeight="1" x14ac:dyDescent="0.2">
      <c r="A622" s="335" t="str">
        <f>C622&amp;(RIGHT(D622,2))</f>
        <v>2807412610</v>
      </c>
      <c r="B622" s="81" t="str">
        <f>IFERROR(VLOOKUP(F622,'Table V'!A:K,11,FALSE),"TBD")</f>
        <v>AIRBUS</v>
      </c>
      <c r="C622" s="81">
        <v>28074126</v>
      </c>
      <c r="D622" s="85" t="s">
        <v>139</v>
      </c>
      <c r="E622" s="83" t="s">
        <v>86</v>
      </c>
      <c r="F622" s="81" t="s">
        <v>576</v>
      </c>
      <c r="G622" s="81">
        <v>1</v>
      </c>
      <c r="H622" s="81">
        <v>1</v>
      </c>
      <c r="I622" s="81" t="str">
        <f>IFERROR(VLOOKUP(F622,'Stock PHS'!A:F,6,FALSE),"")</f>
        <v/>
      </c>
      <c r="J622" s="84" t="str">
        <f>IFERROR(VLOOKUP(F622,'Table V'!A:I,9,FALSE),"P/N INCONNU")</f>
        <v>P/N CONNU</v>
      </c>
      <c r="K622" s="81" t="str">
        <f>IFERROR(VLOOKUP(F622,'Table V'!A:J,10,FALSE),"TBD")</f>
        <v>NB5457P</v>
      </c>
      <c r="L622" s="81" t="str">
        <f>IFERROR(VLOOKUP(F622,'Table V'!A:C,3,FALSE),"LdF non existante")</f>
        <v>LdF approuvée</v>
      </c>
      <c r="M622" s="85"/>
      <c r="N622" s="85" t="str">
        <f>IFERROR(VLOOKUP(F622,'Table V'!A:H,8,FALSE),"À définir")</f>
        <v>NON</v>
      </c>
      <c r="O622" s="81">
        <f>IFERROR(VLOOKUP(F622,'Table V'!A:E,2,FALSE),"TBD")</f>
        <v>117</v>
      </c>
      <c r="P622" s="85" t="str">
        <f>IFERROR(CONCATENATE(VLOOKUP(F622,'Table V'!$A$1:$Q$259969,17,FALSE),"-",(RIGHT(C622,4)),"0",D622),"")</f>
        <v>1251019-4126010</v>
      </c>
      <c r="Q622" s="92" t="str">
        <f>IFERROR(VLOOKUP(F622,'Table V'!A:L,12,FALSE),"")</f>
        <v>LAB</v>
      </c>
      <c r="R622" s="82" t="s">
        <v>1486</v>
      </c>
      <c r="S622" s="81" t="s">
        <v>1493</v>
      </c>
      <c r="T622" s="90">
        <v>43682</v>
      </c>
      <c r="U622" s="88" t="s">
        <v>18</v>
      </c>
      <c r="V622" s="93" t="str">
        <f>IFERROR(VLOOKUP(F622,'Table V'!A:F,6,FALSE),"TBD")</f>
        <v>N/A</v>
      </c>
      <c r="W622" s="94" t="str">
        <f>IFERROR(VLOOKUP(F622,'Table V'!A:G,7,FALSE),"TBD")</f>
        <v>N/A</v>
      </c>
      <c r="X622" s="81" t="str">
        <f>IFERROR(VLOOKUP(A622,[1]Feuil1!$A:$AJ,32,FALSE),"N/A")</f>
        <v>N/A</v>
      </c>
      <c r="Y622" s="86" t="s">
        <v>1897</v>
      </c>
      <c r="Z622" s="89" t="s">
        <v>2221</v>
      </c>
      <c r="AA622" s="81" t="s">
        <v>840</v>
      </c>
      <c r="AB622" s="85">
        <v>22171</v>
      </c>
      <c r="AC622" s="85"/>
      <c r="AD622" s="85">
        <v>8397</v>
      </c>
      <c r="AE622" s="90">
        <v>43717</v>
      </c>
      <c r="AF622" s="90">
        <v>43717</v>
      </c>
      <c r="AG622" s="90">
        <f>IF(OR(E622="AOG",E622="CRIT"),(IFERROR(IF(AF622=0,WORKDAY(AE622,-2),WORKDAY(AF622,-2)),"TBD")),(IFERROR(IF(AF622=0,WORKDAY(AE622,-4),WORKDAY(AF622,-4)),"TBD")))</f>
        <v>43711</v>
      </c>
      <c r="AH622" s="81"/>
      <c r="AI622" s="133" t="str">
        <f>IFERROR(VLOOKUP(SPARES_MANUF[[#This Row],[LCT pour mise à la MAD]],[2]MAD!$B$4:$J$500000,2,FALSE),"MAD TBD")</f>
        <v>MAD TBD</v>
      </c>
      <c r="AJ622" s="246" t="str">
        <f>IFERROR(VLOOKUP(SPARES_MANUF[[#This Row],[LCT pour mise à la MAD]],[2]MAD!$B$4:$J$500000,9,FALSE),"")</f>
        <v/>
      </c>
      <c r="AK62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2" s="124">
        <f>SPARES_MANUF[[#This Row],[Promised ODD]]</f>
        <v>43717</v>
      </c>
      <c r="AM622" s="124" t="s">
        <v>10</v>
      </c>
      <c r="AN622" s="200">
        <f>IFERROR(VLOOKUP(SPARES_MANUF[[#This Row],[P/N]],'Table V'!A$1:O$7777,13,FALSE),"0,00")</f>
        <v>1313.9</v>
      </c>
      <c r="AO622" s="201">
        <f>IFERROR(VLOOKUP(SPARES_MANUF[[#This Row],[P/N]],'Table V'!A$1:O$7777,14,FALSE),"0,00")</f>
        <v>0</v>
      </c>
      <c r="AP622" s="202" t="str">
        <f>IFERROR(VLOOKUP(SPARES_MANUF[[#This Row],[P/N]],'Table V'!A$1:O$7777,15,FALSE),"TBD")</f>
        <v>USD</v>
      </c>
      <c r="AQ622" s="201">
        <f>IFERROR(VLOOKUP(SPARES_MANUF[[#This Row],[CONCAT]],[3]PO_AS!$A$2:$R$2520,16,FALSE),"TBD")</f>
        <v>1313.9</v>
      </c>
      <c r="AR622" s="202" t="str">
        <f>IFERROR(VLOOKUP(SPARES_MANUF[[#This Row],[CONCAT]],[3]PO_AS!$A$2:$S$2520,18,FALSE),"TBD")</f>
        <v>USD</v>
      </c>
      <c r="AS622" s="202" t="str">
        <f>IF(OR(AN622=AQ622,AO622=AQ622),"Valide","Non valide")</f>
        <v>Valide</v>
      </c>
      <c r="AT622" s="202" t="str">
        <f>IFERROR(IF(SEARCH(AP622,AR622),"Valide","Non valide"),"Non valide")</f>
        <v>Valide</v>
      </c>
      <c r="AU62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2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22" s="259" t="str">
        <f>LEFT(SPARES_MANUF[[#This Row],[LCT]],9)</f>
        <v>LCT279860</v>
      </c>
      <c r="AX622" s="205">
        <f>SPARES_MANUF[[#This Row],[Collaborated date]]</f>
        <v>43717</v>
      </c>
      <c r="AY622" s="206">
        <f>IF(AND(SPARES_MANUF[[#This Row],[Dashboard date]]&gt;40179,SPARES_MANUF[[#This Row],[Dashboard date]]&lt;45658),SPARES_MANUF[[#This Row],[Dashboard date]],0)</f>
        <v>43717</v>
      </c>
      <c r="AZ622" s="207">
        <f>IF(OR(SPARES_MANUF[[#This Row],[Client]]="STELIA",SPARES_MANUF[[#This Row],[Priority]]="RTN",SPARES_MANUF[[#This Row],[Priority]]="EXP",SPARES_MANUF[[#This Row],[Priority]]="CRIT"),2,1)</f>
        <v>2</v>
      </c>
      <c r="BA622" s="208">
        <f>IFERROR(VLOOKUP(SPARES_MANUF[[#This Row],[P/N]],Tableau2[[#All],[PN]:[Temps alloués (h)]],16,FALSE),"TBD")</f>
        <v>3.74</v>
      </c>
      <c r="BB622" s="208">
        <f>IFERROR(SUM(SPARES_MANUF[[#This Row],[Temps alloués Unitaire]]*SPARES_MANUF[[#This Row],[Requested Qty]]),"TBD")</f>
        <v>3.74</v>
      </c>
    </row>
    <row r="623" spans="1:54" ht="38.25" hidden="1" customHeight="1" x14ac:dyDescent="0.2">
      <c r="A623" s="335" t="str">
        <f>C623&amp;(RIGHT(D623,2))</f>
        <v>2807662210</v>
      </c>
      <c r="B623" s="81" t="str">
        <f>IFERROR(VLOOKUP(F623,'Table V'!A:K,11,FALSE),"TBD")</f>
        <v>AIRBUS</v>
      </c>
      <c r="C623" s="81">
        <v>28076622</v>
      </c>
      <c r="D623" s="85" t="s">
        <v>139</v>
      </c>
      <c r="E623" s="83" t="s">
        <v>86</v>
      </c>
      <c r="F623" s="81" t="s">
        <v>576</v>
      </c>
      <c r="G623" s="81">
        <v>1</v>
      </c>
      <c r="H623" s="81">
        <v>1</v>
      </c>
      <c r="I623" s="81" t="str">
        <f>IFERROR(VLOOKUP(F623,'Stock PHS'!A:F,6,FALSE),"")</f>
        <v/>
      </c>
      <c r="J623" s="84" t="str">
        <f>IFERROR(VLOOKUP(F623,'Table V'!A:I,9,FALSE),"P/N INCONNU")</f>
        <v>P/N CONNU</v>
      </c>
      <c r="K623" s="81" t="str">
        <f>IFERROR(VLOOKUP(F623,'Table V'!A:J,10,FALSE),"TBD")</f>
        <v>NB5457P</v>
      </c>
      <c r="L623" s="81" t="str">
        <f>IFERROR(VLOOKUP(F623,'Table V'!A:C,3,FALSE),"LdF non existante")</f>
        <v>LdF approuvée</v>
      </c>
      <c r="M623" s="85"/>
      <c r="N623" s="85" t="str">
        <f>IFERROR(VLOOKUP(F623,'Table V'!A:H,8,FALSE),"À définir")</f>
        <v>NON</v>
      </c>
      <c r="O623" s="81">
        <f>IFERROR(VLOOKUP(F623,'Table V'!A:E,2,FALSE),"TBD")</f>
        <v>117</v>
      </c>
      <c r="P623" s="85" t="str">
        <f>IFERROR(CONCATENATE(VLOOKUP(F623,'Table V'!$A$1:$Q$259969,17,FALSE),"-",(RIGHT(C623,4)),"0",D623),"")</f>
        <v>1251019-6622010</v>
      </c>
      <c r="Q623" s="92" t="str">
        <f>IFERROR(VLOOKUP(F623,'Table V'!A:L,12,FALSE),"")</f>
        <v>LAB</v>
      </c>
      <c r="R623" s="82" t="s">
        <v>1512</v>
      </c>
      <c r="S623" s="81" t="s">
        <v>1506</v>
      </c>
      <c r="T623" s="90">
        <v>43682</v>
      </c>
      <c r="U623" s="88" t="s">
        <v>18</v>
      </c>
      <c r="V623" s="93" t="str">
        <f>IFERROR(VLOOKUP(F623,'Table V'!A:F,6,FALSE),"TBD")</f>
        <v>N/A</v>
      </c>
      <c r="W623" s="94" t="str">
        <f>IFERROR(VLOOKUP(F623,'Table V'!A:G,7,FALSE),"TBD")</f>
        <v>N/A</v>
      </c>
      <c r="X623" s="81" t="str">
        <f>IFERROR(VLOOKUP(A623,[1]Feuil1!$A:$AJ,32,FALSE),"N/A")</f>
        <v>N/A</v>
      </c>
      <c r="Y623" s="86" t="s">
        <v>1897</v>
      </c>
      <c r="Z623" s="89" t="s">
        <v>2222</v>
      </c>
      <c r="AA623" s="81" t="s">
        <v>840</v>
      </c>
      <c r="AB623" s="85">
        <v>22398</v>
      </c>
      <c r="AC623" s="85"/>
      <c r="AD623" s="85">
        <v>8397</v>
      </c>
      <c r="AE623" s="90">
        <v>43718</v>
      </c>
      <c r="AF623" s="90">
        <v>43718</v>
      </c>
      <c r="AG623" s="90">
        <f>IF(OR(E623="AOG",E623="CRIT"),(IFERROR(IF(AF623=0,WORKDAY(AE623,-2),WORKDAY(AF623,-2)),"TBD")),(IFERROR(IF(AF623=0,WORKDAY(AE623,-4),WORKDAY(AF623,-4)),"TBD")))</f>
        <v>43712</v>
      </c>
      <c r="AH623" s="81"/>
      <c r="AI623" s="133" t="str">
        <f>IFERROR(VLOOKUP(SPARES_MANUF[[#This Row],[LCT pour mise à la MAD]],[2]MAD!$B$4:$J$500000,2,FALSE),"MAD TBD")</f>
        <v>MAD TBD</v>
      </c>
      <c r="AJ623" s="246" t="str">
        <f>IFERROR(VLOOKUP(SPARES_MANUF[[#This Row],[LCT pour mise à la MAD]],[2]MAD!$B$4:$J$500000,9,FALSE),"")</f>
        <v/>
      </c>
      <c r="AK62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3" s="124">
        <f>SPARES_MANUF[[#This Row],[Promised ODD]]</f>
        <v>43718</v>
      </c>
      <c r="AM623" s="124" t="s">
        <v>10</v>
      </c>
      <c r="AN623" s="200">
        <f>IFERROR(VLOOKUP(SPARES_MANUF[[#This Row],[P/N]],'Table V'!A$1:O$7777,13,FALSE),"0,00")</f>
        <v>1313.9</v>
      </c>
      <c r="AO623" s="201">
        <f>IFERROR(VLOOKUP(SPARES_MANUF[[#This Row],[P/N]],'Table V'!A$1:O$7777,14,FALSE),"0,00")</f>
        <v>0</v>
      </c>
      <c r="AP623" s="202" t="str">
        <f>IFERROR(VLOOKUP(SPARES_MANUF[[#This Row],[P/N]],'Table V'!A$1:O$7777,15,FALSE),"TBD")</f>
        <v>USD</v>
      </c>
      <c r="AQ623" s="201">
        <f>IFERROR(VLOOKUP(SPARES_MANUF[[#This Row],[CONCAT]],[3]PO_AS!$A$2:$R$2520,16,FALSE),"TBD")</f>
        <v>1313.9</v>
      </c>
      <c r="AR623" s="202" t="str">
        <f>IFERROR(VLOOKUP(SPARES_MANUF[[#This Row],[CONCAT]],[3]PO_AS!$A$2:$S$2520,18,FALSE),"TBD")</f>
        <v>USD</v>
      </c>
      <c r="AS623" s="202" t="str">
        <f>IF(OR(AN623=AQ623,AO623=AQ623),"Valide","Non valide")</f>
        <v>Valide</v>
      </c>
      <c r="AT623" s="202" t="str">
        <f>IFERROR(IF(SEARCH(AP623,AR623),"Valide","Non valide"),"Non valide")</f>
        <v>Valide</v>
      </c>
      <c r="AU62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2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23" s="259" t="str">
        <f>LEFT(SPARES_MANUF[[#This Row],[LCT]],9)</f>
        <v>LCT283875</v>
      </c>
      <c r="AX623" s="205">
        <f>SPARES_MANUF[[#This Row],[Collaborated date]]</f>
        <v>43718</v>
      </c>
      <c r="AY623" s="206">
        <f>IF(AND(SPARES_MANUF[[#This Row],[Dashboard date]]&gt;40179,SPARES_MANUF[[#This Row],[Dashboard date]]&lt;45658),SPARES_MANUF[[#This Row],[Dashboard date]],0)</f>
        <v>43718</v>
      </c>
      <c r="AZ623" s="207">
        <f>IF(OR(SPARES_MANUF[[#This Row],[Client]]="STELIA",SPARES_MANUF[[#This Row],[Priority]]="RTN",SPARES_MANUF[[#This Row],[Priority]]="EXP",SPARES_MANUF[[#This Row],[Priority]]="CRIT"),2,1)</f>
        <v>2</v>
      </c>
      <c r="BA623" s="208">
        <f>IFERROR(VLOOKUP(SPARES_MANUF[[#This Row],[P/N]],Tableau2[[#All],[PN]:[Temps alloués (h)]],16,FALSE),"TBD")</f>
        <v>3.74</v>
      </c>
      <c r="BB623" s="208">
        <f>IFERROR(SUM(SPARES_MANUF[[#This Row],[Temps alloués Unitaire]]*SPARES_MANUF[[#This Row],[Requested Qty]]),"TBD")</f>
        <v>3.74</v>
      </c>
    </row>
    <row r="624" spans="1:54" ht="38.25" hidden="1" x14ac:dyDescent="0.2">
      <c r="A624" s="335" t="str">
        <f>C624&amp;(RIGHT(D624,2))</f>
        <v>450033675350</v>
      </c>
      <c r="B624" s="81" t="str">
        <f>IFERROR(VLOOKUP(F624,'Table V'!A:K,11,FALSE),"TBD")</f>
        <v>LATECOERE</v>
      </c>
      <c r="C624" s="81">
        <v>4500336753</v>
      </c>
      <c r="D624" s="85" t="s">
        <v>1302</v>
      </c>
      <c r="E624" s="83"/>
      <c r="F624" s="81" t="s">
        <v>1477</v>
      </c>
      <c r="G624" s="81">
        <v>1</v>
      </c>
      <c r="H624" s="81">
        <v>1</v>
      </c>
      <c r="I624" s="81" t="str">
        <f>IFERROR(VLOOKUP(F624,'Stock PHS'!A:F,6,FALSE),"")</f>
        <v/>
      </c>
      <c r="J624" s="84" t="str">
        <f>IFERROR(VLOOKUP(F624,'Table V'!A:I,9,FALSE),"P/N INCONNU")</f>
        <v>P/N CONNU</v>
      </c>
      <c r="K624" s="81" t="str">
        <f>IFERROR(VLOOKUP(F624,'Table V'!A:J,10,FALSE),"TBD")</f>
        <v>N/A</v>
      </c>
      <c r="L624" s="81" t="str">
        <f>IFERROR(VLOOKUP(F624,'Table V'!A:C,3,FALSE),"LdF non existante")</f>
        <v>LdF approuvée</v>
      </c>
      <c r="M624" s="85" t="s">
        <v>46</v>
      </c>
      <c r="N624" s="81" t="str">
        <f>IFERROR(VLOOKUP(F624,'Table V'!A:H,8,FALSE),"À définir")</f>
        <v>NON</v>
      </c>
      <c r="O624" s="81" t="str">
        <f>IFERROR(VLOOKUP(F624,'Table V'!A:E,2,FALSE),"TBD")</f>
        <v>FDVESS-L4</v>
      </c>
      <c r="P624" s="81" t="str">
        <f>IFERROR(CONCATENATE(VLOOKUP(F624,'Table V'!$A$1:$Q$259969,17,FALSE),"-",(RIGHT(C624,4)),"0",D624),"")</f>
        <v>1251619-6753050</v>
      </c>
      <c r="Q624" s="86" t="str">
        <f>IFERROR(VLOOKUP(F624,'Table V'!A:L,12,FALSE),"")</f>
        <v>COL</v>
      </c>
      <c r="R624" s="82" t="s">
        <v>1989</v>
      </c>
      <c r="S624" s="81">
        <v>71140049</v>
      </c>
      <c r="T624" s="90"/>
      <c r="U624" s="88" t="s">
        <v>10</v>
      </c>
      <c r="V624" s="86" t="str">
        <f>IFERROR(VLOOKUP(F624,'Table V'!A:F,6,FALSE),"TBD")</f>
        <v>N/A</v>
      </c>
      <c r="W624" s="81" t="str">
        <f>IFERROR(VLOOKUP(F624,'Table V'!A:G,7,FALSE),"TBD")</f>
        <v>N/A</v>
      </c>
      <c r="X624" s="81" t="str">
        <f>IFERROR(VLOOKUP(A624,[1]Feuil1!$A:$AJ,32,FALSE),"N/A")</f>
        <v>N/A</v>
      </c>
      <c r="Y624" s="86" t="s">
        <v>1897</v>
      </c>
      <c r="Z624" s="89" t="s">
        <v>2205</v>
      </c>
      <c r="AA624" s="81" t="s">
        <v>141</v>
      </c>
      <c r="AB624" s="85" t="s">
        <v>44</v>
      </c>
      <c r="AC624" s="85" t="s">
        <v>44</v>
      </c>
      <c r="AD624" s="85">
        <v>4923</v>
      </c>
      <c r="AE624" s="90">
        <v>43712</v>
      </c>
      <c r="AF624" s="90" t="s">
        <v>129</v>
      </c>
      <c r="AG624" s="90">
        <v>43713</v>
      </c>
      <c r="AH624" s="81"/>
      <c r="AI624" s="133" t="str">
        <f>IFERROR(VLOOKUP(SPARES_MANUF[[#This Row],[LCT pour mise à la MAD]],[2]MAD!$B$4:$J$500000,2,FALSE),"MAD TBD")</f>
        <v>MAD TBD</v>
      </c>
      <c r="AJ624" s="246" t="str">
        <f>IFERROR(VLOOKUP(SPARES_MANUF[[#This Row],[LCT pour mise à la MAD]],[2]MAD!$B$4:$J$500000,9,FALSE),"")</f>
        <v/>
      </c>
      <c r="AK62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4" s="124" t="str">
        <f>SPARES_MANUF[[#This Row],[Promised ODD]]</f>
        <v>TBD</v>
      </c>
      <c r="AM624" s="124"/>
      <c r="AN624" s="200">
        <f>IFERROR(VLOOKUP(SPARES_MANUF[[#This Row],[P/N]],'Table V'!A$1:O$7777,13,FALSE),"0,00")</f>
        <v>1321</v>
      </c>
      <c r="AO624" s="201" t="str">
        <f>IFERROR(VLOOKUP(SPARES_MANUF[[#This Row],[P/N]],'Table V'!A$1:O$7777,14,FALSE),"0,00")</f>
        <v>N/A</v>
      </c>
      <c r="AP624" s="202" t="str">
        <f>IFERROR(VLOOKUP(SPARES_MANUF[[#This Row],[P/N]],'Table V'!A$1:O$7777,15,FALSE),"TBD")</f>
        <v>EUR</v>
      </c>
      <c r="AQ624" s="201" t="str">
        <f>IFERROR(VLOOKUP(SPARES_MANUF[[#This Row],[CONCAT]],[3]PO_AS!$A$2:$R$2520,16,FALSE),"TBD")</f>
        <v>TBD</v>
      </c>
      <c r="AR624" s="202" t="str">
        <f>IFERROR(VLOOKUP(SPARES_MANUF[[#This Row],[CONCAT]],[3]PO_AS!$A$2:$S$2520,18,FALSE),"TBD")</f>
        <v>TBD</v>
      </c>
      <c r="AS624" s="204" t="str">
        <f>IF(OR(AN624=AQ624,AO624=AQ624),"Valide","Non valide")</f>
        <v>Non valide</v>
      </c>
      <c r="AT624" s="204" t="str">
        <f>IFERROR(IF(SEARCH(AP624,AR624),"Valide","Non valide"),"Non valide")</f>
        <v>Non valide</v>
      </c>
      <c r="AU62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24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24" s="259" t="str">
        <f>LEFT(SPARES_MANUF[[#This Row],[LCT]],9)</f>
        <v>LCT372578</v>
      </c>
      <c r="AX624" s="205" t="str">
        <f>SPARES_MANUF[[#This Row],[Collaborated date]]</f>
        <v>TBD</v>
      </c>
      <c r="AY624" s="206">
        <f>IF(AND(SPARES_MANUF[[#This Row],[Dashboard date]]&gt;40179,SPARES_MANUF[[#This Row],[Dashboard date]]&lt;45658),SPARES_MANUF[[#This Row],[Dashboard date]],0)</f>
        <v>0</v>
      </c>
      <c r="AZ624" s="207">
        <f>IF(OR(SPARES_MANUF[[#This Row],[Client]]="STELIA",SPARES_MANUF[[#This Row],[Priority]]="RTN",SPARES_MANUF[[#This Row],[Priority]]="EXP",SPARES_MANUF[[#This Row],[Priority]]="CRIT"),2,1)</f>
        <v>1</v>
      </c>
      <c r="BA624" s="208">
        <f>IFERROR(VLOOKUP(SPARES_MANUF[[#This Row],[P/N]],Tableau2[[#All],[PN]:[Temps alloués (h)]],16,FALSE),"TBD")</f>
        <v>1.78</v>
      </c>
      <c r="BB624" s="208">
        <f>IFERROR(SUM(SPARES_MANUF[[#This Row],[Temps alloués Unitaire]]*SPARES_MANUF[[#This Row],[Requested Qty]]),"TBD")</f>
        <v>1.78</v>
      </c>
    </row>
    <row r="625" spans="1:54" ht="38.25" hidden="1" x14ac:dyDescent="0.2">
      <c r="A625" s="335" t="str">
        <f>C625&amp;(RIGHT(D625,2))</f>
        <v>450033675350</v>
      </c>
      <c r="B625" s="81" t="str">
        <f>IFERROR(VLOOKUP(F625,'Table V'!A:K,11,FALSE),"TBD")</f>
        <v>LATECOERE</v>
      </c>
      <c r="C625" s="81">
        <v>4500336753</v>
      </c>
      <c r="D625" s="85" t="s">
        <v>1302</v>
      </c>
      <c r="E625" s="83"/>
      <c r="F625" s="81" t="s">
        <v>1477</v>
      </c>
      <c r="G625" s="81">
        <v>1</v>
      </c>
      <c r="H625" s="81">
        <v>1</v>
      </c>
      <c r="I625" s="81" t="str">
        <f>IFERROR(VLOOKUP(F625,'Stock PHS'!A:F,6,FALSE),"")</f>
        <v/>
      </c>
      <c r="J625" s="84" t="str">
        <f>IFERROR(VLOOKUP(F625,'Table V'!A:I,9,FALSE),"P/N INCONNU")</f>
        <v>P/N CONNU</v>
      </c>
      <c r="K625" s="81" t="str">
        <f>IFERROR(VLOOKUP(F625,'Table V'!A:J,10,FALSE),"TBD")</f>
        <v>N/A</v>
      </c>
      <c r="L625" s="81" t="str">
        <f>IFERROR(VLOOKUP(F625,'Table V'!A:C,3,FALSE),"LdF non existante")</f>
        <v>LdF approuvée</v>
      </c>
      <c r="M625" s="85" t="s">
        <v>46</v>
      </c>
      <c r="N625" s="81" t="str">
        <f>IFERROR(VLOOKUP(F625,'Table V'!A:H,8,FALSE),"À définir")</f>
        <v>NON</v>
      </c>
      <c r="O625" s="81" t="str">
        <f>IFERROR(VLOOKUP(F625,'Table V'!A:E,2,FALSE),"TBD")</f>
        <v>FDVESS-L4</v>
      </c>
      <c r="P625" s="81" t="str">
        <f>IFERROR(CONCATENATE(VLOOKUP(F625,'Table V'!$A$1:$Q$259969,17,FALSE),"-",(RIGHT(C625,4)),"0",D625),"")</f>
        <v>1251619-6753050</v>
      </c>
      <c r="Q625" s="86" t="str">
        <f>IFERROR(VLOOKUP(F625,'Table V'!A:L,12,FALSE),"")</f>
        <v>COL</v>
      </c>
      <c r="R625" s="82" t="s">
        <v>1990</v>
      </c>
      <c r="S625" s="81">
        <v>71140050</v>
      </c>
      <c r="T625" s="90"/>
      <c r="U625" s="88" t="s">
        <v>10</v>
      </c>
      <c r="V625" s="86" t="str">
        <f>IFERROR(VLOOKUP(F625,'Table V'!A:F,6,FALSE),"TBD")</f>
        <v>N/A</v>
      </c>
      <c r="W625" s="81" t="str">
        <f>IFERROR(VLOOKUP(F625,'Table V'!A:G,7,FALSE),"TBD")</f>
        <v>N/A</v>
      </c>
      <c r="X625" s="81" t="str">
        <f>IFERROR(VLOOKUP(A625,[1]Feuil1!$A:$AJ,32,FALSE),"N/A")</f>
        <v>N/A</v>
      </c>
      <c r="Y625" s="86" t="s">
        <v>1897</v>
      </c>
      <c r="Z625" s="89" t="s">
        <v>2205</v>
      </c>
      <c r="AA625" s="81" t="s">
        <v>141</v>
      </c>
      <c r="AB625" s="85" t="s">
        <v>44</v>
      </c>
      <c r="AC625" s="85" t="s">
        <v>44</v>
      </c>
      <c r="AD625" s="85">
        <v>4923</v>
      </c>
      <c r="AE625" s="90">
        <v>43712</v>
      </c>
      <c r="AF625" s="90" t="s">
        <v>129</v>
      </c>
      <c r="AG625" s="90">
        <v>43713</v>
      </c>
      <c r="AH625" s="81"/>
      <c r="AI625" s="133" t="str">
        <f>IFERROR(VLOOKUP(SPARES_MANUF[[#This Row],[LCT pour mise à la MAD]],[2]MAD!$B$4:$J$500000,2,FALSE),"MAD TBD")</f>
        <v>MAD TBD</v>
      </c>
      <c r="AJ625" s="246" t="str">
        <f>IFERROR(VLOOKUP(SPARES_MANUF[[#This Row],[LCT pour mise à la MAD]],[2]MAD!$B$4:$J$500000,9,FALSE),"")</f>
        <v/>
      </c>
      <c r="AK62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5" s="124" t="str">
        <f>SPARES_MANUF[[#This Row],[Promised ODD]]</f>
        <v>TBD</v>
      </c>
      <c r="AM625" s="124"/>
      <c r="AN625" s="200">
        <f>IFERROR(VLOOKUP(SPARES_MANUF[[#This Row],[P/N]],'Table V'!A$1:O$7777,13,FALSE),"0,00")</f>
        <v>1321</v>
      </c>
      <c r="AO625" s="201" t="str">
        <f>IFERROR(VLOOKUP(SPARES_MANUF[[#This Row],[P/N]],'Table V'!A$1:O$7777,14,FALSE),"0,00")</f>
        <v>N/A</v>
      </c>
      <c r="AP625" s="202" t="str">
        <f>IFERROR(VLOOKUP(SPARES_MANUF[[#This Row],[P/N]],'Table V'!A$1:O$7777,15,FALSE),"TBD")</f>
        <v>EUR</v>
      </c>
      <c r="AQ625" s="201" t="str">
        <f>IFERROR(VLOOKUP(SPARES_MANUF[[#This Row],[CONCAT]],[3]PO_AS!$A$2:$R$2520,16,FALSE),"TBD")</f>
        <v>TBD</v>
      </c>
      <c r="AR625" s="202" t="str">
        <f>IFERROR(VLOOKUP(SPARES_MANUF[[#This Row],[CONCAT]],[3]PO_AS!$A$2:$S$2520,18,FALSE),"TBD")</f>
        <v>TBD</v>
      </c>
      <c r="AS625" s="204" t="str">
        <f>IF(OR(AN625=AQ625,AO625=AQ625),"Valide","Non valide")</f>
        <v>Non valide</v>
      </c>
      <c r="AT625" s="204" t="str">
        <f>IFERROR(IF(SEARCH(AP625,AR625),"Valide","Non valide"),"Non valide")</f>
        <v>Non valide</v>
      </c>
      <c r="AU62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25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25" s="259" t="str">
        <f>LEFT(SPARES_MANUF[[#This Row],[LCT]],9)</f>
        <v>LCT372579</v>
      </c>
      <c r="AX625" s="205" t="str">
        <f>SPARES_MANUF[[#This Row],[Collaborated date]]</f>
        <v>TBD</v>
      </c>
      <c r="AY625" s="206">
        <f>IF(AND(SPARES_MANUF[[#This Row],[Dashboard date]]&gt;40179,SPARES_MANUF[[#This Row],[Dashboard date]]&lt;45658),SPARES_MANUF[[#This Row],[Dashboard date]],0)</f>
        <v>0</v>
      </c>
      <c r="AZ625" s="207">
        <f>IF(OR(SPARES_MANUF[[#This Row],[Client]]="STELIA",SPARES_MANUF[[#This Row],[Priority]]="RTN",SPARES_MANUF[[#This Row],[Priority]]="EXP",SPARES_MANUF[[#This Row],[Priority]]="CRIT"),2,1)</f>
        <v>1</v>
      </c>
      <c r="BA625" s="208">
        <f>IFERROR(VLOOKUP(SPARES_MANUF[[#This Row],[P/N]],Tableau2[[#All],[PN]:[Temps alloués (h)]],16,FALSE),"TBD")</f>
        <v>1.78</v>
      </c>
      <c r="BB625" s="208">
        <f>IFERROR(SUM(SPARES_MANUF[[#This Row],[Temps alloués Unitaire]]*SPARES_MANUF[[#This Row],[Requested Qty]]),"TBD")</f>
        <v>1.78</v>
      </c>
    </row>
    <row r="626" spans="1:54" ht="38.25" hidden="1" x14ac:dyDescent="0.2">
      <c r="A626" s="335" t="str">
        <f>C626&amp;(RIGHT(D626,2))</f>
        <v>450033675350</v>
      </c>
      <c r="B626" s="81" t="str">
        <f>IFERROR(VLOOKUP(F626,'Table V'!A:K,11,FALSE),"TBD")</f>
        <v>LATECOERE</v>
      </c>
      <c r="C626" s="81">
        <v>4500336753</v>
      </c>
      <c r="D626" s="85">
        <v>50</v>
      </c>
      <c r="E626" s="83"/>
      <c r="F626" s="81" t="s">
        <v>1477</v>
      </c>
      <c r="G626" s="81">
        <v>1</v>
      </c>
      <c r="H626" s="81">
        <v>1</v>
      </c>
      <c r="I626" s="81" t="str">
        <f>IFERROR(VLOOKUP(F626,'Stock PHS'!A:F,6,FALSE),"")</f>
        <v/>
      </c>
      <c r="J626" s="84" t="str">
        <f>IFERROR(VLOOKUP(F626,'Table V'!A:I,9,FALSE),"P/N INCONNU")</f>
        <v>P/N CONNU</v>
      </c>
      <c r="K626" s="81" t="str">
        <f>IFERROR(VLOOKUP(F626,'Table V'!A:J,10,FALSE),"TBD")</f>
        <v>N/A</v>
      </c>
      <c r="L626" s="81" t="str">
        <f>IFERROR(VLOOKUP(F626,'Table V'!A:C,3,FALSE),"LdF non existante")</f>
        <v>LdF approuvée</v>
      </c>
      <c r="M626" s="85" t="s">
        <v>46</v>
      </c>
      <c r="N626" s="81" t="str">
        <f>IFERROR(VLOOKUP(F626,'Table V'!A:H,8,FALSE),"À définir")</f>
        <v>NON</v>
      </c>
      <c r="O626" s="81" t="str">
        <f>IFERROR(VLOOKUP(F626,'Table V'!A:E,2,FALSE),"TBD")</f>
        <v>FDVESS-L4</v>
      </c>
      <c r="P626" s="81" t="str">
        <f>IFERROR(CONCATENATE(VLOOKUP(F626,'Table V'!$A$1:$Q$259969,17,FALSE),"-",(RIGHT(C626,4)),"0",D626),"")</f>
        <v>1251619-6753050</v>
      </c>
      <c r="Q626" s="86" t="str">
        <f>IFERROR(VLOOKUP(F626,'Table V'!A:L,12,FALSE),"")</f>
        <v>COL</v>
      </c>
      <c r="R626" s="82" t="s">
        <v>1991</v>
      </c>
      <c r="S626" s="81">
        <v>71140051</v>
      </c>
      <c r="T626" s="90"/>
      <c r="U626" s="88" t="s">
        <v>10</v>
      </c>
      <c r="V626" s="86" t="str">
        <f>IFERROR(VLOOKUP(F626,'Table V'!A:F,6,FALSE),"TBD")</f>
        <v>N/A</v>
      </c>
      <c r="W626" s="81" t="str">
        <f>IFERROR(VLOOKUP(F626,'Table V'!A:G,7,FALSE),"TBD")</f>
        <v>N/A</v>
      </c>
      <c r="X626" s="81" t="str">
        <f>IFERROR(VLOOKUP(A626,[1]Feuil1!$A:$AJ,32,FALSE),"N/A")</f>
        <v>N/A</v>
      </c>
      <c r="Y626" s="86" t="s">
        <v>1897</v>
      </c>
      <c r="Z626" s="89" t="s">
        <v>2205</v>
      </c>
      <c r="AA626" s="81" t="s">
        <v>141</v>
      </c>
      <c r="AB626" s="85" t="s">
        <v>44</v>
      </c>
      <c r="AC626" s="85" t="s">
        <v>44</v>
      </c>
      <c r="AD626" s="85">
        <v>4923</v>
      </c>
      <c r="AE626" s="90">
        <v>43712</v>
      </c>
      <c r="AF626" s="90" t="s">
        <v>129</v>
      </c>
      <c r="AG626" s="90">
        <v>43713</v>
      </c>
      <c r="AH626" s="81"/>
      <c r="AI626" s="133" t="str">
        <f>IFERROR(VLOOKUP(SPARES_MANUF[[#This Row],[LCT pour mise à la MAD]],[2]MAD!$B$4:$J$500000,2,FALSE),"MAD TBD")</f>
        <v>MAD TBD</v>
      </c>
      <c r="AJ626" s="246" t="str">
        <f>IFERROR(VLOOKUP(SPARES_MANUF[[#This Row],[LCT pour mise à la MAD]],[2]MAD!$B$4:$J$500000,9,FALSE),"")</f>
        <v/>
      </c>
      <c r="AK62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6" s="124" t="str">
        <f>SPARES_MANUF[[#This Row],[Promised ODD]]</f>
        <v>TBD</v>
      </c>
      <c r="AM626" s="124"/>
      <c r="AN626" s="200">
        <f>IFERROR(VLOOKUP(SPARES_MANUF[[#This Row],[P/N]],'Table V'!A$1:O$7777,13,FALSE),"0,00")</f>
        <v>1321</v>
      </c>
      <c r="AO626" s="201" t="str">
        <f>IFERROR(VLOOKUP(SPARES_MANUF[[#This Row],[P/N]],'Table V'!A$1:O$7777,14,FALSE),"0,00")</f>
        <v>N/A</v>
      </c>
      <c r="AP626" s="202" t="str">
        <f>IFERROR(VLOOKUP(SPARES_MANUF[[#This Row],[P/N]],'Table V'!A$1:O$7777,15,FALSE),"TBD")</f>
        <v>EUR</v>
      </c>
      <c r="AQ626" s="201" t="str">
        <f>IFERROR(VLOOKUP(SPARES_MANUF[[#This Row],[CONCAT]],[3]PO_AS!$A$2:$R$2520,16,FALSE),"TBD")</f>
        <v>TBD</v>
      </c>
      <c r="AR626" s="202" t="str">
        <f>IFERROR(VLOOKUP(SPARES_MANUF[[#This Row],[CONCAT]],[3]PO_AS!$A$2:$S$2520,18,FALSE),"TBD")</f>
        <v>TBD</v>
      </c>
      <c r="AS626" s="204" t="str">
        <f>IF(OR(AN626=AQ626,AO626=AQ626),"Valide","Non valide")</f>
        <v>Non valide</v>
      </c>
      <c r="AT626" s="204" t="str">
        <f>IFERROR(IF(SEARCH(AP626,AR626),"Valide","Non valide"),"Non valide")</f>
        <v>Non valide</v>
      </c>
      <c r="AU62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26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26" s="259" t="str">
        <f>LEFT(SPARES_MANUF[[#This Row],[LCT]],9)</f>
        <v>LCT372580</v>
      </c>
      <c r="AX626" s="205" t="str">
        <f>SPARES_MANUF[[#This Row],[Collaborated date]]</f>
        <v>TBD</v>
      </c>
      <c r="AY626" s="206">
        <f>IF(AND(SPARES_MANUF[[#This Row],[Dashboard date]]&gt;40179,SPARES_MANUF[[#This Row],[Dashboard date]]&lt;45658),SPARES_MANUF[[#This Row],[Dashboard date]],0)</f>
        <v>0</v>
      </c>
      <c r="AZ626" s="207">
        <f>IF(OR(SPARES_MANUF[[#This Row],[Client]]="STELIA",SPARES_MANUF[[#This Row],[Priority]]="RTN",SPARES_MANUF[[#This Row],[Priority]]="EXP",SPARES_MANUF[[#This Row],[Priority]]="CRIT"),2,1)</f>
        <v>1</v>
      </c>
      <c r="BA626" s="208">
        <f>IFERROR(VLOOKUP(SPARES_MANUF[[#This Row],[P/N]],Tableau2[[#All],[PN]:[Temps alloués (h)]],16,FALSE),"TBD")</f>
        <v>1.78</v>
      </c>
      <c r="BB626" s="208">
        <f>IFERROR(SUM(SPARES_MANUF[[#This Row],[Temps alloués Unitaire]]*SPARES_MANUF[[#This Row],[Requested Qty]]),"TBD")</f>
        <v>1.78</v>
      </c>
    </row>
    <row r="627" spans="1:54" ht="25.5" hidden="1" x14ac:dyDescent="0.2">
      <c r="A627" s="337" t="str">
        <f>C627&amp;(RIGHT(D627,2))</f>
        <v>490003875710</v>
      </c>
      <c r="B627" s="146" t="str">
        <f>IFERROR(VLOOKUP(F627,'Table V'!A:K,11,FALSE),"TBD")</f>
        <v>AIRBUS</v>
      </c>
      <c r="C627" s="81">
        <v>4900038757</v>
      </c>
      <c r="D627" s="150" t="s">
        <v>139</v>
      </c>
      <c r="E627" s="148" t="s">
        <v>86</v>
      </c>
      <c r="F627" s="146" t="s">
        <v>2138</v>
      </c>
      <c r="G627" s="146">
        <v>1</v>
      </c>
      <c r="H627" s="146">
        <v>1</v>
      </c>
      <c r="I627" s="146" t="str">
        <f>IFERROR(VLOOKUP(F627,'Stock PHS'!A:F,6,FALSE),"")</f>
        <v/>
      </c>
      <c r="J627" s="270" t="str">
        <f>IFERROR(VLOOKUP(F627,'Table V'!A:I,9,FALSE),"P/N INCONNU")</f>
        <v>P/N CONNU</v>
      </c>
      <c r="K627" s="146" t="str">
        <f>IFERROR(VLOOKUP(F627,'Table V'!A:J,10,FALSE),"TBD")</f>
        <v>TBD</v>
      </c>
      <c r="L627" s="146" t="str">
        <f>IFERROR(VLOOKUP(F627,'Table V'!A:C,3,FALSE),"LdF non existante")</f>
        <v>LdF Non approuvée</v>
      </c>
      <c r="M627" s="150"/>
      <c r="N627" s="150" t="str">
        <f>IFERROR(VLOOKUP(F627,'Table V'!A:H,8,FALSE),"À définir")</f>
        <v>NON</v>
      </c>
      <c r="O627" s="146" t="str">
        <f>IFERROR(VLOOKUP(F627,'Table V'!A:E,2,FALSE),"TBD")</f>
        <v>SUPPORT</v>
      </c>
      <c r="P627" s="150" t="str">
        <f>IFERROR(CONCATENATE(VLOOKUP(F627,'Table V'!$A$1:$Q$259969,17,FALSE),"-",(RIGHT(C627,4)),"0",D627),"")</f>
        <v>1251019-8757010</v>
      </c>
      <c r="Q627" s="151" t="str">
        <f>IFERROR(VLOOKUP(F627,'Table V'!A:L,12,FALSE),"")</f>
        <v>COL</v>
      </c>
      <c r="R627" s="147" t="s">
        <v>2142</v>
      </c>
      <c r="S627" s="146" t="s">
        <v>153</v>
      </c>
      <c r="T627" s="157">
        <v>43706</v>
      </c>
      <c r="U627" s="152"/>
      <c r="V627" s="153" t="str">
        <f>IFERROR(VLOOKUP(F627,'Table V'!A:F,6,FALSE),"TBD")</f>
        <v>N/A</v>
      </c>
      <c r="W627" s="154" t="str">
        <f>IFERROR(VLOOKUP(F627,'Table V'!A:G,7,FALSE),"TBD")</f>
        <v>N/A</v>
      </c>
      <c r="X627" s="154" t="str">
        <f>IFERROR(VLOOKUP(A627,[1]Feuil1!$A:$AJ,32,FALSE),"N/A")</f>
        <v>N/A</v>
      </c>
      <c r="Y627" s="271" t="s">
        <v>1897</v>
      </c>
      <c r="Z627" s="156" t="s">
        <v>2223</v>
      </c>
      <c r="AA627" s="146" t="s">
        <v>840</v>
      </c>
      <c r="AB627" s="150" t="s">
        <v>2147</v>
      </c>
      <c r="AC627" s="150"/>
      <c r="AD627" s="150"/>
      <c r="AE627" s="157">
        <v>43672</v>
      </c>
      <c r="AF627" s="157">
        <v>43721</v>
      </c>
      <c r="AG627" s="157">
        <f>IF(OR(E627="AOG",E627="CRIT"),(IFERROR(IF(AF627=0,WORKDAY(AE627,-2),WORKDAY(AF627,-2)),"TBD")),(IFERROR(IF(AF627=0,WORKDAY(AE627,-4),WORKDAY(AF627,-4)),"TBD")))</f>
        <v>43717</v>
      </c>
      <c r="AH627" s="157"/>
      <c r="AI627" s="158" t="str">
        <f>IFERROR(VLOOKUP(SPARES_MANUF[[#This Row],[LCT pour mise à la MAD]],[2]MAD!$B$4:$J$500000,2,FALSE),"MAD TBD")</f>
        <v>MAD TBD</v>
      </c>
      <c r="AJ627" s="272" t="str">
        <f>IFERROR(VLOOKUP(SPARES_MANUF[[#This Row],[LCT pour mise à la MAD]],[2]MAD!$B$4:$J$500000,9,FALSE),"")</f>
        <v/>
      </c>
      <c r="AK627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7" s="274">
        <f>SPARES_MANUF[[#This Row],[Promised ODD]]</f>
        <v>43721</v>
      </c>
      <c r="AM627" s="274" t="s">
        <v>10</v>
      </c>
      <c r="AN627" s="200">
        <f>IFERROR(VLOOKUP(SPARES_MANUF[[#This Row],[P/N]],'Table V'!A$1:O$7777,13,FALSE),"0,00")</f>
        <v>530</v>
      </c>
      <c r="AO627" s="275">
        <f>IFERROR(VLOOKUP(SPARES_MANUF[[#This Row],[P/N]],'Table V'!A$1:O$7777,14,FALSE),"0,00")</f>
        <v>1330</v>
      </c>
      <c r="AP627" s="276" t="str">
        <f>IFERROR(VLOOKUP(SPARES_MANUF[[#This Row],[P/N]],'Table V'!A$1:O$7777,15,FALSE),"TBD")</f>
        <v>EUR</v>
      </c>
      <c r="AQ627" s="275" t="str">
        <f>IFERROR(VLOOKUP(SPARES_MANUF[[#This Row],[CONCAT]],[3]PO_AS!$A$2:$R$2520,16,FALSE),"TBD")</f>
        <v>TBD</v>
      </c>
      <c r="AR627" s="276" t="str">
        <f>IFERROR(VLOOKUP(SPARES_MANUF[[#This Row],[CONCAT]],[3]PO_AS!$A$2:$S$2520,18,FALSE),"TBD")</f>
        <v>TBD</v>
      </c>
      <c r="AS627" s="276" t="str">
        <f>IF(OR(AN627=AQ627,AO627=AQ627),"Valide","Non valide")</f>
        <v>Non valide</v>
      </c>
      <c r="AT627" s="276" t="str">
        <f>IFERROR(IF(SEARCH(AP627,AR627),"Valide","Non valide"),"Non valide")</f>
        <v>Non valide</v>
      </c>
      <c r="AU627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530</v>
      </c>
      <c r="AV627" s="227">
        <f>IFERROR(SPARES_MANUF[[#This Row],[CA]]*INDEX('Paramètres listes'!$A$32:$C$34,MATCH(SPARES_MANUF[[#This Row],[Devise vendue]],'Paramètres listes'!$A$32:$A$34,0),MATCH(DASHBOARD!$J$5,'Paramètres listes'!$A$32:$C$32,0)),"0,00")</f>
        <v>530</v>
      </c>
      <c r="AW627" s="338" t="str">
        <f>LEFT(SPARES_MANUF[[#This Row],[LCT]],9)</f>
        <v>LCT387656</v>
      </c>
      <c r="AX627" s="205">
        <f>SPARES_MANUF[[#This Row],[Collaborated date]]</f>
        <v>43721</v>
      </c>
      <c r="AY627" s="206">
        <f>IF(AND(SPARES_MANUF[[#This Row],[Dashboard date]]&gt;40179,SPARES_MANUF[[#This Row],[Dashboard date]]&lt;45658),SPARES_MANUF[[#This Row],[Dashboard date]],0)</f>
        <v>43721</v>
      </c>
      <c r="AZ627" s="223">
        <f>IF(OR(SPARES_MANUF[[#This Row],[Client]]="STELIA",SPARES_MANUF[[#This Row],[Priority]]="RTN",SPARES_MANUF[[#This Row],[Priority]]="EXP",SPARES_MANUF[[#This Row],[Priority]]="CRIT"),2,1)</f>
        <v>2</v>
      </c>
      <c r="BA627" s="224">
        <f>IFERROR(VLOOKUP(SPARES_MANUF[[#This Row],[P/N]],Tableau2[[#All],[PN]:[Temps alloués (h)]],16,FALSE),"TBD")</f>
        <v>0.36</v>
      </c>
      <c r="BB627" s="224">
        <f>IFERROR(SUM(SPARES_MANUF[[#This Row],[Temps alloués Unitaire]]*SPARES_MANUF[[#This Row],[Requested Qty]]),"TBD")</f>
        <v>0.36</v>
      </c>
    </row>
    <row r="628" spans="1:54" ht="38.25" hidden="1" x14ac:dyDescent="0.2">
      <c r="A628" s="335" t="str">
        <f>C628&amp;(RIGHT(D628,2))</f>
        <v>2808066510</v>
      </c>
      <c r="B628" s="81" t="str">
        <f>IFERROR(VLOOKUP(F628,'Table V'!A:K,11,FALSE),"TBD")</f>
        <v>AIRBUS</v>
      </c>
      <c r="C628" s="81">
        <v>28080665</v>
      </c>
      <c r="D628" s="85" t="s">
        <v>139</v>
      </c>
      <c r="E628" s="83" t="s">
        <v>86</v>
      </c>
      <c r="F628" s="81" t="s">
        <v>576</v>
      </c>
      <c r="G628" s="81">
        <v>1</v>
      </c>
      <c r="H628" s="81">
        <v>1</v>
      </c>
      <c r="I628" s="81" t="str">
        <f>IFERROR(VLOOKUP(F628,'Stock PHS'!A:F,6,FALSE),"")</f>
        <v/>
      </c>
      <c r="J628" s="84" t="str">
        <f>IFERROR(VLOOKUP(F628,'Table V'!A:I,9,FALSE),"P/N INCONNU")</f>
        <v>P/N CONNU</v>
      </c>
      <c r="K628" s="81" t="str">
        <f>IFERROR(VLOOKUP(F628,'Table V'!A:J,10,FALSE),"TBD")</f>
        <v>NB5457P</v>
      </c>
      <c r="L628" s="81" t="str">
        <f>IFERROR(VLOOKUP(F628,'Table V'!A:C,3,FALSE),"LdF non existante")</f>
        <v>LdF approuvée</v>
      </c>
      <c r="M628" s="85"/>
      <c r="N628" s="85" t="str">
        <f>IFERROR(VLOOKUP(F628,'Table V'!A:H,8,FALSE),"À définir")</f>
        <v>NON</v>
      </c>
      <c r="O628" s="81">
        <f>IFERROR(VLOOKUP(F628,'Table V'!A:E,2,FALSE),"TBD")</f>
        <v>117</v>
      </c>
      <c r="P628" s="85" t="str">
        <f>IFERROR(CONCATENATE(VLOOKUP(F628,'Table V'!$A$1:$Q$259969,17,FALSE),"-",(RIGHT(C628,4)),"0",D628),"")</f>
        <v>1251019-0665010</v>
      </c>
      <c r="Q628" s="92" t="str">
        <f>IFERROR(VLOOKUP(F628,'Table V'!A:L,12,FALSE),"")</f>
        <v>LAB</v>
      </c>
      <c r="R628" s="82" t="s">
        <v>1557</v>
      </c>
      <c r="S628" s="81" t="s">
        <v>1507</v>
      </c>
      <c r="T628" s="90">
        <v>43689</v>
      </c>
      <c r="U628" s="88" t="s">
        <v>10</v>
      </c>
      <c r="V628" s="93" t="str">
        <f>IFERROR(VLOOKUP(F628,'Table V'!A:F,6,FALSE),"TBD")</f>
        <v>N/A</v>
      </c>
      <c r="W628" s="94" t="str">
        <f>IFERROR(VLOOKUP(F628,'Table V'!A:G,7,FALSE),"TBD")</f>
        <v>N/A</v>
      </c>
      <c r="X628" s="81" t="str">
        <f>IFERROR(VLOOKUP(A628,[1]Feuil1!$A:$AJ,32,FALSE),"N/A")</f>
        <v>N/A</v>
      </c>
      <c r="Y628" s="86" t="s">
        <v>1897</v>
      </c>
      <c r="Z628" s="89" t="s">
        <v>1861</v>
      </c>
      <c r="AA628" s="81" t="s">
        <v>840</v>
      </c>
      <c r="AB628" s="85">
        <v>22398</v>
      </c>
      <c r="AC628" s="85"/>
      <c r="AD628" s="85">
        <v>8519</v>
      </c>
      <c r="AE628" s="90">
        <v>43724</v>
      </c>
      <c r="AF628" s="90">
        <v>43724</v>
      </c>
      <c r="AG628" s="90">
        <f>IF(OR(E628="AOG",E628="CRIT"),(IFERROR(IF(AF628=0,WORKDAY(AE628,-2),WORKDAY(AF628,-2)),"TBD")),(IFERROR(IF(AF628=0,WORKDAY(AE628,-4),WORKDAY(AF628,-4)),"TBD")))</f>
        <v>43718</v>
      </c>
      <c r="AH628" s="81"/>
      <c r="AI628" s="133" t="str">
        <f>IFERROR(VLOOKUP(SPARES_MANUF[[#This Row],[LCT pour mise à la MAD]],[2]MAD!$B$4:$J$500000,2,FALSE),"MAD TBD")</f>
        <v>MAD TBD</v>
      </c>
      <c r="AJ628" s="246" t="str">
        <f>IFERROR(VLOOKUP(SPARES_MANUF[[#This Row],[LCT pour mise à la MAD]],[2]MAD!$B$4:$J$500000,9,FALSE),"")</f>
        <v/>
      </c>
      <c r="AK62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8" s="124">
        <f>SPARES_MANUF[[#This Row],[Promised ODD]]</f>
        <v>43724</v>
      </c>
      <c r="AM628" s="124" t="s">
        <v>10</v>
      </c>
      <c r="AN628" s="200">
        <f>IFERROR(VLOOKUP(SPARES_MANUF[[#This Row],[P/N]],'Table V'!A$1:O$7777,13,FALSE),"0,00")</f>
        <v>1313.9</v>
      </c>
      <c r="AO628" s="201">
        <f>IFERROR(VLOOKUP(SPARES_MANUF[[#This Row],[P/N]],'Table V'!A$1:O$7777,14,FALSE),"0,00")</f>
        <v>0</v>
      </c>
      <c r="AP628" s="202" t="str">
        <f>IFERROR(VLOOKUP(SPARES_MANUF[[#This Row],[P/N]],'Table V'!A$1:O$7777,15,FALSE),"TBD")</f>
        <v>USD</v>
      </c>
      <c r="AQ628" s="201">
        <f>IFERROR(VLOOKUP(SPARES_MANUF[[#This Row],[CONCAT]],[3]PO_AS!$A$2:$R$2520,16,FALSE),"TBD")</f>
        <v>1313.9</v>
      </c>
      <c r="AR628" s="202" t="str">
        <f>IFERROR(VLOOKUP(SPARES_MANUF[[#This Row],[CONCAT]],[3]PO_AS!$A$2:$S$2520,18,FALSE),"TBD")</f>
        <v>USD</v>
      </c>
      <c r="AS628" s="202" t="str">
        <f>IF(OR(AN628=AQ628,AO628=AQ628),"Valide","Non valide")</f>
        <v>Valide</v>
      </c>
      <c r="AT628" s="202" t="str">
        <f>IFERROR(IF(SEARCH(AP628,AR628),"Valide","Non valide"),"Non valide")</f>
        <v>Valide</v>
      </c>
      <c r="AU62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28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28" s="259" t="str">
        <f>LEFT(SPARES_MANUF[[#This Row],[LCT]],9)</f>
        <v>LCT299150</v>
      </c>
      <c r="AX628" s="205">
        <f>SPARES_MANUF[[#This Row],[Collaborated date]]</f>
        <v>43724</v>
      </c>
      <c r="AY628" s="206">
        <f>IF(AND(SPARES_MANUF[[#This Row],[Dashboard date]]&gt;40179,SPARES_MANUF[[#This Row],[Dashboard date]]&lt;45658),SPARES_MANUF[[#This Row],[Dashboard date]],0)</f>
        <v>43724</v>
      </c>
      <c r="AZ628" s="207">
        <f>IF(OR(SPARES_MANUF[[#This Row],[Client]]="STELIA",SPARES_MANUF[[#This Row],[Priority]]="RTN",SPARES_MANUF[[#This Row],[Priority]]="EXP",SPARES_MANUF[[#This Row],[Priority]]="CRIT"),2,1)</f>
        <v>2</v>
      </c>
      <c r="BA628" s="208">
        <f>IFERROR(VLOOKUP(SPARES_MANUF[[#This Row],[P/N]],Tableau2[[#All],[PN]:[Temps alloués (h)]],16,FALSE),"TBD")</f>
        <v>3.74</v>
      </c>
      <c r="BB628" s="208">
        <f>IFERROR(SUM(SPARES_MANUF[[#This Row],[Temps alloués Unitaire]]*SPARES_MANUF[[#This Row],[Requested Qty]]),"TBD")</f>
        <v>3.74</v>
      </c>
    </row>
    <row r="629" spans="1:54" ht="38.25" hidden="1" x14ac:dyDescent="0.2">
      <c r="A629" s="335" t="str">
        <f>C629&amp;(RIGHT(D629,2))</f>
        <v>2807413010</v>
      </c>
      <c r="B629" s="81" t="str">
        <f>IFERROR(VLOOKUP(F629,'Table V'!A:K,11,FALSE),"TBD")</f>
        <v>AIRBUS</v>
      </c>
      <c r="C629" s="81">
        <v>28074130</v>
      </c>
      <c r="D629" s="85" t="s">
        <v>139</v>
      </c>
      <c r="E629" s="83" t="s">
        <v>86</v>
      </c>
      <c r="F629" s="81" t="s">
        <v>576</v>
      </c>
      <c r="G629" s="81">
        <v>1</v>
      </c>
      <c r="H629" s="81">
        <v>1</v>
      </c>
      <c r="I629" s="81" t="str">
        <f>IFERROR(VLOOKUP(F629,'Stock PHS'!A:F,6,FALSE),"")</f>
        <v/>
      </c>
      <c r="J629" s="84" t="str">
        <f>IFERROR(VLOOKUP(F629,'Table V'!A:I,9,FALSE),"P/N INCONNU")</f>
        <v>P/N CONNU</v>
      </c>
      <c r="K629" s="81" t="str">
        <f>IFERROR(VLOOKUP(F629,'Table V'!A:J,10,FALSE),"TBD")</f>
        <v>NB5457P</v>
      </c>
      <c r="L629" s="81" t="str">
        <f>IFERROR(VLOOKUP(F629,'Table V'!A:C,3,FALSE),"LdF non existante")</f>
        <v>LdF approuvée</v>
      </c>
      <c r="M629" s="85"/>
      <c r="N629" s="85" t="str">
        <f>IFERROR(VLOOKUP(F629,'Table V'!A:H,8,FALSE),"À définir")</f>
        <v>NON</v>
      </c>
      <c r="O629" s="81">
        <f>IFERROR(VLOOKUP(F629,'Table V'!A:E,2,FALSE),"TBD")</f>
        <v>117</v>
      </c>
      <c r="P629" s="85" t="str">
        <f>IFERROR(CONCATENATE(VLOOKUP(F629,'Table V'!$A$1:$Q$259969,17,FALSE),"-",(RIGHT(C629,4)),"0",D629),"")</f>
        <v>1251019-4130010</v>
      </c>
      <c r="Q629" s="92" t="str">
        <f>IFERROR(VLOOKUP(F629,'Table V'!A:L,12,FALSE),"")</f>
        <v>LAB</v>
      </c>
      <c r="R629" s="82" t="s">
        <v>1487</v>
      </c>
      <c r="S629" s="81" t="s">
        <v>1494</v>
      </c>
      <c r="T629" s="90">
        <v>43689</v>
      </c>
      <c r="U629" s="88" t="s">
        <v>10</v>
      </c>
      <c r="V629" s="93" t="str">
        <f>IFERROR(VLOOKUP(F629,'Table V'!A:F,6,FALSE),"TBD")</f>
        <v>N/A</v>
      </c>
      <c r="W629" s="94" t="str">
        <f>IFERROR(VLOOKUP(F629,'Table V'!A:G,7,FALSE),"TBD")</f>
        <v>N/A</v>
      </c>
      <c r="X629" s="81" t="str">
        <f>IFERROR(VLOOKUP(A629,[1]Feuil1!$A:$AJ,32,FALSE),"N/A")</f>
        <v>N/A</v>
      </c>
      <c r="Y629" s="86" t="s">
        <v>1897</v>
      </c>
      <c r="Z629" s="89" t="s">
        <v>1632</v>
      </c>
      <c r="AA629" s="81" t="s">
        <v>840</v>
      </c>
      <c r="AB629" s="85">
        <v>22171</v>
      </c>
      <c r="AC629" s="85"/>
      <c r="AD629" s="85">
        <v>8519</v>
      </c>
      <c r="AE629" s="90">
        <v>43724</v>
      </c>
      <c r="AF629" s="90">
        <v>43724</v>
      </c>
      <c r="AG629" s="90">
        <f>IF(OR(E629="AOG",E629="CRIT"),(IFERROR(IF(AF629=0,WORKDAY(AE629,-2),WORKDAY(AF629,-2)),"TBD")),(IFERROR(IF(AF629=0,WORKDAY(AE629,-4),WORKDAY(AF629,-4)),"TBD")))</f>
        <v>43718</v>
      </c>
      <c r="AH629" s="81"/>
      <c r="AI629" s="133" t="str">
        <f>IFERROR(VLOOKUP(SPARES_MANUF[[#This Row],[LCT pour mise à la MAD]],[2]MAD!$B$4:$J$500000,2,FALSE),"MAD TBD")</f>
        <v>MAD TBD</v>
      </c>
      <c r="AJ629" s="246" t="str">
        <f>IFERROR(VLOOKUP(SPARES_MANUF[[#This Row],[LCT pour mise à la MAD]],[2]MAD!$B$4:$J$500000,9,FALSE),"")</f>
        <v/>
      </c>
      <c r="AK62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29" s="124">
        <f>SPARES_MANUF[[#This Row],[Promised ODD]]</f>
        <v>43724</v>
      </c>
      <c r="AM629" s="124" t="s">
        <v>10</v>
      </c>
      <c r="AN629" s="200">
        <f>IFERROR(VLOOKUP(SPARES_MANUF[[#This Row],[P/N]],'Table V'!A$1:O$7777,13,FALSE),"0,00")</f>
        <v>1313.9</v>
      </c>
      <c r="AO629" s="201">
        <f>IFERROR(VLOOKUP(SPARES_MANUF[[#This Row],[P/N]],'Table V'!A$1:O$7777,14,FALSE),"0,00")</f>
        <v>0</v>
      </c>
      <c r="AP629" s="202" t="str">
        <f>IFERROR(VLOOKUP(SPARES_MANUF[[#This Row],[P/N]],'Table V'!A$1:O$7777,15,FALSE),"TBD")</f>
        <v>USD</v>
      </c>
      <c r="AQ629" s="201">
        <f>IFERROR(VLOOKUP(SPARES_MANUF[[#This Row],[CONCAT]],[3]PO_AS!$A$2:$R$2520,16,FALSE),"TBD")</f>
        <v>1313.9</v>
      </c>
      <c r="AR629" s="202" t="str">
        <f>IFERROR(VLOOKUP(SPARES_MANUF[[#This Row],[CONCAT]],[3]PO_AS!$A$2:$S$2520,18,FALSE),"TBD")</f>
        <v>USD</v>
      </c>
      <c r="AS629" s="202" t="str">
        <f>IF(OR(AN629=AQ629,AO629=AQ629),"Valide","Non valide")</f>
        <v>Valide</v>
      </c>
      <c r="AT629" s="202" t="str">
        <f>IFERROR(IF(SEARCH(AP629,AR629),"Valide","Non valide"),"Non valide")</f>
        <v>Valide</v>
      </c>
      <c r="AU62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2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29" s="259" t="str">
        <f>LEFT(SPARES_MANUF[[#This Row],[LCT]],9)</f>
        <v>LCT279864</v>
      </c>
      <c r="AX629" s="205">
        <f>SPARES_MANUF[[#This Row],[Collaborated date]]</f>
        <v>43724</v>
      </c>
      <c r="AY629" s="206">
        <f>IF(AND(SPARES_MANUF[[#This Row],[Dashboard date]]&gt;40179,SPARES_MANUF[[#This Row],[Dashboard date]]&lt;45658),SPARES_MANUF[[#This Row],[Dashboard date]],0)</f>
        <v>43724</v>
      </c>
      <c r="AZ629" s="207">
        <f>IF(OR(SPARES_MANUF[[#This Row],[Client]]="STELIA",SPARES_MANUF[[#This Row],[Priority]]="RTN",SPARES_MANUF[[#This Row],[Priority]]="EXP",SPARES_MANUF[[#This Row],[Priority]]="CRIT"),2,1)</f>
        <v>2</v>
      </c>
      <c r="BA629" s="208">
        <f>IFERROR(VLOOKUP(SPARES_MANUF[[#This Row],[P/N]],Tableau2[[#All],[PN]:[Temps alloués (h)]],16,FALSE),"TBD")</f>
        <v>3.74</v>
      </c>
      <c r="BB629" s="208">
        <f>IFERROR(SUM(SPARES_MANUF[[#This Row],[Temps alloués Unitaire]]*SPARES_MANUF[[#This Row],[Requested Qty]]),"TBD")</f>
        <v>3.74</v>
      </c>
    </row>
    <row r="630" spans="1:54" ht="38.25" hidden="1" x14ac:dyDescent="0.2">
      <c r="A630" s="335" t="str">
        <f>C630&amp;(RIGHT(D630,2))</f>
        <v>2807413110</v>
      </c>
      <c r="B630" s="81" t="str">
        <f>IFERROR(VLOOKUP(F630,'Table V'!A:K,11,FALSE),"TBD")</f>
        <v>AIRBUS</v>
      </c>
      <c r="C630" s="81">
        <v>28074131</v>
      </c>
      <c r="D630" s="85" t="s">
        <v>139</v>
      </c>
      <c r="E630" s="83" t="s">
        <v>86</v>
      </c>
      <c r="F630" s="81" t="s">
        <v>576</v>
      </c>
      <c r="G630" s="81">
        <v>1</v>
      </c>
      <c r="H630" s="81">
        <v>1</v>
      </c>
      <c r="I630" s="81" t="str">
        <f>IFERROR(VLOOKUP(F630,'Stock PHS'!A:F,6,FALSE),"")</f>
        <v/>
      </c>
      <c r="J630" s="84" t="str">
        <f>IFERROR(VLOOKUP(F630,'Table V'!A:I,9,FALSE),"P/N INCONNU")</f>
        <v>P/N CONNU</v>
      </c>
      <c r="K630" s="81" t="str">
        <f>IFERROR(VLOOKUP(F630,'Table V'!A:J,10,FALSE),"TBD")</f>
        <v>NB5457P</v>
      </c>
      <c r="L630" s="81" t="str">
        <f>IFERROR(VLOOKUP(F630,'Table V'!A:C,3,FALSE),"LdF non existante")</f>
        <v>LdF approuvée</v>
      </c>
      <c r="M630" s="85"/>
      <c r="N630" s="85" t="str">
        <f>IFERROR(VLOOKUP(F630,'Table V'!A:H,8,FALSE),"À définir")</f>
        <v>NON</v>
      </c>
      <c r="O630" s="81">
        <f>IFERROR(VLOOKUP(F630,'Table V'!A:E,2,FALSE),"TBD")</f>
        <v>117</v>
      </c>
      <c r="P630" s="85" t="str">
        <f>IFERROR(CONCATENATE(VLOOKUP(F630,'Table V'!$A$1:$Q$259969,17,FALSE),"-",(RIGHT(C630,4)),"0",D630),"")</f>
        <v>1251019-4131010</v>
      </c>
      <c r="Q630" s="92" t="str">
        <f>IFERROR(VLOOKUP(F630,'Table V'!A:L,12,FALSE),"")</f>
        <v>LAB</v>
      </c>
      <c r="R630" s="82" t="s">
        <v>1488</v>
      </c>
      <c r="S630" s="81" t="s">
        <v>1495</v>
      </c>
      <c r="T630" s="90">
        <v>43689</v>
      </c>
      <c r="U630" s="88" t="s">
        <v>10</v>
      </c>
      <c r="V630" s="93" t="str">
        <f>IFERROR(VLOOKUP(F630,'Table V'!A:F,6,FALSE),"TBD")</f>
        <v>N/A</v>
      </c>
      <c r="W630" s="94" t="str">
        <f>IFERROR(VLOOKUP(F630,'Table V'!A:G,7,FALSE),"TBD")</f>
        <v>N/A</v>
      </c>
      <c r="X630" s="81" t="str">
        <f>IFERROR(VLOOKUP(A630,[1]Feuil1!$A:$AJ,32,FALSE),"N/A")</f>
        <v>N/A</v>
      </c>
      <c r="Y630" s="86" t="s">
        <v>1897</v>
      </c>
      <c r="Z630" s="89" t="s">
        <v>1632</v>
      </c>
      <c r="AA630" s="81" t="s">
        <v>840</v>
      </c>
      <c r="AB630" s="85">
        <v>22171</v>
      </c>
      <c r="AC630" s="85"/>
      <c r="AD630" s="85">
        <v>8519</v>
      </c>
      <c r="AE630" s="90">
        <v>43724</v>
      </c>
      <c r="AF630" s="90">
        <v>43724</v>
      </c>
      <c r="AG630" s="90">
        <f>IF(OR(E630="AOG",E630="CRIT"),(IFERROR(IF(AF630=0,WORKDAY(AE630,-2),WORKDAY(AF630,-2)),"TBD")),(IFERROR(IF(AF630=0,WORKDAY(AE630,-4),WORKDAY(AF630,-4)),"TBD")))</f>
        <v>43718</v>
      </c>
      <c r="AH630" s="81"/>
      <c r="AI630" s="133" t="str">
        <f>IFERROR(VLOOKUP(SPARES_MANUF[[#This Row],[LCT pour mise à la MAD]],[2]MAD!$B$4:$J$500000,2,FALSE),"MAD TBD")</f>
        <v>MAD TBD</v>
      </c>
      <c r="AJ630" s="246" t="str">
        <f>IFERROR(VLOOKUP(SPARES_MANUF[[#This Row],[LCT pour mise à la MAD]],[2]MAD!$B$4:$J$500000,9,FALSE),"")</f>
        <v/>
      </c>
      <c r="AK63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0" s="124">
        <f>SPARES_MANUF[[#This Row],[Promised ODD]]</f>
        <v>43724</v>
      </c>
      <c r="AM630" s="124" t="s">
        <v>10</v>
      </c>
      <c r="AN630" s="200">
        <f>IFERROR(VLOOKUP(SPARES_MANUF[[#This Row],[P/N]],'Table V'!A$1:O$7777,13,FALSE),"0,00")</f>
        <v>1313.9</v>
      </c>
      <c r="AO630" s="201">
        <f>IFERROR(VLOOKUP(SPARES_MANUF[[#This Row],[P/N]],'Table V'!A$1:O$7777,14,FALSE),"0,00")</f>
        <v>0</v>
      </c>
      <c r="AP630" s="202" t="str">
        <f>IFERROR(VLOOKUP(SPARES_MANUF[[#This Row],[P/N]],'Table V'!A$1:O$7777,15,FALSE),"TBD")</f>
        <v>USD</v>
      </c>
      <c r="AQ630" s="201">
        <f>IFERROR(VLOOKUP(SPARES_MANUF[[#This Row],[CONCAT]],[3]PO_AS!$A$2:$R$2520,16,FALSE),"TBD")</f>
        <v>1313.9</v>
      </c>
      <c r="AR630" s="202" t="str">
        <f>IFERROR(VLOOKUP(SPARES_MANUF[[#This Row],[CONCAT]],[3]PO_AS!$A$2:$S$2520,18,FALSE),"TBD")</f>
        <v>USD</v>
      </c>
      <c r="AS630" s="202" t="str">
        <f>IF(OR(AN630=AQ630,AO630=AQ630),"Valide","Non valide")</f>
        <v>Valide</v>
      </c>
      <c r="AT630" s="202" t="str">
        <f>IFERROR(IF(SEARCH(AP630,AR630),"Valide","Non valide"),"Non valide")</f>
        <v>Valide</v>
      </c>
      <c r="AU63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3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30" s="259" t="str">
        <f>LEFT(SPARES_MANUF[[#This Row],[LCT]],9)</f>
        <v>LCT279868</v>
      </c>
      <c r="AX630" s="205">
        <f>SPARES_MANUF[[#This Row],[Collaborated date]]</f>
        <v>43724</v>
      </c>
      <c r="AY630" s="206">
        <f>IF(AND(SPARES_MANUF[[#This Row],[Dashboard date]]&gt;40179,SPARES_MANUF[[#This Row],[Dashboard date]]&lt;45658),SPARES_MANUF[[#This Row],[Dashboard date]],0)</f>
        <v>43724</v>
      </c>
      <c r="AZ630" s="207">
        <f>IF(OR(SPARES_MANUF[[#This Row],[Client]]="STELIA",SPARES_MANUF[[#This Row],[Priority]]="RTN",SPARES_MANUF[[#This Row],[Priority]]="EXP",SPARES_MANUF[[#This Row],[Priority]]="CRIT"),2,1)</f>
        <v>2</v>
      </c>
      <c r="BA630" s="208">
        <f>IFERROR(VLOOKUP(SPARES_MANUF[[#This Row],[P/N]],Tableau2[[#All],[PN]:[Temps alloués (h)]],16,FALSE),"TBD")</f>
        <v>3.74</v>
      </c>
      <c r="BB630" s="208">
        <f>IFERROR(SUM(SPARES_MANUF[[#This Row],[Temps alloués Unitaire]]*SPARES_MANUF[[#This Row],[Requested Qty]]),"TBD")</f>
        <v>3.74</v>
      </c>
    </row>
    <row r="631" spans="1:54" ht="38.25" hidden="1" customHeight="1" x14ac:dyDescent="0.2">
      <c r="A631" s="335" t="str">
        <f>C631&amp;(RIGHT(D631,2))</f>
        <v>2808066610</v>
      </c>
      <c r="B631" s="81" t="str">
        <f>IFERROR(VLOOKUP(F631,'Table V'!A:K,11,FALSE),"TBD")</f>
        <v>AIRBUS</v>
      </c>
      <c r="C631" s="81">
        <v>28080666</v>
      </c>
      <c r="D631" s="85" t="s">
        <v>139</v>
      </c>
      <c r="E631" s="83" t="s">
        <v>86</v>
      </c>
      <c r="F631" s="81" t="s">
        <v>576</v>
      </c>
      <c r="G631" s="81">
        <v>1</v>
      </c>
      <c r="H631" s="81">
        <v>1</v>
      </c>
      <c r="I631" s="81" t="str">
        <f>IFERROR(VLOOKUP(F631,'Stock PHS'!A:F,6,FALSE),"")</f>
        <v/>
      </c>
      <c r="J631" s="84" t="str">
        <f>IFERROR(VLOOKUP(F631,'Table V'!A:I,9,FALSE),"P/N INCONNU")</f>
        <v>P/N CONNU</v>
      </c>
      <c r="K631" s="81" t="str">
        <f>IFERROR(VLOOKUP(F631,'Table V'!A:J,10,FALSE),"TBD")</f>
        <v>NB5457P</v>
      </c>
      <c r="L631" s="81" t="str">
        <f>IFERROR(VLOOKUP(F631,'Table V'!A:C,3,FALSE),"LdF non existante")</f>
        <v>LdF approuvée</v>
      </c>
      <c r="M631" s="85"/>
      <c r="N631" s="85" t="str">
        <f>IFERROR(VLOOKUP(F631,'Table V'!A:H,8,FALSE),"À définir")</f>
        <v>NON</v>
      </c>
      <c r="O631" s="81">
        <f>IFERROR(VLOOKUP(F631,'Table V'!A:E,2,FALSE),"TBD")</f>
        <v>117</v>
      </c>
      <c r="P631" s="85" t="str">
        <f>IFERROR(CONCATENATE(VLOOKUP(F631,'Table V'!$A$1:$Q$259969,17,FALSE),"-",(RIGHT(C631,4)),"0",D631),"")</f>
        <v>1251019-0666010</v>
      </c>
      <c r="Q631" s="92" t="str">
        <f>IFERROR(VLOOKUP(F631,'Table V'!A:L,12,FALSE),"")</f>
        <v>LAB</v>
      </c>
      <c r="R631" s="82" t="s">
        <v>1558</v>
      </c>
      <c r="S631" s="81" t="s">
        <v>1508</v>
      </c>
      <c r="T631" s="90">
        <v>43689</v>
      </c>
      <c r="U631" s="88" t="s">
        <v>10</v>
      </c>
      <c r="V631" s="93" t="str">
        <f>IFERROR(VLOOKUP(F631,'Table V'!A:F,6,FALSE),"TBD")</f>
        <v>N/A</v>
      </c>
      <c r="W631" s="94" t="str">
        <f>IFERROR(VLOOKUP(F631,'Table V'!A:G,7,FALSE),"TBD")</f>
        <v>N/A</v>
      </c>
      <c r="X631" s="81" t="str">
        <f>IFERROR(VLOOKUP(A631,[1]Feuil1!$A:$AJ,32,FALSE),"N/A")</f>
        <v>N/A</v>
      </c>
      <c r="Y631" s="86" t="s">
        <v>1897</v>
      </c>
      <c r="Z631" s="89" t="s">
        <v>1861</v>
      </c>
      <c r="AA631" s="81" t="s">
        <v>840</v>
      </c>
      <c r="AB631" s="85">
        <v>22398</v>
      </c>
      <c r="AC631" s="85"/>
      <c r="AD631" s="85">
        <v>8519</v>
      </c>
      <c r="AE631" s="90">
        <v>43725</v>
      </c>
      <c r="AF631" s="90">
        <v>43725</v>
      </c>
      <c r="AG631" s="90">
        <f>IF(OR(E631="AOG",E631="CRIT"),(IFERROR(IF(AF631=0,WORKDAY(AE631,-2),WORKDAY(AF631,-2)),"TBD")),(IFERROR(IF(AF631=0,WORKDAY(AE631,-4),WORKDAY(AF631,-4)),"TBD")))</f>
        <v>43719</v>
      </c>
      <c r="AH631" s="81"/>
      <c r="AI631" s="133" t="str">
        <f>IFERROR(VLOOKUP(SPARES_MANUF[[#This Row],[LCT pour mise à la MAD]],[2]MAD!$B$4:$J$500000,2,FALSE),"MAD TBD")</f>
        <v>MAD TBD</v>
      </c>
      <c r="AJ631" s="246" t="str">
        <f>IFERROR(VLOOKUP(SPARES_MANUF[[#This Row],[LCT pour mise à la MAD]],[2]MAD!$B$4:$J$500000,9,FALSE),"")</f>
        <v/>
      </c>
      <c r="AK63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1" s="124">
        <f>SPARES_MANUF[[#This Row],[Promised ODD]]</f>
        <v>43725</v>
      </c>
      <c r="AM631" s="124" t="s">
        <v>10</v>
      </c>
      <c r="AN631" s="200">
        <f>IFERROR(VLOOKUP(SPARES_MANUF[[#This Row],[P/N]],'Table V'!A$1:O$7777,13,FALSE),"0,00")</f>
        <v>1313.9</v>
      </c>
      <c r="AO631" s="201">
        <f>IFERROR(VLOOKUP(SPARES_MANUF[[#This Row],[P/N]],'Table V'!A$1:O$7777,14,FALSE),"0,00")</f>
        <v>0</v>
      </c>
      <c r="AP631" s="202" t="str">
        <f>IFERROR(VLOOKUP(SPARES_MANUF[[#This Row],[P/N]],'Table V'!A$1:O$7777,15,FALSE),"TBD")</f>
        <v>USD</v>
      </c>
      <c r="AQ631" s="201">
        <f>IFERROR(VLOOKUP(SPARES_MANUF[[#This Row],[CONCAT]],[3]PO_AS!$A$2:$R$2520,16,FALSE),"TBD")</f>
        <v>1313.9</v>
      </c>
      <c r="AR631" s="202" t="str">
        <f>IFERROR(VLOOKUP(SPARES_MANUF[[#This Row],[CONCAT]],[3]PO_AS!$A$2:$S$2520,18,FALSE),"TBD")</f>
        <v>USD</v>
      </c>
      <c r="AS631" s="202" t="str">
        <f>IF(OR(AN631=AQ631,AO631=AQ631),"Valide","Non valide")</f>
        <v>Valide</v>
      </c>
      <c r="AT631" s="202" t="str">
        <f>IFERROR(IF(SEARCH(AP631,AR631),"Valide","Non valide"),"Non valide")</f>
        <v>Valide</v>
      </c>
      <c r="AU63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3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31" s="259" t="str">
        <f>LEFT(SPARES_MANUF[[#This Row],[LCT]],9)</f>
        <v>LCT299153</v>
      </c>
      <c r="AX631" s="205">
        <f>SPARES_MANUF[[#This Row],[Collaborated date]]</f>
        <v>43725</v>
      </c>
      <c r="AY631" s="206">
        <f>IF(AND(SPARES_MANUF[[#This Row],[Dashboard date]]&gt;40179,SPARES_MANUF[[#This Row],[Dashboard date]]&lt;45658),SPARES_MANUF[[#This Row],[Dashboard date]],0)</f>
        <v>43725</v>
      </c>
      <c r="AZ631" s="207">
        <f>IF(OR(SPARES_MANUF[[#This Row],[Client]]="STELIA",SPARES_MANUF[[#This Row],[Priority]]="RTN",SPARES_MANUF[[#This Row],[Priority]]="EXP",SPARES_MANUF[[#This Row],[Priority]]="CRIT"),2,1)</f>
        <v>2</v>
      </c>
      <c r="BA631" s="208">
        <f>IFERROR(VLOOKUP(SPARES_MANUF[[#This Row],[P/N]],Tableau2[[#All],[PN]:[Temps alloués (h)]],16,FALSE),"TBD")</f>
        <v>3.74</v>
      </c>
      <c r="BB631" s="208">
        <f>IFERROR(SUM(SPARES_MANUF[[#This Row],[Temps alloués Unitaire]]*SPARES_MANUF[[#This Row],[Requested Qty]]),"TBD")</f>
        <v>3.74</v>
      </c>
    </row>
    <row r="632" spans="1:54" ht="38.25" hidden="1" x14ac:dyDescent="0.2">
      <c r="A632" s="337" t="str">
        <f>C632&amp;(RIGHT(D632,2))</f>
        <v>490003885110</v>
      </c>
      <c r="B632" s="146" t="str">
        <f>IFERROR(VLOOKUP(F632,'Table V'!A:K,11,FALSE),"TBD")</f>
        <v>STELIA</v>
      </c>
      <c r="C632" s="146">
        <v>4900038851</v>
      </c>
      <c r="D632" s="150" t="s">
        <v>139</v>
      </c>
      <c r="E632" s="148" t="s">
        <v>86</v>
      </c>
      <c r="F632" s="146" t="s">
        <v>663</v>
      </c>
      <c r="G632" s="146">
        <v>5</v>
      </c>
      <c r="H632" s="146">
        <v>5</v>
      </c>
      <c r="I632" s="146" t="str">
        <f>IFERROR(VLOOKUP(F632,'Stock PHS'!A:F,6,FALSE),"")</f>
        <v/>
      </c>
      <c r="J632" s="270" t="str">
        <f>IFERROR(VLOOKUP(F632,'Table V'!A:I,9,FALSE),"P/N INCONNU")</f>
        <v>P/N CONNU</v>
      </c>
      <c r="K632" s="146" t="str">
        <f>IFERROR(VLOOKUP(F632,'Table V'!A:J,10,FALSE),"TBD")</f>
        <v>TBD</v>
      </c>
      <c r="L632" s="146" t="str">
        <f>IFERROR(VLOOKUP(F632,'Table V'!A:C,3,FALSE),"LdF non existante")</f>
        <v>LdF approuvée</v>
      </c>
      <c r="M632" s="150"/>
      <c r="N632" s="150" t="str">
        <f>IFERROR(VLOOKUP(F632,'Table V'!A:H,8,FALSE),"À définir")</f>
        <v>OUI</v>
      </c>
      <c r="O632" s="146" t="str">
        <f>IFERROR(VLOOKUP(F632,'Table V'!A:E,2,FALSE),"TBD")</f>
        <v>CABLE COAXIAL</v>
      </c>
      <c r="P632" s="150" t="str">
        <f>IFERROR(CONCATENATE(VLOOKUP(F632,'Table V'!$A$1:$Q$259969,17,FALSE),"-",(RIGHT(C632,4)),"0",D632),"")</f>
        <v>1251019-8851010</v>
      </c>
      <c r="Q632" s="151" t="str">
        <f>IFERROR(VLOOKUP(F632,'Table V'!A:L,12,FALSE),"")</f>
        <v>COL</v>
      </c>
      <c r="R632" s="147" t="s">
        <v>2133</v>
      </c>
      <c r="S632" s="146" t="s">
        <v>2134</v>
      </c>
      <c r="T632" s="157">
        <v>43679</v>
      </c>
      <c r="U632" s="152" t="s">
        <v>18</v>
      </c>
      <c r="V632" s="153" t="str">
        <f>IFERROR(VLOOKUP(F632,'Table V'!A:F,6,FALSE),"TBD")</f>
        <v>N/A</v>
      </c>
      <c r="W632" s="154" t="str">
        <f>IFERROR(VLOOKUP(F632,'Table V'!A:G,7,FALSE),"TBD")</f>
        <v>N/A</v>
      </c>
      <c r="X632" s="154" t="str">
        <f>IFERROR(VLOOKUP(A632,[1]Feuil1!$A:$AJ,32,FALSE),"N/A")</f>
        <v>N/A</v>
      </c>
      <c r="Y632" s="271" t="s">
        <v>1897</v>
      </c>
      <c r="Z632" s="156" t="s">
        <v>2135</v>
      </c>
      <c r="AA632" s="146" t="s">
        <v>840</v>
      </c>
      <c r="AB632" s="150">
        <v>26600</v>
      </c>
      <c r="AC632" s="150"/>
      <c r="AD632" s="150">
        <v>8351</v>
      </c>
      <c r="AE632" s="157">
        <v>43720</v>
      </c>
      <c r="AF632" s="157">
        <v>43726</v>
      </c>
      <c r="AG632" s="157">
        <f>IF(OR(E632="AOG",E632="CRIT"),(IFERROR(IF(AF632=0,WORKDAY(AE632,-2),WORKDAY(AF632,-2)),"TBD")),(IFERROR(IF(AF632=0,WORKDAY(AE632,-4),WORKDAY(AF632,-4)),"TBD")))</f>
        <v>43720</v>
      </c>
      <c r="AH632" s="157"/>
      <c r="AI632" s="158" t="str">
        <f>IFERROR(VLOOKUP(SPARES_MANUF[[#This Row],[LCT pour mise à la MAD]],[2]MAD!$B$4:$J$500000,2,FALSE),"MAD TBD")</f>
        <v>MAD TBD</v>
      </c>
      <c r="AJ632" s="272" t="str">
        <f>IFERROR(VLOOKUP(SPARES_MANUF[[#This Row],[LCT pour mise à la MAD]],[2]MAD!$B$4:$J$500000,9,FALSE),"")</f>
        <v/>
      </c>
      <c r="AK632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2" s="274">
        <f>SPARES_MANUF[[#This Row],[Promised ODD]]</f>
        <v>43726</v>
      </c>
      <c r="AM632" s="274" t="s">
        <v>10</v>
      </c>
      <c r="AN632" s="200">
        <f>IFERROR(VLOOKUP(SPARES_MANUF[[#This Row],[P/N]],'Table V'!A$1:O$7777,13,FALSE),"0,00")</f>
        <v>234.12</v>
      </c>
      <c r="AO632" s="275">
        <f>IFERROR(VLOOKUP(SPARES_MANUF[[#This Row],[P/N]],'Table V'!A$1:O$7777,14,FALSE),"0,00")</f>
        <v>234.12</v>
      </c>
      <c r="AP632" s="276" t="str">
        <f>IFERROR(VLOOKUP(SPARES_MANUF[[#This Row],[P/N]],'Table V'!A$1:O$7777,15,FALSE),"TBD")</f>
        <v>EUR</v>
      </c>
      <c r="AQ632" s="275" t="str">
        <f>IFERROR(VLOOKUP(SPARES_MANUF[[#This Row],[CONCAT]],[3]PO_AS!$A$2:$R$2520,16,FALSE),"TBD")</f>
        <v>TBD</v>
      </c>
      <c r="AR632" s="276" t="str">
        <f>IFERROR(VLOOKUP(SPARES_MANUF[[#This Row],[CONCAT]],[3]PO_AS!$A$2:$S$2520,18,FALSE),"TBD")</f>
        <v>TBD</v>
      </c>
      <c r="AS632" s="276" t="str">
        <f>IF(OR(AN632=AQ632,AO632=AQ632),"Valide","Non valide")</f>
        <v>Non valide</v>
      </c>
      <c r="AT632" s="276" t="str">
        <f>IFERROR(IF(SEARCH(AP632,AR632),"Valide","Non valide"),"Non valide")</f>
        <v>Non valide</v>
      </c>
      <c r="AU63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1170.5999999999999</v>
      </c>
      <c r="AV632" s="227">
        <f>IFERROR(SPARES_MANUF[[#This Row],[CA]]*INDEX('Paramètres listes'!$A$32:$C$34,MATCH(SPARES_MANUF[[#This Row],[Devise vendue]],'Paramètres listes'!$A$32:$A$34,0),MATCH(DASHBOARD!$J$5,'Paramètres listes'!$A$32:$C$32,0)),"0,00")</f>
        <v>1170.5999999999999</v>
      </c>
      <c r="AW632" s="338" t="str">
        <f>LEFT(SPARES_MANUF[[#This Row],[LCT]],9)</f>
        <v>LCT387498</v>
      </c>
      <c r="AX632" s="205">
        <f>SPARES_MANUF[[#This Row],[Collaborated date]]</f>
        <v>43726</v>
      </c>
      <c r="AY632" s="206">
        <f>IF(AND(SPARES_MANUF[[#This Row],[Dashboard date]]&gt;40179,SPARES_MANUF[[#This Row],[Dashboard date]]&lt;45658),SPARES_MANUF[[#This Row],[Dashboard date]],0)</f>
        <v>43726</v>
      </c>
      <c r="AZ632" s="223">
        <f>IF(OR(SPARES_MANUF[[#This Row],[Client]]="STELIA",SPARES_MANUF[[#This Row],[Priority]]="RTN",SPARES_MANUF[[#This Row],[Priority]]="EXP",SPARES_MANUF[[#This Row],[Priority]]="CRIT"),2,1)</f>
        <v>2</v>
      </c>
      <c r="BA632" s="224">
        <f>IFERROR(VLOOKUP(SPARES_MANUF[[#This Row],[P/N]],Tableau2[[#All],[PN]:[Temps alloués (h)]],16,FALSE),"TBD")</f>
        <v>1.53</v>
      </c>
      <c r="BB632" s="224">
        <f>IFERROR(SUM(SPARES_MANUF[[#This Row],[Temps alloués Unitaire]]*SPARES_MANUF[[#This Row],[Requested Qty]]),"TBD")</f>
        <v>7.65</v>
      </c>
    </row>
    <row r="633" spans="1:54" ht="38.25" hidden="1" x14ac:dyDescent="0.2">
      <c r="A633" s="335" t="str">
        <f>C633&amp;(RIGHT(D633,2))</f>
        <v>2807359710</v>
      </c>
      <c r="B633" s="81" t="str">
        <f>IFERROR(VLOOKUP(F633,'Table V'!A:K,11,FALSE),"TBD")</f>
        <v>AIRBUS</v>
      </c>
      <c r="C633" s="81">
        <v>28073597</v>
      </c>
      <c r="D633" s="85" t="s">
        <v>139</v>
      </c>
      <c r="E633" s="83" t="s">
        <v>86</v>
      </c>
      <c r="F633" s="81" t="s">
        <v>576</v>
      </c>
      <c r="G633" s="81">
        <v>1</v>
      </c>
      <c r="H633" s="81">
        <v>1</v>
      </c>
      <c r="I633" s="81" t="str">
        <f>IFERROR(VLOOKUP(F633,'Stock PHS'!A:F,6,FALSE),"")</f>
        <v/>
      </c>
      <c r="J633" s="84" t="str">
        <f>IFERROR(VLOOKUP(F633,'Table V'!A:I,9,FALSE),"P/N INCONNU")</f>
        <v>P/N CONNU</v>
      </c>
      <c r="K633" s="81" t="str">
        <f>IFERROR(VLOOKUP(F633,'Table V'!A:J,10,FALSE),"TBD")</f>
        <v>NB5457P</v>
      </c>
      <c r="L633" s="81" t="str">
        <f>IFERROR(VLOOKUP(F633,'Table V'!A:C,3,FALSE),"LdF non existante")</f>
        <v>LdF approuvée</v>
      </c>
      <c r="M633" s="85"/>
      <c r="N633" s="85" t="str">
        <f>IFERROR(VLOOKUP(F633,'Table V'!A:H,8,FALSE),"À définir")</f>
        <v>NON</v>
      </c>
      <c r="O633" s="81">
        <f>IFERROR(VLOOKUP(F633,'Table V'!A:E,2,FALSE),"TBD")</f>
        <v>117</v>
      </c>
      <c r="P633" s="85" t="str">
        <f>IFERROR(CONCATENATE(VLOOKUP(F633,'Table V'!$A$1:$Q$259969,17,FALSE),"-",(RIGHT(C633,4)),"0",D633),"")</f>
        <v>1251019-3597010</v>
      </c>
      <c r="Q633" s="92" t="str">
        <f>IFERROR(VLOOKUP(F633,'Table V'!A:L,12,FALSE),"")</f>
        <v>LAB</v>
      </c>
      <c r="R633" s="82" t="s">
        <v>1485</v>
      </c>
      <c r="S633" s="81" t="s">
        <v>1492</v>
      </c>
      <c r="T633" s="90">
        <v>43690</v>
      </c>
      <c r="U633" s="88" t="s">
        <v>10</v>
      </c>
      <c r="V633" s="93" t="str">
        <f>IFERROR(VLOOKUP(F633,'Table V'!A:F,6,FALSE),"TBD")</f>
        <v>N/A</v>
      </c>
      <c r="W633" s="94" t="str">
        <f>IFERROR(VLOOKUP(F633,'Table V'!A:G,7,FALSE),"TBD")</f>
        <v>N/A</v>
      </c>
      <c r="X633" s="81" t="str">
        <f>IFERROR(VLOOKUP(A633,[1]Feuil1!$A:$AJ,32,FALSE),"N/A")</f>
        <v>N/A</v>
      </c>
      <c r="Y633" s="86" t="s">
        <v>1897</v>
      </c>
      <c r="Z633" s="89" t="s">
        <v>1632</v>
      </c>
      <c r="AA633" s="81" t="s">
        <v>840</v>
      </c>
      <c r="AB633" s="85">
        <v>22171</v>
      </c>
      <c r="AC633" s="85"/>
      <c r="AD633" s="85">
        <v>8519</v>
      </c>
      <c r="AE633" s="90">
        <v>43726</v>
      </c>
      <c r="AF633" s="90">
        <v>43726</v>
      </c>
      <c r="AG633" s="90">
        <f>IF(OR(E633="AOG",E633="CRIT"),(IFERROR(IF(AF633=0,WORKDAY(AE633,-2),WORKDAY(AF633,-2)),"TBD")),(IFERROR(IF(AF633=0,WORKDAY(AE633,-4),WORKDAY(AF633,-4)),"TBD")))</f>
        <v>43720</v>
      </c>
      <c r="AH633" s="81"/>
      <c r="AI633" s="133" t="str">
        <f>IFERROR(VLOOKUP(SPARES_MANUF[[#This Row],[LCT pour mise à la MAD]],[2]MAD!$B$4:$J$500000,2,FALSE),"MAD TBD")</f>
        <v>MAD TBD</v>
      </c>
      <c r="AJ633" s="246" t="str">
        <f>IFERROR(VLOOKUP(SPARES_MANUF[[#This Row],[LCT pour mise à la MAD]],[2]MAD!$B$4:$J$500000,9,FALSE),"")</f>
        <v/>
      </c>
      <c r="AK63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3" s="124">
        <f>SPARES_MANUF[[#This Row],[Promised ODD]]</f>
        <v>43726</v>
      </c>
      <c r="AM633" s="124" t="s">
        <v>10</v>
      </c>
      <c r="AN633" s="200">
        <f>IFERROR(VLOOKUP(SPARES_MANUF[[#This Row],[P/N]],'Table V'!A$1:O$7777,13,FALSE),"0,00")</f>
        <v>1313.9</v>
      </c>
      <c r="AO633" s="201">
        <f>IFERROR(VLOOKUP(SPARES_MANUF[[#This Row],[P/N]],'Table V'!A$1:O$7777,14,FALSE),"0,00")</f>
        <v>0</v>
      </c>
      <c r="AP633" s="202" t="str">
        <f>IFERROR(VLOOKUP(SPARES_MANUF[[#This Row],[P/N]],'Table V'!A$1:O$7777,15,FALSE),"TBD")</f>
        <v>USD</v>
      </c>
      <c r="AQ633" s="201">
        <f>IFERROR(VLOOKUP(SPARES_MANUF[[#This Row],[CONCAT]],[3]PO_AS!$A$2:$R$2520,16,FALSE),"TBD")</f>
        <v>1313.9</v>
      </c>
      <c r="AR633" s="202" t="str">
        <f>IFERROR(VLOOKUP(SPARES_MANUF[[#This Row],[CONCAT]],[3]PO_AS!$A$2:$S$2520,18,FALSE),"TBD")</f>
        <v>USD</v>
      </c>
      <c r="AS633" s="202" t="str">
        <f>IF(OR(AN633=AQ633,AO633=AQ633),"Valide","Non valide")</f>
        <v>Valide</v>
      </c>
      <c r="AT633" s="202" t="str">
        <f>IFERROR(IF(SEARCH(AP633,AR633),"Valide","Non valide"),"Non valide")</f>
        <v>Valide</v>
      </c>
      <c r="AU63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3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33" s="259" t="str">
        <f>LEFT(SPARES_MANUF[[#This Row],[LCT]],9)</f>
        <v>LCT279856</v>
      </c>
      <c r="AX633" s="205">
        <f>SPARES_MANUF[[#This Row],[Collaborated date]]</f>
        <v>43726</v>
      </c>
      <c r="AY633" s="206">
        <f>IF(AND(SPARES_MANUF[[#This Row],[Dashboard date]]&gt;40179,SPARES_MANUF[[#This Row],[Dashboard date]]&lt;45658),SPARES_MANUF[[#This Row],[Dashboard date]],0)</f>
        <v>43726</v>
      </c>
      <c r="AZ633" s="207">
        <f>IF(OR(SPARES_MANUF[[#This Row],[Client]]="STELIA",SPARES_MANUF[[#This Row],[Priority]]="RTN",SPARES_MANUF[[#This Row],[Priority]]="EXP",SPARES_MANUF[[#This Row],[Priority]]="CRIT"),2,1)</f>
        <v>2</v>
      </c>
      <c r="BA633" s="208">
        <f>IFERROR(VLOOKUP(SPARES_MANUF[[#This Row],[P/N]],Tableau2[[#All],[PN]:[Temps alloués (h)]],16,FALSE),"TBD")</f>
        <v>3.74</v>
      </c>
      <c r="BB633" s="208">
        <f>IFERROR(SUM(SPARES_MANUF[[#This Row],[Temps alloués Unitaire]]*SPARES_MANUF[[#This Row],[Requested Qty]]),"TBD")</f>
        <v>3.74</v>
      </c>
    </row>
    <row r="634" spans="1:54" ht="38.25" hidden="1" x14ac:dyDescent="0.2">
      <c r="A634" s="337" t="str">
        <f>C634&amp;(RIGHT(D634,2))</f>
        <v>2820478210</v>
      </c>
      <c r="B634" s="146" t="str">
        <f>IFERROR(VLOOKUP(F634,'Table V'!A:K,11,FALSE),"TBD")</f>
        <v>AIRBUS</v>
      </c>
      <c r="C634" s="146">
        <v>28204782</v>
      </c>
      <c r="D634" s="150" t="s">
        <v>139</v>
      </c>
      <c r="E634" s="148" t="s">
        <v>11</v>
      </c>
      <c r="F634" s="146" t="s">
        <v>638</v>
      </c>
      <c r="G634" s="146">
        <v>1</v>
      </c>
      <c r="H634" s="146">
        <v>1</v>
      </c>
      <c r="I634" s="146" t="str">
        <f>IFERROR(VLOOKUP(F634,'Stock PHS'!A:F,6,FALSE),"")</f>
        <v/>
      </c>
      <c r="J634" s="270" t="str">
        <f>IFERROR(VLOOKUP(F634,'Table V'!A:I,9,FALSE),"P/N INCONNU")</f>
        <v>P/N CONNU</v>
      </c>
      <c r="K634" s="146" t="str">
        <f>IFERROR(VLOOKUP(F634,'Table V'!A:J,10,FALSE),"TBD")</f>
        <v>TBD</v>
      </c>
      <c r="L634" s="146" t="str">
        <f>IFERROR(VLOOKUP(F634,'Table V'!A:C,3,FALSE),"LdF non existante")</f>
        <v>LdF approuvée</v>
      </c>
      <c r="M634" s="150"/>
      <c r="N634" s="150" t="str">
        <f>IFERROR(VLOOKUP(F634,'Table V'!A:H,8,FALSE),"À définir")</f>
        <v>NON</v>
      </c>
      <c r="O634" s="146" t="str">
        <f>IFERROR(VLOOKUP(F634,'Table V'!A:E,2,FALSE),"TBD")</f>
        <v>CONTROL UNIT-HP FUEL</v>
      </c>
      <c r="P634" s="150" t="str">
        <f>IFERROR(CONCATENATE(VLOOKUP(F634,'Table V'!$A$1:$Q$259969,17,FALSE),"-",(RIGHT(C634,4)),"0",D634),"")</f>
        <v>1251319-4782010</v>
      </c>
      <c r="Q634" s="151" t="str">
        <f>IFERROR(VLOOKUP(F634,'Table V'!A:L,12,FALSE),"")</f>
        <v>COL</v>
      </c>
      <c r="R634" s="147" t="s">
        <v>2089</v>
      </c>
      <c r="S634" s="146" t="s">
        <v>2092</v>
      </c>
      <c r="T634" s="157">
        <v>43717</v>
      </c>
      <c r="U634" s="152"/>
      <c r="V634" s="153">
        <f>IFERROR(VLOOKUP(F634,'Table V'!A:F,6,FALSE),"TBD")</f>
        <v>6595685000</v>
      </c>
      <c r="W634" s="154" t="str">
        <f>IFERROR(VLOOKUP(F634,'Table V'!A:G,7,FALSE),"TBD")</f>
        <v>Qté 1</v>
      </c>
      <c r="X634" s="154" t="str">
        <f>IFERROR(VLOOKUP(A634,[1]Feuil1!$A:$AJ,32,FALSE),"N/A")</f>
        <v>Received</v>
      </c>
      <c r="Y634" s="271" t="s">
        <v>1897</v>
      </c>
      <c r="Z634" s="156" t="s">
        <v>2245</v>
      </c>
      <c r="AA634" s="146" t="s">
        <v>840</v>
      </c>
      <c r="AB634" s="150">
        <v>26335</v>
      </c>
      <c r="AC634" s="150"/>
      <c r="AD634" s="150"/>
      <c r="AE634" s="157">
        <v>43738.999988425923</v>
      </c>
      <c r="AF634" s="157">
        <v>43725</v>
      </c>
      <c r="AG634" s="157">
        <f>IF(OR(E634="AOG",E634="CRIT"),(IFERROR(IF(AF634=0,WORKDAY(AE634,-2),WORKDAY(AF634,-2)),"TBD")),(IFERROR(IF(AF634=0,WORKDAY(AE634,-4),WORKDAY(AF634,-4)),"TBD")))</f>
        <v>43721</v>
      </c>
      <c r="AH634" s="157"/>
      <c r="AI634" s="158" t="str">
        <f>IFERROR(VLOOKUP(SPARES_MANUF[[#This Row],[LCT pour mise à la MAD]],[2]MAD!$B$4:$J$500000,2,FALSE),"MAD TBD")</f>
        <v>MAD TBD</v>
      </c>
      <c r="AJ634" s="272" t="str">
        <f>IFERROR(VLOOKUP(SPARES_MANUF[[#This Row],[LCT pour mise à la MAD]],[2]MAD!$B$4:$J$500000,9,FALSE),"")</f>
        <v/>
      </c>
      <c r="AK634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4" s="274">
        <f>SPARES_MANUF[[#This Row],[Promised ODD]]</f>
        <v>43725</v>
      </c>
      <c r="AM634" s="274" t="s">
        <v>10</v>
      </c>
      <c r="AN634" s="200">
        <f>IFERROR(VLOOKUP(SPARES_MANUF[[#This Row],[P/N]],'Table V'!A$1:O$7777,13,FALSE),"0,00")</f>
        <v>5510</v>
      </c>
      <c r="AO634" s="275">
        <f>IFERROR(VLOOKUP(SPARES_MANUF[[#This Row],[P/N]],'Table V'!A$1:O$7777,14,FALSE),"0,00")</f>
        <v>6993</v>
      </c>
      <c r="AP634" s="276" t="str">
        <f>IFERROR(VLOOKUP(SPARES_MANUF[[#This Row],[P/N]],'Table V'!A$1:O$7777,15,FALSE),"TBD")</f>
        <v>USD</v>
      </c>
      <c r="AQ634" s="275">
        <f>IFERROR(VLOOKUP(SPARES_MANUF[[#This Row],[CONCAT]],[3]PO_AS!$A$2:$R$2520,16,FALSE),"TBD")</f>
        <v>5510</v>
      </c>
      <c r="AR634" s="276" t="str">
        <f>IFERROR(VLOOKUP(SPARES_MANUF[[#This Row],[CONCAT]],[3]PO_AS!$A$2:$S$2520,18,FALSE),"TBD")</f>
        <v>USD</v>
      </c>
      <c r="AS634" s="276" t="str">
        <f>IF(OR(AN634=AQ634,AO634=AQ634),"Valide","Non valide")</f>
        <v>Valide</v>
      </c>
      <c r="AT634" s="276" t="str">
        <f>IFERROR(IF(SEARCH(AP634,AR634),"Valide","Non valide"),"Non valide")</f>
        <v>Valide</v>
      </c>
      <c r="AU634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6993</v>
      </c>
      <c r="AV634" s="221">
        <f>IFERROR(SPARES_MANUF[[#This Row],[CA]]*INDEX('Paramètres listes'!$A$32:$C$34,MATCH(SPARES_MANUF[[#This Row],[Devise vendue]],'Paramètres listes'!$A$32:$A$34,0),MATCH(DASHBOARD!$J$5,'Paramètres listes'!$A$32:$C$32,0)),"0,00")</f>
        <v>6223.77</v>
      </c>
      <c r="AW634" s="338" t="str">
        <f>LEFT(SPARES_MANUF[[#This Row],[LCT]],9)</f>
        <v>LCT383222</v>
      </c>
      <c r="AX634" s="205">
        <f>SPARES_MANUF[[#This Row],[Collaborated date]]</f>
        <v>43725</v>
      </c>
      <c r="AY634" s="206">
        <f>IF(AND(SPARES_MANUF[[#This Row],[Dashboard date]]&gt;40179,SPARES_MANUF[[#This Row],[Dashboard date]]&lt;45658),SPARES_MANUF[[#This Row],[Dashboard date]],0)</f>
        <v>43725</v>
      </c>
      <c r="AZ634" s="223">
        <f>IF(OR(SPARES_MANUF[[#This Row],[Client]]="STELIA",SPARES_MANUF[[#This Row],[Priority]]="RTN",SPARES_MANUF[[#This Row],[Priority]]="EXP",SPARES_MANUF[[#This Row],[Priority]]="CRIT"),2,1)</f>
        <v>2</v>
      </c>
      <c r="BA634" s="224">
        <f>IFERROR(VLOOKUP(SPARES_MANUF[[#This Row],[P/N]],Tableau2[[#All],[PN]:[Temps alloués (h)]],16,FALSE),"TBD")</f>
        <v>5</v>
      </c>
      <c r="BB634" s="224">
        <f>IFERROR(SUM(SPARES_MANUF[[#This Row],[Temps alloués Unitaire]]*SPARES_MANUF[[#This Row],[Requested Qty]]),"TBD")</f>
        <v>5</v>
      </c>
    </row>
    <row r="635" spans="1:54" ht="38.25" hidden="1" x14ac:dyDescent="0.2">
      <c r="A635" s="337" t="str">
        <f>C635&amp;(RIGHT(D635,2))</f>
        <v>2820470010</v>
      </c>
      <c r="B635" s="146" t="str">
        <f>IFERROR(VLOOKUP(F635,'Table V'!A:K,11,FALSE),"TBD")</f>
        <v>AIRBUS</v>
      </c>
      <c r="C635" s="146">
        <v>28204700</v>
      </c>
      <c r="D635" s="150" t="s">
        <v>139</v>
      </c>
      <c r="E635" s="148" t="s">
        <v>86</v>
      </c>
      <c r="F635" s="146" t="s">
        <v>638</v>
      </c>
      <c r="G635" s="146">
        <v>1</v>
      </c>
      <c r="H635" s="146">
        <v>1</v>
      </c>
      <c r="I635" s="146" t="str">
        <f>IFERROR(VLOOKUP(F635,'Stock PHS'!A:F,6,FALSE),"")</f>
        <v/>
      </c>
      <c r="J635" s="270" t="str">
        <f>IFERROR(VLOOKUP(F635,'Table V'!A:I,9,FALSE),"P/N INCONNU")</f>
        <v>P/N CONNU</v>
      </c>
      <c r="K635" s="146" t="str">
        <f>IFERROR(VLOOKUP(F635,'Table V'!A:J,10,FALSE),"TBD")</f>
        <v>TBD</v>
      </c>
      <c r="L635" s="146" t="str">
        <f>IFERROR(VLOOKUP(F635,'Table V'!A:C,3,FALSE),"LdF non existante")</f>
        <v>LdF approuvée</v>
      </c>
      <c r="M635" s="150"/>
      <c r="N635" s="150" t="str">
        <f>IFERROR(VLOOKUP(F635,'Table V'!A:H,8,FALSE),"À définir")</f>
        <v>NON</v>
      </c>
      <c r="O635" s="146" t="str">
        <f>IFERROR(VLOOKUP(F635,'Table V'!A:E,2,FALSE),"TBD")</f>
        <v>CONTROL UNIT-HP FUEL</v>
      </c>
      <c r="P635" s="150" t="str">
        <f>IFERROR(CONCATENATE(VLOOKUP(F635,'Table V'!$A$1:$Q$259969,17,FALSE),"-",(RIGHT(C635,4)),"0",D635),"")</f>
        <v>1251319-4700010</v>
      </c>
      <c r="Q635" s="151" t="str">
        <f>IFERROR(VLOOKUP(F635,'Table V'!A:L,12,FALSE),"")</f>
        <v>COL</v>
      </c>
      <c r="R635" s="147" t="s">
        <v>2087</v>
      </c>
      <c r="S635" s="146" t="s">
        <v>2090</v>
      </c>
      <c r="T635" s="157">
        <v>43717</v>
      </c>
      <c r="U635" s="152"/>
      <c r="V635" s="153">
        <f>IFERROR(VLOOKUP(F635,'Table V'!A:F,6,FALSE),"TBD")</f>
        <v>6595685000</v>
      </c>
      <c r="W635" s="154" t="str">
        <f>IFERROR(VLOOKUP(F635,'Table V'!A:G,7,FALSE),"TBD")</f>
        <v>Qté 1</v>
      </c>
      <c r="X635" s="154" t="str">
        <f>IFERROR(VLOOKUP(A635,[1]Feuil1!$A:$AJ,32,FALSE),"N/A")</f>
        <v>Received</v>
      </c>
      <c r="Y635" s="271" t="s">
        <v>1897</v>
      </c>
      <c r="Z635" s="156" t="s">
        <v>2245</v>
      </c>
      <c r="AA635" s="146" t="s">
        <v>840</v>
      </c>
      <c r="AB635" s="150">
        <v>26335</v>
      </c>
      <c r="AC635" s="150"/>
      <c r="AD635" s="150"/>
      <c r="AE635" s="157">
        <v>43738.999988425923</v>
      </c>
      <c r="AF635" s="157">
        <v>43738.999988425923</v>
      </c>
      <c r="AG635" s="157">
        <f>IF(OR(E635="AOG",E635="CRIT"),(IFERROR(IF(AF635=0,WORKDAY(AE635,-2),WORKDAY(AF635,-2)),"TBD")),(IFERROR(IF(AF635=0,WORKDAY(AE635,-4),WORKDAY(AF635,-4)),"TBD")))</f>
        <v>43732</v>
      </c>
      <c r="AH635" s="157"/>
      <c r="AI635" s="158" t="str">
        <f>IFERROR(VLOOKUP(SPARES_MANUF[[#This Row],[LCT pour mise à la MAD]],[2]MAD!$B$4:$J$500000,2,FALSE),"MAD TBD")</f>
        <v>MAD TBD</v>
      </c>
      <c r="AJ635" s="272" t="str">
        <f>IFERROR(VLOOKUP(SPARES_MANUF[[#This Row],[LCT pour mise à la MAD]],[2]MAD!$B$4:$J$500000,9,FALSE),"")</f>
        <v/>
      </c>
      <c r="AK635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5" s="274">
        <f>SPARES_MANUF[[#This Row],[Promised ODD]]</f>
        <v>43738.999988425923</v>
      </c>
      <c r="AM635" s="274" t="s">
        <v>10</v>
      </c>
      <c r="AN635" s="200">
        <f>IFERROR(VLOOKUP(SPARES_MANUF[[#This Row],[P/N]],'Table V'!A$1:O$7777,13,FALSE),"0,00")</f>
        <v>5510</v>
      </c>
      <c r="AO635" s="275">
        <f>IFERROR(VLOOKUP(SPARES_MANUF[[#This Row],[P/N]],'Table V'!A$1:O$7777,14,FALSE),"0,00")</f>
        <v>6993</v>
      </c>
      <c r="AP635" s="276" t="str">
        <f>IFERROR(VLOOKUP(SPARES_MANUF[[#This Row],[P/N]],'Table V'!A$1:O$7777,15,FALSE),"TBD")</f>
        <v>USD</v>
      </c>
      <c r="AQ635" s="275">
        <f>IFERROR(VLOOKUP(SPARES_MANUF[[#This Row],[CONCAT]],[3]PO_AS!$A$2:$R$2520,16,FALSE),"TBD")</f>
        <v>5510</v>
      </c>
      <c r="AR635" s="276" t="str">
        <f>IFERROR(VLOOKUP(SPARES_MANUF[[#This Row],[CONCAT]],[3]PO_AS!$A$2:$S$2520,18,FALSE),"TBD")</f>
        <v>USD</v>
      </c>
      <c r="AS635" s="276" t="str">
        <f>IF(OR(AN635=AQ635,AO635=AQ635),"Valide","Non valide")</f>
        <v>Valide</v>
      </c>
      <c r="AT635" s="276" t="str">
        <f>IFERROR(IF(SEARCH(AP635,AR635),"Valide","Non valide"),"Non valide")</f>
        <v>Valide</v>
      </c>
      <c r="AU635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635" s="221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635" s="338" t="str">
        <f>LEFT(SPARES_MANUF[[#This Row],[LCT]],9)</f>
        <v>LCT383220</v>
      </c>
      <c r="AX635" s="205">
        <f>SPARES_MANUF[[#This Row],[Collaborated date]]</f>
        <v>43738.999988425923</v>
      </c>
      <c r="AY635" s="206">
        <f>IF(AND(SPARES_MANUF[[#This Row],[Dashboard date]]&gt;40179,SPARES_MANUF[[#This Row],[Dashboard date]]&lt;45658),SPARES_MANUF[[#This Row],[Dashboard date]],0)</f>
        <v>43738.999988425923</v>
      </c>
      <c r="AZ635" s="223">
        <f>IF(OR(SPARES_MANUF[[#This Row],[Client]]="STELIA",SPARES_MANUF[[#This Row],[Priority]]="RTN",SPARES_MANUF[[#This Row],[Priority]]="EXP",SPARES_MANUF[[#This Row],[Priority]]="CRIT"),2,1)</f>
        <v>2</v>
      </c>
      <c r="BA635" s="224">
        <f>IFERROR(VLOOKUP(SPARES_MANUF[[#This Row],[P/N]],Tableau2[[#All],[PN]:[Temps alloués (h)]],16,FALSE),"TBD")</f>
        <v>5</v>
      </c>
      <c r="BB635" s="224">
        <f>IFERROR(SUM(SPARES_MANUF[[#This Row],[Temps alloués Unitaire]]*SPARES_MANUF[[#This Row],[Requested Qty]]),"TBD")</f>
        <v>5</v>
      </c>
    </row>
    <row r="636" spans="1:54" ht="38.25" hidden="1" x14ac:dyDescent="0.2">
      <c r="A636" s="337" t="str">
        <f>C636&amp;(RIGHT(D636,2))</f>
        <v>2820470020</v>
      </c>
      <c r="B636" s="146" t="str">
        <f>IFERROR(VLOOKUP(F636,'Table V'!A:K,11,FALSE),"TBD")</f>
        <v>AIRBUS</v>
      </c>
      <c r="C636" s="146">
        <v>28204700</v>
      </c>
      <c r="D636" s="150" t="s">
        <v>723</v>
      </c>
      <c r="E636" s="148" t="s">
        <v>86</v>
      </c>
      <c r="F636" s="146" t="s">
        <v>638</v>
      </c>
      <c r="G636" s="146">
        <v>1</v>
      </c>
      <c r="H636" s="146">
        <v>1</v>
      </c>
      <c r="I636" s="146" t="str">
        <f>IFERROR(VLOOKUP(F636,'Stock PHS'!A:F,6,FALSE),"")</f>
        <v/>
      </c>
      <c r="J636" s="270" t="str">
        <f>IFERROR(VLOOKUP(F636,'Table V'!A:I,9,FALSE),"P/N INCONNU")</f>
        <v>P/N CONNU</v>
      </c>
      <c r="K636" s="146" t="str">
        <f>IFERROR(VLOOKUP(F636,'Table V'!A:J,10,FALSE),"TBD")</f>
        <v>TBD</v>
      </c>
      <c r="L636" s="146" t="str">
        <f>IFERROR(VLOOKUP(F636,'Table V'!A:C,3,FALSE),"LdF non existante")</f>
        <v>LdF approuvée</v>
      </c>
      <c r="M636" s="150"/>
      <c r="N636" s="150" t="str">
        <f>IFERROR(VLOOKUP(F636,'Table V'!A:H,8,FALSE),"À définir")</f>
        <v>NON</v>
      </c>
      <c r="O636" s="146" t="str">
        <f>IFERROR(VLOOKUP(F636,'Table V'!A:E,2,FALSE),"TBD")</f>
        <v>CONTROL UNIT-HP FUEL</v>
      </c>
      <c r="P636" s="150" t="str">
        <f>IFERROR(CONCATENATE(VLOOKUP(F636,'Table V'!$A$1:$Q$259969,17,FALSE),"-",(RIGHT(C636,4)),"0",D636),"")</f>
        <v>1251319-4700020</v>
      </c>
      <c r="Q636" s="151" t="str">
        <f>IFERROR(VLOOKUP(F636,'Table V'!A:L,12,FALSE),"")</f>
        <v>COL</v>
      </c>
      <c r="R636" s="147" t="s">
        <v>2088</v>
      </c>
      <c r="S636" s="146" t="s">
        <v>2091</v>
      </c>
      <c r="T636" s="157">
        <v>43717</v>
      </c>
      <c r="U636" s="152"/>
      <c r="V636" s="153">
        <f>IFERROR(VLOOKUP(F636,'Table V'!A:F,6,FALSE),"TBD")</f>
        <v>6595685000</v>
      </c>
      <c r="W636" s="154" t="str">
        <f>IFERROR(VLOOKUP(F636,'Table V'!A:G,7,FALSE),"TBD")</f>
        <v>Qté 1</v>
      </c>
      <c r="X636" s="154" t="str">
        <f>IFERROR(VLOOKUP(A636,[1]Feuil1!$A:$AJ,32,FALSE),"N/A")</f>
        <v>Received</v>
      </c>
      <c r="Y636" s="271" t="s">
        <v>1897</v>
      </c>
      <c r="Z636" s="156" t="s">
        <v>2245</v>
      </c>
      <c r="AA636" s="146" t="s">
        <v>840</v>
      </c>
      <c r="AB636" s="150">
        <v>26335</v>
      </c>
      <c r="AC636" s="150"/>
      <c r="AD636" s="150"/>
      <c r="AE636" s="157">
        <v>43738.999988425923</v>
      </c>
      <c r="AF636" s="157">
        <v>43738.999988425923</v>
      </c>
      <c r="AG636" s="157">
        <f>IF(OR(E636="AOG",E636="CRIT"),(IFERROR(IF(AF636=0,WORKDAY(AE636,-2),WORKDAY(AF636,-2)),"TBD")),(IFERROR(IF(AF636=0,WORKDAY(AE636,-4),WORKDAY(AF636,-4)),"TBD")))</f>
        <v>43732</v>
      </c>
      <c r="AH636" s="157"/>
      <c r="AI636" s="158" t="str">
        <f>IFERROR(VLOOKUP(SPARES_MANUF[[#This Row],[LCT pour mise à la MAD]],[2]MAD!$B$4:$J$500000,2,FALSE),"MAD TBD")</f>
        <v>MAD TBD</v>
      </c>
      <c r="AJ636" s="272" t="str">
        <f>IFERROR(VLOOKUP(SPARES_MANUF[[#This Row],[LCT pour mise à la MAD]],[2]MAD!$B$4:$J$500000,9,FALSE),"")</f>
        <v/>
      </c>
      <c r="AK636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6" s="274">
        <f>SPARES_MANUF[[#This Row],[Promised ODD]]</f>
        <v>43738.999988425923</v>
      </c>
      <c r="AM636" s="274" t="s">
        <v>10</v>
      </c>
      <c r="AN636" s="200">
        <f>IFERROR(VLOOKUP(SPARES_MANUF[[#This Row],[P/N]],'Table V'!A$1:O$7777,13,FALSE),"0,00")</f>
        <v>5510</v>
      </c>
      <c r="AO636" s="275">
        <f>IFERROR(VLOOKUP(SPARES_MANUF[[#This Row],[P/N]],'Table V'!A$1:O$7777,14,FALSE),"0,00")</f>
        <v>6993</v>
      </c>
      <c r="AP636" s="276" t="str">
        <f>IFERROR(VLOOKUP(SPARES_MANUF[[#This Row],[P/N]],'Table V'!A$1:O$7777,15,FALSE),"TBD")</f>
        <v>USD</v>
      </c>
      <c r="AQ636" s="275">
        <f>IFERROR(VLOOKUP(SPARES_MANUF[[#This Row],[CONCAT]],[3]PO_AS!$A$2:$R$2520,16,FALSE),"TBD")</f>
        <v>5510</v>
      </c>
      <c r="AR636" s="276" t="str">
        <f>IFERROR(VLOOKUP(SPARES_MANUF[[#This Row],[CONCAT]],[3]PO_AS!$A$2:$S$2520,18,FALSE),"TBD")</f>
        <v>USD</v>
      </c>
      <c r="AS636" s="276" t="str">
        <f>IF(OR(AN636=AQ636,AO636=AQ636),"Valide","Non valide")</f>
        <v>Valide</v>
      </c>
      <c r="AT636" s="276" t="str">
        <f>IFERROR(IF(SEARCH(AP636,AR636),"Valide","Non valide"),"Non valide")</f>
        <v>Valide</v>
      </c>
      <c r="AU636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636" s="221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636" s="338" t="str">
        <f>LEFT(SPARES_MANUF[[#This Row],[LCT]],9)</f>
        <v>LCT383221</v>
      </c>
      <c r="AX636" s="205">
        <f>SPARES_MANUF[[#This Row],[Collaborated date]]</f>
        <v>43738.999988425923</v>
      </c>
      <c r="AY636" s="206">
        <f>IF(AND(SPARES_MANUF[[#This Row],[Dashboard date]]&gt;40179,SPARES_MANUF[[#This Row],[Dashboard date]]&lt;45658),SPARES_MANUF[[#This Row],[Dashboard date]],0)</f>
        <v>43738.999988425923</v>
      </c>
      <c r="AZ636" s="223">
        <f>IF(OR(SPARES_MANUF[[#This Row],[Client]]="STELIA",SPARES_MANUF[[#This Row],[Priority]]="RTN",SPARES_MANUF[[#This Row],[Priority]]="EXP",SPARES_MANUF[[#This Row],[Priority]]="CRIT"),2,1)</f>
        <v>2</v>
      </c>
      <c r="BA636" s="224">
        <f>IFERROR(VLOOKUP(SPARES_MANUF[[#This Row],[P/N]],Tableau2[[#All],[PN]:[Temps alloués (h)]],16,FALSE),"TBD")</f>
        <v>5</v>
      </c>
      <c r="BB636" s="224">
        <f>IFERROR(SUM(SPARES_MANUF[[#This Row],[Temps alloués Unitaire]]*SPARES_MANUF[[#This Row],[Requested Qty]]),"TBD")</f>
        <v>5</v>
      </c>
    </row>
    <row r="637" spans="1:54" ht="38.25" hidden="1" x14ac:dyDescent="0.2">
      <c r="A637" s="337" t="str">
        <f>C637&amp;(RIGHT(D637,2))</f>
        <v>2820491010</v>
      </c>
      <c r="B637" s="146" t="str">
        <f>IFERROR(VLOOKUP(F637,'Table V'!A:K,11,FALSE),"TBD")</f>
        <v>AIRBUS</v>
      </c>
      <c r="C637" s="146">
        <v>28204910</v>
      </c>
      <c r="D637" s="150" t="s">
        <v>139</v>
      </c>
      <c r="E637" s="148" t="s">
        <v>86</v>
      </c>
      <c r="F637" s="146" t="s">
        <v>638</v>
      </c>
      <c r="G637" s="146">
        <v>1</v>
      </c>
      <c r="H637" s="146">
        <v>1</v>
      </c>
      <c r="I637" s="146" t="str">
        <f>IFERROR(VLOOKUP(F637,'Stock PHS'!A:F,6,FALSE),"")</f>
        <v/>
      </c>
      <c r="J637" s="270" t="str">
        <f>IFERROR(VLOOKUP(F637,'Table V'!A:I,9,FALSE),"P/N INCONNU")</f>
        <v>P/N CONNU</v>
      </c>
      <c r="K637" s="146" t="str">
        <f>IFERROR(VLOOKUP(F637,'Table V'!A:J,10,FALSE),"TBD")</f>
        <v>TBD</v>
      </c>
      <c r="L637" s="146" t="str">
        <f>IFERROR(VLOOKUP(F637,'Table V'!A:C,3,FALSE),"LdF non existante")</f>
        <v>LdF approuvée</v>
      </c>
      <c r="M637" s="150"/>
      <c r="N637" s="150" t="str">
        <f>IFERROR(VLOOKUP(F637,'Table V'!A:H,8,FALSE),"À définir")</f>
        <v>NON</v>
      </c>
      <c r="O637" s="146" t="str">
        <f>IFERROR(VLOOKUP(F637,'Table V'!A:E,2,FALSE),"TBD")</f>
        <v>CONTROL UNIT-HP FUEL</v>
      </c>
      <c r="P637" s="150" t="str">
        <f>IFERROR(CONCATENATE(VLOOKUP(F637,'Table V'!$A$1:$Q$259969,17,FALSE),"-",(RIGHT(C637,4)),"0",D637),"")</f>
        <v>1251319-4910010</v>
      </c>
      <c r="Q637" s="151" t="str">
        <f>IFERROR(VLOOKUP(F637,'Table V'!A:L,12,FALSE),"")</f>
        <v>COL</v>
      </c>
      <c r="R637" s="147" t="s">
        <v>2093</v>
      </c>
      <c r="S637" s="146" t="s">
        <v>2094</v>
      </c>
      <c r="T637" s="157">
        <v>43717</v>
      </c>
      <c r="U637" s="152"/>
      <c r="V637" s="153">
        <f>IFERROR(VLOOKUP(F637,'Table V'!A:F,6,FALSE),"TBD")</f>
        <v>6595685000</v>
      </c>
      <c r="W637" s="154" t="str">
        <f>IFERROR(VLOOKUP(F637,'Table V'!A:G,7,FALSE),"TBD")</f>
        <v>Qté 1</v>
      </c>
      <c r="X637" s="154" t="str">
        <f>IFERROR(VLOOKUP(A637,[1]Feuil1!$A:$AJ,32,FALSE),"N/A")</f>
        <v>Received</v>
      </c>
      <c r="Y637" s="271" t="s">
        <v>1897</v>
      </c>
      <c r="Z637" s="156" t="s">
        <v>2245</v>
      </c>
      <c r="AA637" s="146" t="s">
        <v>840</v>
      </c>
      <c r="AB637" s="150">
        <v>26335</v>
      </c>
      <c r="AC637" s="150"/>
      <c r="AD637" s="150"/>
      <c r="AE637" s="157">
        <v>43738.999988425923</v>
      </c>
      <c r="AF637" s="157">
        <v>43738.999988425923</v>
      </c>
      <c r="AG637" s="157">
        <f>IF(OR(E637="AOG",E637="CRIT"),(IFERROR(IF(AF637=0,WORKDAY(AE637,-2),WORKDAY(AF637,-2)),"TBD")),(IFERROR(IF(AF637=0,WORKDAY(AE637,-4),WORKDAY(AF637,-4)),"TBD")))</f>
        <v>43732</v>
      </c>
      <c r="AH637" s="157"/>
      <c r="AI637" s="158" t="str">
        <f>IFERROR(VLOOKUP(SPARES_MANUF[[#This Row],[LCT pour mise à la MAD]],[2]MAD!$B$4:$J$500000,2,FALSE),"MAD TBD")</f>
        <v>MAD TBD</v>
      </c>
      <c r="AJ637" s="272" t="str">
        <f>IFERROR(VLOOKUP(SPARES_MANUF[[#This Row],[LCT pour mise à la MAD]],[2]MAD!$B$4:$J$500000,9,FALSE),"")</f>
        <v/>
      </c>
      <c r="AK637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7" s="274">
        <f>SPARES_MANUF[[#This Row],[Promised ODD]]</f>
        <v>43738.999988425923</v>
      </c>
      <c r="AM637" s="274" t="s">
        <v>10</v>
      </c>
      <c r="AN637" s="200">
        <f>IFERROR(VLOOKUP(SPARES_MANUF[[#This Row],[P/N]],'Table V'!A$1:O$7777,13,FALSE),"0,00")</f>
        <v>5510</v>
      </c>
      <c r="AO637" s="275">
        <f>IFERROR(VLOOKUP(SPARES_MANUF[[#This Row],[P/N]],'Table V'!A$1:O$7777,14,FALSE),"0,00")</f>
        <v>6993</v>
      </c>
      <c r="AP637" s="276" t="str">
        <f>IFERROR(VLOOKUP(SPARES_MANUF[[#This Row],[P/N]],'Table V'!A$1:O$7777,15,FALSE),"TBD")</f>
        <v>USD</v>
      </c>
      <c r="AQ637" s="275">
        <f>IFERROR(VLOOKUP(SPARES_MANUF[[#This Row],[CONCAT]],[3]PO_AS!$A$2:$R$2520,16,FALSE),"TBD")</f>
        <v>5510</v>
      </c>
      <c r="AR637" s="276" t="str">
        <f>IFERROR(VLOOKUP(SPARES_MANUF[[#This Row],[CONCAT]],[3]PO_AS!$A$2:$S$2520,18,FALSE),"TBD")</f>
        <v>USD</v>
      </c>
      <c r="AS637" s="276" t="str">
        <f>IF(OR(AN637=AQ637,AO637=AQ637),"Valide","Non valide")</f>
        <v>Valide</v>
      </c>
      <c r="AT637" s="276" t="str">
        <f>IFERROR(IF(SEARCH(AP637,AR637),"Valide","Non valide"),"Non valide")</f>
        <v>Valide</v>
      </c>
      <c r="AU637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637" s="221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637" s="338" t="str">
        <f>LEFT(SPARES_MANUF[[#This Row],[LCT]],9)</f>
        <v>LCT383223</v>
      </c>
      <c r="AX637" s="205">
        <f>SPARES_MANUF[[#This Row],[Collaborated date]]</f>
        <v>43738.999988425923</v>
      </c>
      <c r="AY637" s="206">
        <f>IF(AND(SPARES_MANUF[[#This Row],[Dashboard date]]&gt;40179,SPARES_MANUF[[#This Row],[Dashboard date]]&lt;45658),SPARES_MANUF[[#This Row],[Dashboard date]],0)</f>
        <v>43738.999988425923</v>
      </c>
      <c r="AZ637" s="223">
        <f>IF(OR(SPARES_MANUF[[#This Row],[Client]]="STELIA",SPARES_MANUF[[#This Row],[Priority]]="RTN",SPARES_MANUF[[#This Row],[Priority]]="EXP",SPARES_MANUF[[#This Row],[Priority]]="CRIT"),2,1)</f>
        <v>2</v>
      </c>
      <c r="BA637" s="224">
        <f>IFERROR(VLOOKUP(SPARES_MANUF[[#This Row],[P/N]],Tableau2[[#All],[PN]:[Temps alloués (h)]],16,FALSE),"TBD")</f>
        <v>5</v>
      </c>
      <c r="BB637" s="224">
        <f>IFERROR(SUM(SPARES_MANUF[[#This Row],[Temps alloués Unitaire]]*SPARES_MANUF[[#This Row],[Requested Qty]]),"TBD")</f>
        <v>5</v>
      </c>
    </row>
    <row r="638" spans="1:54" ht="25.5" hidden="1" x14ac:dyDescent="0.2">
      <c r="A638" s="335" t="str">
        <f>C638&amp;(RIGHT(D638,2))</f>
        <v>2793585710</v>
      </c>
      <c r="B638" s="81" t="str">
        <f>IFERROR(VLOOKUP(F638,'Table V'!A:K,11,FALSE),"TBD")</f>
        <v>AIRBUS</v>
      </c>
      <c r="C638" s="81">
        <v>27935857</v>
      </c>
      <c r="D638" s="85">
        <v>10</v>
      </c>
      <c r="E638" s="83" t="s">
        <v>86</v>
      </c>
      <c r="F638" s="81" t="s">
        <v>650</v>
      </c>
      <c r="G638" s="81">
        <v>10</v>
      </c>
      <c r="H638" s="81">
        <v>10</v>
      </c>
      <c r="I638" s="81" t="str">
        <f>IFERROR(VLOOKUP(F638,'Stock PHS'!A:F,6,FALSE),"")</f>
        <v/>
      </c>
      <c r="J638" s="84" t="str">
        <f>IFERROR(VLOOKUP(F638,'Table V'!A:I,9,FALSE),"P/N INCONNU")</f>
        <v>P/N CONNU</v>
      </c>
      <c r="K638" s="81" t="str">
        <f>IFERROR(VLOOKUP(F638,'Table V'!A:J,10,FALSE),"TBD")</f>
        <v>N/A</v>
      </c>
      <c r="L638" s="81" t="str">
        <f>IFERROR(VLOOKUP(F638,'Table V'!A:C,3,FALSE),"LdF non existante")</f>
        <v>LdF approuvée</v>
      </c>
      <c r="M638" s="85" t="s">
        <v>46</v>
      </c>
      <c r="N638" s="81" t="str">
        <f>IFERROR(VLOOKUP(F638,'Table V'!A:H,8,FALSE),"À définir")</f>
        <v>NON</v>
      </c>
      <c r="O638" s="81" t="str">
        <f>IFERROR(VLOOKUP(F638,'Table V'!A:E,2,FALSE),"TBD")</f>
        <v>PROTECTION CAP</v>
      </c>
      <c r="P638" s="81" t="str">
        <f>IFERROR(CONCATENATE(VLOOKUP(F638,'Table V'!$A$1:$Q$259969,17,FALSE),"-",(RIGHT(C638,4)),"0",D638),"")</f>
        <v>1251019-5857010</v>
      </c>
      <c r="Q638" s="86" t="str">
        <f>IFERROR(VLOOKUP(F638,'Table V'!A:L,12,FALSE),"")</f>
        <v>COL</v>
      </c>
      <c r="R638" s="82" t="s">
        <v>1040</v>
      </c>
      <c r="S638" s="81" t="s">
        <v>1042</v>
      </c>
      <c r="T638" s="90">
        <v>43710</v>
      </c>
      <c r="U638" s="88"/>
      <c r="V638" s="86" t="str">
        <f>IFERROR(VLOOKUP(F638,'Table V'!A:F,6,FALSE),"TBD")</f>
        <v>N/A</v>
      </c>
      <c r="W638" s="81" t="str">
        <f>IFERROR(VLOOKUP(F638,'Table V'!A:G,7,FALSE),"TBD")</f>
        <v>N/A</v>
      </c>
      <c r="X638" s="81" t="str">
        <f>IFERROR(VLOOKUP(A638,[1]Feuil1!$A:$AJ,32,FALSE),"N/A")</f>
        <v>N/A</v>
      </c>
      <c r="Y638" s="86" t="s">
        <v>1897</v>
      </c>
      <c r="Z638" s="89" t="s">
        <v>1180</v>
      </c>
      <c r="AA638" s="81" t="s">
        <v>840</v>
      </c>
      <c r="AB638" s="85">
        <v>18015</v>
      </c>
      <c r="AC638" s="85"/>
      <c r="AD638" s="85"/>
      <c r="AE638" s="90">
        <v>43739</v>
      </c>
      <c r="AF638" s="90">
        <v>43739</v>
      </c>
      <c r="AG638" s="90">
        <f>IF(OR(E638="AOG",E638="CRIT"),(IFERROR(IF(AF638=0,WORKDAY(AE638,-2),WORKDAY(AF638,-2)),"TBD")),(IFERROR(IF(AF638=0,WORKDAY(AE638,-4),WORKDAY(AF638,-4)),"TBD")))</f>
        <v>43733</v>
      </c>
      <c r="AH638" s="81"/>
      <c r="AI638" s="133" t="str">
        <f>IFERROR(VLOOKUP(SPARES_MANUF[[#This Row],[LCT pour mise à la MAD]],[2]MAD!$B$4:$J$500000,2,FALSE),"MAD TBD")</f>
        <v>MAD TBD</v>
      </c>
      <c r="AJ638" s="246" t="str">
        <f>IFERROR(VLOOKUP(SPARES_MANUF[[#This Row],[LCT pour mise à la MAD]],[2]MAD!$B$4:$J$500000,9,FALSE),"")</f>
        <v/>
      </c>
      <c r="AK63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8" s="124">
        <f>SPARES_MANUF[[#This Row],[Promised ODD]]</f>
        <v>43739</v>
      </c>
      <c r="AM638" s="124" t="s">
        <v>10</v>
      </c>
      <c r="AN638" s="200">
        <f>IFERROR(VLOOKUP(SPARES_MANUF[[#This Row],[P/N]],'Table V'!A$1:O$7777,13,FALSE),"0,00")</f>
        <v>134</v>
      </c>
      <c r="AO638" s="201">
        <f>IFERROR(VLOOKUP(SPARES_MANUF[[#This Row],[P/N]],'Table V'!A$1:O$7777,14,FALSE),"0,00")</f>
        <v>0</v>
      </c>
      <c r="AP638" s="202" t="str">
        <f>IFERROR(VLOOKUP(SPARES_MANUF[[#This Row],[P/N]],'Table V'!A$1:O$7777,15,FALSE),"TBD")</f>
        <v>EUR</v>
      </c>
      <c r="AQ638" s="201">
        <f>IFERROR(VLOOKUP(SPARES_MANUF[[#This Row],[CONCAT]],[3]PO_AS!$A$2:$R$2520,16,FALSE),"TBD")</f>
        <v>134</v>
      </c>
      <c r="AR638" s="202" t="str">
        <f>IFERROR(VLOOKUP(SPARES_MANUF[[#This Row],[CONCAT]],[3]PO_AS!$A$2:$S$2520,18,FALSE),"TBD")</f>
        <v>EUR</v>
      </c>
      <c r="AS638" s="204" t="str">
        <f>IF(OR(AN638=AQ638,AO638=AQ638),"Valide","Non valide")</f>
        <v>Valide</v>
      </c>
      <c r="AT638" s="204" t="str">
        <f>IFERROR(IF(SEARCH(AP638,AR638),"Valide","Non valide"),"Non valide")</f>
        <v>Valide</v>
      </c>
      <c r="AU63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1340</v>
      </c>
      <c r="AV638" s="280">
        <f>IFERROR(SPARES_MANUF[[#This Row],[CA]]*INDEX('Paramètres listes'!$A$32:$C$34,MATCH(SPARES_MANUF[[#This Row],[Devise vendue]],'Paramètres listes'!$A$32:$A$34,0),MATCH(DASHBOARD!$J$5,'Paramètres listes'!$A$32:$C$32,0)),"0,00")</f>
        <v>1340</v>
      </c>
      <c r="AW638" s="259" t="str">
        <f>LEFT(SPARES_MANUF[[#This Row],[LCT]],9)</f>
        <v>LCT168315</v>
      </c>
      <c r="AX638" s="205">
        <f>SPARES_MANUF[[#This Row],[Collaborated date]]</f>
        <v>43739</v>
      </c>
      <c r="AY638" s="206">
        <f>IF(AND(SPARES_MANUF[[#This Row],[Dashboard date]]&gt;40179,SPARES_MANUF[[#This Row],[Dashboard date]]&lt;45658),SPARES_MANUF[[#This Row],[Dashboard date]],0)</f>
        <v>43739</v>
      </c>
      <c r="AZ638" s="207">
        <f>IF(OR(SPARES_MANUF[[#This Row],[Client]]="STELIA",SPARES_MANUF[[#This Row],[Priority]]="RTN",SPARES_MANUF[[#This Row],[Priority]]="EXP",SPARES_MANUF[[#This Row],[Priority]]="CRIT"),2,1)</f>
        <v>2</v>
      </c>
      <c r="BA638" s="208">
        <f>IFERROR(VLOOKUP(SPARES_MANUF[[#This Row],[P/N]],Tableau2[[#All],[PN]:[Temps alloués (h)]],16,FALSE),"TBD")</f>
        <v>0.65</v>
      </c>
      <c r="BB638" s="208">
        <f>IFERROR(SUM(SPARES_MANUF[[#This Row],[Temps alloués Unitaire]]*SPARES_MANUF[[#This Row],[Requested Qty]]),"TBD")</f>
        <v>6.5</v>
      </c>
    </row>
    <row r="639" spans="1:54" ht="38.25" hidden="1" x14ac:dyDescent="0.2">
      <c r="A639" s="335" t="str">
        <f>C639&amp;(RIGHT(D639,2))</f>
        <v>2807662310</v>
      </c>
      <c r="B639" s="81" t="str">
        <f>IFERROR(VLOOKUP(F639,'Table V'!A:K,11,FALSE),"TBD")</f>
        <v>AIRBUS</v>
      </c>
      <c r="C639" s="81">
        <v>28076623</v>
      </c>
      <c r="D639" s="85" t="s">
        <v>139</v>
      </c>
      <c r="E639" s="83" t="s">
        <v>86</v>
      </c>
      <c r="F639" s="81" t="s">
        <v>576</v>
      </c>
      <c r="G639" s="81">
        <v>1</v>
      </c>
      <c r="H639" s="81">
        <v>1</v>
      </c>
      <c r="I639" s="81" t="str">
        <f>IFERROR(VLOOKUP(F639,'Stock PHS'!A:F,6,FALSE),"")</f>
        <v/>
      </c>
      <c r="J639" s="84" t="str">
        <f>IFERROR(VLOOKUP(F639,'Table V'!A:I,9,FALSE),"P/N INCONNU")</f>
        <v>P/N CONNU</v>
      </c>
      <c r="K639" s="81" t="str">
        <f>IFERROR(VLOOKUP(F639,'Table V'!A:J,10,FALSE),"TBD")</f>
        <v>NB5457P</v>
      </c>
      <c r="L639" s="81" t="str">
        <f>IFERROR(VLOOKUP(F639,'Table V'!A:C,3,FALSE),"LdF non existante")</f>
        <v>LdF approuvée</v>
      </c>
      <c r="M639" s="85"/>
      <c r="N639" s="85" t="str">
        <f>IFERROR(VLOOKUP(F639,'Table V'!A:H,8,FALSE),"À définir")</f>
        <v>NON</v>
      </c>
      <c r="O639" s="81">
        <f>IFERROR(VLOOKUP(F639,'Table V'!A:E,2,FALSE),"TBD")</f>
        <v>117</v>
      </c>
      <c r="P639" s="85" t="str">
        <f>IFERROR(CONCATENATE(VLOOKUP(F639,'Table V'!$A$1:$Q$259969,17,FALSE),"-",(RIGHT(C639,4)),"0",D639),"")</f>
        <v>1251019-6623010</v>
      </c>
      <c r="Q639" s="92" t="str">
        <f>IFERROR(VLOOKUP(F639,'Table V'!A:L,12,FALSE),"")</f>
        <v>LAB</v>
      </c>
      <c r="R639" s="82" t="s">
        <v>1511</v>
      </c>
      <c r="S639" s="81" t="s">
        <v>1509</v>
      </c>
      <c r="T639" s="90">
        <v>43710</v>
      </c>
      <c r="U639" s="88"/>
      <c r="V639" s="93" t="str">
        <f>IFERROR(VLOOKUP(F639,'Table V'!A:F,6,FALSE),"TBD")</f>
        <v>N/A</v>
      </c>
      <c r="W639" s="94" t="str">
        <f>IFERROR(VLOOKUP(F639,'Table V'!A:G,7,FALSE),"TBD")</f>
        <v>N/A</v>
      </c>
      <c r="X639" s="81" t="str">
        <f>IFERROR(VLOOKUP(A639,[1]Feuil1!$A:$AJ,32,FALSE),"N/A")</f>
        <v>N/A</v>
      </c>
      <c r="Y639" s="86" t="s">
        <v>1897</v>
      </c>
      <c r="Z639" s="89" t="s">
        <v>1861</v>
      </c>
      <c r="AA639" s="81" t="s">
        <v>840</v>
      </c>
      <c r="AB639" s="85">
        <v>22398</v>
      </c>
      <c r="AC639" s="85"/>
      <c r="AD639" s="85"/>
      <c r="AE639" s="90">
        <v>43742</v>
      </c>
      <c r="AF639" s="90">
        <v>43742</v>
      </c>
      <c r="AG639" s="90">
        <f>IF(OR(E639="AOG",E639="CRIT"),(IFERROR(IF(AF639=0,WORKDAY(AE639,-2),WORKDAY(AF639,-2)),"TBD")),(IFERROR(IF(AF639=0,WORKDAY(AE639,-4),WORKDAY(AF639,-4)),"TBD")))</f>
        <v>43738</v>
      </c>
      <c r="AH639" s="81"/>
      <c r="AI639" s="133" t="str">
        <f>IFERROR(VLOOKUP(SPARES_MANUF[[#This Row],[LCT pour mise à la MAD]],[2]MAD!$B$4:$J$500000,2,FALSE),"MAD TBD")</f>
        <v>MAD TBD</v>
      </c>
      <c r="AJ639" s="246" t="str">
        <f>IFERROR(VLOOKUP(SPARES_MANUF[[#This Row],[LCT pour mise à la MAD]],[2]MAD!$B$4:$J$500000,9,FALSE),"")</f>
        <v/>
      </c>
      <c r="AK63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39" s="124">
        <f>SPARES_MANUF[[#This Row],[Promised ODD]]</f>
        <v>43742</v>
      </c>
      <c r="AM639" s="124" t="s">
        <v>10</v>
      </c>
      <c r="AN639" s="200">
        <f>IFERROR(VLOOKUP(SPARES_MANUF[[#This Row],[P/N]],'Table V'!A$1:O$7777,13,FALSE),"0,00")</f>
        <v>1313.9</v>
      </c>
      <c r="AO639" s="201">
        <f>IFERROR(VLOOKUP(SPARES_MANUF[[#This Row],[P/N]],'Table V'!A$1:O$7777,14,FALSE),"0,00")</f>
        <v>0</v>
      </c>
      <c r="AP639" s="202" t="str">
        <f>IFERROR(VLOOKUP(SPARES_MANUF[[#This Row],[P/N]],'Table V'!A$1:O$7777,15,FALSE),"TBD")</f>
        <v>USD</v>
      </c>
      <c r="AQ639" s="201">
        <f>IFERROR(VLOOKUP(SPARES_MANUF[[#This Row],[CONCAT]],[3]PO_AS!$A$2:$R$2520,16,FALSE),"TBD")</f>
        <v>1313.9</v>
      </c>
      <c r="AR639" s="202" t="str">
        <f>IFERROR(VLOOKUP(SPARES_MANUF[[#This Row],[CONCAT]],[3]PO_AS!$A$2:$S$2520,18,FALSE),"TBD")</f>
        <v>USD</v>
      </c>
      <c r="AS639" s="202" t="str">
        <f>IF(OR(AN639=AQ639,AO639=AQ639),"Valide","Non valide")</f>
        <v>Valide</v>
      </c>
      <c r="AT639" s="202" t="str">
        <f>IFERROR(IF(SEARCH(AP639,AR639),"Valide","Non valide"),"Non valide")</f>
        <v>Valide</v>
      </c>
      <c r="AU63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39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39" s="259" t="str">
        <f>LEFT(SPARES_MANUF[[#This Row],[LCT]],9)</f>
        <v>LCT283872</v>
      </c>
      <c r="AX639" s="205">
        <f>SPARES_MANUF[[#This Row],[Collaborated date]]</f>
        <v>43742</v>
      </c>
      <c r="AY639" s="206">
        <f>IF(AND(SPARES_MANUF[[#This Row],[Dashboard date]]&gt;40179,SPARES_MANUF[[#This Row],[Dashboard date]]&lt;45658),SPARES_MANUF[[#This Row],[Dashboard date]],0)</f>
        <v>43742</v>
      </c>
      <c r="AZ639" s="207">
        <f>IF(OR(SPARES_MANUF[[#This Row],[Client]]="STELIA",SPARES_MANUF[[#This Row],[Priority]]="RTN",SPARES_MANUF[[#This Row],[Priority]]="EXP",SPARES_MANUF[[#This Row],[Priority]]="CRIT"),2,1)</f>
        <v>2</v>
      </c>
      <c r="BA639" s="208">
        <f>IFERROR(VLOOKUP(SPARES_MANUF[[#This Row],[P/N]],Tableau2[[#All],[PN]:[Temps alloués (h)]],16,FALSE),"TBD")</f>
        <v>3.74</v>
      </c>
      <c r="BB639" s="208">
        <f>IFERROR(SUM(SPARES_MANUF[[#This Row],[Temps alloués Unitaire]]*SPARES_MANUF[[#This Row],[Requested Qty]]),"TBD")</f>
        <v>3.74</v>
      </c>
    </row>
    <row r="640" spans="1:54" ht="51" hidden="1" customHeight="1" x14ac:dyDescent="0.2">
      <c r="A640" s="335" t="str">
        <f>C640&amp;(RIGHT(D640,2))</f>
        <v>2808066710</v>
      </c>
      <c r="B640" s="81" t="str">
        <f>IFERROR(VLOOKUP(F640,'Table V'!A:K,11,FALSE),"TBD")</f>
        <v>AIRBUS</v>
      </c>
      <c r="C640" s="81">
        <v>28080667</v>
      </c>
      <c r="D640" s="85" t="s">
        <v>139</v>
      </c>
      <c r="E640" s="83" t="s">
        <v>86</v>
      </c>
      <c r="F640" s="81" t="s">
        <v>576</v>
      </c>
      <c r="G640" s="81">
        <v>1</v>
      </c>
      <c r="H640" s="81">
        <v>1</v>
      </c>
      <c r="I640" s="81" t="str">
        <f>IFERROR(VLOOKUP(F640,'Stock PHS'!A:F,6,FALSE),"")</f>
        <v/>
      </c>
      <c r="J640" s="84" t="str">
        <f>IFERROR(VLOOKUP(F640,'Table V'!A:I,9,FALSE),"P/N INCONNU")</f>
        <v>P/N CONNU</v>
      </c>
      <c r="K640" s="81" t="str">
        <f>IFERROR(VLOOKUP(F640,'Table V'!A:J,10,FALSE),"TBD")</f>
        <v>NB5457P</v>
      </c>
      <c r="L640" s="81" t="str">
        <f>IFERROR(VLOOKUP(F640,'Table V'!A:C,3,FALSE),"LdF non existante")</f>
        <v>LdF approuvée</v>
      </c>
      <c r="M640" s="85"/>
      <c r="N640" s="85" t="str">
        <f>IFERROR(VLOOKUP(F640,'Table V'!A:H,8,FALSE),"À définir")</f>
        <v>NON</v>
      </c>
      <c r="O640" s="81">
        <f>IFERROR(VLOOKUP(F640,'Table V'!A:E,2,FALSE),"TBD")</f>
        <v>117</v>
      </c>
      <c r="P640" s="85" t="str">
        <f>IFERROR(CONCATENATE(VLOOKUP(F640,'Table V'!$A$1:$Q$259969,17,FALSE),"-",(RIGHT(C640,4)),"0",D640),"")</f>
        <v>1251019-0667010</v>
      </c>
      <c r="Q640" s="92" t="str">
        <f>IFERROR(VLOOKUP(F640,'Table V'!A:L,12,FALSE),"")</f>
        <v>LAB</v>
      </c>
      <c r="R640" s="82" t="s">
        <v>1559</v>
      </c>
      <c r="S640" s="81" t="s">
        <v>1510</v>
      </c>
      <c r="T640" s="90">
        <v>43710</v>
      </c>
      <c r="U640" s="88"/>
      <c r="V640" s="93" t="str">
        <f>IFERROR(VLOOKUP(F640,'Table V'!A:F,6,FALSE),"TBD")</f>
        <v>N/A</v>
      </c>
      <c r="W640" s="94" t="str">
        <f>IFERROR(VLOOKUP(F640,'Table V'!A:G,7,FALSE),"TBD")</f>
        <v>N/A</v>
      </c>
      <c r="X640" s="81" t="str">
        <f>IFERROR(VLOOKUP(A640,[1]Feuil1!$A:$AJ,32,FALSE),"N/A")</f>
        <v>N/A</v>
      </c>
      <c r="Y640" s="86" t="s">
        <v>1897</v>
      </c>
      <c r="Z640" s="89" t="s">
        <v>1861</v>
      </c>
      <c r="AA640" s="81" t="s">
        <v>840</v>
      </c>
      <c r="AB640" s="85">
        <v>22398</v>
      </c>
      <c r="AC640" s="85"/>
      <c r="AD640" s="85"/>
      <c r="AE640" s="90">
        <v>43745</v>
      </c>
      <c r="AF640" s="90">
        <v>43745</v>
      </c>
      <c r="AG640" s="90">
        <f>IF(OR(E640="AOG",E640="CRIT"),(IFERROR(IF(AF640=0,WORKDAY(AE640,-2),WORKDAY(AF640,-2)),"TBD")),(IFERROR(IF(AF640=0,WORKDAY(AE640,-4),WORKDAY(AF640,-4)),"TBD")))</f>
        <v>43739</v>
      </c>
      <c r="AH640" s="81"/>
      <c r="AI640" s="133" t="str">
        <f>IFERROR(VLOOKUP(SPARES_MANUF[[#This Row],[LCT pour mise à la MAD]],[2]MAD!$B$4:$J$500000,2,FALSE),"MAD TBD")</f>
        <v>MAD TBD</v>
      </c>
      <c r="AJ640" s="246" t="str">
        <f>IFERROR(VLOOKUP(SPARES_MANUF[[#This Row],[LCT pour mise à la MAD]],[2]MAD!$B$4:$J$500000,9,FALSE),"")</f>
        <v/>
      </c>
      <c r="AK64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0" s="124">
        <f>SPARES_MANUF[[#This Row],[Promised ODD]]</f>
        <v>43745</v>
      </c>
      <c r="AM640" s="124" t="s">
        <v>10</v>
      </c>
      <c r="AN640" s="200">
        <f>IFERROR(VLOOKUP(SPARES_MANUF[[#This Row],[P/N]],'Table V'!A$1:O$7777,13,FALSE),"0,00")</f>
        <v>1313.9</v>
      </c>
      <c r="AO640" s="201">
        <f>IFERROR(VLOOKUP(SPARES_MANUF[[#This Row],[P/N]],'Table V'!A$1:O$7777,14,FALSE),"0,00")</f>
        <v>0</v>
      </c>
      <c r="AP640" s="202" t="str">
        <f>IFERROR(VLOOKUP(SPARES_MANUF[[#This Row],[P/N]],'Table V'!A$1:O$7777,15,FALSE),"TBD")</f>
        <v>USD</v>
      </c>
      <c r="AQ640" s="201">
        <f>IFERROR(VLOOKUP(SPARES_MANUF[[#This Row],[CONCAT]],[3]PO_AS!$A$2:$R$2520,16,FALSE),"TBD")</f>
        <v>1313.9</v>
      </c>
      <c r="AR640" s="202" t="str">
        <f>IFERROR(VLOOKUP(SPARES_MANUF[[#This Row],[CONCAT]],[3]PO_AS!$A$2:$S$2520,18,FALSE),"TBD")</f>
        <v>USD</v>
      </c>
      <c r="AS640" s="202" t="str">
        <f>IF(OR(AN640=AQ640,AO640=AQ640),"Valide","Non valide")</f>
        <v>Valide</v>
      </c>
      <c r="AT640" s="202" t="str">
        <f>IFERROR(IF(SEARCH(AP640,AR640),"Valide","Non valide"),"Non valide")</f>
        <v>Valide</v>
      </c>
      <c r="AU64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40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40" s="259" t="str">
        <f>LEFT(SPARES_MANUF[[#This Row],[LCT]],9)</f>
        <v>LCT299156</v>
      </c>
      <c r="AX640" s="205">
        <f>SPARES_MANUF[[#This Row],[Collaborated date]]</f>
        <v>43745</v>
      </c>
      <c r="AY640" s="206">
        <f>IF(AND(SPARES_MANUF[[#This Row],[Dashboard date]]&gt;40179,SPARES_MANUF[[#This Row],[Dashboard date]]&lt;45658),SPARES_MANUF[[#This Row],[Dashboard date]],0)</f>
        <v>43745</v>
      </c>
      <c r="AZ640" s="207">
        <f>IF(OR(SPARES_MANUF[[#This Row],[Client]]="STELIA",SPARES_MANUF[[#This Row],[Priority]]="RTN",SPARES_MANUF[[#This Row],[Priority]]="EXP",SPARES_MANUF[[#This Row],[Priority]]="CRIT"),2,1)</f>
        <v>2</v>
      </c>
      <c r="BA640" s="208">
        <f>IFERROR(VLOOKUP(SPARES_MANUF[[#This Row],[P/N]],Tableau2[[#All],[PN]:[Temps alloués (h)]],16,FALSE),"TBD")</f>
        <v>3.74</v>
      </c>
      <c r="BB640" s="208">
        <f>IFERROR(SUM(SPARES_MANUF[[#This Row],[Temps alloués Unitaire]]*SPARES_MANUF[[#This Row],[Requested Qty]]),"TBD")</f>
        <v>3.74</v>
      </c>
    </row>
    <row r="641" spans="1:54" ht="51" hidden="1" customHeight="1" x14ac:dyDescent="0.2">
      <c r="A641" s="335" t="str">
        <f>C641&amp;(RIGHT(D641,2))</f>
        <v>2809883210</v>
      </c>
      <c r="B641" s="81" t="str">
        <f>IFERROR(VLOOKUP(F641,'Table V'!A:K,11,FALSE),"TBD")</f>
        <v>AIRBUS</v>
      </c>
      <c r="C641" s="81">
        <v>28098832</v>
      </c>
      <c r="D641" s="85" t="s">
        <v>139</v>
      </c>
      <c r="E641" s="83" t="s">
        <v>86</v>
      </c>
      <c r="F641" s="81" t="s">
        <v>576</v>
      </c>
      <c r="G641" s="81">
        <v>1</v>
      </c>
      <c r="H641" s="81">
        <v>1</v>
      </c>
      <c r="I641" s="81" t="str">
        <f>IFERROR(VLOOKUP(F641,'Stock PHS'!A:F,6,FALSE),"")</f>
        <v/>
      </c>
      <c r="J641" s="84" t="str">
        <f>IFERROR(VLOOKUP(F641,'Table V'!A:I,9,FALSE),"P/N INCONNU")</f>
        <v>P/N CONNU</v>
      </c>
      <c r="K641" s="81" t="str">
        <f>IFERROR(VLOOKUP(F641,'Table V'!A:J,10,FALSE),"TBD")</f>
        <v>NB5457P</v>
      </c>
      <c r="L641" s="81" t="str">
        <f>IFERROR(VLOOKUP(F641,'Table V'!A:C,3,FALSE),"LdF non existante")</f>
        <v>LdF approuvée</v>
      </c>
      <c r="M641" s="85"/>
      <c r="N641" s="85" t="str">
        <f>IFERROR(VLOOKUP(F641,'Table V'!A:H,8,FALSE),"À définir")</f>
        <v>NON</v>
      </c>
      <c r="O641" s="81">
        <f>IFERROR(VLOOKUP(F641,'Table V'!A:E,2,FALSE),"TBD")</f>
        <v>117</v>
      </c>
      <c r="P641" s="85" t="str">
        <f>IFERROR(CONCATENATE(VLOOKUP(F641,'Table V'!$A$1:$Q$259969,17,FALSE),"-",(RIGHT(C641,4)),"0",D641),"")</f>
        <v>1251019-8832010</v>
      </c>
      <c r="Q641" s="92" t="str">
        <f>IFERROR(VLOOKUP(F641,'Table V'!A:L,12,FALSE),"")</f>
        <v>LAB</v>
      </c>
      <c r="R641" s="82" t="s">
        <v>1616</v>
      </c>
      <c r="S641" s="81" t="s">
        <v>1604</v>
      </c>
      <c r="T641" s="90">
        <v>43717</v>
      </c>
      <c r="U641" s="88"/>
      <c r="V641" s="93" t="str">
        <f>IFERROR(VLOOKUP(F641,'Table V'!A:F,6,FALSE),"TBD")</f>
        <v>N/A</v>
      </c>
      <c r="W641" s="94" t="str">
        <f>IFERROR(VLOOKUP(F641,'Table V'!A:G,7,FALSE),"TBD")</f>
        <v>N/A</v>
      </c>
      <c r="X641" s="81" t="str">
        <f>IFERROR(VLOOKUP(A641,[1]Feuil1!$A:$AJ,32,FALSE),"N/A")</f>
        <v>N/A</v>
      </c>
      <c r="Y641" s="86" t="s">
        <v>1897</v>
      </c>
      <c r="Z641" s="89" t="s">
        <v>1634</v>
      </c>
      <c r="AA641" s="81" t="s">
        <v>840</v>
      </c>
      <c r="AB641" s="85">
        <v>22904</v>
      </c>
      <c r="AC641" s="85"/>
      <c r="AD641" s="85"/>
      <c r="AE641" s="90">
        <v>43752</v>
      </c>
      <c r="AF641" s="90">
        <v>43752</v>
      </c>
      <c r="AG641" s="90">
        <f>IF(OR(E641="AOG",E641="CRIT"),(IFERROR(IF(AF641=0,WORKDAY(AE641,-2),WORKDAY(AF641,-2)),"TBD")),(IFERROR(IF(AF641=0,WORKDAY(AE641,-4),WORKDAY(AF641,-4)),"TBD")))</f>
        <v>43746</v>
      </c>
      <c r="AH641" s="81"/>
      <c r="AI641" s="133" t="str">
        <f>IFERROR(VLOOKUP(SPARES_MANUF[[#This Row],[LCT pour mise à la MAD]],[2]MAD!$B$4:$J$500000,2,FALSE),"MAD TBD")</f>
        <v>MAD TBD</v>
      </c>
      <c r="AJ641" s="246" t="str">
        <f>IFERROR(VLOOKUP(SPARES_MANUF[[#This Row],[LCT pour mise à la MAD]],[2]MAD!$B$4:$J$500000,9,FALSE),"")</f>
        <v/>
      </c>
      <c r="AK64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1" s="124">
        <f>SPARES_MANUF[[#This Row],[Promised ODD]]</f>
        <v>43752</v>
      </c>
      <c r="AM641" s="124" t="s">
        <v>10</v>
      </c>
      <c r="AN641" s="200">
        <f>IFERROR(VLOOKUP(SPARES_MANUF[[#This Row],[P/N]],'Table V'!A$1:O$7777,13,FALSE),"0,00")</f>
        <v>1313.9</v>
      </c>
      <c r="AO641" s="201">
        <f>IFERROR(VLOOKUP(SPARES_MANUF[[#This Row],[P/N]],'Table V'!A$1:O$7777,14,FALSE),"0,00")</f>
        <v>0</v>
      </c>
      <c r="AP641" s="202" t="str">
        <f>IFERROR(VLOOKUP(SPARES_MANUF[[#This Row],[P/N]],'Table V'!A$1:O$7777,15,FALSE),"TBD")</f>
        <v>USD</v>
      </c>
      <c r="AQ641" s="201">
        <f>IFERROR(VLOOKUP(SPARES_MANUF[[#This Row],[CONCAT]],[3]PO_AS!$A$2:$R$2520,16,FALSE),"TBD")</f>
        <v>1313.9</v>
      </c>
      <c r="AR641" s="202" t="str">
        <f>IFERROR(VLOOKUP(SPARES_MANUF[[#This Row],[CONCAT]],[3]PO_AS!$A$2:$S$2520,18,FALSE),"TBD")</f>
        <v>USD</v>
      </c>
      <c r="AS641" s="202" t="str">
        <f>IF(OR(AN641=AQ641,AO641=AQ641),"Valide","Non valide")</f>
        <v>Valide</v>
      </c>
      <c r="AT641" s="202" t="str">
        <f>IFERROR(IF(SEARCH(AP641,AR641),"Valide","Non valide"),"Non valide")</f>
        <v>Valide</v>
      </c>
      <c r="AU64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4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41" s="259" t="str">
        <f>LEFT(SPARES_MANUF[[#This Row],[LCT]],9)</f>
        <v>LCT302954</v>
      </c>
      <c r="AX641" s="205">
        <f>SPARES_MANUF[[#This Row],[Collaborated date]]</f>
        <v>43752</v>
      </c>
      <c r="AY641" s="206">
        <f>IF(AND(SPARES_MANUF[[#This Row],[Dashboard date]]&gt;40179,SPARES_MANUF[[#This Row],[Dashboard date]]&lt;45658),SPARES_MANUF[[#This Row],[Dashboard date]],0)</f>
        <v>43752</v>
      </c>
      <c r="AZ641" s="207">
        <f>IF(OR(SPARES_MANUF[[#This Row],[Client]]="STELIA",SPARES_MANUF[[#This Row],[Priority]]="RTN",SPARES_MANUF[[#This Row],[Priority]]="EXP",SPARES_MANUF[[#This Row],[Priority]]="CRIT"),2,1)</f>
        <v>2</v>
      </c>
      <c r="BA641" s="208">
        <f>IFERROR(VLOOKUP(SPARES_MANUF[[#This Row],[P/N]],Tableau2[[#All],[PN]:[Temps alloués (h)]],16,FALSE),"TBD")</f>
        <v>3.74</v>
      </c>
      <c r="BB641" s="208">
        <f>IFERROR(SUM(SPARES_MANUF[[#This Row],[Temps alloués Unitaire]]*SPARES_MANUF[[#This Row],[Requested Qty]]),"TBD")</f>
        <v>3.74</v>
      </c>
    </row>
    <row r="642" spans="1:54" ht="38.25" hidden="1" x14ac:dyDescent="0.2">
      <c r="A642" s="335" t="str">
        <f>C642&amp;(RIGHT(D642,2))</f>
        <v>2812312710</v>
      </c>
      <c r="B642" s="81" t="str">
        <f>IFERROR(VLOOKUP(F642,'Table V'!A:K,11,FALSE),"TBD")</f>
        <v>AIRBUS</v>
      </c>
      <c r="C642" s="81">
        <v>28123127</v>
      </c>
      <c r="D642" s="85" t="s">
        <v>139</v>
      </c>
      <c r="E642" s="83" t="s">
        <v>86</v>
      </c>
      <c r="F642" s="81" t="s">
        <v>576</v>
      </c>
      <c r="G642" s="81">
        <v>1</v>
      </c>
      <c r="H642" s="81">
        <v>1</v>
      </c>
      <c r="I642" s="81" t="str">
        <f>IFERROR(VLOOKUP(F642,'Stock PHS'!A:F,6,FALSE),"")</f>
        <v/>
      </c>
      <c r="J642" s="84" t="str">
        <f>IFERROR(VLOOKUP(F642,'Table V'!A:I,9,FALSE),"P/N INCONNU")</f>
        <v>P/N CONNU</v>
      </c>
      <c r="K642" s="81" t="str">
        <f>IFERROR(VLOOKUP(F642,'Table V'!A:J,10,FALSE),"TBD")</f>
        <v>NB5457P</v>
      </c>
      <c r="L642" s="81" t="str">
        <f>IFERROR(VLOOKUP(F642,'Table V'!A:C,3,FALSE),"LdF non existante")</f>
        <v>LdF approuvée</v>
      </c>
      <c r="M642" s="85"/>
      <c r="N642" s="85" t="str">
        <f>IFERROR(VLOOKUP(F642,'Table V'!A:H,8,FALSE),"À définir")</f>
        <v>NON</v>
      </c>
      <c r="O642" s="81">
        <f>IFERROR(VLOOKUP(F642,'Table V'!A:E,2,FALSE),"TBD")</f>
        <v>117</v>
      </c>
      <c r="P642" s="85" t="str">
        <f>IFERROR(CONCATENATE(VLOOKUP(F642,'Table V'!$A$1:$Q$259969,17,FALSE),"-",(RIGHT(C642,4)),"0",D642),"")</f>
        <v>1251019-3127010</v>
      </c>
      <c r="Q642" s="92" t="str">
        <f>IFERROR(VLOOKUP(F642,'Table V'!A:L,12,FALSE),"")</f>
        <v>LAB</v>
      </c>
      <c r="R642" s="82" t="s">
        <v>1874</v>
      </c>
      <c r="S642" s="81" t="s">
        <v>1871</v>
      </c>
      <c r="T642" s="90">
        <v>43724</v>
      </c>
      <c r="U642" s="88"/>
      <c r="V642" s="93" t="str">
        <f>IFERROR(VLOOKUP(F642,'Table V'!A:F,6,FALSE),"TBD")</f>
        <v>N/A</v>
      </c>
      <c r="W642" s="94" t="str">
        <f>IFERROR(VLOOKUP(F642,'Table V'!A:G,7,FALSE),"TBD")</f>
        <v>N/A</v>
      </c>
      <c r="X642" s="81" t="str">
        <f>IFERROR(VLOOKUP(A642,[1]Feuil1!$A:$AJ,32,FALSE),"N/A")</f>
        <v>N/A</v>
      </c>
      <c r="Y642" s="86" t="s">
        <v>1897</v>
      </c>
      <c r="Z642" s="89" t="s">
        <v>1906</v>
      </c>
      <c r="AA642" s="81" t="s">
        <v>840</v>
      </c>
      <c r="AB642" s="85">
        <v>23839</v>
      </c>
      <c r="AC642" s="85"/>
      <c r="AD642" s="85"/>
      <c r="AE642" s="90">
        <v>43753.999988425923</v>
      </c>
      <c r="AF642" s="90">
        <v>43753.999988425923</v>
      </c>
      <c r="AG642" s="90">
        <f>IF(OR(E642="AOG",E642="CRIT"),(IFERROR(IF(AF642=0,WORKDAY(AE642,-2),WORKDAY(AF642,-2)),"TBD")),(IFERROR(IF(AF642=0,WORKDAY(AE642,-4),WORKDAY(AF642,-4)),"TBD")))</f>
        <v>43747</v>
      </c>
      <c r="AH642" s="81"/>
      <c r="AI642" s="133" t="str">
        <f>IFERROR(VLOOKUP(SPARES_MANUF[[#This Row],[LCT pour mise à la MAD]],[2]MAD!$B$4:$J$500000,2,FALSE),"MAD TBD")</f>
        <v>MAD TBD</v>
      </c>
      <c r="AJ642" s="124" t="str">
        <f>IFERROR(VLOOKUP(SPARES_MANUF[[#This Row],[LCT pour mise à la MAD]],[2]MAD!$B$4:$J$500000,9,FALSE),"")</f>
        <v/>
      </c>
      <c r="AK64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2" s="90">
        <f>SPARES_MANUF[[#This Row],[Promised ODD]]</f>
        <v>43753.999988425923</v>
      </c>
      <c r="AM642" s="124" t="s">
        <v>10</v>
      </c>
      <c r="AN642" s="200">
        <f>IFERROR(VLOOKUP(SPARES_MANUF[[#This Row],[P/N]],'Table V'!A$1:O$7777,13,FALSE),"0,00")</f>
        <v>1313.9</v>
      </c>
      <c r="AO642" s="201">
        <f>IFERROR(VLOOKUP(SPARES_MANUF[[#This Row],[P/N]],'Table V'!A$1:O$7777,14,FALSE),"0,00")</f>
        <v>0</v>
      </c>
      <c r="AP642" s="202" t="str">
        <f>IFERROR(VLOOKUP(SPARES_MANUF[[#This Row],[P/N]],'Table V'!A$1:O$7777,15,FALSE),"TBD")</f>
        <v>USD</v>
      </c>
      <c r="AQ642" s="201">
        <f>IFERROR(VLOOKUP(SPARES_MANUF[[#This Row],[CONCAT]],[3]PO_AS!$A$2:$R$2520,16,FALSE),"TBD")</f>
        <v>1313.9</v>
      </c>
      <c r="AR642" s="202" t="str">
        <f>IFERROR(VLOOKUP(SPARES_MANUF[[#This Row],[CONCAT]],[3]PO_AS!$A$2:$S$2520,18,FALSE),"TBD")</f>
        <v>USD</v>
      </c>
      <c r="AS642" s="202" t="str">
        <f>IF(OR(AN642=AQ642,AO642=AQ642),"Valide","Non valide")</f>
        <v>Valide</v>
      </c>
      <c r="AT642" s="202" t="str">
        <f>IFERROR(IF(SEARCH(AP642,AR642),"Valide","Non valide"),"Non valide")</f>
        <v>Valide</v>
      </c>
      <c r="AU64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4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42" s="259" t="str">
        <f>LEFT(SPARES_MANUF[[#This Row],[LCT]],9)</f>
        <v>LCT325055</v>
      </c>
      <c r="AX642" s="205">
        <f>SPARES_MANUF[[#This Row],[Collaborated date]]</f>
        <v>43753.999988425923</v>
      </c>
      <c r="AY642" s="206">
        <f>IF(AND(SPARES_MANUF[[#This Row],[Dashboard date]]&gt;40179,SPARES_MANUF[[#This Row],[Dashboard date]]&lt;45658),SPARES_MANUF[[#This Row],[Dashboard date]],0)</f>
        <v>43753.999988425923</v>
      </c>
      <c r="AZ642" s="207">
        <f>IF(OR(SPARES_MANUF[[#This Row],[Client]]="STELIA",SPARES_MANUF[[#This Row],[Priority]]="RTN",SPARES_MANUF[[#This Row],[Priority]]="EXP",SPARES_MANUF[[#This Row],[Priority]]="CRIT"),2,1)</f>
        <v>2</v>
      </c>
      <c r="BA642" s="208">
        <f>IFERROR(VLOOKUP(SPARES_MANUF[[#This Row],[P/N]],Tableau2[[#All],[PN]:[Temps alloués (h)]],16,FALSE),"TBD")</f>
        <v>3.74</v>
      </c>
      <c r="BB642" s="208">
        <f>IFERROR(SUM(SPARES_MANUF[[#This Row],[Temps alloués Unitaire]]*SPARES_MANUF[[#This Row],[Requested Qty]]),"TBD")</f>
        <v>3.74</v>
      </c>
    </row>
    <row r="643" spans="1:54" ht="38.25" hidden="1" customHeight="1" x14ac:dyDescent="0.2">
      <c r="A643" s="335" t="str">
        <f>C643&amp;(RIGHT(D643,2))</f>
        <v>450033675340</v>
      </c>
      <c r="B643" s="81" t="str">
        <f>IFERROR(VLOOKUP(F643,'Table V'!A:K,11,FALSE),"TBD")</f>
        <v>LATECOERE</v>
      </c>
      <c r="C643" s="81">
        <v>4500336753</v>
      </c>
      <c r="D643" s="85" t="s">
        <v>1257</v>
      </c>
      <c r="E643" s="83"/>
      <c r="F643" s="81" t="s">
        <v>1477</v>
      </c>
      <c r="G643" s="81">
        <v>1</v>
      </c>
      <c r="H643" s="81">
        <v>1</v>
      </c>
      <c r="I643" s="81" t="str">
        <f>IFERROR(VLOOKUP(F643,'Stock PHS'!A:F,6,FALSE),"")</f>
        <v/>
      </c>
      <c r="J643" s="84" t="str">
        <f>IFERROR(VLOOKUP(F643,'Table V'!A:I,9,FALSE),"P/N INCONNU")</f>
        <v>P/N CONNU</v>
      </c>
      <c r="K643" s="81" t="str">
        <f>IFERROR(VLOOKUP(F643,'Table V'!A:J,10,FALSE),"TBD")</f>
        <v>N/A</v>
      </c>
      <c r="L643" s="81" t="str">
        <f>IFERROR(VLOOKUP(F643,'Table V'!A:C,3,FALSE),"LdF non existante")</f>
        <v>LdF approuvée</v>
      </c>
      <c r="M643" s="85" t="s">
        <v>46</v>
      </c>
      <c r="N643" s="81" t="str">
        <f>IFERROR(VLOOKUP(F643,'Table V'!A:H,8,FALSE),"À définir")</f>
        <v>NON</v>
      </c>
      <c r="O643" s="81" t="str">
        <f>IFERROR(VLOOKUP(F643,'Table V'!A:E,2,FALSE),"TBD")</f>
        <v>FDVESS-L4</v>
      </c>
      <c r="P643" s="81" t="str">
        <f>IFERROR(CONCATENATE(VLOOKUP(F643,'Table V'!$A$1:$Q$259969,17,FALSE),"-",(RIGHT(C643,4)),"0",D643),"")</f>
        <v>1251619-6753040</v>
      </c>
      <c r="Q643" s="86" t="str">
        <f>IFERROR(VLOOKUP(F643,'Table V'!A:L,12,FALSE),"")</f>
        <v>COL</v>
      </c>
      <c r="R643" s="82" t="s">
        <v>1992</v>
      </c>
      <c r="S643" s="81">
        <v>71140052</v>
      </c>
      <c r="T643" s="349">
        <v>43741</v>
      </c>
      <c r="U643" s="88" t="s">
        <v>10</v>
      </c>
      <c r="V643" s="86" t="str">
        <f>IFERROR(VLOOKUP(F643,'Table V'!A:F,6,FALSE),"TBD")</f>
        <v>N/A</v>
      </c>
      <c r="W643" s="81" t="str">
        <f>IFERROR(VLOOKUP(F643,'Table V'!A:G,7,FALSE),"TBD")</f>
        <v>N/A</v>
      </c>
      <c r="X643" s="81" t="str">
        <f>IFERROR(VLOOKUP(A643,[1]Feuil1!$A:$AJ,32,FALSE),"N/A")</f>
        <v>N/A</v>
      </c>
      <c r="Y643" s="86" t="s">
        <v>1897</v>
      </c>
      <c r="Z643" s="89" t="s">
        <v>2274</v>
      </c>
      <c r="AA643" s="81" t="s">
        <v>141</v>
      </c>
      <c r="AB643" s="85" t="s">
        <v>44</v>
      </c>
      <c r="AC643" s="85" t="s">
        <v>44</v>
      </c>
      <c r="AD643" s="85">
        <v>4923</v>
      </c>
      <c r="AE643" s="90">
        <v>43599</v>
      </c>
      <c r="AF643" s="90">
        <v>43749</v>
      </c>
      <c r="AG643" s="90">
        <v>43748</v>
      </c>
      <c r="AH643" s="81"/>
      <c r="AI643" s="133" t="str">
        <f>IFERROR(VLOOKUP(SPARES_MANUF[[#This Row],[LCT pour mise à la MAD]],[2]MAD!$B$4:$J$500000,2,FALSE),"MAD TBD")</f>
        <v>MAD TBD</v>
      </c>
      <c r="AJ643" s="246" t="str">
        <f>IFERROR(VLOOKUP(SPARES_MANUF[[#This Row],[LCT pour mise à la MAD]],[2]MAD!$B$4:$J$500000,9,FALSE),"")</f>
        <v/>
      </c>
      <c r="AK64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3" s="124">
        <f>SPARES_MANUF[[#This Row],[Promised ODD]]</f>
        <v>43749</v>
      </c>
      <c r="AM643" s="124"/>
      <c r="AN643" s="200">
        <f>IFERROR(VLOOKUP(SPARES_MANUF[[#This Row],[P/N]],'Table V'!A$1:O$7777,13,FALSE),"0,00")</f>
        <v>1321</v>
      </c>
      <c r="AO643" s="201" t="str">
        <f>IFERROR(VLOOKUP(SPARES_MANUF[[#This Row],[P/N]],'Table V'!A$1:O$7777,14,FALSE),"0,00")</f>
        <v>N/A</v>
      </c>
      <c r="AP643" s="202" t="str">
        <f>IFERROR(VLOOKUP(SPARES_MANUF[[#This Row],[P/N]],'Table V'!A$1:O$7777,15,FALSE),"TBD")</f>
        <v>EUR</v>
      </c>
      <c r="AQ643" s="201" t="str">
        <f>IFERROR(VLOOKUP(SPARES_MANUF[[#This Row],[CONCAT]],[3]PO_AS!$A$2:$R$2520,16,FALSE),"TBD")</f>
        <v>TBD</v>
      </c>
      <c r="AR643" s="202" t="str">
        <f>IFERROR(VLOOKUP(SPARES_MANUF[[#This Row],[CONCAT]],[3]PO_AS!$A$2:$S$2520,18,FALSE),"TBD")</f>
        <v>TBD</v>
      </c>
      <c r="AS643" s="204" t="str">
        <f>IF(OR(AN643=AQ643,AO643=AQ643),"Valide","Non valide")</f>
        <v>Non valide</v>
      </c>
      <c r="AT643" s="204" t="str">
        <f>IFERROR(IF(SEARCH(AP643,AR643),"Valide","Non valide"),"Non valide")</f>
        <v>Non valide</v>
      </c>
      <c r="AU64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43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43" s="259" t="str">
        <f>LEFT(SPARES_MANUF[[#This Row],[LCT]],9)</f>
        <v>LCT372612</v>
      </c>
      <c r="AX643" s="205">
        <f>SPARES_MANUF[[#This Row],[Collaborated date]]</f>
        <v>43749</v>
      </c>
      <c r="AY643" s="206">
        <f>IF(AND(SPARES_MANUF[[#This Row],[Dashboard date]]&gt;40179,SPARES_MANUF[[#This Row],[Dashboard date]]&lt;45658),SPARES_MANUF[[#This Row],[Dashboard date]],0)</f>
        <v>43749</v>
      </c>
      <c r="AZ643" s="207">
        <f>IF(OR(SPARES_MANUF[[#This Row],[Client]]="STELIA",SPARES_MANUF[[#This Row],[Priority]]="RTN",SPARES_MANUF[[#This Row],[Priority]]="EXP",SPARES_MANUF[[#This Row],[Priority]]="CRIT"),2,1)</f>
        <v>1</v>
      </c>
      <c r="BA643" s="208">
        <f>IFERROR(VLOOKUP(SPARES_MANUF[[#This Row],[P/N]],Tableau2[[#All],[PN]:[Temps alloués (h)]],16,FALSE),"TBD")</f>
        <v>1.78</v>
      </c>
      <c r="BB643" s="208">
        <f>IFERROR(SUM(SPARES_MANUF[[#This Row],[Temps alloués Unitaire]]*SPARES_MANUF[[#This Row],[Requested Qty]]),"TBD")</f>
        <v>1.78</v>
      </c>
    </row>
    <row r="644" spans="1:54" ht="38.25" hidden="1" customHeight="1" x14ac:dyDescent="0.2">
      <c r="A644" s="335" t="str">
        <f>C644&amp;(RIGHT(D644,2))</f>
        <v>2795065310</v>
      </c>
      <c r="B644" s="81" t="str">
        <f>IFERROR(VLOOKUP(F644,'Table V'!A:K,11,FALSE),"TBD")</f>
        <v>AIRBUS</v>
      </c>
      <c r="C644" s="81">
        <v>27950653</v>
      </c>
      <c r="D644" s="85" t="s">
        <v>139</v>
      </c>
      <c r="E644" s="83" t="s">
        <v>86</v>
      </c>
      <c r="F644" s="81" t="s">
        <v>689</v>
      </c>
      <c r="G644" s="81">
        <v>2</v>
      </c>
      <c r="H644" s="81">
        <v>2</v>
      </c>
      <c r="I644" s="81" t="str">
        <f>IFERROR(VLOOKUP(F644,'Stock PHS'!A:F,6,FALSE),"")</f>
        <v/>
      </c>
      <c r="J644" s="84" t="str">
        <f>IFERROR(VLOOKUP(F644,'Table V'!A:I,9,FALSE),"P/N INCONNU")</f>
        <v>P/N CONNU</v>
      </c>
      <c r="K644" s="81" t="str">
        <f>IFERROR(VLOOKUP(F644,'Table V'!A:J,10,FALSE),"TBD")</f>
        <v>TBD</v>
      </c>
      <c r="L644" s="81" t="str">
        <f>IFERROR(VLOOKUP(F644,'Table V'!A:C,3,FALSE),"LdF non existante")</f>
        <v>LdF Non approuvée</v>
      </c>
      <c r="M644" s="85" t="s">
        <v>46</v>
      </c>
      <c r="N644" s="81" t="str">
        <f>IFERROR(VLOOKUP(F644,'Table V'!A:H,8,FALSE),"À définir")</f>
        <v>NON</v>
      </c>
      <c r="O644" s="81" t="str">
        <f>IFERROR(VLOOKUP(F644,'Table V'!A:E,2,FALSE),"TBD")</f>
        <v>PLATE</v>
      </c>
      <c r="P644" s="81" t="str">
        <f>IFERROR(CONCATENATE(VLOOKUP(F644,'Table V'!$A$1:$Q$259969,17,FALSE),"-",(RIGHT(C644,4)),"0",D644),"")</f>
        <v>1251019-0653010</v>
      </c>
      <c r="Q644" s="86" t="s">
        <v>709</v>
      </c>
      <c r="R644" s="82" t="s">
        <v>1127</v>
      </c>
      <c r="S644" s="81"/>
      <c r="T644" s="349">
        <v>43632</v>
      </c>
      <c r="U644" s="88" t="s">
        <v>18</v>
      </c>
      <c r="V644" s="86" t="str">
        <f>IFERROR(VLOOKUP(F644,'Table V'!A:F,6,FALSE),"TBD")</f>
        <v>6925002700</v>
      </c>
      <c r="W644" s="81" t="str">
        <f>IFERROR(VLOOKUP(F644,'Table V'!A:G,7,FALSE),"TBD")</f>
        <v>Qté 2</v>
      </c>
      <c r="X644" s="81" t="str">
        <f>IFERROR(VLOOKUP(A644,[1]Feuil1!$A:$AJ,32,FALSE),"N/A")</f>
        <v>Waiting</v>
      </c>
      <c r="Y644" s="86" t="s">
        <v>1897</v>
      </c>
      <c r="Z644" s="89" t="s">
        <v>1502</v>
      </c>
      <c r="AA644" s="81" t="s">
        <v>840</v>
      </c>
      <c r="AB644" s="85">
        <v>18833</v>
      </c>
      <c r="AC644" s="85" t="s">
        <v>1053</v>
      </c>
      <c r="AD644" s="85">
        <v>3887</v>
      </c>
      <c r="AE644" s="90">
        <v>43448</v>
      </c>
      <c r="AF644" s="90">
        <v>43754</v>
      </c>
      <c r="AG644" s="90">
        <f>IF(OR(E644="AOG",E644="CRIT"),(IFERROR(IF(AF644=0,WORKDAY(AE644,-2),WORKDAY(AF644,-2)),"TBD")),(IFERROR(IF(AF644=0,WORKDAY(AE644,-4),WORKDAY(AF644,-4)),"TBD")))</f>
        <v>43748</v>
      </c>
      <c r="AH644" s="81"/>
      <c r="AI644" s="133" t="str">
        <f>IFERROR(VLOOKUP(SPARES_MANUF[[#This Row],[LCT pour mise à la MAD]],[2]MAD!$B$4:$J$500000,2,FALSE),"MAD TBD")</f>
        <v>MAD TBD</v>
      </c>
      <c r="AJ644" s="246" t="str">
        <f>IFERROR(VLOOKUP(SPARES_MANUF[[#This Row],[LCT pour mise à la MAD]],[2]MAD!$B$4:$J$500000,9,FALSE),"")</f>
        <v/>
      </c>
      <c r="AK64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4" s="124">
        <f>SPARES_MANUF[[#This Row],[Promised ODD]]</f>
        <v>43754</v>
      </c>
      <c r="AM644" s="124" t="s">
        <v>10</v>
      </c>
      <c r="AN644" s="200">
        <f>IFERROR(VLOOKUP(SPARES_MANUF[[#This Row],[P/N]],'Table V'!A$1:O$7777,13,FALSE),"0,00")</f>
        <v>2380</v>
      </c>
      <c r="AO644" s="201">
        <f>IFERROR(VLOOKUP(SPARES_MANUF[[#This Row],[P/N]],'Table V'!A$1:O$7777,14,FALSE),"0,00")</f>
        <v>0</v>
      </c>
      <c r="AP644" s="202" t="str">
        <f>IFERROR(VLOOKUP(SPARES_MANUF[[#This Row],[P/N]],'Table V'!A$1:O$7777,15,FALSE),"TBD")</f>
        <v>USD</v>
      </c>
      <c r="AQ644" s="201">
        <f>IFERROR(VLOOKUP(SPARES_MANUF[[#This Row],[CONCAT]],[3]PO_AS!$A$2:$R$2520,16,FALSE),"TBD")</f>
        <v>2380</v>
      </c>
      <c r="AR644" s="202" t="str">
        <f>IFERROR(VLOOKUP(SPARES_MANUF[[#This Row],[CONCAT]],[3]PO_AS!$A$2:$S$2520,18,FALSE),"TBD")</f>
        <v>USD</v>
      </c>
      <c r="AS644" s="204" t="str">
        <f>IF(OR(AN644=AQ644,AO644=AQ644),"Valide","Non valide")</f>
        <v>Valide</v>
      </c>
      <c r="AT644" s="204" t="str">
        <f>IFERROR(IF(SEARCH(AP644,AR644),"Valide","Non valide"),"Non valide")</f>
        <v>Valide</v>
      </c>
      <c r="AU64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4760</v>
      </c>
      <c r="AV644" s="280">
        <f>IFERROR(SPARES_MANUF[[#This Row],[CA]]*INDEX('Paramètres listes'!$A$32:$C$34,MATCH(SPARES_MANUF[[#This Row],[Devise vendue]],'Paramètres listes'!$A$32:$A$34,0),MATCH(DASHBOARD!$J$5,'Paramètres listes'!$A$32:$C$32,0)),"0,00")</f>
        <v>4236.3999999999996</v>
      </c>
      <c r="AW644" s="259" t="str">
        <f>LEFT(SPARES_MANUF[[#This Row],[LCT]],9)</f>
        <v>LCT184712</v>
      </c>
      <c r="AX644" s="205">
        <f>SPARES_MANUF[[#This Row],[Collaborated date]]</f>
        <v>43754</v>
      </c>
      <c r="AY644" s="206">
        <f>IF(AND(SPARES_MANUF[[#This Row],[Dashboard date]]&gt;40179,SPARES_MANUF[[#This Row],[Dashboard date]]&lt;45658),SPARES_MANUF[[#This Row],[Dashboard date]],0)</f>
        <v>43754</v>
      </c>
      <c r="AZ644" s="207">
        <f>IF(OR(SPARES_MANUF[[#This Row],[Client]]="STELIA",SPARES_MANUF[[#This Row],[Priority]]="RTN",SPARES_MANUF[[#This Row],[Priority]]="EXP",SPARES_MANUF[[#This Row],[Priority]]="CRIT"),2,1)</f>
        <v>2</v>
      </c>
      <c r="BA644" s="208">
        <f>IFERROR(VLOOKUP(SPARES_MANUF[[#This Row],[P/N]],Tableau2[[#All],[PN]:[Temps alloués (h)]],16,FALSE),"TBD")</f>
        <v>5</v>
      </c>
      <c r="BB644" s="208">
        <f>IFERROR(SUM(SPARES_MANUF[[#This Row],[Temps alloués Unitaire]]*SPARES_MANUF[[#This Row],[Requested Qty]]),"TBD")</f>
        <v>10</v>
      </c>
    </row>
    <row r="645" spans="1:54" ht="38.25" hidden="1" customHeight="1" x14ac:dyDescent="0.2">
      <c r="A645" s="335" t="str">
        <f>C645&amp;(RIGHT(D645,2))</f>
        <v>2812312810</v>
      </c>
      <c r="B645" s="81" t="str">
        <f>IFERROR(VLOOKUP(F645,'Table V'!A:K,11,FALSE),"TBD")</f>
        <v>AIRBUS</v>
      </c>
      <c r="C645" s="81">
        <v>28123128</v>
      </c>
      <c r="D645" s="85" t="s">
        <v>139</v>
      </c>
      <c r="E645" s="83" t="s">
        <v>86</v>
      </c>
      <c r="F645" s="81" t="s">
        <v>576</v>
      </c>
      <c r="G645" s="81">
        <v>1</v>
      </c>
      <c r="H645" s="81">
        <v>1</v>
      </c>
      <c r="I645" s="81" t="str">
        <f>IFERROR(VLOOKUP(F645,'Stock PHS'!A:F,6,FALSE),"")</f>
        <v/>
      </c>
      <c r="J645" s="84" t="str">
        <f>IFERROR(VLOOKUP(F645,'Table V'!A:I,9,FALSE),"P/N INCONNU")</f>
        <v>P/N CONNU</v>
      </c>
      <c r="K645" s="81" t="str">
        <f>IFERROR(VLOOKUP(F645,'Table V'!A:J,10,FALSE),"TBD")</f>
        <v>NB5457P</v>
      </c>
      <c r="L645" s="81" t="str">
        <f>IFERROR(VLOOKUP(F645,'Table V'!A:C,3,FALSE),"LdF non existante")</f>
        <v>LdF approuvée</v>
      </c>
      <c r="M645" s="85"/>
      <c r="N645" s="85" t="str">
        <f>IFERROR(VLOOKUP(F645,'Table V'!A:H,8,FALSE),"À définir")</f>
        <v>NON</v>
      </c>
      <c r="O645" s="81">
        <f>IFERROR(VLOOKUP(F645,'Table V'!A:E,2,FALSE),"TBD")</f>
        <v>117</v>
      </c>
      <c r="P645" s="85" t="str">
        <f>IFERROR(CONCATENATE(VLOOKUP(F645,'Table V'!$A$1:$Q$259969,17,FALSE),"-",(RIGHT(C645,4)),"0",D645),"")</f>
        <v>1251019-3128010</v>
      </c>
      <c r="Q645" s="92" t="str">
        <f>IFERROR(VLOOKUP(F645,'Table V'!A:L,12,FALSE),"")</f>
        <v>LAB</v>
      </c>
      <c r="R645" s="82" t="s">
        <v>1875</v>
      </c>
      <c r="S645" s="81" t="s">
        <v>1872</v>
      </c>
      <c r="T645" s="90">
        <v>43724</v>
      </c>
      <c r="U645" s="88"/>
      <c r="V645" s="93" t="str">
        <f>IFERROR(VLOOKUP(F645,'Table V'!A:F,6,FALSE),"TBD")</f>
        <v>N/A</v>
      </c>
      <c r="W645" s="94" t="str">
        <f>IFERROR(VLOOKUP(F645,'Table V'!A:G,7,FALSE),"TBD")</f>
        <v>N/A</v>
      </c>
      <c r="X645" s="81" t="str">
        <f>IFERROR(VLOOKUP(A645,[1]Feuil1!$A:$AJ,32,FALSE),"N/A")</f>
        <v>N/A</v>
      </c>
      <c r="Y645" s="86" t="s">
        <v>1897</v>
      </c>
      <c r="Z645" s="89" t="s">
        <v>1906</v>
      </c>
      <c r="AA645" s="81" t="s">
        <v>840</v>
      </c>
      <c r="AB645" s="85">
        <v>23839</v>
      </c>
      <c r="AC645" s="85"/>
      <c r="AD645" s="85"/>
      <c r="AE645" s="90">
        <v>43754.999988425923</v>
      </c>
      <c r="AF645" s="90">
        <v>43754.999988425923</v>
      </c>
      <c r="AG645" s="90">
        <f>IF(OR(E645="AOG",E645="CRIT"),(IFERROR(IF(AF645=0,WORKDAY(AE645,-2),WORKDAY(AF645,-2)),"TBD")),(IFERROR(IF(AF645=0,WORKDAY(AE645,-4),WORKDAY(AF645,-4)),"TBD")))</f>
        <v>43748</v>
      </c>
      <c r="AH645" s="90"/>
      <c r="AI645" s="133" t="str">
        <f>IFERROR(VLOOKUP(SPARES_MANUF[[#This Row],[LCT pour mise à la MAD]],[2]MAD!$B$4:$J$500000,2,FALSE),"MAD TBD")</f>
        <v>MAD TBD</v>
      </c>
      <c r="AJ645" s="124" t="str">
        <f>IFERROR(VLOOKUP(SPARES_MANUF[[#This Row],[LCT pour mise à la MAD]],[2]MAD!$B$4:$J$500000,9,FALSE),"")</f>
        <v/>
      </c>
      <c r="AK64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5" s="124">
        <f>SPARES_MANUF[[#This Row],[Promised ODD]]</f>
        <v>43754.999988425923</v>
      </c>
      <c r="AM645" s="124" t="s">
        <v>10</v>
      </c>
      <c r="AN645" s="200">
        <f>IFERROR(VLOOKUP(SPARES_MANUF[[#This Row],[P/N]],'Table V'!A$1:O$7777,13,FALSE),"0,00")</f>
        <v>1313.9</v>
      </c>
      <c r="AO645" s="201">
        <f>IFERROR(VLOOKUP(SPARES_MANUF[[#This Row],[P/N]],'Table V'!A$1:O$7777,14,FALSE),"0,00")</f>
        <v>0</v>
      </c>
      <c r="AP645" s="209" t="str">
        <f>IFERROR(VLOOKUP(SPARES_MANUF[[#This Row],[P/N]],'Table V'!A$1:O$7777,15,FALSE),"TBD")</f>
        <v>USD</v>
      </c>
      <c r="AQ645" s="201">
        <f>IFERROR(VLOOKUP(SPARES_MANUF[[#This Row],[CONCAT]],[3]PO_AS!$A$2:$R$2520,16,FALSE),"TBD")</f>
        <v>1313.9</v>
      </c>
      <c r="AR645" s="202" t="str">
        <f>IFERROR(VLOOKUP(SPARES_MANUF[[#This Row],[CONCAT]],[3]PO_AS!$A$2:$S$2520,18,FALSE),"TBD")</f>
        <v>USD</v>
      </c>
      <c r="AS645" s="202" t="str">
        <f>IF(OR(AN645=AQ645,AO645=AQ645),"Valide","Non valide")</f>
        <v>Valide</v>
      </c>
      <c r="AT645" s="202" t="str">
        <f>IFERROR(IF(SEARCH(AP645,AR645),"Valide","Non valide"),"Non valide")</f>
        <v>Valide</v>
      </c>
      <c r="AU64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4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45" s="259" t="str">
        <f>LEFT(SPARES_MANUF[[#This Row],[LCT]],9)</f>
        <v>LCT325058</v>
      </c>
      <c r="AX645" s="205">
        <f>SPARES_MANUF[[#This Row],[Collaborated date]]</f>
        <v>43754.999988425923</v>
      </c>
      <c r="AY645" s="206">
        <f>IF(AND(SPARES_MANUF[[#This Row],[Dashboard date]]&gt;40179,SPARES_MANUF[[#This Row],[Dashboard date]]&lt;45658),SPARES_MANUF[[#This Row],[Dashboard date]],0)</f>
        <v>43754.999988425923</v>
      </c>
      <c r="AZ645" s="207">
        <f>IF(OR(SPARES_MANUF[[#This Row],[Client]]="STELIA",SPARES_MANUF[[#This Row],[Priority]]="RTN",SPARES_MANUF[[#This Row],[Priority]]="EXP",SPARES_MANUF[[#This Row],[Priority]]="CRIT"),2,1)</f>
        <v>2</v>
      </c>
      <c r="BA645" s="208">
        <f>IFERROR(VLOOKUP(SPARES_MANUF[[#This Row],[P/N]],Tableau2[[#All],[PN]:[Temps alloués (h)]],16,FALSE),"TBD")</f>
        <v>3.74</v>
      </c>
      <c r="BB645" s="208">
        <f>IFERROR(SUM(SPARES_MANUF[[#This Row],[Temps alloués Unitaire]]*SPARES_MANUF[[#This Row],[Requested Qty]]),"TBD")</f>
        <v>3.74</v>
      </c>
    </row>
    <row r="646" spans="1:54" ht="38.25" hidden="1" customHeight="1" x14ac:dyDescent="0.2">
      <c r="A646" s="335" t="str">
        <f>C646&amp;(RIGHT(D646,2))</f>
        <v>2800709410</v>
      </c>
      <c r="B646" s="81" t="str">
        <f>IFERROR(VLOOKUP(F646,'Table V'!A:K,11,FALSE),"TBD")</f>
        <v>AIRBUS</v>
      </c>
      <c r="C646" s="81">
        <v>28007094</v>
      </c>
      <c r="D646" s="85" t="s">
        <v>139</v>
      </c>
      <c r="E646" s="83" t="s">
        <v>86</v>
      </c>
      <c r="F646" s="81" t="s">
        <v>650</v>
      </c>
      <c r="G646" s="81">
        <v>15</v>
      </c>
      <c r="H646" s="81">
        <v>15</v>
      </c>
      <c r="I646" s="81" t="str">
        <f>IFERROR(VLOOKUP(F646,'Stock PHS'!A:F,6,FALSE),"")</f>
        <v/>
      </c>
      <c r="J646" s="84" t="str">
        <f>IFERROR(VLOOKUP(F646,'Table V'!A:I,9,FALSE),"P/N INCONNU")</f>
        <v>P/N CONNU</v>
      </c>
      <c r="K646" s="81" t="str">
        <f>IFERROR(VLOOKUP(F646,'Table V'!A:J,10,FALSE),"TBD")</f>
        <v>N/A</v>
      </c>
      <c r="L646" s="81" t="str">
        <f>IFERROR(VLOOKUP(F646,'Table V'!A:C,3,FALSE),"LdF non existante")</f>
        <v>LdF approuvée</v>
      </c>
      <c r="M646" s="85"/>
      <c r="N646" s="85" t="str">
        <f>IFERROR(VLOOKUP(F646,'Table V'!A:H,8,FALSE),"À définir")</f>
        <v>NON</v>
      </c>
      <c r="O646" s="81" t="str">
        <f>IFERROR(VLOOKUP(F646,'Table V'!A:E,2,FALSE),"TBD")</f>
        <v>PROTECTION CAP</v>
      </c>
      <c r="P646" s="81" t="str">
        <f>IFERROR(CONCATENATE(VLOOKUP(F646,'Table V'!$A$1:$Q$259969,17,FALSE),"-",(RIGHT(C646,4)),"0",D646),"")</f>
        <v>1251019-7094010</v>
      </c>
      <c r="Q646" s="92" t="str">
        <f>IFERROR(VLOOKUP(F646,'Table V'!A:L,12,FALSE),"")</f>
        <v>COL</v>
      </c>
      <c r="R646" s="82" t="s">
        <v>1241</v>
      </c>
      <c r="S646" s="81" t="s">
        <v>1242</v>
      </c>
      <c r="T646" s="90">
        <v>43724</v>
      </c>
      <c r="U646" s="88"/>
      <c r="V646" s="93" t="str">
        <f>IFERROR(VLOOKUP(F646,'Table V'!A:F,6,FALSE),"TBD")</f>
        <v>N/A</v>
      </c>
      <c r="W646" s="94" t="str">
        <f>IFERROR(VLOOKUP(F646,'Table V'!A:G,7,FALSE),"TBD")</f>
        <v>N/A</v>
      </c>
      <c r="X646" s="94" t="str">
        <f>IFERROR(VLOOKUP(A646,[1]Feuil1!$A:$AJ,32,FALSE),"N/A")</f>
        <v>N/A</v>
      </c>
      <c r="Y646" s="86" t="s">
        <v>1897</v>
      </c>
      <c r="Z646" s="89" t="s">
        <v>1243</v>
      </c>
      <c r="AA646" s="81" t="s">
        <v>840</v>
      </c>
      <c r="AB646" s="85">
        <v>20196</v>
      </c>
      <c r="AC646" s="85"/>
      <c r="AD646" s="85"/>
      <c r="AE646" s="90">
        <v>43755</v>
      </c>
      <c r="AF646" s="90">
        <v>43755</v>
      </c>
      <c r="AG646" s="90">
        <f>IF(OR(E646="AOG",E646="CRIT"),(IFERROR(IF(AF646=0,WORKDAY(AE646,-2),WORKDAY(AF646,-2)),"TBD")),(IFERROR(IF(AF646=0,WORKDAY(AE646,-4),WORKDAY(AF646,-4)),"TBD")))</f>
        <v>43749</v>
      </c>
      <c r="AH646" s="81"/>
      <c r="AI646" s="133" t="str">
        <f>IFERROR(VLOOKUP(SPARES_MANUF[[#This Row],[LCT pour mise à la MAD]],[2]MAD!$B$4:$J$500000,2,FALSE),"MAD TBD")</f>
        <v>MAD TBD</v>
      </c>
      <c r="AJ646" s="246" t="str">
        <f>IFERROR(VLOOKUP(SPARES_MANUF[[#This Row],[LCT pour mise à la MAD]],[2]MAD!$B$4:$J$500000,9,FALSE),"")</f>
        <v/>
      </c>
      <c r="AK64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6" s="124">
        <f>SPARES_MANUF[[#This Row],[Promised ODD]]</f>
        <v>43755</v>
      </c>
      <c r="AM646" s="124" t="s">
        <v>10</v>
      </c>
      <c r="AN646" s="200">
        <f>IFERROR(VLOOKUP(SPARES_MANUF[[#This Row],[P/N]],'Table V'!A$1:O$7777,13,FALSE),"0,00")</f>
        <v>134</v>
      </c>
      <c r="AO646" s="201">
        <f>IFERROR(VLOOKUP(SPARES_MANUF[[#This Row],[P/N]],'Table V'!A$1:O$7777,14,FALSE),"0,00")</f>
        <v>0</v>
      </c>
      <c r="AP646" s="202" t="str">
        <f>IFERROR(VLOOKUP(SPARES_MANUF[[#This Row],[P/N]],'Table V'!A$1:O$7777,15,FALSE),"TBD")</f>
        <v>EUR</v>
      </c>
      <c r="AQ646" s="201">
        <f>IFERROR(VLOOKUP(SPARES_MANUF[[#This Row],[CONCAT]],[3]PO_AS!$A$2:$R$2520,16,FALSE),"TBD")</f>
        <v>134</v>
      </c>
      <c r="AR646" s="202" t="str">
        <f>IFERROR(VLOOKUP(SPARES_MANUF[[#This Row],[CONCAT]],[3]PO_AS!$A$2:$S$2520,18,FALSE),"TBD")</f>
        <v>EUR</v>
      </c>
      <c r="AS646" s="204" t="str">
        <f>IF(OR(AN646=AQ646,AO646=AQ646),"Valide","Non valide")</f>
        <v>Valide</v>
      </c>
      <c r="AT646" s="202" t="str">
        <f>IFERROR(IF(SEARCH(AP646,AR646),"Valide","Non valide"),"Non valide")</f>
        <v>Valide</v>
      </c>
      <c r="AU64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2010</v>
      </c>
      <c r="AV646" s="280">
        <f>IFERROR(SPARES_MANUF[[#This Row],[CA]]*INDEX('Paramètres listes'!$A$32:$C$34,MATCH(SPARES_MANUF[[#This Row],[Devise vendue]],'Paramètres listes'!$A$32:$A$34,0),MATCH(DASHBOARD!$J$5,'Paramètres listes'!$A$32:$C$32,0)),"0,00")</f>
        <v>2010</v>
      </c>
      <c r="AW646" s="259" t="str">
        <f>LEFT(SPARES_MANUF[[#This Row],[LCT]],9)</f>
        <v>LCT222718</v>
      </c>
      <c r="AX646" s="205">
        <f>SPARES_MANUF[[#This Row],[Collaborated date]]</f>
        <v>43755</v>
      </c>
      <c r="AY646" s="206">
        <f>IF(AND(SPARES_MANUF[[#This Row],[Dashboard date]]&gt;40179,SPARES_MANUF[[#This Row],[Dashboard date]]&lt;45658),SPARES_MANUF[[#This Row],[Dashboard date]],0)</f>
        <v>43755</v>
      </c>
      <c r="AZ646" s="207">
        <f>IF(OR(SPARES_MANUF[[#This Row],[Client]]="STELIA",SPARES_MANUF[[#This Row],[Priority]]="RTN",SPARES_MANUF[[#This Row],[Priority]]="EXP",SPARES_MANUF[[#This Row],[Priority]]="CRIT"),2,1)</f>
        <v>2</v>
      </c>
      <c r="BA646" s="208">
        <f>IFERROR(VLOOKUP(SPARES_MANUF[[#This Row],[P/N]],Tableau2[[#All],[PN]:[Temps alloués (h)]],16,FALSE),"TBD")</f>
        <v>0.65</v>
      </c>
      <c r="BB646" s="208">
        <f>IFERROR(SUM(SPARES_MANUF[[#This Row],[Temps alloués Unitaire]]*SPARES_MANUF[[#This Row],[Requested Qty]]),"TBD")</f>
        <v>9.75</v>
      </c>
    </row>
    <row r="647" spans="1:54" ht="38.25" hidden="1" customHeight="1" x14ac:dyDescent="0.2">
      <c r="A647" s="335" t="str">
        <f>C647&amp;(RIGHT(D647,2))</f>
        <v>2770215110</v>
      </c>
      <c r="B647" s="81" t="str">
        <f>IFERROR(VLOOKUP(F647,'Table V'!A:K,11,FALSE),"TBD")</f>
        <v>AIRBUS</v>
      </c>
      <c r="C647" s="81">
        <v>27702151</v>
      </c>
      <c r="D647" s="85">
        <v>10</v>
      </c>
      <c r="E647" s="83" t="s">
        <v>86</v>
      </c>
      <c r="F647" s="81" t="s">
        <v>689</v>
      </c>
      <c r="G647" s="81">
        <v>25</v>
      </c>
      <c r="H647" s="81">
        <v>25</v>
      </c>
      <c r="I647" s="81" t="str">
        <f>IFERROR(VLOOKUP(F647,'Stock PHS'!A:F,6,FALSE),"")</f>
        <v/>
      </c>
      <c r="J647" s="84" t="str">
        <f>IFERROR(VLOOKUP(F647,'Table V'!A:I,9,FALSE),"P/N INCONNU")</f>
        <v>P/N CONNU</v>
      </c>
      <c r="K647" s="81" t="str">
        <f>IFERROR(VLOOKUP(F647,'Table V'!A:J,10,FALSE),"TBD")</f>
        <v>TBD</v>
      </c>
      <c r="L647" s="81" t="str">
        <f>IFERROR(VLOOKUP(F647,'Table V'!A:C,3,FALSE),"LdF non existante")</f>
        <v>LdF Non approuvée</v>
      </c>
      <c r="M647" s="85" t="s">
        <v>46</v>
      </c>
      <c r="N647" s="81" t="str">
        <f>IFERROR(VLOOKUP(F647,'Table V'!A:H,8,FALSE),"À définir")</f>
        <v>NON</v>
      </c>
      <c r="O647" s="81" t="str">
        <f>IFERROR(VLOOKUP(F647,'Table V'!A:E,2,FALSE),"TBD")</f>
        <v>PLATE</v>
      </c>
      <c r="P647" s="81" t="str">
        <f>IFERROR(CONCATENATE(VLOOKUP(F647,'Table V'!$A$1:$Q$259969,17,FALSE),"-",(RIGHT(C647,4)),"0",D647),"")</f>
        <v>1251019-2151010</v>
      </c>
      <c r="Q647" s="86" t="s">
        <v>709</v>
      </c>
      <c r="R647" s="82" t="s">
        <v>1005</v>
      </c>
      <c r="S647" s="81" t="s">
        <v>1014</v>
      </c>
      <c r="T647" s="90">
        <v>43724</v>
      </c>
      <c r="U647" s="88" t="s">
        <v>18</v>
      </c>
      <c r="V647" s="86" t="str">
        <f>IFERROR(VLOOKUP(F647,'Table V'!A:F,6,FALSE),"TBD")</f>
        <v>6925002700</v>
      </c>
      <c r="W647" s="81" t="str">
        <f>IFERROR(VLOOKUP(F647,'Table V'!A:G,7,FALSE),"TBD")</f>
        <v>Qté 2</v>
      </c>
      <c r="X647" s="81" t="str">
        <f>IFERROR(VLOOKUP(A647,[1]Feuil1!$A:$AJ,32,FALSE),"N/A")</f>
        <v>Waiting</v>
      </c>
      <c r="Y647" s="86" t="s">
        <v>1897</v>
      </c>
      <c r="Z647" s="89" t="s">
        <v>1399</v>
      </c>
      <c r="AA647" s="81" t="s">
        <v>1016</v>
      </c>
      <c r="AB647" s="85">
        <v>12653</v>
      </c>
      <c r="AC647" s="85" t="s">
        <v>696</v>
      </c>
      <c r="AD647" s="85" t="s">
        <v>44</v>
      </c>
      <c r="AE647" s="90">
        <v>43281</v>
      </c>
      <c r="AF647" s="90">
        <v>43756</v>
      </c>
      <c r="AG647" s="90">
        <f>IF(OR(E647="AOG",E647="CRIT"),(IFERROR(IF(AF647=0,WORKDAY(AE647,-2),WORKDAY(AF647,-2)),"TBD")),(IFERROR(IF(AF647=0,WORKDAY(AE647,-4),WORKDAY(AF647,-4)),"TBD")))</f>
        <v>43752</v>
      </c>
      <c r="AH647" s="81"/>
      <c r="AI647" s="133" t="str">
        <f>IFERROR(VLOOKUP(SPARES_MANUF[[#This Row],[LCT pour mise à la MAD]],[2]MAD!$B$4:$J$500000,2,FALSE),"MAD TBD")</f>
        <v>MAD TBD</v>
      </c>
      <c r="AJ647" s="246" t="str">
        <f>IFERROR(VLOOKUP(SPARES_MANUF[[#This Row],[LCT pour mise à la MAD]],[2]MAD!$B$4:$J$500000,9,FALSE),"")</f>
        <v/>
      </c>
      <c r="AK64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7" s="124">
        <f>SPARES_MANUF[[#This Row],[Promised ODD]]</f>
        <v>43756</v>
      </c>
      <c r="AM647" s="124" t="s">
        <v>10</v>
      </c>
      <c r="AN647" s="200">
        <f>IFERROR(VLOOKUP(SPARES_MANUF[[#This Row],[P/N]],'Table V'!A$1:O$7777,13,FALSE),"0,00")</f>
        <v>2380</v>
      </c>
      <c r="AO647" s="201">
        <f>IFERROR(VLOOKUP(SPARES_MANUF[[#This Row],[P/N]],'Table V'!A$1:O$7777,14,FALSE),"0,00")</f>
        <v>0</v>
      </c>
      <c r="AP647" s="202" t="str">
        <f>IFERROR(VLOOKUP(SPARES_MANUF[[#This Row],[P/N]],'Table V'!A$1:O$7777,15,FALSE),"TBD")</f>
        <v>USD</v>
      </c>
      <c r="AQ647" s="201">
        <f>IFERROR(VLOOKUP(SPARES_MANUF[[#This Row],[CONCAT]],[3]PO_AS!$A$2:$R$2520,16,FALSE),"TBD")</f>
        <v>2380</v>
      </c>
      <c r="AR647" s="202" t="str">
        <f>IFERROR(VLOOKUP(SPARES_MANUF[[#This Row],[CONCAT]],[3]PO_AS!$A$2:$S$2520,18,FALSE),"TBD")</f>
        <v>USD</v>
      </c>
      <c r="AS647" s="204" t="str">
        <f>IF(OR(AN647=AQ647,AO647=AQ647),"Valide","Non valide")</f>
        <v>Valide</v>
      </c>
      <c r="AT647" s="204" t="str">
        <f>IFERROR(IF(SEARCH(AP647,AR647),"Valide","Non valide"),"Non valide")</f>
        <v>Valide</v>
      </c>
      <c r="AU64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59500</v>
      </c>
      <c r="AV647" s="280">
        <f>IFERROR(SPARES_MANUF[[#This Row],[CA]]*INDEX('Paramètres listes'!$A$32:$C$34,MATCH(SPARES_MANUF[[#This Row],[Devise vendue]],'Paramètres listes'!$A$32:$A$34,0),MATCH(DASHBOARD!$J$5,'Paramètres listes'!$A$32:$C$32,0)),"0,00")</f>
        <v>52955</v>
      </c>
      <c r="AW647" s="259" t="str">
        <f>LEFT(SPARES_MANUF[[#This Row],[LCT]],9)</f>
        <v>LCT055785</v>
      </c>
      <c r="AX647" s="205">
        <f>SPARES_MANUF[[#This Row],[Collaborated date]]</f>
        <v>43756</v>
      </c>
      <c r="AY647" s="206">
        <f>IF(AND(SPARES_MANUF[[#This Row],[Dashboard date]]&gt;40179,SPARES_MANUF[[#This Row],[Dashboard date]]&lt;45658),SPARES_MANUF[[#This Row],[Dashboard date]],0)</f>
        <v>43756</v>
      </c>
      <c r="AZ647" s="207">
        <f>IF(OR(SPARES_MANUF[[#This Row],[Client]]="STELIA",SPARES_MANUF[[#This Row],[Priority]]="RTN",SPARES_MANUF[[#This Row],[Priority]]="EXP",SPARES_MANUF[[#This Row],[Priority]]="CRIT"),2,1)</f>
        <v>2</v>
      </c>
      <c r="BA647" s="208">
        <f>IFERROR(VLOOKUP(SPARES_MANUF[[#This Row],[P/N]],Tableau2[[#All],[PN]:[Temps alloués (h)]],16,FALSE),"TBD")</f>
        <v>5</v>
      </c>
      <c r="BB647" s="208">
        <f>IFERROR(SUM(SPARES_MANUF[[#This Row],[Temps alloués Unitaire]]*SPARES_MANUF[[#This Row],[Requested Qty]]),"TBD")</f>
        <v>125</v>
      </c>
    </row>
    <row r="648" spans="1:54" ht="38.25" hidden="1" x14ac:dyDescent="0.2">
      <c r="A648" s="335" t="str">
        <f>C648&amp;(RIGHT(D648,2))</f>
        <v>CDE-CCP7770108</v>
      </c>
      <c r="B648" s="81" t="str">
        <f>IFERROR(VLOOKUP(F648,'Table V'!A:K,11,FALSE),"TBD")</f>
        <v>LATECOERE</v>
      </c>
      <c r="C648" s="81" t="s">
        <v>300</v>
      </c>
      <c r="D648" s="82">
        <v>8</v>
      </c>
      <c r="E648" s="83" t="s">
        <v>86</v>
      </c>
      <c r="F648" s="81" t="s">
        <v>1476</v>
      </c>
      <c r="G648" s="81">
        <v>10</v>
      </c>
      <c r="H648" s="81">
        <v>0</v>
      </c>
      <c r="I648" s="81" t="str">
        <f>IFERROR(VLOOKUP(F648,'Stock PHS'!A:F,6,FALSE),"")</f>
        <v/>
      </c>
      <c r="J648" s="84" t="str">
        <f>IFERROR(VLOOKUP(F648,'Table V'!A:I,9,FALSE),"P/N INCONNU")</f>
        <v>P/N CONNU</v>
      </c>
      <c r="K648" s="81" t="str">
        <f>IFERROR(VLOOKUP(F648,'Table V'!A:J,10,FALSE),"TBD")</f>
        <v>N/A</v>
      </c>
      <c r="L648" s="81" t="str">
        <f>IFERROR(VLOOKUP(F648,'Table V'!A:C,3,FALSE),"LdF non existante")</f>
        <v>LdF approuvée</v>
      </c>
      <c r="M648" s="85" t="s">
        <v>46</v>
      </c>
      <c r="N648" s="81" t="str">
        <f>IFERROR(VLOOKUP(F648,'Table V'!A:H,8,FALSE),"À définir")</f>
        <v>N/A</v>
      </c>
      <c r="O648" s="81" t="str">
        <f>IFERROR(VLOOKUP(F648,'Table V'!A:E,2,FALSE),"TBD")</f>
        <v>FDCP-L1</v>
      </c>
      <c r="P648" s="81" t="str">
        <f>IFERROR(CONCATENATE(VLOOKUP(F648,'Table V'!$A$1:$Q$259969,17,FALSE),"-",(RIGHT(C648,4)),"0",D648),"")</f>
        <v>1251619-701008</v>
      </c>
      <c r="Q648" s="86" t="str">
        <f>IFERROR(VLOOKUP(F648,'Table V'!A:L,12,FALSE),"")</f>
        <v>COL</v>
      </c>
      <c r="R648" s="82" t="s">
        <v>394</v>
      </c>
      <c r="S648" s="81" t="s">
        <v>395</v>
      </c>
      <c r="T648" s="90">
        <v>43599</v>
      </c>
      <c r="U648" s="88" t="s">
        <v>18</v>
      </c>
      <c r="V648" s="86" t="str">
        <f>IFERROR(VLOOKUP(F648,'Table V'!A:F,6,FALSE),"TBD")</f>
        <v>N/A</v>
      </c>
      <c r="W648" s="81" t="str">
        <f>IFERROR(VLOOKUP(F648,'Table V'!A:G,7,FALSE),"TBD")</f>
        <v>N/A</v>
      </c>
      <c r="X648" s="81" t="str">
        <f>IFERROR(VLOOKUP(A648,[1]Feuil1!$A:$AJ,32,FALSE),"N/A")</f>
        <v>N/A</v>
      </c>
      <c r="Y648" s="86" t="s">
        <v>1893</v>
      </c>
      <c r="Z648" s="89"/>
      <c r="AA648" s="81" t="s">
        <v>141</v>
      </c>
      <c r="AB648" s="85">
        <v>6867</v>
      </c>
      <c r="AC648" s="85"/>
      <c r="AD648" s="85">
        <v>1149</v>
      </c>
      <c r="AE648" s="90">
        <v>43357</v>
      </c>
      <c r="AF648" s="90" t="s">
        <v>129</v>
      </c>
      <c r="AG648" s="90" t="str">
        <f>IF(OR(E648="AOG",E648="CRIT"),(IFERROR(IF(AF648=0,WORKDAY(AE648,-2),WORKDAY(AF648,-2)),"TBD")),(IFERROR(IF(AF648=0,WORKDAY(AE648,-4),WORKDAY(AF648,-4)),"TBD")))</f>
        <v>TBD</v>
      </c>
      <c r="AH648" s="81" t="s">
        <v>44</v>
      </c>
      <c r="AI648" s="133" t="str">
        <f>IFERROR(VLOOKUP(SPARES_MANUF[[#This Row],[LCT pour mise à la MAD]],[2]MAD!$B$4:$J$500000,2,FALSE),"MAD TBD")</f>
        <v>MAD TBD</v>
      </c>
      <c r="AJ648" s="124" t="str">
        <f>IFERROR(VLOOKUP(SPARES_MANUF[[#This Row],[LCT pour mise à la MAD]],[2]MAD!$B$4:$J$500000,9,FALSE),"")</f>
        <v/>
      </c>
      <c r="AK648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8" s="124">
        <v>43357</v>
      </c>
      <c r="AM648" s="122" t="s">
        <v>10</v>
      </c>
      <c r="AN648" s="200">
        <f>IFERROR(VLOOKUP(SPARES_MANUF[[#This Row],[P/N]],'Table V'!A$1:O$7777,13,FALSE),"0,00")</f>
        <v>1239</v>
      </c>
      <c r="AO648" s="201" t="str">
        <f>IFERROR(VLOOKUP(SPARES_MANUF[[#This Row],[P/N]],'Table V'!A$1:O$7777,14,FALSE),"0,00")</f>
        <v>N/A</v>
      </c>
      <c r="AP648" s="202" t="str">
        <f>IFERROR(VLOOKUP(SPARES_MANUF[[#This Row],[P/N]],'Table V'!A$1:O$7777,15,FALSE),"TBD")</f>
        <v>EUR</v>
      </c>
      <c r="AQ648" s="201" t="str">
        <f>IFERROR(VLOOKUP(SPARES_MANUF[[#This Row],[CONCAT]],[3]PO_AS!$A$2:$R$2520,16,FALSE),"TBD")</f>
        <v>TBD</v>
      </c>
      <c r="AR648" s="204" t="str">
        <f>IFERROR(VLOOKUP(SPARES_MANUF[[#This Row],[CONCAT]],[3]PO_AS!$A$2:$S$2520,18,FALSE),"TBD")</f>
        <v>TBD</v>
      </c>
      <c r="AS648" s="204" t="str">
        <f>IF(OR(AN648=AQ648,AO648=AQ648),"Valide","Non valide")</f>
        <v>Non valide</v>
      </c>
      <c r="AT648" s="204" t="str">
        <f>IFERROR(IF(SEARCH(AP648,AR648),"Valide","Non valide"),"Non valide")</f>
        <v>Non valide</v>
      </c>
      <c r="AU64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12390</v>
      </c>
      <c r="AV648" s="280">
        <f>IFERROR(SPARES_MANUF[[#This Row],[CA]]*INDEX('Paramètres listes'!$A$32:$C$34,MATCH(SPARES_MANUF[[#This Row],[Devise vendue]],'Paramètres listes'!$A$32:$A$34,0),MATCH(DASHBOARD!$J$5,'Paramètres listes'!$A$32:$C$32,0)),"0,00")</f>
        <v>12390</v>
      </c>
      <c r="AW648" s="259" t="str">
        <f>LEFT(SPARES_MANUF[[#This Row],[LCT]],9)</f>
        <v>LCT107896</v>
      </c>
      <c r="AX648" s="205">
        <f>SPARES_MANUF[[#This Row],[Collaborated date]]</f>
        <v>43357</v>
      </c>
      <c r="AY648" s="206">
        <f>IF(AND(SPARES_MANUF[[#This Row],[Dashboard date]]&gt;40179,SPARES_MANUF[[#This Row],[Dashboard date]]&lt;45658),SPARES_MANUF[[#This Row],[Dashboard date]],0)</f>
        <v>43357</v>
      </c>
      <c r="AZ648" s="207">
        <f>IF(OR(SPARES_MANUF[[#This Row],[Client]]="STELIA",SPARES_MANUF[[#This Row],[Priority]]="RTN",SPARES_MANUF[[#This Row],[Priority]]="EXP",SPARES_MANUF[[#This Row],[Priority]]="CRIT"),2,1)</f>
        <v>2</v>
      </c>
      <c r="BA648" s="208">
        <f>IFERROR(VLOOKUP(SPARES_MANUF[[#This Row],[P/N]],Tableau2[[#All],[PN]:[Temps alloués (h)]],16,FALSE),"TBD")</f>
        <v>2.14</v>
      </c>
      <c r="BB648" s="208">
        <f>IFERROR(SUM(SPARES_MANUF[[#This Row],[Temps alloués Unitaire]]*SPARES_MANUF[[#This Row],[Requested Qty]]),"TBD")</f>
        <v>21.400000000000002</v>
      </c>
    </row>
    <row r="649" spans="1:54" ht="38.25" hidden="1" customHeight="1" x14ac:dyDescent="0.2">
      <c r="A649" s="335" t="str">
        <f>C649&amp;(RIGHT(D649,2))</f>
        <v>2724565680</v>
      </c>
      <c r="B649" s="81" t="str">
        <f>IFERROR(VLOOKUP(F649,'Table V'!A:K,11,FALSE),"TBD")</f>
        <v>AIRBUS</v>
      </c>
      <c r="C649" s="81">
        <v>27245656</v>
      </c>
      <c r="D649" s="82">
        <v>580</v>
      </c>
      <c r="E649" s="83" t="s">
        <v>86</v>
      </c>
      <c r="F649" s="81" t="s">
        <v>689</v>
      </c>
      <c r="G649" s="81">
        <v>1</v>
      </c>
      <c r="H649" s="81">
        <v>0</v>
      </c>
      <c r="I649" s="81" t="str">
        <f>IFERROR(VLOOKUP(F649,'Stock PHS'!A:F,6,FALSE),"")</f>
        <v/>
      </c>
      <c r="J649" s="84" t="str">
        <f>IFERROR(VLOOKUP(F649,'Table V'!A:I,9,FALSE),"P/N INCONNU")</f>
        <v>P/N CONNU</v>
      </c>
      <c r="K649" s="81" t="str">
        <f>IFERROR(VLOOKUP(F649,'Table V'!A:J,10,FALSE),"TBD")</f>
        <v>TBD</v>
      </c>
      <c r="L649" s="81" t="str">
        <f>IFERROR(VLOOKUP(F649,'Table V'!A:C,3,FALSE),"LdF non existante")</f>
        <v>LdF Non approuvée</v>
      </c>
      <c r="M649" s="85" t="s">
        <v>46</v>
      </c>
      <c r="N649" s="81" t="str">
        <f>IFERROR(VLOOKUP(F649,'Table V'!A:H,8,FALSE),"À définir")</f>
        <v>NON</v>
      </c>
      <c r="O649" s="81" t="str">
        <f>IFERROR(VLOOKUP(F649,'Table V'!A:E,2,FALSE),"TBD")</f>
        <v>PLATE</v>
      </c>
      <c r="P649" s="81" t="str">
        <f>IFERROR(CONCATENATE(VLOOKUP(F649,'Table V'!$A$1:$Q$259969,17,FALSE),"-",(RIGHT(C649,4)),"0",D649),"")</f>
        <v>1251019-56560580</v>
      </c>
      <c r="Q649" s="86" t="s">
        <v>709</v>
      </c>
      <c r="R649" s="82" t="s">
        <v>994</v>
      </c>
      <c r="S649" s="81" t="s">
        <v>1011</v>
      </c>
      <c r="T649" s="90">
        <v>43599</v>
      </c>
      <c r="U649" s="88" t="s">
        <v>18</v>
      </c>
      <c r="V649" s="86" t="str">
        <f>IFERROR(VLOOKUP(F649,'Table V'!A:F,6,FALSE),"TBD")</f>
        <v>6925002700</v>
      </c>
      <c r="W649" s="81" t="str">
        <f>IFERROR(VLOOKUP(F649,'Table V'!A:G,7,FALSE),"TBD")</f>
        <v>Qté 2</v>
      </c>
      <c r="X649" s="81" t="s">
        <v>1201</v>
      </c>
      <c r="Y649" s="86" t="s">
        <v>1893</v>
      </c>
      <c r="Z649" s="89" t="s">
        <v>1429</v>
      </c>
      <c r="AA649" s="81" t="s">
        <v>1016</v>
      </c>
      <c r="AB649" s="85">
        <v>12653</v>
      </c>
      <c r="AC649" s="85" t="s">
        <v>696</v>
      </c>
      <c r="AD649" s="85"/>
      <c r="AE649" s="90">
        <v>43281</v>
      </c>
      <c r="AF649" s="90" t="s">
        <v>129</v>
      </c>
      <c r="AG649" s="117" t="str">
        <f>IF(OR(E649="AOG",E649="CRIT"),(IFERROR(IF(AF649=0,WORKDAY(AE649,-2),WORKDAY(AF649,-2)),"TBD")),(IFERROR(IF(AF649=0,WORKDAY(AE649,-4),WORKDAY(AF649,-4)),"TBD")))</f>
        <v>TBD</v>
      </c>
      <c r="AH649" s="81"/>
      <c r="AI649" s="133" t="str">
        <f>IFERROR(VLOOKUP(SPARES_MANUF[[#This Row],[LCT pour mise à la MAD]],[2]MAD!$B$4:$J$500000,2,FALSE),"MAD TBD")</f>
        <v>MAD TBD</v>
      </c>
      <c r="AJ649" s="124" t="str">
        <f>IFERROR(VLOOKUP(SPARES_MANUF[[#This Row],[LCT pour mise à la MAD]],[2]MAD!$B$4:$J$500000,9,FALSE),"")</f>
        <v/>
      </c>
      <c r="AK64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49" s="124">
        <v>43281</v>
      </c>
      <c r="AM649" s="122" t="s">
        <v>10</v>
      </c>
      <c r="AN649" s="200">
        <f>IFERROR(VLOOKUP(SPARES_MANUF[[#This Row],[P/N]],'Table V'!A$1:O$7777,13,FALSE),"0,00")</f>
        <v>2380</v>
      </c>
      <c r="AO649" s="201">
        <f>IFERROR(VLOOKUP(SPARES_MANUF[[#This Row],[P/N]],'Table V'!A$1:O$7777,14,FALSE),"0,00")</f>
        <v>0</v>
      </c>
      <c r="AP649" s="202" t="str">
        <f>IFERROR(VLOOKUP(SPARES_MANUF[[#This Row],[P/N]],'Table V'!A$1:O$7777,15,FALSE),"TBD")</f>
        <v>USD</v>
      </c>
      <c r="AQ649" s="201" t="str">
        <f>IFERROR(VLOOKUP(SPARES_MANUF[[#This Row],[CONCAT]],[3]PO_AS!$A$2:$R$2520,16,FALSE),"TBD")</f>
        <v>TBD</v>
      </c>
      <c r="AR649" s="202" t="str">
        <f>IFERROR(VLOOKUP(SPARES_MANUF[[#This Row],[CONCAT]],[3]PO_AS!$A$2:$S$2520,18,FALSE),"TBD")</f>
        <v>TBD</v>
      </c>
      <c r="AS649" s="204" t="str">
        <f>IF(OR(AN649=AQ649,AO649=AQ649),"Valide","Non valide")</f>
        <v>Non valide</v>
      </c>
      <c r="AT649" s="204" t="str">
        <f>IFERROR(IF(SEARCH(AP649,AR649),"Valide","Non valide"),"Non valide")</f>
        <v>Non valide</v>
      </c>
      <c r="AU64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649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649" s="259" t="str">
        <f>LEFT(SPARES_MANUF[[#This Row],[LCT]],9)</f>
        <v>LCT055748</v>
      </c>
      <c r="AX649" s="205">
        <f>SPARES_MANUF[[#This Row],[Collaborated date]]</f>
        <v>43281</v>
      </c>
      <c r="AY649" s="206">
        <f>IF(AND(SPARES_MANUF[[#This Row],[Dashboard date]]&gt;40179,SPARES_MANUF[[#This Row],[Dashboard date]]&lt;45658),SPARES_MANUF[[#This Row],[Dashboard date]],0)</f>
        <v>43281</v>
      </c>
      <c r="AZ649" s="207">
        <f>IF(OR(SPARES_MANUF[[#This Row],[Client]]="STELIA",SPARES_MANUF[[#This Row],[Priority]]="RTN",SPARES_MANUF[[#This Row],[Priority]]="EXP",SPARES_MANUF[[#This Row],[Priority]]="CRIT"),2,1)</f>
        <v>2</v>
      </c>
      <c r="BA649" s="208">
        <f>IFERROR(VLOOKUP(SPARES_MANUF[[#This Row],[P/N]],Tableau2[[#All],[PN]:[Temps alloués (h)]],16,FALSE),"TBD")</f>
        <v>5</v>
      </c>
      <c r="BB649" s="208">
        <f>IFERROR(SUM(SPARES_MANUF[[#This Row],[Temps alloués Unitaire]]*SPARES_MANUF[[#This Row],[Requested Qty]]),"TBD")</f>
        <v>5</v>
      </c>
    </row>
    <row r="650" spans="1:54" ht="38.25" hidden="1" customHeight="1" x14ac:dyDescent="0.2">
      <c r="A650" s="335" t="str">
        <f>C650&amp;(RIGHT(D650,2))</f>
        <v>2724565690</v>
      </c>
      <c r="B650" s="81" t="str">
        <f>IFERROR(VLOOKUP(F650,'Table V'!A:K,11,FALSE),"TBD")</f>
        <v>AIRBUS</v>
      </c>
      <c r="C650" s="81">
        <v>27245656</v>
      </c>
      <c r="D650" s="82">
        <v>590</v>
      </c>
      <c r="E650" s="83" t="s">
        <v>86</v>
      </c>
      <c r="F650" s="81" t="s">
        <v>689</v>
      </c>
      <c r="G650" s="81">
        <v>1</v>
      </c>
      <c r="H650" s="81">
        <v>0</v>
      </c>
      <c r="I650" s="81" t="str">
        <f>IFERROR(VLOOKUP(F650,'Stock PHS'!A:F,6,FALSE),"")</f>
        <v/>
      </c>
      <c r="J650" s="84" t="str">
        <f>IFERROR(VLOOKUP(F650,'Table V'!A:I,9,FALSE),"P/N INCONNU")</f>
        <v>P/N CONNU</v>
      </c>
      <c r="K650" s="81" t="str">
        <f>IFERROR(VLOOKUP(F650,'Table V'!A:J,10,FALSE),"TBD")</f>
        <v>TBD</v>
      </c>
      <c r="L650" s="81" t="str">
        <f>IFERROR(VLOOKUP(F650,'Table V'!A:C,3,FALSE),"LdF non existante")</f>
        <v>LdF Non approuvée</v>
      </c>
      <c r="M650" s="85" t="s">
        <v>46</v>
      </c>
      <c r="N650" s="81" t="str">
        <f>IFERROR(VLOOKUP(F650,'Table V'!A:H,8,FALSE),"À définir")</f>
        <v>NON</v>
      </c>
      <c r="O650" s="81" t="str">
        <f>IFERROR(VLOOKUP(F650,'Table V'!A:E,2,FALSE),"TBD")</f>
        <v>PLATE</v>
      </c>
      <c r="P650" s="81" t="str">
        <f>IFERROR(CONCATENATE(VLOOKUP(F650,'Table V'!$A$1:$Q$259969,17,FALSE),"-",(RIGHT(C650,4)),"0",D650),"")</f>
        <v>1251019-56560590</v>
      </c>
      <c r="Q650" s="86" t="s">
        <v>709</v>
      </c>
      <c r="R650" s="82" t="s">
        <v>995</v>
      </c>
      <c r="S650" s="81" t="s">
        <v>1012</v>
      </c>
      <c r="T650" s="90">
        <v>43599</v>
      </c>
      <c r="U650" s="88" t="s">
        <v>18</v>
      </c>
      <c r="V650" s="86" t="str">
        <f>IFERROR(VLOOKUP(F650,'Table V'!A:F,6,FALSE),"TBD")</f>
        <v>6925002700</v>
      </c>
      <c r="W650" s="81" t="str">
        <f>IFERROR(VLOOKUP(F650,'Table V'!A:G,7,FALSE),"TBD")</f>
        <v>Qté 2</v>
      </c>
      <c r="X650" s="81" t="s">
        <v>1201</v>
      </c>
      <c r="Y650" s="86" t="s">
        <v>1893</v>
      </c>
      <c r="Z650" s="89" t="s">
        <v>1429</v>
      </c>
      <c r="AA650" s="81" t="s">
        <v>1016</v>
      </c>
      <c r="AB650" s="85">
        <v>12653</v>
      </c>
      <c r="AC650" s="85" t="s">
        <v>696</v>
      </c>
      <c r="AD650" s="85"/>
      <c r="AE650" s="90">
        <v>43281</v>
      </c>
      <c r="AF650" s="90" t="s">
        <v>129</v>
      </c>
      <c r="AG650" s="117" t="str">
        <f>IF(OR(E650="AOG",E650="CRIT"),(IFERROR(IF(AF650=0,WORKDAY(AE650,-2),WORKDAY(AF650,-2)),"TBD")),(IFERROR(IF(AF650=0,WORKDAY(AE650,-4),WORKDAY(AF650,-4)),"TBD")))</f>
        <v>TBD</v>
      </c>
      <c r="AH650" s="81"/>
      <c r="AI650" s="133" t="str">
        <f>IFERROR(VLOOKUP(SPARES_MANUF[[#This Row],[LCT pour mise à la MAD]],[2]MAD!$B$4:$J$500000,2,FALSE),"MAD TBD")</f>
        <v>MAD TBD</v>
      </c>
      <c r="AJ650" s="124" t="str">
        <f>IFERROR(VLOOKUP(SPARES_MANUF[[#This Row],[LCT pour mise à la MAD]],[2]MAD!$B$4:$J$500000,9,FALSE),"")</f>
        <v/>
      </c>
      <c r="AK65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0" s="124">
        <v>43281</v>
      </c>
      <c r="AM650" s="122" t="s">
        <v>10</v>
      </c>
      <c r="AN650" s="200">
        <f>IFERROR(VLOOKUP(SPARES_MANUF[[#This Row],[P/N]],'Table V'!A$1:O$7777,13,FALSE),"0,00")</f>
        <v>2380</v>
      </c>
      <c r="AO650" s="201">
        <f>IFERROR(VLOOKUP(SPARES_MANUF[[#This Row],[P/N]],'Table V'!A$1:O$7777,14,FALSE),"0,00")</f>
        <v>0</v>
      </c>
      <c r="AP650" s="202" t="str">
        <f>IFERROR(VLOOKUP(SPARES_MANUF[[#This Row],[P/N]],'Table V'!A$1:O$7777,15,FALSE),"TBD")</f>
        <v>USD</v>
      </c>
      <c r="AQ650" s="201" t="str">
        <f>IFERROR(VLOOKUP(SPARES_MANUF[[#This Row],[CONCAT]],[3]PO_AS!$A$2:$R$2520,16,FALSE),"TBD")</f>
        <v>TBD</v>
      </c>
      <c r="AR650" s="202" t="str">
        <f>IFERROR(VLOOKUP(SPARES_MANUF[[#This Row],[CONCAT]],[3]PO_AS!$A$2:$S$2520,18,FALSE),"TBD")</f>
        <v>TBD</v>
      </c>
      <c r="AS650" s="204" t="str">
        <f>IF(OR(AN650=AQ650,AO650=AQ650),"Valide","Non valide")</f>
        <v>Non valide</v>
      </c>
      <c r="AT650" s="204" t="str">
        <f>IFERROR(IF(SEARCH(AP650,AR650),"Valide","Non valide"),"Non valide")</f>
        <v>Non valide</v>
      </c>
      <c r="AU65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2380</v>
      </c>
      <c r="AV650" s="280">
        <f>IFERROR(SPARES_MANUF[[#This Row],[CA]]*INDEX('Paramètres listes'!$A$32:$C$34,MATCH(SPARES_MANUF[[#This Row],[Devise vendue]],'Paramètres listes'!$A$32:$A$34,0),MATCH(DASHBOARD!$J$5,'Paramètres listes'!$A$32:$C$32,0)),"0,00")</f>
        <v>2118.1999999999998</v>
      </c>
      <c r="AW650" s="259" t="str">
        <f>LEFT(SPARES_MANUF[[#This Row],[LCT]],9)</f>
        <v>LCT055754</v>
      </c>
      <c r="AX650" s="205">
        <f>SPARES_MANUF[[#This Row],[Collaborated date]]</f>
        <v>43281</v>
      </c>
      <c r="AY650" s="206">
        <f>IF(AND(SPARES_MANUF[[#This Row],[Dashboard date]]&gt;40179,SPARES_MANUF[[#This Row],[Dashboard date]]&lt;45658),SPARES_MANUF[[#This Row],[Dashboard date]],0)</f>
        <v>43281</v>
      </c>
      <c r="AZ650" s="207">
        <f>IF(OR(SPARES_MANUF[[#This Row],[Client]]="STELIA",SPARES_MANUF[[#This Row],[Priority]]="RTN",SPARES_MANUF[[#This Row],[Priority]]="EXP",SPARES_MANUF[[#This Row],[Priority]]="CRIT"),2,1)</f>
        <v>2</v>
      </c>
      <c r="BA650" s="208">
        <f>IFERROR(VLOOKUP(SPARES_MANUF[[#This Row],[P/N]],Tableau2[[#All],[PN]:[Temps alloués (h)]],16,FALSE),"TBD")</f>
        <v>5</v>
      </c>
      <c r="BB650" s="208">
        <f>IFERROR(SUM(SPARES_MANUF[[#This Row],[Temps alloués Unitaire]]*SPARES_MANUF[[#This Row],[Requested Qty]]),"TBD")</f>
        <v>5</v>
      </c>
    </row>
    <row r="651" spans="1:54" ht="38.25" hidden="1" customHeight="1" x14ac:dyDescent="0.2">
      <c r="A651" s="335" t="str">
        <f>C651&amp;(RIGHT(D651,2))</f>
        <v>CDE-CCP77701010</v>
      </c>
      <c r="B651" s="81" t="str">
        <f>IFERROR(VLOOKUP(F651,'Table V'!A:K,11,FALSE),"TBD")</f>
        <v>LATECOERE</v>
      </c>
      <c r="C651" s="81" t="s">
        <v>300</v>
      </c>
      <c r="D651" s="82">
        <v>10</v>
      </c>
      <c r="E651" s="83" t="s">
        <v>86</v>
      </c>
      <c r="F651" s="81" t="s">
        <v>1476</v>
      </c>
      <c r="G651" s="81">
        <v>10</v>
      </c>
      <c r="H651" s="81">
        <v>0</v>
      </c>
      <c r="I651" s="81" t="str">
        <f>IFERROR(VLOOKUP(F651,'Stock PHS'!A:F,6,FALSE),"")</f>
        <v/>
      </c>
      <c r="J651" s="84" t="str">
        <f>IFERROR(VLOOKUP(F651,'Table V'!A:I,9,FALSE),"P/N INCONNU")</f>
        <v>P/N CONNU</v>
      </c>
      <c r="K651" s="81" t="str">
        <f>IFERROR(VLOOKUP(F651,'Table V'!A:J,10,FALSE),"TBD")</f>
        <v>N/A</v>
      </c>
      <c r="L651" s="81" t="str">
        <f>IFERROR(VLOOKUP(F651,'Table V'!A:C,3,FALSE),"LdF non existante")</f>
        <v>LdF approuvée</v>
      </c>
      <c r="M651" s="85" t="s">
        <v>46</v>
      </c>
      <c r="N651" s="81" t="str">
        <f>IFERROR(VLOOKUP(F651,'Table V'!A:H,8,FALSE),"À définir")</f>
        <v>N/A</v>
      </c>
      <c r="O651" s="81" t="str">
        <f>IFERROR(VLOOKUP(F651,'Table V'!A:E,2,FALSE),"TBD")</f>
        <v>FDCP-L1</v>
      </c>
      <c r="P651" s="81" t="str">
        <f>IFERROR(CONCATENATE(VLOOKUP(F651,'Table V'!$A$1:$Q$259969,17,FALSE),"-",(RIGHT(C651,4)),"0",D651),"")</f>
        <v>1251619-7010010</v>
      </c>
      <c r="Q651" s="86" t="str">
        <f>IFERROR(VLOOKUP(F651,'Table V'!A:L,12,FALSE),"")</f>
        <v>COL</v>
      </c>
      <c r="R651" s="82" t="s">
        <v>396</v>
      </c>
      <c r="S651" s="81" t="s">
        <v>399</v>
      </c>
      <c r="T651" s="90">
        <v>43599</v>
      </c>
      <c r="U651" s="88" t="s">
        <v>18</v>
      </c>
      <c r="V651" s="86" t="str">
        <f>IFERROR(VLOOKUP(F651,'Table V'!A:F,6,FALSE),"TBD")</f>
        <v>N/A</v>
      </c>
      <c r="W651" s="81" t="str">
        <f>IFERROR(VLOOKUP(F651,'Table V'!A:G,7,FALSE),"TBD")</f>
        <v>N/A</v>
      </c>
      <c r="X651" s="81" t="str">
        <f>IFERROR(VLOOKUP(A651,[1]Feuil1!$A:$AJ,32,FALSE),"N/A")</f>
        <v>N/A</v>
      </c>
      <c r="Y651" s="86" t="s">
        <v>1893</v>
      </c>
      <c r="Z651" s="89" t="s">
        <v>1327</v>
      </c>
      <c r="AA651" s="81" t="s">
        <v>141</v>
      </c>
      <c r="AB651" s="85">
        <v>6867</v>
      </c>
      <c r="AC651" s="85" t="s">
        <v>44</v>
      </c>
      <c r="AD651" s="85">
        <v>1149</v>
      </c>
      <c r="AE651" s="90">
        <v>43420</v>
      </c>
      <c r="AF651" s="90" t="s">
        <v>129</v>
      </c>
      <c r="AG651" s="117" t="str">
        <f>IF(OR(E651="AOG",E651="CRIT"),(IFERROR(IF(AF651=0,WORKDAY(AE651,-2),WORKDAY(AF651,-2)),"TBD")),(IFERROR(IF(AF651=0,WORKDAY(AE651,-4),WORKDAY(AF651,-4)),"TBD")))</f>
        <v>TBD</v>
      </c>
      <c r="AH651" s="81" t="s">
        <v>44</v>
      </c>
      <c r="AI651" s="133" t="str">
        <f>IFERROR(VLOOKUP(SPARES_MANUF[[#This Row],[LCT pour mise à la MAD]],[2]MAD!$B$4:$J$500000,2,FALSE),"MAD TBD")</f>
        <v>MAD TBD</v>
      </c>
      <c r="AJ651" s="124" t="str">
        <f>IFERROR(VLOOKUP(SPARES_MANUF[[#This Row],[LCT pour mise à la MAD]],[2]MAD!$B$4:$J$500000,9,FALSE),"")</f>
        <v/>
      </c>
      <c r="AK65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1" s="124">
        <v>43420</v>
      </c>
      <c r="AM651" s="122" t="s">
        <v>10</v>
      </c>
      <c r="AN651" s="200">
        <f>IFERROR(VLOOKUP(SPARES_MANUF[[#This Row],[P/N]],'Table V'!A$1:O$7777,13,FALSE),"0,00")</f>
        <v>1239</v>
      </c>
      <c r="AO651" s="201" t="str">
        <f>IFERROR(VLOOKUP(SPARES_MANUF[[#This Row],[P/N]],'Table V'!A$1:O$7777,14,FALSE),"0,00")</f>
        <v>N/A</v>
      </c>
      <c r="AP651" s="202" t="str">
        <f>IFERROR(VLOOKUP(SPARES_MANUF[[#This Row],[P/N]],'Table V'!A$1:O$7777,15,FALSE),"TBD")</f>
        <v>EUR</v>
      </c>
      <c r="AQ651" s="201" t="str">
        <f>IFERROR(VLOOKUP(SPARES_MANUF[[#This Row],[CONCAT]],[3]PO_AS!$A$2:$R$2520,16,FALSE),"TBD")</f>
        <v>TBD</v>
      </c>
      <c r="AR651" s="204" t="str">
        <f>IFERROR(VLOOKUP(SPARES_MANUF[[#This Row],[CONCAT]],[3]PO_AS!$A$2:$S$2520,18,FALSE),"TBD")</f>
        <v>TBD</v>
      </c>
      <c r="AS651" s="204" t="str">
        <f>IF(OR(AN651=AQ651,AO651=AQ651),"Valide","Non valide")</f>
        <v>Non valide</v>
      </c>
      <c r="AT651" s="204" t="str">
        <f>IFERROR(IF(SEARCH(AP651,AR651),"Valide","Non valide"),"Non valide")</f>
        <v>Non valide</v>
      </c>
      <c r="AU65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12390</v>
      </c>
      <c r="AV651" s="280">
        <f>IFERROR(SPARES_MANUF[[#This Row],[CA]]*INDEX('Paramètres listes'!$A$32:$C$34,MATCH(SPARES_MANUF[[#This Row],[Devise vendue]],'Paramètres listes'!$A$32:$A$34,0),MATCH(DASHBOARD!$J$5,'Paramètres listes'!$A$32:$C$32,0)),"0,00")</f>
        <v>12390</v>
      </c>
      <c r="AW651" s="259" t="str">
        <f>LEFT(SPARES_MANUF[[#This Row],[LCT]],9)</f>
        <v>LCT107945</v>
      </c>
      <c r="AX651" s="205">
        <f>SPARES_MANUF[[#This Row],[Collaborated date]]</f>
        <v>43420</v>
      </c>
      <c r="AY651" s="206">
        <f>IF(AND(SPARES_MANUF[[#This Row],[Dashboard date]]&gt;40179,SPARES_MANUF[[#This Row],[Dashboard date]]&lt;45658),SPARES_MANUF[[#This Row],[Dashboard date]],0)</f>
        <v>43420</v>
      </c>
      <c r="AZ651" s="207">
        <f>IF(OR(SPARES_MANUF[[#This Row],[Client]]="STELIA",SPARES_MANUF[[#This Row],[Priority]]="RTN",SPARES_MANUF[[#This Row],[Priority]]="EXP",SPARES_MANUF[[#This Row],[Priority]]="CRIT"),2,1)</f>
        <v>2</v>
      </c>
      <c r="BA651" s="208">
        <f>IFERROR(VLOOKUP(SPARES_MANUF[[#This Row],[P/N]],Tableau2[[#All],[PN]:[Temps alloués (h)]],16,FALSE),"TBD")</f>
        <v>2.14</v>
      </c>
      <c r="BB651" s="208">
        <f>IFERROR(SUM(SPARES_MANUF[[#This Row],[Temps alloués Unitaire]]*SPARES_MANUF[[#This Row],[Requested Qty]]),"TBD")</f>
        <v>21.400000000000002</v>
      </c>
    </row>
    <row r="652" spans="1:54" ht="38.25" hidden="1" customHeight="1" x14ac:dyDescent="0.2">
      <c r="A652" s="337" t="str">
        <f>C652&amp;(RIGHT(D652,2))</f>
        <v>490003892910</v>
      </c>
      <c r="B652" s="146" t="str">
        <f>IFERROR(VLOOKUP(F652,'Table V'!A:K,11,FALSE),"TBD")</f>
        <v>STELIA</v>
      </c>
      <c r="C652" s="146">
        <v>4900038929</v>
      </c>
      <c r="D652" s="150">
        <v>10</v>
      </c>
      <c r="E652" s="148" t="s">
        <v>86</v>
      </c>
      <c r="F652" s="146" t="s">
        <v>1387</v>
      </c>
      <c r="G652" s="146">
        <v>19</v>
      </c>
      <c r="H652" s="146">
        <v>19</v>
      </c>
      <c r="I652" s="146" t="str">
        <f>IFERROR(VLOOKUP(F652,'Stock PHS'!A:F,6,FALSE),"")</f>
        <v/>
      </c>
      <c r="J652" s="270" t="str">
        <f>IFERROR(VLOOKUP(F652,'Table V'!A:I,9,FALSE),"P/N INCONNU")</f>
        <v>P/N CONNU</v>
      </c>
      <c r="K652" s="146" t="str">
        <f>IFERROR(VLOOKUP(F652,'Table V'!A:J,10,FALSE),"TBD")</f>
        <v>TBD</v>
      </c>
      <c r="L652" s="146" t="str">
        <f>IFERROR(VLOOKUP(F652,'Table V'!A:C,3,FALSE),"LdF non existante")</f>
        <v>LdF Non approuvée</v>
      </c>
      <c r="M652" s="150"/>
      <c r="N652" s="150" t="str">
        <f>IFERROR(VLOOKUP(F652,'Table V'!A:H,8,FALSE),"À définir")</f>
        <v>OUI</v>
      </c>
      <c r="O652" s="146" t="str">
        <f>IFERROR(VLOOKUP(F652,'Table V'!A:E,2,FALSE),"TBD")</f>
        <v>FAISCEAU</v>
      </c>
      <c r="P652" s="150" t="str">
        <f>IFERROR(CONCATENATE(VLOOKUP(F652,'Table V'!$A$1:$Q$259969,17,FALSE),"-",(RIGHT(C652,4)),"0",D652),"")</f>
        <v>1251019-8929010</v>
      </c>
      <c r="Q652" s="151" t="str">
        <f>IFERROR(VLOOKUP(F652,'Table V'!A:L,12,FALSE),"")</f>
        <v>COL</v>
      </c>
      <c r="R652" s="147" t="s">
        <v>2167</v>
      </c>
      <c r="S652" s="146" t="s">
        <v>2168</v>
      </c>
      <c r="T652" s="157">
        <v>43741</v>
      </c>
      <c r="U652" s="152"/>
      <c r="V652" s="153" t="str">
        <f>IFERROR(VLOOKUP(F652,'Table V'!A:F,6,FALSE),"TBD")</f>
        <v>N/A</v>
      </c>
      <c r="W652" s="154" t="str">
        <f>IFERROR(VLOOKUP(F652,'Table V'!A:G,7,FALSE),"TBD")</f>
        <v>N/A</v>
      </c>
      <c r="X652" s="154" t="str">
        <f>IFERROR(VLOOKUP(A652,[1]Feuil1!$A:$AJ,32,FALSE),"N/A")</f>
        <v>N/A</v>
      </c>
      <c r="Y652" s="271" t="s">
        <v>1897</v>
      </c>
      <c r="Z652" s="156" t="s">
        <v>2228</v>
      </c>
      <c r="AA652" s="146" t="s">
        <v>840</v>
      </c>
      <c r="AB652" s="150">
        <v>26813</v>
      </c>
      <c r="AC652" s="150"/>
      <c r="AD652" s="150"/>
      <c r="AE652" s="157">
        <v>43710</v>
      </c>
      <c r="AF652" s="157">
        <v>43760</v>
      </c>
      <c r="AG652" s="157">
        <f>IF(OR(E652="AOG",E652="CRIT"),(IFERROR(IF(AF652=0,WORKDAY(AE652,-2),WORKDAY(AF652,-2)),"TBD")),(IFERROR(IF(AF652=0,WORKDAY(AE652,-4),WORKDAY(AF652,-4)),"TBD")))</f>
        <v>43754</v>
      </c>
      <c r="AH652" s="157"/>
      <c r="AI652" s="158" t="str">
        <f>IFERROR(VLOOKUP(SPARES_MANUF[[#This Row],[LCT pour mise à la MAD]],[2]MAD!$B$4:$J$500000,2,FALSE),"MAD TBD")</f>
        <v>MAD TBD</v>
      </c>
      <c r="AJ652" s="272" t="str">
        <f>IFERROR(VLOOKUP(SPARES_MANUF[[#This Row],[LCT pour mise à la MAD]],[2]MAD!$B$4:$J$500000,9,FALSE),"")</f>
        <v/>
      </c>
      <c r="AK652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2" s="274">
        <f>SPARES_MANUF[[#This Row],[Promised ODD]]</f>
        <v>43760</v>
      </c>
      <c r="AM652" s="149" t="s">
        <v>10</v>
      </c>
      <c r="AN652" s="200">
        <f>IFERROR(VLOOKUP(SPARES_MANUF[[#This Row],[P/N]],'Table V'!A$1:O$7777,13,FALSE),"0,00")</f>
        <v>470</v>
      </c>
      <c r="AO652" s="275">
        <f>IFERROR(VLOOKUP(SPARES_MANUF[[#This Row],[P/N]],'Table V'!A$1:O$7777,14,FALSE),"0,00")</f>
        <v>539</v>
      </c>
      <c r="AP652" s="276" t="str">
        <f>IFERROR(VLOOKUP(SPARES_MANUF[[#This Row],[P/N]],'Table V'!A$1:O$7777,15,FALSE),"TBD")</f>
        <v>EUR</v>
      </c>
      <c r="AQ652" s="275" t="str">
        <f>IFERROR(VLOOKUP(SPARES_MANUF[[#This Row],[CONCAT]],[3]PO_AS!$A$2:$R$2520,16,FALSE),"TBD")</f>
        <v>TBD</v>
      </c>
      <c r="AR652" s="276" t="str">
        <f>IFERROR(VLOOKUP(SPARES_MANUF[[#This Row],[CONCAT]],[3]PO_AS!$A$2:$S$2520,18,FALSE),"TBD")</f>
        <v>TBD</v>
      </c>
      <c r="AS652" s="276" t="str">
        <f>IF(OR(AN652=AQ652,AO652=AQ652),"Valide","Non valide")</f>
        <v>Non valide</v>
      </c>
      <c r="AT652" s="276" t="str">
        <f>IFERROR(IF(SEARCH(AP652,AR652),"Valide","Non valide"),"Non valide")</f>
        <v>Non valide</v>
      </c>
      <c r="AU65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8930</v>
      </c>
      <c r="AV652" s="227">
        <f>IFERROR(SPARES_MANUF[[#This Row],[CA]]*INDEX('Paramètres listes'!$A$32:$C$34,MATCH(SPARES_MANUF[[#This Row],[Devise vendue]],'Paramètres listes'!$A$32:$A$34,0),MATCH(DASHBOARD!$J$5,'Paramètres listes'!$A$32:$C$32,0)),"0,00")</f>
        <v>8930</v>
      </c>
      <c r="AW652" s="338" t="str">
        <f>LEFT(SPARES_MANUF[[#This Row],[LCT]],9)</f>
        <v>LCT395177</v>
      </c>
      <c r="AX652" s="205">
        <f>SPARES_MANUF[[#This Row],[Collaborated date]]</f>
        <v>43760</v>
      </c>
      <c r="AY652" s="206">
        <f>IF(AND(SPARES_MANUF[[#This Row],[Dashboard date]]&gt;40179,SPARES_MANUF[[#This Row],[Dashboard date]]&lt;45658),SPARES_MANUF[[#This Row],[Dashboard date]],0)</f>
        <v>43760</v>
      </c>
      <c r="AZ652" s="223">
        <f>IF(OR(SPARES_MANUF[[#This Row],[Client]]="STELIA",SPARES_MANUF[[#This Row],[Priority]]="RTN",SPARES_MANUF[[#This Row],[Priority]]="EXP",SPARES_MANUF[[#This Row],[Priority]]="CRIT"),2,1)</f>
        <v>2</v>
      </c>
      <c r="BA652" s="224">
        <f>IFERROR(VLOOKUP(SPARES_MANUF[[#This Row],[P/N]],Tableau2[[#All],[PN]:[Temps alloués (h)]],16,FALSE),"TBD")</f>
        <v>0.93</v>
      </c>
      <c r="BB652" s="224">
        <f>IFERROR(SUM(SPARES_MANUF[[#This Row],[Temps alloués Unitaire]]*SPARES_MANUF[[#This Row],[Requested Qty]]),"TBD")</f>
        <v>17.670000000000002</v>
      </c>
    </row>
    <row r="653" spans="1:54" ht="38.25" hidden="1" customHeight="1" x14ac:dyDescent="0.2">
      <c r="A653" s="337" t="str">
        <f>C653&amp;(RIGHT(D653,2))</f>
        <v>450040871310</v>
      </c>
      <c r="B653" s="146" t="str">
        <f>IFERROR(VLOOKUP(F653,'Table V'!A:K,11,FALSE),"TBD")</f>
        <v>LATECOERE</v>
      </c>
      <c r="C653" s="81">
        <v>4500408713</v>
      </c>
      <c r="D653" s="150" t="s">
        <v>139</v>
      </c>
      <c r="E653" s="148" t="s">
        <v>86</v>
      </c>
      <c r="F653" s="81" t="s">
        <v>33</v>
      </c>
      <c r="G653" s="146">
        <v>5</v>
      </c>
      <c r="H653" s="146">
        <v>5</v>
      </c>
      <c r="I653" s="146" t="str">
        <f>IFERROR(VLOOKUP(F653,'Stock PHS'!A:F,6,FALSE),"")</f>
        <v/>
      </c>
      <c r="J653" s="270" t="str">
        <f>IFERROR(VLOOKUP(F653,'Table V'!A:I,9,FALSE),"P/N INCONNU")</f>
        <v>P/N CONNU</v>
      </c>
      <c r="K653" s="146" t="str">
        <f>IFERROR(VLOOKUP(F653,'Table V'!A:J,10,FALSE),"TBD")</f>
        <v>N/A</v>
      </c>
      <c r="L653" s="146" t="str">
        <f>IFERROR(VLOOKUP(F653,'Table V'!A:C,3,FALSE),"LdF non existante")</f>
        <v>LdF approuvée</v>
      </c>
      <c r="M653" s="150"/>
      <c r="N653" s="150" t="str">
        <f>IFERROR(VLOOKUP(F653,'Table V'!A:H,8,FALSE),"À définir")</f>
        <v>OUI</v>
      </c>
      <c r="O653" s="146">
        <f>IFERROR(VLOOKUP(F653,'Table V'!A:E,2,FALSE),"TBD")</f>
        <v>9000</v>
      </c>
      <c r="P653" s="150" t="str">
        <f>IFERROR(CONCATENATE(VLOOKUP(F653,'Table V'!$A$1:$Q$259969,17,FALSE),"-",(RIGHT(C653,4)),"0",D653),"")</f>
        <v>1251619-8713010</v>
      </c>
      <c r="Q653" s="151" t="str">
        <f>IFERROR(VLOOKUP(F653,'Table V'!A:L,12,FALSE),"")</f>
        <v>COL</v>
      </c>
      <c r="R653" s="147" t="s">
        <v>2019</v>
      </c>
      <c r="S653" s="81" t="s">
        <v>2020</v>
      </c>
      <c r="T653" s="157">
        <v>43735</v>
      </c>
      <c r="U653" s="152"/>
      <c r="V653" s="153" t="str">
        <f>IFERROR(VLOOKUP(F653,'Table V'!A:F,6,FALSE),"TBD")</f>
        <v>N/A</v>
      </c>
      <c r="W653" s="154" t="str">
        <f>IFERROR(VLOOKUP(F653,'Table V'!A:G,7,FALSE),"TBD")</f>
        <v>N/A</v>
      </c>
      <c r="X653" s="154" t="str">
        <f>IFERROR(VLOOKUP(A653,[1]Feuil1!$A:$AJ,32,FALSE),"N/A")</f>
        <v>N/A</v>
      </c>
      <c r="Y653" s="271" t="s">
        <v>1897</v>
      </c>
      <c r="Z653" s="89" t="s">
        <v>2039</v>
      </c>
      <c r="AA653" s="146" t="s">
        <v>840</v>
      </c>
      <c r="AB653" s="85">
        <v>24923</v>
      </c>
      <c r="AC653" s="150"/>
      <c r="AD653" s="150"/>
      <c r="AE653" s="157">
        <v>43677</v>
      </c>
      <c r="AF653" s="157">
        <v>43762</v>
      </c>
      <c r="AG653" s="157">
        <f>IF(OR(E653="AOG",E653="CRIT"),(IFERROR(IF(AF653=0,WORKDAY(AE653,-2),WORKDAY(AF653,-2)),"TBD")),(IFERROR(IF(AF653=0,WORKDAY(AE653,-4),WORKDAY(AF653,-4)),"TBD")))</f>
        <v>43756</v>
      </c>
      <c r="AH653" s="157"/>
      <c r="AI653" s="158" t="str">
        <f>IFERROR(VLOOKUP(SPARES_MANUF[[#This Row],[LCT pour mise à la MAD]],[2]MAD!$B$4:$J$500000,2,FALSE),"MAD TBD")</f>
        <v>MAD TBD</v>
      </c>
      <c r="AJ653" s="272" t="str">
        <f>IFERROR(VLOOKUP(SPARES_MANUF[[#This Row],[LCT pour mise à la MAD]],[2]MAD!$B$4:$J$500000,9,FALSE),"")</f>
        <v/>
      </c>
      <c r="AK653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3" s="274">
        <f>SPARES_MANUF[[#This Row],[Promised ODD]]</f>
        <v>43762</v>
      </c>
      <c r="AM653" s="274" t="s">
        <v>10</v>
      </c>
      <c r="AN653" s="200">
        <f>IFERROR(VLOOKUP(SPARES_MANUF[[#This Row],[P/N]],'Table V'!A$1:O$7777,13,FALSE),"0,00")</f>
        <v>1550</v>
      </c>
      <c r="AO653" s="275">
        <f>IFERROR(VLOOKUP(SPARES_MANUF[[#This Row],[P/N]],'Table V'!A$1:O$7777,14,FALSE),"0,00")</f>
        <v>0</v>
      </c>
      <c r="AP653" s="276" t="str">
        <f>IFERROR(VLOOKUP(SPARES_MANUF[[#This Row],[P/N]],'Table V'!A$1:O$7777,15,FALSE),"TBD")</f>
        <v>EUR</v>
      </c>
      <c r="AQ653" s="275" t="str">
        <f>IFERROR(VLOOKUP(SPARES_MANUF[[#This Row],[CONCAT]],[3]PO_AS!$A$2:$R$2520,16,FALSE),"TBD")</f>
        <v>TBD</v>
      </c>
      <c r="AR653" s="276" t="str">
        <f>IFERROR(VLOOKUP(SPARES_MANUF[[#This Row],[CONCAT]],[3]PO_AS!$A$2:$S$2520,18,FALSE),"TBD")</f>
        <v>TBD</v>
      </c>
      <c r="AS653" s="276" t="str">
        <f>IF(OR(AN653=AQ653,AO653=AQ653),"Valide","Non valide")</f>
        <v>Non valide</v>
      </c>
      <c r="AT653" s="276" t="str">
        <f>IFERROR(IF(SEARCH(AP653,AR653),"Valide","Non valide"),"Non valide")</f>
        <v>Non valide</v>
      </c>
      <c r="AU653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7750</v>
      </c>
      <c r="AV653" s="221">
        <f>IFERROR(SPARES_MANUF[[#This Row],[CA]]*INDEX('Paramètres listes'!$A$32:$C$34,MATCH(SPARES_MANUF[[#This Row],[Devise vendue]],'Paramètres listes'!$A$32:$A$34,0),MATCH(DASHBOARD!$J$5,'Paramètres listes'!$A$32:$C$32,0)),"0,00")</f>
        <v>7750</v>
      </c>
      <c r="AW653" s="338" t="str">
        <f>LEFT(SPARES_MANUF[[#This Row],[LCT]],9)</f>
        <v>LCT374774</v>
      </c>
      <c r="AX653" s="205">
        <f>SPARES_MANUF[[#This Row],[Collaborated date]]</f>
        <v>43762</v>
      </c>
      <c r="AY653" s="206">
        <f>IF(AND(SPARES_MANUF[[#This Row],[Dashboard date]]&gt;40179,SPARES_MANUF[[#This Row],[Dashboard date]]&lt;45658),SPARES_MANUF[[#This Row],[Dashboard date]],0)</f>
        <v>43762</v>
      </c>
      <c r="AZ653" s="207">
        <f>IF(OR(SPARES_MANUF[[#This Row],[Client]]="STELIA",SPARES_MANUF[[#This Row],[Priority]]="RTN",SPARES_MANUF[[#This Row],[Priority]]="EXP",SPARES_MANUF[[#This Row],[Priority]]="CRIT"),2,1)</f>
        <v>2</v>
      </c>
      <c r="BA653" s="208">
        <f>IFERROR(VLOOKUP(SPARES_MANUF[[#This Row],[P/N]],Tableau2[[#All],[PN]:[Temps alloués (h)]],16,FALSE),"TBD")</f>
        <v>4.3499999999999996</v>
      </c>
      <c r="BB653" s="208">
        <f>IFERROR(SUM(SPARES_MANUF[[#This Row],[Temps alloués Unitaire]]*SPARES_MANUF[[#This Row],[Requested Qty]]),"TBD")</f>
        <v>21.75</v>
      </c>
    </row>
    <row r="654" spans="1:54" ht="38.25" hidden="1" customHeight="1" x14ac:dyDescent="0.2">
      <c r="A654" s="335" t="str">
        <f>C654&amp;(RIGHT(D654,2))</f>
        <v>CDE-CCP77701011</v>
      </c>
      <c r="B654" s="81" t="str">
        <f>IFERROR(VLOOKUP(F654,'Table V'!A:K,11,FALSE),"TBD")</f>
        <v>LATECOERE</v>
      </c>
      <c r="C654" s="81" t="s">
        <v>300</v>
      </c>
      <c r="D654" s="82">
        <v>11</v>
      </c>
      <c r="E654" s="83" t="s">
        <v>86</v>
      </c>
      <c r="F654" s="81" t="s">
        <v>1476</v>
      </c>
      <c r="G654" s="81">
        <v>10</v>
      </c>
      <c r="H654" s="81">
        <v>0</v>
      </c>
      <c r="I654" s="81" t="str">
        <f>IFERROR(VLOOKUP(F654,'Stock PHS'!A:F,6,FALSE),"")</f>
        <v/>
      </c>
      <c r="J654" s="84" t="str">
        <f>IFERROR(VLOOKUP(F654,'Table V'!A:I,9,FALSE),"P/N INCONNU")</f>
        <v>P/N CONNU</v>
      </c>
      <c r="K654" s="81" t="str">
        <f>IFERROR(VLOOKUP(F654,'Table V'!A:J,10,FALSE),"TBD")</f>
        <v>N/A</v>
      </c>
      <c r="L654" s="81" t="str">
        <f>IFERROR(VLOOKUP(F654,'Table V'!A:C,3,FALSE),"LdF non existante")</f>
        <v>LdF approuvée</v>
      </c>
      <c r="M654" s="85" t="s">
        <v>46</v>
      </c>
      <c r="N654" s="81" t="str">
        <f>IFERROR(VLOOKUP(F654,'Table V'!A:H,8,FALSE),"À définir")</f>
        <v>N/A</v>
      </c>
      <c r="O654" s="81" t="str">
        <f>IFERROR(VLOOKUP(F654,'Table V'!A:E,2,FALSE),"TBD")</f>
        <v>FDCP-L1</v>
      </c>
      <c r="P654" s="81" t="str">
        <f>IFERROR(CONCATENATE(VLOOKUP(F654,'Table V'!$A$1:$Q$259969,17,FALSE),"-",(RIGHT(C654,4)),"0",D654),"")</f>
        <v>1251619-7010011</v>
      </c>
      <c r="Q654" s="86" t="str">
        <f>IFERROR(VLOOKUP(F654,'Table V'!A:L,12,FALSE),"")</f>
        <v>COL</v>
      </c>
      <c r="R654" s="82" t="s">
        <v>1249</v>
      </c>
      <c r="S654" s="81" t="s">
        <v>985</v>
      </c>
      <c r="T654" s="90">
        <v>43628</v>
      </c>
      <c r="U654" s="88" t="s">
        <v>18</v>
      </c>
      <c r="V654" s="86" t="str">
        <f>IFERROR(VLOOKUP(F654,'Table V'!A:F,6,FALSE),"TBD")</f>
        <v>N/A</v>
      </c>
      <c r="W654" s="81" t="str">
        <f>IFERROR(VLOOKUP(F654,'Table V'!A:G,7,FALSE),"TBD")</f>
        <v>N/A</v>
      </c>
      <c r="X654" s="81" t="str">
        <f>IFERROR(VLOOKUP(A654,[1]Feuil1!$A:$AJ,32,FALSE),"N/A")</f>
        <v>N/A</v>
      </c>
      <c r="Y654" s="86" t="s">
        <v>1893</v>
      </c>
      <c r="Z654" s="89" t="s">
        <v>1456</v>
      </c>
      <c r="AA654" s="81" t="s">
        <v>141</v>
      </c>
      <c r="AB654" s="85">
        <v>6867</v>
      </c>
      <c r="AC654" s="85" t="s">
        <v>44</v>
      </c>
      <c r="AD654" s="85">
        <v>4134</v>
      </c>
      <c r="AE654" s="90">
        <v>43476</v>
      </c>
      <c r="AF654" s="90" t="s">
        <v>129</v>
      </c>
      <c r="AG654" s="90" t="str">
        <f>IF(OR(E654="AOG",E654="CRIT"),(IFERROR(IF(AF654=0,WORKDAY(AE654,-2),WORKDAY(AF654,-2)),"TBD")),(IFERROR(IF(AF654=0,WORKDAY(AE654,-4),WORKDAY(AF654,-4)),"TBD")))</f>
        <v>TBD</v>
      </c>
      <c r="AH654" s="81"/>
      <c r="AI654" s="133" t="str">
        <f>IFERROR(VLOOKUP(SPARES_MANUF[[#This Row],[LCT pour mise à la MAD]],[2]MAD!$B$4:$J$500000,2,FALSE),"MAD TBD")</f>
        <v>MAD TBD</v>
      </c>
      <c r="AJ654" s="124" t="str">
        <f>IFERROR(VLOOKUP(SPARES_MANUF[[#This Row],[LCT pour mise à la MAD]],[2]MAD!$B$4:$J$500000,9,FALSE),"")</f>
        <v/>
      </c>
      <c r="AK654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4" s="124">
        <v>43476</v>
      </c>
      <c r="AM654" s="122" t="s">
        <v>10</v>
      </c>
      <c r="AN654" s="200">
        <f>IFERROR(VLOOKUP(SPARES_MANUF[[#This Row],[P/N]],'Table V'!A$1:O$7777,13,FALSE),"0,00")</f>
        <v>1239</v>
      </c>
      <c r="AO654" s="201" t="str">
        <f>IFERROR(VLOOKUP(SPARES_MANUF[[#This Row],[P/N]],'Table V'!A$1:O$7777,14,FALSE),"0,00")</f>
        <v>N/A</v>
      </c>
      <c r="AP654" s="202" t="str">
        <f>IFERROR(VLOOKUP(SPARES_MANUF[[#This Row],[P/N]],'Table V'!A$1:O$7777,15,FALSE),"TBD")</f>
        <v>EUR</v>
      </c>
      <c r="AQ654" s="201" t="str">
        <f>IFERROR(VLOOKUP(SPARES_MANUF[[#This Row],[CONCAT]],[3]PO_AS!$A$2:$R$2520,16,FALSE),"TBD")</f>
        <v>TBD</v>
      </c>
      <c r="AR654" s="202" t="str">
        <f>IFERROR(VLOOKUP(SPARES_MANUF[[#This Row],[CONCAT]],[3]PO_AS!$A$2:$S$2520,18,FALSE),"TBD")</f>
        <v>TBD</v>
      </c>
      <c r="AS654" s="204" t="str">
        <f>IF(OR(AN654=AQ654,AO654=AQ654),"Valide","Non valide")</f>
        <v>Non valide</v>
      </c>
      <c r="AT654" s="204" t="str">
        <f>IFERROR(IF(SEARCH(AP654,AR654),"Valide","Non valide"),"Non valide")</f>
        <v>Non valide</v>
      </c>
      <c r="AU65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12390</v>
      </c>
      <c r="AV654" s="280">
        <f>IFERROR(SPARES_MANUF[[#This Row],[CA]]*INDEX('Paramètres listes'!$A$32:$C$34,MATCH(SPARES_MANUF[[#This Row],[Devise vendue]],'Paramètres listes'!$A$32:$A$34,0),MATCH(DASHBOARD!$J$5,'Paramètres listes'!$A$32:$C$32,0)),"0,00")</f>
        <v>12390</v>
      </c>
      <c r="AW654" s="259" t="str">
        <f>LEFT(SPARES_MANUF[[#This Row],[LCT]],9)</f>
        <v>LCT203811</v>
      </c>
      <c r="AX654" s="205">
        <f>SPARES_MANUF[[#This Row],[Collaborated date]]</f>
        <v>43476</v>
      </c>
      <c r="AY654" s="206">
        <f>IF(AND(SPARES_MANUF[[#This Row],[Dashboard date]]&gt;40179,SPARES_MANUF[[#This Row],[Dashboard date]]&lt;45658),SPARES_MANUF[[#This Row],[Dashboard date]],0)</f>
        <v>43476</v>
      </c>
      <c r="AZ654" s="207">
        <f>IF(OR(SPARES_MANUF[[#This Row],[Client]]="STELIA",SPARES_MANUF[[#This Row],[Priority]]="RTN",SPARES_MANUF[[#This Row],[Priority]]="EXP",SPARES_MANUF[[#This Row],[Priority]]="CRIT"),2,1)</f>
        <v>2</v>
      </c>
      <c r="BA654" s="208">
        <f>IFERROR(VLOOKUP(SPARES_MANUF[[#This Row],[P/N]],Tableau2[[#All],[PN]:[Temps alloués (h)]],16,FALSE),"TBD")</f>
        <v>2.14</v>
      </c>
      <c r="BB654" s="208">
        <f>IFERROR(SUM(SPARES_MANUF[[#This Row],[Temps alloués Unitaire]]*SPARES_MANUF[[#This Row],[Requested Qty]]),"TBD")</f>
        <v>21.400000000000002</v>
      </c>
    </row>
    <row r="655" spans="1:54" ht="38.25" hidden="1" customHeight="1" x14ac:dyDescent="0.2">
      <c r="A655" s="335" t="str">
        <f>C655&amp;(RIGHT(D655,2))</f>
        <v>2807535910</v>
      </c>
      <c r="B655" s="81" t="str">
        <f>IFERROR(VLOOKUP(F655,'Table V'!A:K,11,FALSE),"TBD")</f>
        <v>AIRBUS</v>
      </c>
      <c r="C655" s="81">
        <v>28075359</v>
      </c>
      <c r="D655" s="85" t="s">
        <v>139</v>
      </c>
      <c r="E655" s="83" t="s">
        <v>86</v>
      </c>
      <c r="F655" s="81" t="s">
        <v>1267</v>
      </c>
      <c r="G655" s="81">
        <v>1</v>
      </c>
      <c r="H655" s="81">
        <v>1</v>
      </c>
      <c r="I655" s="81" t="str">
        <f>IFERROR(VLOOKUP(F655,'Stock PHS'!A:F,6,FALSE),"")</f>
        <v/>
      </c>
      <c r="J655" s="84" t="str">
        <f>IFERROR(VLOOKUP(F655,'Table V'!A:I,9,FALSE),"P/N INCONNU")</f>
        <v>P/N CONNU</v>
      </c>
      <c r="K655" s="81" t="str">
        <f>IFERROR(VLOOKUP(F655,'Table V'!A:J,10,FALSE),"TBD")</f>
        <v>NA</v>
      </c>
      <c r="L655" s="81" t="str">
        <f>IFERROR(VLOOKUP(F655,'Table V'!A:C,3,FALSE),"LdF non existante")</f>
        <v>LdF Non approuvée</v>
      </c>
      <c r="M655" s="85"/>
      <c r="N655" s="85" t="str">
        <f>IFERROR(VLOOKUP(F655,'Table V'!A:H,8,FALSE),"À définir")</f>
        <v>NON</v>
      </c>
      <c r="O655" s="81">
        <f>IFERROR(VLOOKUP(F655,'Table V'!A:E,2,FALSE),"TBD")</f>
        <v>453</v>
      </c>
      <c r="P655" s="85" t="str">
        <f>IFERROR(CONCATENATE(VLOOKUP(F655,'Table V'!$A$1:$Q$259969,17,FALSE),"-",(RIGHT(C655,4)),"0",D655),"")</f>
        <v>1251019-5359010</v>
      </c>
      <c r="Q655" s="92" t="str">
        <f>IFERROR(VLOOKUP(F655,'Table V'!A:L,12,FALSE),"")</f>
        <v>LAB</v>
      </c>
      <c r="R655" s="82" t="s">
        <v>1499</v>
      </c>
      <c r="S655" s="81" t="s">
        <v>265</v>
      </c>
      <c r="T655" s="90">
        <v>43728</v>
      </c>
      <c r="U655" s="88"/>
      <c r="V655" s="93" t="str">
        <f>IFERROR(VLOOKUP(F655,'Table V'!A:F,6,FALSE),"TBD")</f>
        <v>N/A</v>
      </c>
      <c r="W655" s="94" t="str">
        <f>IFERROR(VLOOKUP(F655,'Table V'!A:G,7,FALSE),"TBD")</f>
        <v>N/A</v>
      </c>
      <c r="X655" s="81" t="str">
        <f>IFERROR(VLOOKUP(A655,[1]Feuil1!$A:$AJ,32,FALSE),"N/A")</f>
        <v>N/A</v>
      </c>
      <c r="Y655" s="86" t="s">
        <v>1897</v>
      </c>
      <c r="Z655" s="89" t="s">
        <v>1552</v>
      </c>
      <c r="AA655" s="81" t="s">
        <v>840</v>
      </c>
      <c r="AB655" s="85">
        <v>22215</v>
      </c>
      <c r="AC655" s="85"/>
      <c r="AD655" s="85"/>
      <c r="AE655" s="90">
        <v>43763</v>
      </c>
      <c r="AF655" s="90">
        <v>43763</v>
      </c>
      <c r="AG655" s="90">
        <f>IF(OR(E655="AOG",E655="CRIT"),(IFERROR(IF(AF655=0,WORKDAY(AE655,-2),WORKDAY(AF655,-2)),"TBD")),(IFERROR(IF(AF655=0,WORKDAY(AE655,-4),WORKDAY(AF655,-4)),"TBD")))</f>
        <v>43759</v>
      </c>
      <c r="AH655" s="81"/>
      <c r="AI655" s="133" t="str">
        <f>IFERROR(VLOOKUP(SPARES_MANUF[[#This Row],[LCT pour mise à la MAD]],[2]MAD!$B$4:$J$500000,2,FALSE),"MAD TBD")</f>
        <v>MAD TBD</v>
      </c>
      <c r="AJ655" s="246" t="str">
        <f>IFERROR(VLOOKUP(SPARES_MANUF[[#This Row],[LCT pour mise à la MAD]],[2]MAD!$B$4:$J$500000,9,FALSE),"")</f>
        <v/>
      </c>
      <c r="AK655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5" s="124">
        <f>SPARES_MANUF[[#This Row],[Promised ODD]]</f>
        <v>43763</v>
      </c>
      <c r="AM655" s="124" t="s">
        <v>10</v>
      </c>
      <c r="AN655" s="200">
        <f>IFERROR(VLOOKUP(SPARES_MANUF[[#This Row],[P/N]],'Table V'!A$1:O$7777,13,FALSE),"0,00")</f>
        <v>2741</v>
      </c>
      <c r="AO655" s="201">
        <f>IFERROR(VLOOKUP(SPARES_MANUF[[#This Row],[P/N]],'Table V'!A$1:O$7777,14,FALSE),"0,00")</f>
        <v>3510</v>
      </c>
      <c r="AP655" s="202" t="str">
        <f>IFERROR(VLOOKUP(SPARES_MANUF[[#This Row],[P/N]],'Table V'!A$1:O$7777,15,FALSE),"TBD")</f>
        <v>USD</v>
      </c>
      <c r="AQ655" s="201">
        <f>IFERROR(VLOOKUP(SPARES_MANUF[[#This Row],[CONCAT]],[3]PO_AS!$A$2:$R$2520,16,FALSE),"TBD")</f>
        <v>2741</v>
      </c>
      <c r="AR655" s="202" t="str">
        <f>IFERROR(VLOOKUP(SPARES_MANUF[[#This Row],[CONCAT]],[3]PO_AS!$A$2:$S$2520,18,FALSE),"TBD")</f>
        <v>USD</v>
      </c>
      <c r="AS655" s="202" t="str">
        <f>IF(OR(AN655=AQ655,AO655=AQ655),"Valide","Non valide")</f>
        <v>Valide</v>
      </c>
      <c r="AT655" s="202" t="str">
        <f>IFERROR(IF(SEARCH(AP655,AR655),"Valide","Non valide"),"Non valide")</f>
        <v>Valide</v>
      </c>
      <c r="AU65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2741</v>
      </c>
      <c r="AV655" s="280">
        <f>IFERROR(SPARES_MANUF[[#This Row],[CA]]*INDEX('Paramètres listes'!$A$32:$C$34,MATCH(SPARES_MANUF[[#This Row],[Devise vendue]],'Paramètres listes'!$A$32:$A$34,0),MATCH(DASHBOARD!$J$5,'Paramètres listes'!$A$32:$C$32,0)),"0,00")</f>
        <v>2439.4900000000002</v>
      </c>
      <c r="AW655" s="259" t="str">
        <f>LEFT(SPARES_MANUF[[#This Row],[LCT]],9)</f>
        <v>LCT282708</v>
      </c>
      <c r="AX655" s="205">
        <f>SPARES_MANUF[[#This Row],[Collaborated date]]</f>
        <v>43763</v>
      </c>
      <c r="AY655" s="206">
        <f>IF(AND(SPARES_MANUF[[#This Row],[Dashboard date]]&gt;40179,SPARES_MANUF[[#This Row],[Dashboard date]]&lt;45658),SPARES_MANUF[[#This Row],[Dashboard date]],0)</f>
        <v>43763</v>
      </c>
      <c r="AZ655" s="207">
        <f>IF(OR(SPARES_MANUF[[#This Row],[Client]]="STELIA",SPARES_MANUF[[#This Row],[Priority]]="RTN",SPARES_MANUF[[#This Row],[Priority]]="EXP",SPARES_MANUF[[#This Row],[Priority]]="CRIT"),2,1)</f>
        <v>2</v>
      </c>
      <c r="BA655" s="208">
        <f>IFERROR(VLOOKUP(SPARES_MANUF[[#This Row],[P/N]],Tableau2[[#All],[PN]:[Temps alloués (h)]],16,FALSE),"TBD")</f>
        <v>2.23</v>
      </c>
      <c r="BB655" s="208">
        <f>IFERROR(SUM(SPARES_MANUF[[#This Row],[Temps alloués Unitaire]]*SPARES_MANUF[[#This Row],[Requested Qty]]),"TBD")</f>
        <v>2.23</v>
      </c>
    </row>
    <row r="656" spans="1:54" ht="38.25" hidden="1" customHeight="1" x14ac:dyDescent="0.2">
      <c r="A656" s="335" t="str">
        <f>C656&amp;(RIGHT(D656,2))</f>
        <v>2770215210</v>
      </c>
      <c r="B656" s="81" t="str">
        <f>IFERROR(VLOOKUP(F656,'Table V'!A:K,11,FALSE),"TBD")</f>
        <v>AIRBUS</v>
      </c>
      <c r="C656" s="81">
        <v>27702152</v>
      </c>
      <c r="D656" s="85">
        <v>10</v>
      </c>
      <c r="E656" s="83" t="s">
        <v>86</v>
      </c>
      <c r="F656" s="81" t="s">
        <v>689</v>
      </c>
      <c r="G656" s="81">
        <v>25</v>
      </c>
      <c r="H656" s="81">
        <v>25</v>
      </c>
      <c r="I656" s="81" t="str">
        <f>IFERROR(VLOOKUP(F656,'Stock PHS'!A:F,6,FALSE),"")</f>
        <v/>
      </c>
      <c r="J656" s="84" t="str">
        <f>IFERROR(VLOOKUP(F656,'Table V'!A:I,9,FALSE),"P/N INCONNU")</f>
        <v>P/N CONNU</v>
      </c>
      <c r="K656" s="81" t="str">
        <f>IFERROR(VLOOKUP(F656,'Table V'!A:J,10,FALSE),"TBD")</f>
        <v>TBD</v>
      </c>
      <c r="L656" s="81" t="str">
        <f>IFERROR(VLOOKUP(F656,'Table V'!A:C,3,FALSE),"LdF non existante")</f>
        <v>LdF Non approuvée</v>
      </c>
      <c r="M656" s="85" t="s">
        <v>46</v>
      </c>
      <c r="N656" s="81" t="str">
        <f>IFERROR(VLOOKUP(F656,'Table V'!A:H,8,FALSE),"À définir")</f>
        <v>NON</v>
      </c>
      <c r="O656" s="81" t="str">
        <f>IFERROR(VLOOKUP(F656,'Table V'!A:E,2,FALSE),"TBD")</f>
        <v>PLATE</v>
      </c>
      <c r="P656" s="81" t="str">
        <f>IFERROR(CONCATENATE(VLOOKUP(F656,'Table V'!$A$1:$Q$259969,17,FALSE),"-",(RIGHT(C656,4)),"0",D656),"")</f>
        <v>1251019-2152010</v>
      </c>
      <c r="Q656" s="86" t="s">
        <v>709</v>
      </c>
      <c r="R656" s="82" t="s">
        <v>1004</v>
      </c>
      <c r="S656" s="81" t="s">
        <v>1013</v>
      </c>
      <c r="T656" s="90">
        <v>43647</v>
      </c>
      <c r="U656" s="88" t="s">
        <v>18</v>
      </c>
      <c r="V656" s="86" t="str">
        <f>IFERROR(VLOOKUP(F656,'Table V'!A:F,6,FALSE),"TBD")</f>
        <v>6925002700</v>
      </c>
      <c r="W656" s="81" t="str">
        <f>IFERROR(VLOOKUP(F656,'Table V'!A:G,7,FALSE),"TBD")</f>
        <v>Qté 2</v>
      </c>
      <c r="X656" s="81" t="str">
        <f>IFERROR(VLOOKUP(A656,[1]Feuil1!$A:$AJ,32,FALSE),"N/A")</f>
        <v>Waiting</v>
      </c>
      <c r="Y656" s="86" t="s">
        <v>1897</v>
      </c>
      <c r="Z656" s="89" t="s">
        <v>1398</v>
      </c>
      <c r="AA656" s="81" t="s">
        <v>1016</v>
      </c>
      <c r="AB656" s="85">
        <v>12653</v>
      </c>
      <c r="AC656" s="85" t="s">
        <v>696</v>
      </c>
      <c r="AD656" s="85" t="s">
        <v>44</v>
      </c>
      <c r="AE656" s="90">
        <v>43250</v>
      </c>
      <c r="AF656" s="90">
        <v>43771</v>
      </c>
      <c r="AG656" s="90">
        <f>IF(OR(E656="AOG",E656="CRIT"),(IFERROR(IF(AF656=0,WORKDAY(AE656,-2),WORKDAY(AF656,-2)),"TBD")),(IFERROR(IF(AF656=0,WORKDAY(AE656,-4),WORKDAY(AF656,-4)),"TBD")))</f>
        <v>43767</v>
      </c>
      <c r="AH656" s="81"/>
      <c r="AI656" s="133" t="str">
        <f>IFERROR(VLOOKUP(SPARES_MANUF[[#This Row],[LCT pour mise à la MAD]],[2]MAD!$B$4:$J$500000,2,FALSE),"MAD TBD")</f>
        <v>MAD TBD</v>
      </c>
      <c r="AJ656" s="246" t="str">
        <f>IFERROR(VLOOKUP(SPARES_MANUF[[#This Row],[LCT pour mise à la MAD]],[2]MAD!$B$4:$J$500000,9,FALSE),"")</f>
        <v/>
      </c>
      <c r="AK65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6" s="124">
        <f>SPARES_MANUF[[#This Row],[Promised ODD]]</f>
        <v>43771</v>
      </c>
      <c r="AM656" s="124" t="s">
        <v>10</v>
      </c>
      <c r="AN656" s="200">
        <f>IFERROR(VLOOKUP(SPARES_MANUF[[#This Row],[P/N]],'Table V'!A$1:O$7777,13,FALSE),"0,00")</f>
        <v>2380</v>
      </c>
      <c r="AO656" s="201">
        <f>IFERROR(VLOOKUP(SPARES_MANUF[[#This Row],[P/N]],'Table V'!A$1:O$7777,14,FALSE),"0,00")</f>
        <v>0</v>
      </c>
      <c r="AP656" s="202" t="str">
        <f>IFERROR(VLOOKUP(SPARES_MANUF[[#This Row],[P/N]],'Table V'!A$1:O$7777,15,FALSE),"TBD")</f>
        <v>USD</v>
      </c>
      <c r="AQ656" s="201">
        <f>IFERROR(VLOOKUP(SPARES_MANUF[[#This Row],[CONCAT]],[3]PO_AS!$A$2:$R$2520,16,FALSE),"TBD")</f>
        <v>2380</v>
      </c>
      <c r="AR656" s="202" t="str">
        <f>IFERROR(VLOOKUP(SPARES_MANUF[[#This Row],[CONCAT]],[3]PO_AS!$A$2:$S$2520,18,FALSE),"TBD")</f>
        <v>USD</v>
      </c>
      <c r="AS656" s="204" t="str">
        <f>IF(OR(AN656=AQ656,AO656=AQ656),"Valide","Non valide")</f>
        <v>Valide</v>
      </c>
      <c r="AT656" s="204" t="str">
        <f>IFERROR(IF(SEARCH(AP656,AR656),"Valide","Non valide"),"Non valide")</f>
        <v>Valide</v>
      </c>
      <c r="AU65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59500</v>
      </c>
      <c r="AV656" s="280">
        <f>IFERROR(SPARES_MANUF[[#This Row],[CA]]*INDEX('Paramètres listes'!$A$32:$C$34,MATCH(SPARES_MANUF[[#This Row],[Devise vendue]],'Paramètres listes'!$A$32:$A$34,0),MATCH(DASHBOARD!$J$5,'Paramètres listes'!$A$32:$C$32,0)),"0,00")</f>
        <v>52955</v>
      </c>
      <c r="AW656" s="259" t="str">
        <f>LEFT(SPARES_MANUF[[#This Row],[LCT]],9)</f>
        <v>LCT055779</v>
      </c>
      <c r="AX656" s="205">
        <f>SPARES_MANUF[[#This Row],[Collaborated date]]</f>
        <v>43771</v>
      </c>
      <c r="AY656" s="206">
        <f>IF(AND(SPARES_MANUF[[#This Row],[Dashboard date]]&gt;40179,SPARES_MANUF[[#This Row],[Dashboard date]]&lt;45658),SPARES_MANUF[[#This Row],[Dashboard date]],0)</f>
        <v>43771</v>
      </c>
      <c r="AZ656" s="207">
        <f>IF(OR(SPARES_MANUF[[#This Row],[Client]]="STELIA",SPARES_MANUF[[#This Row],[Priority]]="RTN",SPARES_MANUF[[#This Row],[Priority]]="EXP",SPARES_MANUF[[#This Row],[Priority]]="CRIT"),2,1)</f>
        <v>2</v>
      </c>
      <c r="BA656" s="208">
        <f>IFERROR(VLOOKUP(SPARES_MANUF[[#This Row],[P/N]],Tableau2[[#All],[PN]:[Temps alloués (h)]],16,FALSE),"TBD")</f>
        <v>5</v>
      </c>
      <c r="BB656" s="208">
        <f>IFERROR(SUM(SPARES_MANUF[[#This Row],[Temps alloués Unitaire]]*SPARES_MANUF[[#This Row],[Requested Qty]]),"TBD")</f>
        <v>125</v>
      </c>
    </row>
    <row r="657" spans="1:54" ht="38.25" hidden="1" customHeight="1" x14ac:dyDescent="0.2">
      <c r="A657" s="335" t="str">
        <f>C657&amp;(RIGHT(D657,2))</f>
        <v>2814141910</v>
      </c>
      <c r="B657" s="81" t="str">
        <f>IFERROR(VLOOKUP(F657,'Table V'!A:K,11,FALSE),"TBD")</f>
        <v>AIRBUS</v>
      </c>
      <c r="C657" s="81">
        <v>28141419</v>
      </c>
      <c r="D657" s="85" t="s">
        <v>139</v>
      </c>
      <c r="E657" s="83" t="s">
        <v>86</v>
      </c>
      <c r="F657" s="81" t="s">
        <v>650</v>
      </c>
      <c r="G657" s="81">
        <v>15</v>
      </c>
      <c r="H657" s="81">
        <v>15</v>
      </c>
      <c r="I657" s="81" t="str">
        <f>IFERROR(VLOOKUP(F657,'Stock PHS'!A:F,6,FALSE),"")</f>
        <v/>
      </c>
      <c r="J657" s="84" t="str">
        <f>IFERROR(VLOOKUP(F657,'Table V'!A:I,9,FALSE),"P/N INCONNU")</f>
        <v>P/N CONNU</v>
      </c>
      <c r="K657" s="81" t="str">
        <f>IFERROR(VLOOKUP(F657,'Table V'!A:J,10,FALSE),"TBD")</f>
        <v>N/A</v>
      </c>
      <c r="L657" s="81" t="str">
        <f>IFERROR(VLOOKUP(F657,'Table V'!A:C,3,FALSE),"LdF non existante")</f>
        <v>LdF approuvée</v>
      </c>
      <c r="M657" s="85"/>
      <c r="N657" s="85" t="str">
        <f>IFERROR(VLOOKUP(F657,'Table V'!A:H,8,FALSE),"À définir")</f>
        <v>NON</v>
      </c>
      <c r="O657" s="81" t="str">
        <f>IFERROR(VLOOKUP(F657,'Table V'!A:E,2,FALSE),"TBD")</f>
        <v>PROTECTION CAP</v>
      </c>
      <c r="P657" s="85" t="str">
        <f>IFERROR(CONCATENATE(VLOOKUP(F657,'Table V'!$A$1:$Q$259969,17,FALSE),"-",(RIGHT(C657,4)),"0",D657),"")</f>
        <v>1251019-1419010</v>
      </c>
      <c r="Q657" s="92" t="str">
        <f>IFERROR(VLOOKUP(F657,'Table V'!A:L,12,FALSE),"")</f>
        <v>COL</v>
      </c>
      <c r="R657" s="82" t="s">
        <v>1918</v>
      </c>
      <c r="S657" s="81" t="s">
        <v>1919</v>
      </c>
      <c r="T657" s="90">
        <v>43885</v>
      </c>
      <c r="U657" s="88" t="s">
        <v>18</v>
      </c>
      <c r="V657" s="93" t="str">
        <f>IFERROR(VLOOKUP(F657,'Table V'!A:F,6,FALSE),"TBD")</f>
        <v>N/A</v>
      </c>
      <c r="W657" s="94" t="str">
        <f>IFERROR(VLOOKUP(F657,'Table V'!A:G,7,FALSE),"TBD")</f>
        <v>N/A</v>
      </c>
      <c r="X657" s="81" t="str">
        <f>IFERROR(VLOOKUP(A657,[1]Feuil1!$A:$AJ,32,FALSE),"N/A")</f>
        <v>N/A</v>
      </c>
      <c r="Y657" s="91" t="s">
        <v>1897</v>
      </c>
      <c r="Z657" s="89" t="s">
        <v>2162</v>
      </c>
      <c r="AA657" s="81" t="s">
        <v>840</v>
      </c>
      <c r="AB657" s="85">
        <v>24551</v>
      </c>
      <c r="AC657" s="85"/>
      <c r="AD657" s="85">
        <v>8243</v>
      </c>
      <c r="AE657" s="90">
        <v>43913</v>
      </c>
      <c r="AF657" s="90">
        <v>43913</v>
      </c>
      <c r="AG657" s="90">
        <f>IF(OR(E657="AOG",E657="CRIT"),(IFERROR(IF(AF657=0,WORKDAY(AE657,-2),WORKDAY(AF657,-2)),"TBD")),(IFERROR(IF(AF657=0,WORKDAY(AE657,-4),WORKDAY(AF657,-4)),"TBD")))</f>
        <v>43907</v>
      </c>
      <c r="AH657" s="90"/>
      <c r="AI657" s="133" t="str">
        <f>IFERROR(VLOOKUP(SPARES_MANUF[[#This Row],[LCT pour mise à la MAD]],[2]MAD!$B$4:$J$500000,2,FALSE),"MAD TBD")</f>
        <v>MAD TBD</v>
      </c>
      <c r="AJ657" s="246" t="str">
        <f>IFERROR(VLOOKUP(SPARES_MANUF[[#This Row],[LCT pour mise à la MAD]],[2]MAD!$B$4:$J$500000,9,FALSE),"")</f>
        <v/>
      </c>
      <c r="AK65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7" s="124">
        <v>43913</v>
      </c>
      <c r="AM657" s="124" t="s">
        <v>10</v>
      </c>
      <c r="AN657" s="200">
        <f>IFERROR(VLOOKUP(SPARES_MANUF[[#This Row],[P/N]],'Table V'!A$1:O$7777,13,FALSE),"0,00")</f>
        <v>134</v>
      </c>
      <c r="AO657" s="201">
        <f>IFERROR(VLOOKUP(SPARES_MANUF[[#This Row],[P/N]],'Table V'!A$1:O$7777,14,FALSE),"0,00")</f>
        <v>0</v>
      </c>
      <c r="AP657" s="202" t="str">
        <f>IFERROR(VLOOKUP(SPARES_MANUF[[#This Row],[P/N]],'Table V'!A$1:O$7777,15,FALSE),"TBD")</f>
        <v>EUR</v>
      </c>
      <c r="AQ657" s="201">
        <f>IFERROR(VLOOKUP(SPARES_MANUF[[#This Row],[CONCAT]],[3]PO_AS!$A$2:$R$2520,16,FALSE),"TBD")</f>
        <v>134</v>
      </c>
      <c r="AR657" s="202" t="str">
        <f>IFERROR(VLOOKUP(SPARES_MANUF[[#This Row],[CONCAT]],[3]PO_AS!$A$2:$S$2520,18,FALSE),"TBD")</f>
        <v>EUR</v>
      </c>
      <c r="AS657" s="202" t="str">
        <f>IF(OR(AN657=AQ657,AO657=AQ657),"Valide","Non valide")</f>
        <v>Valide</v>
      </c>
      <c r="AT657" s="202" t="str">
        <f>IFERROR(IF(SEARCH(AP657,AR657),"Valide","Non valide"),"Non valide")</f>
        <v>Valide</v>
      </c>
      <c r="AU65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2010</v>
      </c>
      <c r="AV657" s="280">
        <f>IFERROR(SPARES_MANUF[[#This Row],[CA]]*INDEX('Paramètres listes'!$A$32:$C$34,MATCH(SPARES_MANUF[[#This Row],[Devise vendue]],'Paramètres listes'!$A$32:$A$34,0),MATCH(DASHBOARD!$J$5,'Paramètres listes'!$A$32:$C$32,0)),"0,00")</f>
        <v>2010</v>
      </c>
      <c r="AW657" s="260" t="str">
        <f>LEFT(SPARES_MANUF[[#This Row],[LCT]],9)</f>
        <v>LCT340198</v>
      </c>
      <c r="AX657" s="205">
        <f>SPARES_MANUF[[#This Row],[Collaborated date]]</f>
        <v>43913</v>
      </c>
      <c r="AY657" s="206">
        <f>IF(AND(SPARES_MANUF[[#This Row],[Dashboard date]]&gt;40179,SPARES_MANUF[[#This Row],[Dashboard date]]&lt;45658),SPARES_MANUF[[#This Row],[Dashboard date]],0)</f>
        <v>43913</v>
      </c>
      <c r="AZ657" s="207">
        <f>IF(OR(SPARES_MANUF[[#This Row],[Client]]="STELIA",SPARES_MANUF[[#This Row],[Priority]]="RTN",SPARES_MANUF[[#This Row],[Priority]]="EXP",SPARES_MANUF[[#This Row],[Priority]]="CRIT"),2,1)</f>
        <v>2</v>
      </c>
      <c r="BA657" s="208">
        <f>IFERROR(VLOOKUP(SPARES_MANUF[[#This Row],[P/N]],Tableau2[[#All],[PN]:[Temps alloués (h)]],16,FALSE),"TBD")</f>
        <v>0.65</v>
      </c>
      <c r="BB657" s="208">
        <f>IFERROR(SUM(SPARES_MANUF[[#This Row],[Temps alloués Unitaire]]*SPARES_MANUF[[#This Row],[Requested Qty]]),"TBD")</f>
        <v>9.75</v>
      </c>
    </row>
    <row r="658" spans="1:54" ht="38.25" hidden="1" x14ac:dyDescent="0.2">
      <c r="A658" s="337" t="str">
        <f>C658&amp;(RIGHT(D658,2))</f>
        <v>2819474210</v>
      </c>
      <c r="B658" s="146" t="str">
        <f>IFERROR(VLOOKUP(F658,'Table V'!A:K,11,FALSE),"TBD")</f>
        <v>AIRBUS</v>
      </c>
      <c r="C658" s="146">
        <v>28194742</v>
      </c>
      <c r="D658" s="150" t="s">
        <v>139</v>
      </c>
      <c r="E658" s="148" t="s">
        <v>86</v>
      </c>
      <c r="F658" s="146" t="s">
        <v>1267</v>
      </c>
      <c r="G658" s="146">
        <v>1</v>
      </c>
      <c r="H658" s="146">
        <v>1</v>
      </c>
      <c r="I658" s="146" t="str">
        <f>IFERROR(VLOOKUP(F658,'Stock PHS'!A:F,6,FALSE),"")</f>
        <v/>
      </c>
      <c r="J658" s="270" t="str">
        <f>IFERROR(VLOOKUP(F658,'Table V'!A:I,9,FALSE),"P/N INCONNU")</f>
        <v>P/N CONNU</v>
      </c>
      <c r="K658" s="146" t="str">
        <f>IFERROR(VLOOKUP(F658,'Table V'!A:J,10,FALSE),"TBD")</f>
        <v>NA</v>
      </c>
      <c r="L658" s="146" t="str">
        <f>IFERROR(VLOOKUP(F658,'Table V'!A:C,3,FALSE),"LdF non existante")</f>
        <v>LdF Non approuvée</v>
      </c>
      <c r="M658" s="150"/>
      <c r="N658" s="150" t="str">
        <f>IFERROR(VLOOKUP(F658,'Table V'!A:H,8,FALSE),"À définir")</f>
        <v>NON</v>
      </c>
      <c r="O658" s="146">
        <f>IFERROR(VLOOKUP(F658,'Table V'!A:E,2,FALSE),"TBD")</f>
        <v>453</v>
      </c>
      <c r="P658" s="150" t="str">
        <f>IFERROR(CONCATENATE(VLOOKUP(F658,'Table V'!$A$1:$Q$259969,17,FALSE),"-",(RIGHT(C658,4)),"0",D658),"")</f>
        <v>1251019-4742010</v>
      </c>
      <c r="Q658" s="151" t="str">
        <f>IFERROR(VLOOKUP(F658,'Table V'!A:L,12,FALSE),"")</f>
        <v>LAB</v>
      </c>
      <c r="R658" s="147" t="s">
        <v>2150</v>
      </c>
      <c r="S658" s="81" t="s">
        <v>266</v>
      </c>
      <c r="T658" s="157">
        <v>43816</v>
      </c>
      <c r="U658" s="152"/>
      <c r="V658" s="153" t="str">
        <f>IFERROR(VLOOKUP(F658,'Table V'!A:F,6,FALSE),"TBD")</f>
        <v>N/A</v>
      </c>
      <c r="W658" s="154" t="str">
        <f>IFERROR(VLOOKUP(F658,'Table V'!A:G,7,FALSE),"TBD")</f>
        <v>N/A</v>
      </c>
      <c r="X658" s="154" t="str">
        <f>IFERROR(VLOOKUP(A658,[1]Feuil1!$A:$AJ,32,FALSE),"N/A")</f>
        <v>N/A</v>
      </c>
      <c r="Y658" s="271" t="s">
        <v>1897</v>
      </c>
      <c r="Z658" s="89" t="s">
        <v>2065</v>
      </c>
      <c r="AA658" s="146" t="s">
        <v>840</v>
      </c>
      <c r="AB658" s="150">
        <v>26132</v>
      </c>
      <c r="AC658" s="150"/>
      <c r="AD658" s="150"/>
      <c r="AE658" s="157">
        <v>43847.999988425923</v>
      </c>
      <c r="AF658" s="157" t="s">
        <v>2241</v>
      </c>
      <c r="AG658" s="157" t="str">
        <f>IF(OR(E658="AOG",E658="CRIT"),(IFERROR(IF(AF658=0,WORKDAY(AE658,-2),WORKDAY(AF658,-2)),"TBD")),(IFERROR(IF(AF658=0,WORKDAY(AE658,-4),WORKDAY(AF658,-4)),"TBD")))</f>
        <v>TBD</v>
      </c>
      <c r="AH658" s="157"/>
      <c r="AI658" s="158" t="str">
        <f>IFERROR(VLOOKUP(SPARES_MANUF[[#This Row],[LCT pour mise à la MAD]],[2]MAD!$B$4:$J$500000,2,FALSE),"MAD TBD")</f>
        <v>MAD TBD</v>
      </c>
      <c r="AJ658" s="272" t="str">
        <f>IFERROR(VLOOKUP(SPARES_MANUF[[#This Row],[LCT pour mise à la MAD]],[2]MAD!$B$4:$J$500000,9,FALSE),"")</f>
        <v/>
      </c>
      <c r="AK658" s="273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8" s="274">
        <v>43847</v>
      </c>
      <c r="AM658" s="274" t="s">
        <v>10</v>
      </c>
      <c r="AN658" s="200">
        <f>IFERROR(VLOOKUP(SPARES_MANUF[[#This Row],[P/N]],'Table V'!A$1:O$7777,13,FALSE),"0,00")</f>
        <v>2741</v>
      </c>
      <c r="AO658" s="275">
        <f>IFERROR(VLOOKUP(SPARES_MANUF[[#This Row],[P/N]],'Table V'!A$1:O$7777,14,FALSE),"0,00")</f>
        <v>3510</v>
      </c>
      <c r="AP658" s="276" t="str">
        <f>IFERROR(VLOOKUP(SPARES_MANUF[[#This Row],[P/N]],'Table V'!A$1:O$7777,15,FALSE),"TBD")</f>
        <v>USD</v>
      </c>
      <c r="AQ658" s="275">
        <f>IFERROR(VLOOKUP(SPARES_MANUF[[#This Row],[CONCAT]],[3]PO_AS!$A$2:$R$2520,16,FALSE),"TBD")</f>
        <v>2741</v>
      </c>
      <c r="AR658" s="276" t="str">
        <f>IFERROR(VLOOKUP(SPARES_MANUF[[#This Row],[CONCAT]],[3]PO_AS!$A$2:$S$2520,18,FALSE),"TBD")</f>
        <v>USD</v>
      </c>
      <c r="AS658" s="276" t="str">
        <f>IF(OR(AN658=AQ658,AO658=AQ658),"Valide","Non valide")</f>
        <v>Valide</v>
      </c>
      <c r="AT658" s="276" t="str">
        <f>IFERROR(IF(SEARCH(AP658,AR658),"Valide","Non valide"),"Non valide")</f>
        <v>Valide</v>
      </c>
      <c r="AU658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2741</v>
      </c>
      <c r="AV658" s="221">
        <f>IFERROR(SPARES_MANUF[[#This Row],[CA]]*INDEX('Paramètres listes'!$A$32:$C$34,MATCH(SPARES_MANUF[[#This Row],[Devise vendue]],'Paramètres listes'!$A$32:$A$34,0),MATCH(DASHBOARD!$J$5,'Paramètres listes'!$A$32:$C$32,0)),"0,00")</f>
        <v>2439.4900000000002</v>
      </c>
      <c r="AW658" s="338" t="str">
        <f>LEFT(SPARES_MANUF[[#This Row],[LCT]],9)</f>
        <v>LCT388005</v>
      </c>
      <c r="AX658" s="205">
        <f>SPARES_MANUF[[#This Row],[Collaborated date]]</f>
        <v>43847</v>
      </c>
      <c r="AY658" s="206">
        <f>IF(AND(SPARES_MANUF[[#This Row],[Dashboard date]]&gt;40179,SPARES_MANUF[[#This Row],[Dashboard date]]&lt;45658),SPARES_MANUF[[#This Row],[Dashboard date]],0)</f>
        <v>43847</v>
      </c>
      <c r="AZ658" s="207">
        <f>IF(OR(SPARES_MANUF[[#This Row],[Client]]="STELIA",SPARES_MANUF[[#This Row],[Priority]]="RTN",SPARES_MANUF[[#This Row],[Priority]]="EXP",SPARES_MANUF[[#This Row],[Priority]]="CRIT"),2,1)</f>
        <v>2</v>
      </c>
      <c r="BA658" s="208">
        <f>IFERROR(VLOOKUP(SPARES_MANUF[[#This Row],[P/N]],Tableau2[[#All],[PN]:[Temps alloués (h)]],16,FALSE),"TBD")</f>
        <v>2.23</v>
      </c>
      <c r="BB658" s="208">
        <f>IFERROR(SUM(SPARES_MANUF[[#This Row],[Temps alloués Unitaire]]*SPARES_MANUF[[#This Row],[Requested Qty]]),"TBD")</f>
        <v>2.23</v>
      </c>
    </row>
    <row r="659" spans="1:54" ht="38.25" hidden="1" customHeight="1" x14ac:dyDescent="0.2">
      <c r="A659" s="335" t="str">
        <f>C659&amp;(RIGHT(D659,2))</f>
        <v>450033675330</v>
      </c>
      <c r="B659" s="81" t="str">
        <f>IFERROR(VLOOKUP(F659,'Table V'!A:K,11,FALSE),"TBD")</f>
        <v>LATECOERE</v>
      </c>
      <c r="C659" s="81">
        <v>4500336753</v>
      </c>
      <c r="D659" s="85" t="s">
        <v>724</v>
      </c>
      <c r="E659" s="83"/>
      <c r="F659" s="81" t="s">
        <v>1477</v>
      </c>
      <c r="G659" s="81">
        <v>1</v>
      </c>
      <c r="H659" s="81">
        <v>1</v>
      </c>
      <c r="I659" s="81" t="str">
        <f>IFERROR(VLOOKUP(F659,'Stock PHS'!A:F,6,FALSE),"")</f>
        <v/>
      </c>
      <c r="J659" s="84" t="str">
        <f>IFERROR(VLOOKUP(F659,'Table V'!A:I,9,FALSE),"P/N INCONNU")</f>
        <v>P/N CONNU</v>
      </c>
      <c r="K659" s="81" t="str">
        <f>IFERROR(VLOOKUP(F659,'Table V'!A:J,10,FALSE),"TBD")</f>
        <v>N/A</v>
      </c>
      <c r="L659" s="81" t="str">
        <f>IFERROR(VLOOKUP(F659,'Table V'!A:C,3,FALSE),"LdF non existante")</f>
        <v>LdF approuvée</v>
      </c>
      <c r="M659" s="85" t="s">
        <v>46</v>
      </c>
      <c r="N659" s="81" t="str">
        <f>IFERROR(VLOOKUP(F659,'Table V'!A:H,8,FALSE),"À définir")</f>
        <v>NON</v>
      </c>
      <c r="O659" s="81" t="str">
        <f>IFERROR(VLOOKUP(F659,'Table V'!A:E,2,FALSE),"TBD")</f>
        <v>FDVESS-L4</v>
      </c>
      <c r="P659" s="81" t="str">
        <f>IFERROR(CONCATENATE(VLOOKUP(F659,'Table V'!$A$1:$Q$259969,17,FALSE),"-",(RIGHT(C659,4)),"0",D659),"")</f>
        <v>1251619-6753030</v>
      </c>
      <c r="Q659" s="86" t="str">
        <f>IFERROR(VLOOKUP(F659,'Table V'!A:L,12,FALSE),"")</f>
        <v>COL</v>
      </c>
      <c r="R659" s="82" t="s">
        <v>1366</v>
      </c>
      <c r="S659" s="81">
        <v>71140040</v>
      </c>
      <c r="T659" s="90"/>
      <c r="U659" s="88"/>
      <c r="V659" s="86" t="str">
        <f>IFERROR(VLOOKUP(F659,'Table V'!A:F,6,FALSE),"TBD")</f>
        <v>N/A</v>
      </c>
      <c r="W659" s="81" t="str">
        <f>IFERROR(VLOOKUP(F659,'Table V'!A:G,7,FALSE),"TBD")</f>
        <v>N/A</v>
      </c>
      <c r="X659" s="81" t="str">
        <f>IFERROR(VLOOKUP(A659,[1]Feuil1!$A:$AJ,32,FALSE),"N/A")</f>
        <v>N/A</v>
      </c>
      <c r="Y659" s="86" t="s">
        <v>1897</v>
      </c>
      <c r="Z659" s="89" t="s">
        <v>2199</v>
      </c>
      <c r="AA659" s="81" t="s">
        <v>141</v>
      </c>
      <c r="AB659" s="85" t="s">
        <v>44</v>
      </c>
      <c r="AC659" s="85" t="s">
        <v>44</v>
      </c>
      <c r="AD659" s="85">
        <v>5195</v>
      </c>
      <c r="AE659" s="90">
        <v>43510</v>
      </c>
      <c r="AF659" s="90" t="s">
        <v>129</v>
      </c>
      <c r="AG659" s="90" t="str">
        <f>IF(OR(E659="AOG",E659="CRIT"),(IFERROR(IF(AF659=0,WORKDAY(AE659,-2),WORKDAY(AF659,-2)),"TBD")),(IFERROR(IF(AF659=0,WORKDAY(AE659,-4),WORKDAY(AF659,-4)),"TBD")))</f>
        <v>TBD</v>
      </c>
      <c r="AH659" s="81"/>
      <c r="AI659" s="133" t="str">
        <f>IFERROR(VLOOKUP(SPARES_MANUF[[#This Row],[LCT pour mise à la MAD]],[2]MAD!$B$4:$J$500000,2,FALSE),"MAD TBD")</f>
        <v>MAD TBD</v>
      </c>
      <c r="AJ659" s="124" t="str">
        <f>IFERROR(VLOOKUP(SPARES_MANUF[[#This Row],[LCT pour mise à la MAD]],[2]MAD!$B$4:$J$500000,9,FALSE),"")</f>
        <v/>
      </c>
      <c r="AK659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59" s="124" t="str">
        <f>SPARES_MANUF[[#This Row],[Promised ODD]]</f>
        <v>TBD</v>
      </c>
      <c r="AM659" s="122"/>
      <c r="AN659" s="200">
        <f>IFERROR(VLOOKUP(SPARES_MANUF[[#This Row],[P/N]],'Table V'!A$1:O$7777,13,FALSE),"0,00")</f>
        <v>1321</v>
      </c>
      <c r="AO659" s="201" t="str">
        <f>IFERROR(VLOOKUP(SPARES_MANUF[[#This Row],[P/N]],'Table V'!A$1:O$7777,14,FALSE),"0,00")</f>
        <v>N/A</v>
      </c>
      <c r="AP659" s="202" t="str">
        <f>IFERROR(VLOOKUP(SPARES_MANUF[[#This Row],[P/N]],'Table V'!A$1:O$7777,15,FALSE),"TBD")</f>
        <v>EUR</v>
      </c>
      <c r="AQ659" s="201">
        <v>1321</v>
      </c>
      <c r="AR659" s="202" t="s">
        <v>1096</v>
      </c>
      <c r="AS659" s="204" t="str">
        <f>IF(OR(AN659=AQ659,AO659=AQ659),"Valide","Non valide")</f>
        <v>Valide</v>
      </c>
      <c r="AT659" s="204" t="str">
        <f>IFERROR(IF(SEARCH(AP659,AR659),"Valide","Non valide"),"Non valide")</f>
        <v>Valide</v>
      </c>
      <c r="AU65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59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59" s="259" t="str">
        <f>LEFT(SPARES_MANUF[[#This Row],[LCT]],9)</f>
        <v>LCT251463</v>
      </c>
      <c r="AX659" s="205" t="str">
        <f>SPARES_MANUF[[#This Row],[Collaborated date]]</f>
        <v>TBD</v>
      </c>
      <c r="AY659" s="206">
        <f>IF(AND(SPARES_MANUF[[#This Row],[Dashboard date]]&gt;40179,SPARES_MANUF[[#This Row],[Dashboard date]]&lt;45658),SPARES_MANUF[[#This Row],[Dashboard date]],0)</f>
        <v>0</v>
      </c>
      <c r="AZ659" s="207">
        <f>IF(OR(SPARES_MANUF[[#This Row],[Client]]="STELIA",SPARES_MANUF[[#This Row],[Priority]]="RTN",SPARES_MANUF[[#This Row],[Priority]]="EXP",SPARES_MANUF[[#This Row],[Priority]]="CRIT"),2,1)</f>
        <v>1</v>
      </c>
      <c r="BA659" s="208">
        <f>IFERROR(VLOOKUP(SPARES_MANUF[[#This Row],[P/N]],Tableau2[[#All],[PN]:[Temps alloués (h)]],16,FALSE),"TBD")</f>
        <v>1.78</v>
      </c>
      <c r="BB659" s="208">
        <f>IFERROR(SUM(SPARES_MANUF[[#This Row],[Temps alloués Unitaire]]*SPARES_MANUF[[#This Row],[Requested Qty]]),"TBD")</f>
        <v>1.78</v>
      </c>
    </row>
    <row r="660" spans="1:54" ht="38.25" hidden="1" customHeight="1" x14ac:dyDescent="0.2">
      <c r="A660" s="335" t="str">
        <f>C660&amp;(RIGHT(D660,2))</f>
        <v>450033675330</v>
      </c>
      <c r="B660" s="81" t="str">
        <f>IFERROR(VLOOKUP(F660,'Table V'!A:K,11,FALSE),"TBD")</f>
        <v>LATECOERE</v>
      </c>
      <c r="C660" s="81">
        <v>4500336753</v>
      </c>
      <c r="D660" s="85" t="s">
        <v>724</v>
      </c>
      <c r="E660" s="83"/>
      <c r="F660" s="81" t="s">
        <v>1477</v>
      </c>
      <c r="G660" s="81">
        <v>1</v>
      </c>
      <c r="H660" s="81">
        <v>1</v>
      </c>
      <c r="I660" s="81" t="str">
        <f>IFERROR(VLOOKUP(F660,'Stock PHS'!A:F,6,FALSE),"")</f>
        <v/>
      </c>
      <c r="J660" s="84" t="str">
        <f>IFERROR(VLOOKUP(F660,'Table V'!A:I,9,FALSE),"P/N INCONNU")</f>
        <v>P/N CONNU</v>
      </c>
      <c r="K660" s="81" t="str">
        <f>IFERROR(VLOOKUP(F660,'Table V'!A:J,10,FALSE),"TBD")</f>
        <v>N/A</v>
      </c>
      <c r="L660" s="81" t="str">
        <f>IFERROR(VLOOKUP(F660,'Table V'!A:C,3,FALSE),"LdF non existante")</f>
        <v>LdF approuvée</v>
      </c>
      <c r="M660" s="85" t="s">
        <v>46</v>
      </c>
      <c r="N660" s="81" t="str">
        <f>IFERROR(VLOOKUP(F660,'Table V'!A:H,8,FALSE),"À définir")</f>
        <v>NON</v>
      </c>
      <c r="O660" s="81" t="str">
        <f>IFERROR(VLOOKUP(F660,'Table V'!A:E,2,FALSE),"TBD")</f>
        <v>FDVESS-L4</v>
      </c>
      <c r="P660" s="81" t="str">
        <f>IFERROR(CONCATENATE(VLOOKUP(F660,'Table V'!$A$1:$Q$259969,17,FALSE),"-",(RIGHT(C660,4)),"0",D660),"")</f>
        <v>1251619-6753030</v>
      </c>
      <c r="Q660" s="86" t="str">
        <f>IFERROR(VLOOKUP(F660,'Table V'!A:L,12,FALSE),"")</f>
        <v>COL</v>
      </c>
      <c r="R660" s="82" t="s">
        <v>1367</v>
      </c>
      <c r="S660" s="81">
        <v>71140041</v>
      </c>
      <c r="T660" s="90"/>
      <c r="U660" s="88"/>
      <c r="V660" s="86" t="str">
        <f>IFERROR(VLOOKUP(F660,'Table V'!A:F,6,FALSE),"TBD")</f>
        <v>N/A</v>
      </c>
      <c r="W660" s="81" t="str">
        <f>IFERROR(VLOOKUP(F660,'Table V'!A:G,7,FALSE),"TBD")</f>
        <v>N/A</v>
      </c>
      <c r="X660" s="81" t="str">
        <f>IFERROR(VLOOKUP(A660,[1]Feuil1!$A:$AJ,32,FALSE),"N/A")</f>
        <v>N/A</v>
      </c>
      <c r="Y660" s="86" t="s">
        <v>1897</v>
      </c>
      <c r="Z660" s="89" t="s">
        <v>2199</v>
      </c>
      <c r="AA660" s="81" t="s">
        <v>141</v>
      </c>
      <c r="AB660" s="85" t="s">
        <v>44</v>
      </c>
      <c r="AC660" s="85" t="s">
        <v>44</v>
      </c>
      <c r="AD660" s="85">
        <v>5195</v>
      </c>
      <c r="AE660" s="90">
        <v>43510</v>
      </c>
      <c r="AF660" s="90" t="s">
        <v>129</v>
      </c>
      <c r="AG660" s="90" t="str">
        <f>IF(OR(E660="AOG",E660="CRIT"),(IFERROR(IF(AF660=0,WORKDAY(AE660,-2),WORKDAY(AF660,-2)),"TBD")),(IFERROR(IF(AF660=0,WORKDAY(AE660,-4),WORKDAY(AF660,-4)),"TBD")))</f>
        <v>TBD</v>
      </c>
      <c r="AH660" s="81"/>
      <c r="AI660" s="133" t="str">
        <f>IFERROR(VLOOKUP(SPARES_MANUF[[#This Row],[LCT pour mise à la MAD]],[2]MAD!$B$4:$J$500000,2,FALSE),"MAD TBD")</f>
        <v>MAD TBD</v>
      </c>
      <c r="AJ660" s="124" t="str">
        <f>IFERROR(VLOOKUP(SPARES_MANUF[[#This Row],[LCT pour mise à la MAD]],[2]MAD!$B$4:$J$500000,9,FALSE),"")</f>
        <v/>
      </c>
      <c r="AK660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0" s="124" t="str">
        <f>SPARES_MANUF[[#This Row],[Promised ODD]]</f>
        <v>TBD</v>
      </c>
      <c r="AM660" s="122"/>
      <c r="AN660" s="200">
        <f>IFERROR(VLOOKUP(SPARES_MANUF[[#This Row],[P/N]],'Table V'!A$1:O$7777,13,FALSE),"0,00")</f>
        <v>1321</v>
      </c>
      <c r="AO660" s="201" t="str">
        <f>IFERROR(VLOOKUP(SPARES_MANUF[[#This Row],[P/N]],'Table V'!A$1:O$7777,14,FALSE),"0,00")</f>
        <v>N/A</v>
      </c>
      <c r="AP660" s="202" t="str">
        <f>IFERROR(VLOOKUP(SPARES_MANUF[[#This Row],[P/N]],'Table V'!A$1:O$7777,15,FALSE),"TBD")</f>
        <v>EUR</v>
      </c>
      <c r="AQ660" s="201">
        <v>1321</v>
      </c>
      <c r="AR660" s="202" t="s">
        <v>1096</v>
      </c>
      <c r="AS660" s="204" t="str">
        <f>IF(OR(AN660=AQ660,AO660=AQ660),"Valide","Non valide")</f>
        <v>Valide</v>
      </c>
      <c r="AT660" s="204" t="str">
        <f>IFERROR(IF(SEARCH(AP660,AR660),"Valide","Non valide"),"Non valide")</f>
        <v>Valide</v>
      </c>
      <c r="AU66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1321</v>
      </c>
      <c r="AV660" s="280">
        <f>IFERROR(SPARES_MANUF[[#This Row],[CA]]*INDEX('Paramètres listes'!$A$32:$C$34,MATCH(SPARES_MANUF[[#This Row],[Devise vendue]],'Paramètres listes'!$A$32:$A$34,0),MATCH(DASHBOARD!$J$5,'Paramètres listes'!$A$32:$C$32,0)),"0,00")</f>
        <v>1321</v>
      </c>
      <c r="AW660" s="259" t="str">
        <f>LEFT(SPARES_MANUF[[#This Row],[LCT]],9)</f>
        <v>LCT251464</v>
      </c>
      <c r="AX660" s="205" t="str">
        <f>SPARES_MANUF[[#This Row],[Collaborated date]]</f>
        <v>TBD</v>
      </c>
      <c r="AY660" s="206">
        <f>IF(AND(SPARES_MANUF[[#This Row],[Dashboard date]]&gt;40179,SPARES_MANUF[[#This Row],[Dashboard date]]&lt;45658),SPARES_MANUF[[#This Row],[Dashboard date]],0)</f>
        <v>0</v>
      </c>
      <c r="AZ660" s="207">
        <f>IF(OR(SPARES_MANUF[[#This Row],[Client]]="STELIA",SPARES_MANUF[[#This Row],[Priority]]="RTN",SPARES_MANUF[[#This Row],[Priority]]="EXP",SPARES_MANUF[[#This Row],[Priority]]="CRIT"),2,1)</f>
        <v>1</v>
      </c>
      <c r="BA660" s="208">
        <f>IFERROR(VLOOKUP(SPARES_MANUF[[#This Row],[P/N]],Tableau2[[#All],[PN]:[Temps alloués (h)]],16,FALSE),"TBD")</f>
        <v>1.78</v>
      </c>
      <c r="BB660" s="208">
        <f>IFERROR(SUM(SPARES_MANUF[[#This Row],[Temps alloués Unitaire]]*SPARES_MANUF[[#This Row],[Requested Qty]]),"TBD")</f>
        <v>1.78</v>
      </c>
    </row>
    <row r="661" spans="1:54" ht="38.25" hidden="1" customHeight="1" x14ac:dyDescent="0.2">
      <c r="A661" s="335" t="str">
        <f>C661&amp;(RIGHT(D661,2))</f>
        <v>4500369549-RET10</v>
      </c>
      <c r="B661" s="81" t="str">
        <f>IFERROR(VLOOKUP(F661,'Table V'!A:K,11,FALSE),"TBD")</f>
        <v>LATECOERE</v>
      </c>
      <c r="C661" s="81" t="s">
        <v>2181</v>
      </c>
      <c r="D661" s="85" t="s">
        <v>139</v>
      </c>
      <c r="E661" s="83"/>
      <c r="F661" s="81" t="s">
        <v>1476</v>
      </c>
      <c r="G661" s="81">
        <v>1</v>
      </c>
      <c r="H661" s="81">
        <v>1</v>
      </c>
      <c r="I661" s="81" t="str">
        <f>IFERROR(VLOOKUP(F661,'Stock PHS'!A:F,6,FALSE),"")</f>
        <v/>
      </c>
      <c r="J661" s="84" t="str">
        <f>IFERROR(VLOOKUP(F661,'Table V'!A:I,9,FALSE),"P/N INCONNU")</f>
        <v>P/N CONNU</v>
      </c>
      <c r="K661" s="81" t="str">
        <f>IFERROR(VLOOKUP(F661,'Table V'!A:J,10,FALSE),"TBD")</f>
        <v>N/A</v>
      </c>
      <c r="L661" s="81" t="str">
        <f>IFERROR(VLOOKUP(F661,'Table V'!A:C,3,FALSE),"LdF non existante")</f>
        <v>LdF approuvée</v>
      </c>
      <c r="M661" s="85" t="s">
        <v>46</v>
      </c>
      <c r="N661" s="85" t="str">
        <f>IFERROR(VLOOKUP(F661,'Table V'!A:H,8,FALSE),"À définir")</f>
        <v>N/A</v>
      </c>
      <c r="O661" s="81" t="str">
        <f>IFERROR(VLOOKUP(F661,'Table V'!A:E,2,FALSE),"TBD")</f>
        <v>FDCP-L1</v>
      </c>
      <c r="P661" s="81" t="str">
        <f>IFERROR(CONCATENATE(VLOOKUP(F661,'Table V'!$A$1:$Q$259969,17,FALSE),"-",(RIGHT(C661,4)),"0",D661),"")</f>
        <v>1251619--RET010</v>
      </c>
      <c r="Q661" s="92" t="str">
        <f>IFERROR(VLOOKUP(F661,'Table V'!A:L,12,FALSE),"")</f>
        <v>COL</v>
      </c>
      <c r="R661" s="82" t="s">
        <v>44</v>
      </c>
      <c r="S661" s="81">
        <v>73220107</v>
      </c>
      <c r="T661" s="90"/>
      <c r="U661" s="88"/>
      <c r="V661" s="93" t="str">
        <f>IFERROR(VLOOKUP(F661,'Table V'!A:F,6,FALSE),"TBD")</f>
        <v>N/A</v>
      </c>
      <c r="W661" s="94" t="str">
        <f>IFERROR(VLOOKUP(F661,'Table V'!A:G,7,FALSE),"TBD")</f>
        <v>N/A</v>
      </c>
      <c r="X661" s="81" t="str">
        <f>IFERROR(VLOOKUP(A661,[1]Feuil1!$A:$AJ,32,FALSE),"N/A")</f>
        <v>N/A</v>
      </c>
      <c r="Y661" s="96" t="s">
        <v>1897</v>
      </c>
      <c r="Z661" s="89" t="s">
        <v>2183</v>
      </c>
      <c r="AA661" s="81" t="s">
        <v>141</v>
      </c>
      <c r="AB661" s="85">
        <v>22020</v>
      </c>
      <c r="AC661" s="85"/>
      <c r="AD661" s="85">
        <v>5982</v>
      </c>
      <c r="AE661" s="90">
        <v>43510</v>
      </c>
      <c r="AF661" s="90" t="s">
        <v>129</v>
      </c>
      <c r="AG661" s="90" t="str">
        <f>IF(OR(E661="AOG",E661="CRIT"),(IFERROR(IF(AF661=0,WORKDAY(AE661,-2),WORKDAY(AF661,-2)),"TBD")),(IFERROR(IF(AF661=0,WORKDAY(AE661,-4),WORKDAY(AF661,-4)),"TBD")))</f>
        <v>TBD</v>
      </c>
      <c r="AH661" s="81"/>
      <c r="AI661" s="133" t="str">
        <f>IFERROR(VLOOKUP(SPARES_MANUF[[#This Row],[LCT pour mise à la MAD]],[2]MAD!$B$4:$J$500000,2,FALSE),"MAD TBD")</f>
        <v>MAD TBD</v>
      </c>
      <c r="AJ661" s="124" t="str">
        <f>IFERROR(VLOOKUP(SPARES_MANUF[[#This Row],[LCT pour mise à la MAD]],[2]MAD!$B$4:$J$500000,9,FALSE),"")</f>
        <v/>
      </c>
      <c r="AK661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1" s="124" t="str">
        <f>SPARES_MANUF[[#This Row],[Promised ODD]]</f>
        <v>TBD</v>
      </c>
      <c r="AM661" s="122"/>
      <c r="AN661" s="200">
        <f>IFERROR(VLOOKUP(SPARES_MANUF[[#This Row],[P/N]],'Table V'!A$1:O$7777,13,FALSE),"0,00")</f>
        <v>1239</v>
      </c>
      <c r="AO661" s="201" t="str">
        <f>IFERROR(VLOOKUP(SPARES_MANUF[[#This Row],[P/N]],'Table V'!A$1:O$7777,14,FALSE),"0,00")</f>
        <v>N/A</v>
      </c>
      <c r="AP661" s="202" t="str">
        <f>IFERROR(VLOOKUP(SPARES_MANUF[[#This Row],[P/N]],'Table V'!A$1:O$7777,15,FALSE),"TBD")</f>
        <v>EUR</v>
      </c>
      <c r="AQ661" s="201" t="str">
        <f>IFERROR(VLOOKUP(SPARES_MANUF[[#This Row],[CONCAT]],[3]PO_AS!$A$2:$R$2520,16,FALSE),"TBD")</f>
        <v>TBD</v>
      </c>
      <c r="AR661" s="202" t="str">
        <f>IFERROR(VLOOKUP(SPARES_MANUF[[#This Row],[CONCAT]],[3]PO_AS!$A$2:$S$2520,18,FALSE),"TBD")</f>
        <v>TBD</v>
      </c>
      <c r="AS661" s="202" t="str">
        <f>IF(OR(AN661=AQ661,AO661=AQ661),"Valide","Non valide")</f>
        <v>Non valide</v>
      </c>
      <c r="AT661" s="202" t="str">
        <f>IFERROR(IF(SEARCH(AP661,AR661),"Valide","Non valide"),"Non valide")</f>
        <v>Non valide</v>
      </c>
      <c r="AU66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661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661" s="259" t="str">
        <f>LEFT(SPARES_MANUF[[#This Row],[LCT]],9)</f>
        <v>N/A</v>
      </c>
      <c r="AX661" s="205" t="str">
        <f>SPARES_MANUF[[#This Row],[Collaborated date]]</f>
        <v>TBD</v>
      </c>
      <c r="AY661" s="206">
        <f>IF(AND(SPARES_MANUF[[#This Row],[Dashboard date]]&gt;40179,SPARES_MANUF[[#This Row],[Dashboard date]]&lt;45658),SPARES_MANUF[[#This Row],[Dashboard date]],0)</f>
        <v>0</v>
      </c>
      <c r="AZ661" s="207">
        <f>IF(OR(SPARES_MANUF[[#This Row],[Client]]="STELIA",SPARES_MANUF[[#This Row],[Priority]]="RTN",SPARES_MANUF[[#This Row],[Priority]]="EXP",SPARES_MANUF[[#This Row],[Priority]]="CRIT"),2,1)</f>
        <v>1</v>
      </c>
      <c r="BA661" s="208">
        <f>IFERROR(VLOOKUP(SPARES_MANUF[[#This Row],[P/N]],Tableau2[[#All],[PN]:[Temps alloués (h)]],16,FALSE),"TBD")</f>
        <v>2.14</v>
      </c>
      <c r="BB661" s="208">
        <f>IFERROR(SUM(SPARES_MANUF[[#This Row],[Temps alloués Unitaire]]*SPARES_MANUF[[#This Row],[Requested Qty]]),"TBD")</f>
        <v>2.14</v>
      </c>
    </row>
    <row r="662" spans="1:54" ht="25.5" hidden="1" x14ac:dyDescent="0.2">
      <c r="A662" s="335" t="str">
        <f>C662&amp;(RIGHT(D662,2))</f>
        <v>4500378688-RET10</v>
      </c>
      <c r="B662" s="81" t="str">
        <f>IFERROR(VLOOKUP(F662,'Table V'!A:K,11,FALSE),"TBD")</f>
        <v>LATECOERE</v>
      </c>
      <c r="C662" s="81" t="s">
        <v>2182</v>
      </c>
      <c r="D662" s="85" t="s">
        <v>139</v>
      </c>
      <c r="E662" s="83"/>
      <c r="F662" s="81" t="s">
        <v>1476</v>
      </c>
      <c r="G662" s="81">
        <v>1</v>
      </c>
      <c r="H662" s="81">
        <v>1</v>
      </c>
      <c r="I662" s="81" t="str">
        <f>IFERROR(VLOOKUP(F662,'Stock PHS'!A:F,6,FALSE),"")</f>
        <v/>
      </c>
      <c r="J662" s="84" t="str">
        <f>IFERROR(VLOOKUP(F662,'Table V'!A:I,9,FALSE),"P/N INCONNU")</f>
        <v>P/N CONNU</v>
      </c>
      <c r="K662" s="81" t="str">
        <f>IFERROR(VLOOKUP(F662,'Table V'!A:J,10,FALSE),"TBD")</f>
        <v>N/A</v>
      </c>
      <c r="L662" s="81" t="str">
        <f>IFERROR(VLOOKUP(F662,'Table V'!A:C,3,FALSE),"LdF non existante")</f>
        <v>LdF approuvée</v>
      </c>
      <c r="M662" s="85" t="s">
        <v>46</v>
      </c>
      <c r="N662" s="85" t="str">
        <f>IFERROR(VLOOKUP(F662,'Table V'!A:H,8,FALSE),"À définir")</f>
        <v>N/A</v>
      </c>
      <c r="O662" s="81" t="str">
        <f>IFERROR(VLOOKUP(F662,'Table V'!A:E,2,FALSE),"TBD")</f>
        <v>FDCP-L1</v>
      </c>
      <c r="P662" s="81" t="str">
        <f>IFERROR(CONCATENATE(VLOOKUP(F662,'Table V'!$A$1:$Q$259969,17,FALSE),"-",(RIGHT(C662,4)),"0",D662),"")</f>
        <v>1251619--RET010</v>
      </c>
      <c r="Q662" s="92" t="str">
        <f>IFERROR(VLOOKUP(F662,'Table V'!A:L,12,FALSE),"")</f>
        <v>COL</v>
      </c>
      <c r="R662" s="82" t="s">
        <v>44</v>
      </c>
      <c r="S662" s="81">
        <v>73220112</v>
      </c>
      <c r="T662" s="90"/>
      <c r="U662" s="88"/>
      <c r="V662" s="93" t="str">
        <f>IFERROR(VLOOKUP(F662,'Table V'!A:F,6,FALSE),"TBD")</f>
        <v>N/A</v>
      </c>
      <c r="W662" s="94" t="str">
        <f>IFERROR(VLOOKUP(F662,'Table V'!A:G,7,FALSE),"TBD")</f>
        <v>N/A</v>
      </c>
      <c r="X662" s="81" t="str">
        <f>IFERROR(VLOOKUP(A662,[1]Feuil1!$A:$AJ,32,FALSE),"N/A")</f>
        <v>N/A</v>
      </c>
      <c r="Y662" s="96" t="s">
        <v>1897</v>
      </c>
      <c r="Z662" s="89" t="s">
        <v>2183</v>
      </c>
      <c r="AA662" s="81" t="s">
        <v>141</v>
      </c>
      <c r="AB662" s="85">
        <v>22020</v>
      </c>
      <c r="AC662" s="85"/>
      <c r="AD662" s="85">
        <v>6543</v>
      </c>
      <c r="AE662" s="90">
        <v>43609</v>
      </c>
      <c r="AF662" s="90" t="s">
        <v>129</v>
      </c>
      <c r="AG662" s="90" t="str">
        <f>IF(OR(E662="AOG",E662="CRIT"),(IFERROR(IF(AF662=0,WORKDAY(AE662,-2),WORKDAY(AF662,-2)),"TBD")),(IFERROR(IF(AF662=0,WORKDAY(AE662,-4),WORKDAY(AF662,-4)),"TBD")))</f>
        <v>TBD</v>
      </c>
      <c r="AH662" s="81"/>
      <c r="AI662" s="133" t="str">
        <f>IFERROR(VLOOKUP(SPARES_MANUF[[#This Row],[LCT pour mise à la MAD]],[2]MAD!$B$4:$J$500000,2,FALSE),"MAD TBD")</f>
        <v>MAD TBD</v>
      </c>
      <c r="AJ662" s="124" t="str">
        <f>IFERROR(VLOOKUP(SPARES_MANUF[[#This Row],[LCT pour mise à la MAD]],[2]MAD!$B$4:$J$500000,9,FALSE),"")</f>
        <v/>
      </c>
      <c r="AK662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2" s="124" t="str">
        <f>SPARES_MANUF[[#This Row],[Promised ODD]]</f>
        <v>TBD</v>
      </c>
      <c r="AM662" s="122"/>
      <c r="AN662" s="200">
        <f>IFERROR(VLOOKUP(SPARES_MANUF[[#This Row],[P/N]],'Table V'!A$1:O$7777,13,FALSE),"0,00")</f>
        <v>1239</v>
      </c>
      <c r="AO662" s="201" t="str">
        <f>IFERROR(VLOOKUP(SPARES_MANUF[[#This Row],[P/N]],'Table V'!A$1:O$7777,14,FALSE),"0,00")</f>
        <v>N/A</v>
      </c>
      <c r="AP662" s="202" t="str">
        <f>IFERROR(VLOOKUP(SPARES_MANUF[[#This Row],[P/N]],'Table V'!A$1:O$7777,15,FALSE),"TBD")</f>
        <v>EUR</v>
      </c>
      <c r="AQ662" s="201" t="str">
        <f>IFERROR(VLOOKUP(SPARES_MANUF[[#This Row],[CONCAT]],[3]PO_AS!$A$2:$R$2520,16,FALSE),"TBD")</f>
        <v>TBD</v>
      </c>
      <c r="AR662" s="202" t="str">
        <f>IFERROR(VLOOKUP(SPARES_MANUF[[#This Row],[CONCAT]],[3]PO_AS!$A$2:$S$2520,18,FALSE),"TBD")</f>
        <v>TBD</v>
      </c>
      <c r="AS662" s="202" t="str">
        <f>IF(OR(AN662=AQ662,AO662=AQ662),"Valide","Non valide")</f>
        <v>Non valide</v>
      </c>
      <c r="AT662" s="202" t="str">
        <f>IFERROR(IF(SEARCH(AP662,AR662),"Valide","Non valide"),"Non valide")</f>
        <v>Non valide</v>
      </c>
      <c r="AU66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662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662" s="259" t="str">
        <f>LEFT(SPARES_MANUF[[#This Row],[LCT]],9)</f>
        <v>N/A</v>
      </c>
      <c r="AX662" s="205" t="str">
        <f>SPARES_MANUF[[#This Row],[Collaborated date]]</f>
        <v>TBD</v>
      </c>
      <c r="AY662" s="206">
        <f>IF(AND(SPARES_MANUF[[#This Row],[Dashboard date]]&gt;40179,SPARES_MANUF[[#This Row],[Dashboard date]]&lt;45658),SPARES_MANUF[[#This Row],[Dashboard date]],0)</f>
        <v>0</v>
      </c>
      <c r="AZ662" s="207">
        <f>IF(OR(SPARES_MANUF[[#This Row],[Client]]="STELIA",SPARES_MANUF[[#This Row],[Priority]]="RTN",SPARES_MANUF[[#This Row],[Priority]]="EXP",SPARES_MANUF[[#This Row],[Priority]]="CRIT"),2,1)</f>
        <v>1</v>
      </c>
      <c r="BA662" s="208">
        <f>IFERROR(VLOOKUP(SPARES_MANUF[[#This Row],[P/N]],Tableau2[[#All],[PN]:[Temps alloués (h)]],16,FALSE),"TBD")</f>
        <v>2.14</v>
      </c>
      <c r="BB662" s="208">
        <f>IFERROR(SUM(SPARES_MANUF[[#This Row],[Temps alloués Unitaire]]*SPARES_MANUF[[#This Row],[Requested Qty]]),"TBD")</f>
        <v>2.14</v>
      </c>
    </row>
    <row r="663" spans="1:54" ht="38.25" hidden="1" x14ac:dyDescent="0.2">
      <c r="A663" s="335" t="str">
        <f>C663&amp;(RIGHT(D663,2))</f>
        <v>2815813110</v>
      </c>
      <c r="B663" s="81" t="str">
        <f>IFERROR(VLOOKUP(F663,'Table V'!A:K,11,FALSE),"TBD")</f>
        <v>AIRBUS</v>
      </c>
      <c r="C663" s="81">
        <v>28158131</v>
      </c>
      <c r="D663" s="82" t="s">
        <v>139</v>
      </c>
      <c r="E663" s="83" t="s">
        <v>3</v>
      </c>
      <c r="F663" s="81" t="s">
        <v>92</v>
      </c>
      <c r="G663" s="81">
        <v>1</v>
      </c>
      <c r="H663" s="81">
        <v>1</v>
      </c>
      <c r="I663" s="81" t="str">
        <f>IFERROR(VLOOKUP(F663,'Stock PHS'!A:F,6,FALSE),"")</f>
        <v/>
      </c>
      <c r="J663" s="84" t="str">
        <f>IFERROR(VLOOKUP(F663,'Table V'!A:I,9,FALSE),"P/N INCONNU")</f>
        <v>P/N CONNU</v>
      </c>
      <c r="K663" s="81" t="str">
        <f>IFERROR(VLOOKUP(F663,'Table V'!A:J,10,FALSE),"TBD")</f>
        <v>VB0020D</v>
      </c>
      <c r="L663" s="81" t="str">
        <f>IFERROR(VLOOKUP(F663,'Table V'!A:C,3,FALSE),"LdF non existante")</f>
        <v>LdF approuvée</v>
      </c>
      <c r="M663" s="85"/>
      <c r="N663" s="85" t="str">
        <f>IFERROR(VLOOKUP(F663,'Table V'!A:H,8,FALSE),"À définir")</f>
        <v>NON</v>
      </c>
      <c r="O663" s="81">
        <f>IFERROR(VLOOKUP(F663,'Table V'!A:E,2,FALSE),"TBD")</f>
        <v>317</v>
      </c>
      <c r="P663" s="85" t="str">
        <f>IFERROR(CONCATENATE(VLOOKUP(F663,'Table V'!$A$1:$Q$259969,17,FALSE),"-",(RIGHT(C663,4)),"0",D663),"")</f>
        <v>1251019-8131010</v>
      </c>
      <c r="Q663" s="92" t="str">
        <f>IFERROR(VLOOKUP(F663,'Table V'!A:L,12,FALSE),"")</f>
        <v>LAB</v>
      </c>
      <c r="R663" s="82" t="s">
        <v>1938</v>
      </c>
      <c r="S663" s="81" t="s">
        <v>153</v>
      </c>
      <c r="T663" s="90"/>
      <c r="U663" s="88" t="s">
        <v>10</v>
      </c>
      <c r="V663" s="93" t="str">
        <f>IFERROR(VLOOKUP(F663,'Table V'!A:F,6,FALSE),"TBD")</f>
        <v>6V00205900</v>
      </c>
      <c r="W663" s="94" t="str">
        <f>IFERROR(VLOOKUP(F663,'Table V'!A:G,7,FALSE),"TBD")</f>
        <v>Qté 1</v>
      </c>
      <c r="X663" s="81" t="str">
        <f>IFERROR(VLOOKUP(A663,[1]Feuil1!$A:$AJ,32,FALSE),"N/A")</f>
        <v>Received</v>
      </c>
      <c r="Y663" s="132" t="s">
        <v>1937</v>
      </c>
      <c r="Z663" s="89" t="s">
        <v>1953</v>
      </c>
      <c r="AA663" s="81" t="s">
        <v>840</v>
      </c>
      <c r="AB663" s="85">
        <v>24817</v>
      </c>
      <c r="AC663" s="85"/>
      <c r="AD663" s="85" t="s">
        <v>1954</v>
      </c>
      <c r="AE663" s="90">
        <v>43599</v>
      </c>
      <c r="AF663" s="90" t="s">
        <v>129</v>
      </c>
      <c r="AG663" s="90" t="s">
        <v>129</v>
      </c>
      <c r="AH663" s="90"/>
      <c r="AI663" s="133" t="str">
        <f>IFERROR(VLOOKUP(SPARES_MANUF[[#This Row],[LCT pour mise à la MAD]],[2]MAD!$B$4:$J$500000,2,FALSE),"MAD TBD")</f>
        <v>MAD TBD</v>
      </c>
      <c r="AJ663" s="246" t="str">
        <f>IFERROR(VLOOKUP(SPARES_MANUF[[#This Row],[LCT pour mise à la MAD]],[2]MAD!$B$4:$J$500000,9,FALSE),"")</f>
        <v/>
      </c>
      <c r="AK663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3" s="124" t="str">
        <f>SPARES_MANUF[[#This Row],[Promised ODD]]</f>
        <v>TBD</v>
      </c>
      <c r="AM663" s="122"/>
      <c r="AN663" s="200">
        <f>IFERROR(VLOOKUP(SPARES_MANUF[[#This Row],[P/N]],'Table V'!A$1:O$7777,13,FALSE),"0,00")</f>
        <v>2106</v>
      </c>
      <c r="AO663" s="201">
        <f>IFERROR(VLOOKUP(SPARES_MANUF[[#This Row],[P/N]],'Table V'!A$1:O$7777,14,FALSE),"0,00")</f>
        <v>2833</v>
      </c>
      <c r="AP663" s="202" t="str">
        <f>IFERROR(VLOOKUP(SPARES_MANUF[[#This Row],[P/N]],'Table V'!A$1:O$7777,15,FALSE),"TBD")</f>
        <v>USD</v>
      </c>
      <c r="AQ663" s="201" t="str">
        <f>IFERROR(VLOOKUP(SPARES_MANUF[[#This Row],[CONCAT]],[3]PO_AS!$A$2:$R$2520,16,FALSE),"TBD")</f>
        <v>TBD</v>
      </c>
      <c r="AR663" s="202" t="str">
        <f>IFERROR(VLOOKUP(SPARES_MANUF[[#This Row],[CONCAT]],[3]PO_AS!$A$2:$S$2520,18,FALSE),"TBD")</f>
        <v>TBD</v>
      </c>
      <c r="AS663" s="202" t="str">
        <f>IF(OR(AN663=AQ663,AO663=AQ663),"Valide","Non valide")</f>
        <v>Non valide</v>
      </c>
      <c r="AT663" s="202" t="str">
        <f>IFERROR(IF(SEARCH(AP663,AR663),"Valide","Non valide"),"Non valide")</f>
        <v>Non valide</v>
      </c>
      <c r="AU66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2833</v>
      </c>
      <c r="AV663" s="280">
        <f>IFERROR(SPARES_MANUF[[#This Row],[CA]]*INDEX('Paramètres listes'!$A$32:$C$34,MATCH(SPARES_MANUF[[#This Row],[Devise vendue]],'Paramètres listes'!$A$32:$A$34,0),MATCH(DASHBOARD!$J$5,'Paramètres listes'!$A$32:$C$32,0)),"0,00")</f>
        <v>2521.37</v>
      </c>
      <c r="AW663" s="260" t="str">
        <f>LEFT(SPARES_MANUF[[#This Row],[LCT]],9)</f>
        <v>LCT356062</v>
      </c>
      <c r="AX663" s="205" t="str">
        <f>SPARES_MANUF[[#This Row],[Collaborated date]]</f>
        <v>TBD</v>
      </c>
      <c r="AY663" s="206">
        <f>IF(AND(SPARES_MANUF[[#This Row],[Dashboard date]]&gt;40179,SPARES_MANUF[[#This Row],[Dashboard date]]&lt;45658),SPARES_MANUF[[#This Row],[Dashboard date]],0)</f>
        <v>0</v>
      </c>
      <c r="AZ663" s="207">
        <f>IF(OR(SPARES_MANUF[[#This Row],[Client]]="STELIA",SPARES_MANUF[[#This Row],[Priority]]="RTN",SPARES_MANUF[[#This Row],[Priority]]="EXP",SPARES_MANUF[[#This Row],[Priority]]="CRIT"),2,1)</f>
        <v>1</v>
      </c>
      <c r="BA663" s="208">
        <f>IFERROR(VLOOKUP(SPARES_MANUF[[#This Row],[P/N]],Tableau2[[#All],[PN]:[Temps alloués (h)]],16,FALSE),"TBD")</f>
        <v>0</v>
      </c>
      <c r="BB663" s="208">
        <f>IFERROR(SUM(SPARES_MANUF[[#This Row],[Temps alloués Unitaire]]*SPARES_MANUF[[#This Row],[Requested Qty]]),"TBD")</f>
        <v>0</v>
      </c>
    </row>
    <row r="664" spans="1:54" ht="25.5" hidden="1" x14ac:dyDescent="0.2">
      <c r="A664" s="340" t="str">
        <f>C664&amp;(RIGHT(D664,2))</f>
        <v>4500378688-RET10</v>
      </c>
      <c r="B664" s="106" t="str">
        <f>IFERROR(VLOOKUP(F664,'Table V'!A:K,11,FALSE),"TBD")</f>
        <v>LATECOERE</v>
      </c>
      <c r="C664" s="106" t="s">
        <v>2182</v>
      </c>
      <c r="D664" s="107" t="s">
        <v>139</v>
      </c>
      <c r="E664" s="118"/>
      <c r="F664" s="106" t="s">
        <v>1476</v>
      </c>
      <c r="G664" s="106">
        <v>1</v>
      </c>
      <c r="H664" s="106">
        <v>1</v>
      </c>
      <c r="I664" s="106" t="str">
        <f>IFERROR(VLOOKUP(F664,'Stock PHS'!A:F,6,FALSE),"")</f>
        <v/>
      </c>
      <c r="J664" s="119" t="str">
        <f>IFERROR(VLOOKUP(F664,'Table V'!A:I,9,FALSE),"P/N INCONNU")</f>
        <v>P/N CONNU</v>
      </c>
      <c r="K664" s="106" t="str">
        <f>IFERROR(VLOOKUP(F664,'Table V'!A:J,10,FALSE),"TBD")</f>
        <v>N/A</v>
      </c>
      <c r="L664" s="106" t="str">
        <f>IFERROR(VLOOKUP(F664,'Table V'!A:C,3,FALSE),"LdF non existante")</f>
        <v>LdF approuvée</v>
      </c>
      <c r="M664" s="107" t="s">
        <v>46</v>
      </c>
      <c r="N664" s="107" t="str">
        <f>IFERROR(VLOOKUP(F664,'Table V'!A:H,8,FALSE),"À définir")</f>
        <v>N/A</v>
      </c>
      <c r="O664" s="106" t="str">
        <f>IFERROR(VLOOKUP(F664,'Table V'!A:E,2,FALSE),"TBD")</f>
        <v>FDCP-L1</v>
      </c>
      <c r="P664" s="106" t="str">
        <f>IFERROR(CONCATENATE(VLOOKUP(F664,'Table V'!$A$1:$Q$259969,17,FALSE),"-",(RIGHT(C664,4)),"0",D664),"")</f>
        <v>1251619--RET010</v>
      </c>
      <c r="Q664" s="365" t="str">
        <f>IFERROR(VLOOKUP(F664,'Table V'!A:L,12,FALSE),"")</f>
        <v>COL</v>
      </c>
      <c r="R664" s="82" t="s">
        <v>44</v>
      </c>
      <c r="S664" s="106">
        <v>73220116</v>
      </c>
      <c r="T664" s="120"/>
      <c r="U664" s="88"/>
      <c r="V664" s="366" t="str">
        <f>IFERROR(VLOOKUP(F664,'Table V'!A:F,6,FALSE),"TBD")</f>
        <v>N/A</v>
      </c>
      <c r="W664" s="367" t="str">
        <f>IFERROR(VLOOKUP(F664,'Table V'!A:G,7,FALSE),"TBD")</f>
        <v>N/A</v>
      </c>
      <c r="X664" s="106" t="str">
        <f>IFERROR(VLOOKUP(A664,[1]Feuil1!$A:$AJ,32,FALSE),"N/A")</f>
        <v>N/A</v>
      </c>
      <c r="Y664" s="402" t="s">
        <v>1897</v>
      </c>
      <c r="Z664" s="89" t="s">
        <v>2183</v>
      </c>
      <c r="AA664" s="106" t="s">
        <v>141</v>
      </c>
      <c r="AB664" s="107">
        <v>22020</v>
      </c>
      <c r="AC664" s="107"/>
      <c r="AD664" s="107">
        <v>6543</v>
      </c>
      <c r="AE664" s="120">
        <v>43609</v>
      </c>
      <c r="AF664" s="120" t="s">
        <v>129</v>
      </c>
      <c r="AG664" s="120" t="str">
        <f>IF(OR(E664="AOG",E664="CRIT"),(IFERROR(IF(AF664=0,WORKDAY(AE664,-2),WORKDAY(AF664,-2)),"TBD")),(IFERROR(IF(AF664=0,WORKDAY(AE664,-4),WORKDAY(AF664,-4)),"TBD")))</f>
        <v>TBD</v>
      </c>
      <c r="AH664" s="106"/>
      <c r="AI664" s="133" t="str">
        <f>IFERROR(VLOOKUP(SPARES_MANUF[[#This Row],[LCT pour mise à la MAD]],[2]MAD!$B$4:$J$500000,2,FALSE),"MAD TBD")</f>
        <v>MAD TBD</v>
      </c>
      <c r="AJ664" s="125" t="str">
        <f>IFERROR(VLOOKUP(SPARES_MANUF[[#This Row],[LCT pour mise à la MAD]],[2]MAD!$B$4:$J$500000,9,FALSE),"")</f>
        <v/>
      </c>
      <c r="AK664" s="128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4" s="125" t="str">
        <f>SPARES_MANUF[[#This Row],[Promised ODD]]</f>
        <v>TBD</v>
      </c>
      <c r="AM664" s="408"/>
      <c r="AN664" s="210">
        <f>IFERROR(VLOOKUP(SPARES_MANUF[[#This Row],[P/N]],'Table V'!A$1:O$7777,13,FALSE),"0,00")</f>
        <v>1239</v>
      </c>
      <c r="AO664" s="211" t="str">
        <f>IFERROR(VLOOKUP(SPARES_MANUF[[#This Row],[P/N]],'Table V'!A$1:O$7777,14,FALSE),"0,00")</f>
        <v>N/A</v>
      </c>
      <c r="AP664" s="212" t="str">
        <f>IFERROR(VLOOKUP(SPARES_MANUF[[#This Row],[P/N]],'Table V'!A$1:O$7777,15,FALSE),"TBD")</f>
        <v>EUR</v>
      </c>
      <c r="AQ664" s="211" t="str">
        <f>IFERROR(VLOOKUP(SPARES_MANUF[[#This Row],[CONCAT]],[3]PO_AS!$A$2:$R$2520,16,FALSE),"TBD")</f>
        <v>TBD</v>
      </c>
      <c r="AR664" s="212" t="str">
        <f>IFERROR(VLOOKUP(SPARES_MANUF[[#This Row],[CONCAT]],[3]PO_AS!$A$2:$S$2520,18,FALSE),"TBD")</f>
        <v>TBD</v>
      </c>
      <c r="AS664" s="212" t="str">
        <f>IF(OR(AN664=AQ664,AO664=AQ664),"Valide","Non valide")</f>
        <v>Non valide</v>
      </c>
      <c r="AT664" s="212" t="str">
        <f>IFERROR(IF(SEARCH(AP664,AR664),"Valide","Non valide"),"Non valide")</f>
        <v>Non valide</v>
      </c>
      <c r="AU66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1239</v>
      </c>
      <c r="AV664" s="280">
        <f>IFERROR(SPARES_MANUF[[#This Row],[CA]]*INDEX('Paramètres listes'!$A$32:$C$34,MATCH(SPARES_MANUF[[#This Row],[Devise vendue]],'Paramètres listes'!$A$32:$A$34,0),MATCH(DASHBOARD!$J$5,'Paramètres listes'!$A$32:$C$32,0)),"0,00")</f>
        <v>1239</v>
      </c>
      <c r="AW664" s="259" t="str">
        <f>LEFT(SPARES_MANUF[[#This Row],[LCT]],9)</f>
        <v>N/A</v>
      </c>
      <c r="AX664" s="205" t="str">
        <f>SPARES_MANUF[[#This Row],[Collaborated date]]</f>
        <v>TBD</v>
      </c>
      <c r="AY664" s="206">
        <f>IF(AND(SPARES_MANUF[[#This Row],[Dashboard date]]&gt;40179,SPARES_MANUF[[#This Row],[Dashboard date]]&lt;45658),SPARES_MANUF[[#This Row],[Dashboard date]],0)</f>
        <v>0</v>
      </c>
      <c r="AZ664" s="207">
        <f>IF(OR(SPARES_MANUF[[#This Row],[Client]]="STELIA",SPARES_MANUF[[#This Row],[Priority]]="RTN",SPARES_MANUF[[#This Row],[Priority]]="EXP",SPARES_MANUF[[#This Row],[Priority]]="CRIT"),2,1)</f>
        <v>1</v>
      </c>
      <c r="BA664" s="208">
        <f>IFERROR(VLOOKUP(SPARES_MANUF[[#This Row],[P/N]],Tableau2[[#All],[PN]:[Temps alloués (h)]],16,FALSE),"TBD")</f>
        <v>2.14</v>
      </c>
      <c r="BB664" s="208">
        <f>IFERROR(SUM(SPARES_MANUF[[#This Row],[Temps alloués Unitaire]]*SPARES_MANUF[[#This Row],[Requested Qty]]),"TBD")</f>
        <v>2.14</v>
      </c>
    </row>
    <row r="665" spans="1:54" ht="127.5" customHeight="1" x14ac:dyDescent="0.2">
      <c r="A665" s="335" t="str">
        <f>C665&amp;(RIGHT(D665,2))</f>
        <v>2817851910</v>
      </c>
      <c r="B665" s="109" t="str">
        <f>IFERROR(VLOOKUP(F665,'Table V'!A:K,11,FALSE),"TBD")</f>
        <v>AIRBUS</v>
      </c>
      <c r="C665" s="109">
        <v>28178519</v>
      </c>
      <c r="D665" s="113" t="s">
        <v>139</v>
      </c>
      <c r="E665" s="111" t="s">
        <v>3</v>
      </c>
      <c r="F665" s="109" t="s">
        <v>1981</v>
      </c>
      <c r="G665" s="109">
        <v>1</v>
      </c>
      <c r="H665" s="109">
        <v>1</v>
      </c>
      <c r="I665" s="109" t="str">
        <f>IFERROR(VLOOKUP(F665,'Stock PHS'!A:F,6,FALSE),"")</f>
        <v/>
      </c>
      <c r="J665" s="112" t="str">
        <f>IFERROR(VLOOKUP(F665,'Table V'!A:I,9,FALSE),"P/N INCONNU")</f>
        <v>P/N CONNU</v>
      </c>
      <c r="K665" s="109" t="str">
        <f>IFERROR(VLOOKUP(F665,'Table V'!A:J,10,FALSE),"TBD")</f>
        <v>RR0726Z</v>
      </c>
      <c r="L665" s="109" t="str">
        <f>IFERROR(VLOOKUP(F665,'Table V'!A:C,3,FALSE),"LdF non existante")</f>
        <v>LdF Non approuvée</v>
      </c>
      <c r="M665" s="113"/>
      <c r="N665" s="113" t="str">
        <f>IFERROR(VLOOKUP(F665,'Table V'!A:H,8,FALSE),"À définir")</f>
        <v>NON</v>
      </c>
      <c r="O665" s="109">
        <f>IFERROR(VLOOKUP(F665,'Table V'!A:E,2,FALSE),"TBD")</f>
        <v>428</v>
      </c>
      <c r="P665" s="113" t="str">
        <f>IFERROR(CONCATENATE(VLOOKUP(F665,'Table V'!$A$1:$Q$259969,17,FALSE),"-",(RIGHT(C665,4)),"0",D665),"")</f>
        <v>1251319-8519010</v>
      </c>
      <c r="Q665" s="298" t="str">
        <f>IFERROR(VLOOKUP(F665,'Table V'!A:L,12,FALSE),"")</f>
        <v>LAB</v>
      </c>
      <c r="R665" s="110" t="s">
        <v>2056</v>
      </c>
      <c r="S665" s="109" t="s">
        <v>153</v>
      </c>
      <c r="T665" s="117"/>
      <c r="U665" s="88"/>
      <c r="V665" s="299" t="str">
        <f>IFERROR(VLOOKUP(F665,'Table V'!A:F,6,FALSE),"TBD")</f>
        <v>6574823700</v>
      </c>
      <c r="W665" s="300">
        <f>IFERROR(VLOOKUP(F665,'Table V'!A:G,7,FALSE),"TBD")</f>
        <v>1</v>
      </c>
      <c r="X665" s="109" t="str">
        <f>IFERROR(VLOOKUP(A665,[1]Feuil1!$A:$AJ,32,FALSE),"N/A")</f>
        <v>Waiting</v>
      </c>
      <c r="Y665" s="369" t="s">
        <v>1897</v>
      </c>
      <c r="Z665" s="116" t="s">
        <v>2246</v>
      </c>
      <c r="AA665" s="109" t="s">
        <v>840</v>
      </c>
      <c r="AB665" s="113">
        <v>26129</v>
      </c>
      <c r="AC665" s="113"/>
      <c r="AD665" s="113"/>
      <c r="AE665" s="121">
        <v>43622</v>
      </c>
      <c r="AF665" s="121" t="s">
        <v>129</v>
      </c>
      <c r="AG665" s="117" t="str">
        <f>IF(OR(E665="AOG",E665="CRIT"),(IFERROR(IF(AF665=0,WORKDAY(AE665,-2),WORKDAY(AF665,-2)),"TBD")),(IFERROR(IF(AF665=0,WORKDAY(AE665,-4),WORKDAY(AF665,-4)),"TBD")))</f>
        <v>TBD</v>
      </c>
      <c r="AH665" s="90"/>
      <c r="AI665" s="133" t="str">
        <f>IFERROR(VLOOKUP(SPARES_MANUF[[#This Row],[LCT pour mise à la MAD]],[2]MAD!$B$4:$J$500000,2,FALSE),"MAD TBD")</f>
        <v>MAD TBD</v>
      </c>
      <c r="AJ665" s="248" t="str">
        <f>IFERROR(VLOOKUP(SPARES_MANUF[[#This Row],[LCT pour mise à la MAD]],[2]MAD!$B$4:$J$500000,9,FALSE),"")</f>
        <v/>
      </c>
      <c r="AK665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5" s="126" t="str">
        <f>SPARES_MANUF[[#This Row],[Promised ODD]]</f>
        <v>TBD</v>
      </c>
      <c r="AM665" s="126"/>
      <c r="AN665" s="200">
        <f>IFERROR(VLOOKUP(SPARES_MANUF[[#This Row],[P/N]],'Table V'!A$1:O$7777,13,FALSE),"0,00")</f>
        <v>18050</v>
      </c>
      <c r="AO665" s="213">
        <f>IFERROR(VLOOKUP(SPARES_MANUF[[#This Row],[P/N]],'Table V'!A$1:O$7777,14,FALSE),"0,00")</f>
        <v>25390</v>
      </c>
      <c r="AP665" s="214" t="str">
        <f>IFERROR(VLOOKUP(SPARES_MANUF[[#This Row],[P/N]],'Table V'!A$1:O$7777,15,FALSE),"TBD")</f>
        <v>USD</v>
      </c>
      <c r="AQ665" s="213">
        <f>IFERROR(VLOOKUP(SPARES_MANUF[[#This Row],[CONCAT]],[3]PO_AS!$A$2:$R$2520,16,FALSE),"TBD")</f>
        <v>0.01</v>
      </c>
      <c r="AR665" s="214" t="str">
        <f>IFERROR(VLOOKUP(SPARES_MANUF[[#This Row],[CONCAT]],[3]PO_AS!$A$2:$S$2520,18,FALSE),"TBD")</f>
        <v>EUR</v>
      </c>
      <c r="AS665" s="214" t="str">
        <f>IF(OR(AN665=AQ665,AO665=AQ665),"Valide","Non valide")</f>
        <v>Non valide</v>
      </c>
      <c r="AT665" s="214" t="str">
        <f>IFERROR(IF(SEARCH(AP665,AR665),"Valide","Non valide"),"Non valide")</f>
        <v>Non valide</v>
      </c>
      <c r="AU66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25390</v>
      </c>
      <c r="AV665" s="280">
        <f>IFERROR(SPARES_MANUF[[#This Row],[CA]]*INDEX('Paramètres listes'!$A$32:$C$34,MATCH(SPARES_MANUF[[#This Row],[Devise vendue]],'Paramètres listes'!$A$32:$A$34,0),MATCH(DASHBOARD!$J$5,'Paramètres listes'!$A$32:$C$32,0)),"0,00")</f>
        <v>22597.1</v>
      </c>
      <c r="AW665" s="260" t="str">
        <f>LEFT(SPARES_MANUF[[#This Row],[LCT]],9)</f>
        <v>LCT380949</v>
      </c>
      <c r="AX665" s="205" t="str">
        <f>SPARES_MANUF[[#This Row],[Collaborated date]]</f>
        <v>TBD</v>
      </c>
      <c r="AY665" s="206">
        <f>IF(AND(SPARES_MANUF[[#This Row],[Dashboard date]]&gt;40179,SPARES_MANUF[[#This Row],[Dashboard date]]&lt;45658),SPARES_MANUF[[#This Row],[Dashboard date]],0)</f>
        <v>0</v>
      </c>
      <c r="AZ665" s="207">
        <f>IF(OR(SPARES_MANUF[[#This Row],[Client]]="STELIA",SPARES_MANUF[[#This Row],[Priority]]="RTN",SPARES_MANUF[[#This Row],[Priority]]="EXP",SPARES_MANUF[[#This Row],[Priority]]="CRIT"),2,1)</f>
        <v>1</v>
      </c>
      <c r="BA665" s="208">
        <f>IFERROR(VLOOKUP(SPARES_MANUF[[#This Row],[P/N]],Tableau2[[#All],[PN]:[Temps alloués (h)]],16,FALSE),"TBD")</f>
        <v>0</v>
      </c>
      <c r="BB665" s="208">
        <f>IFERROR(SUM(SPARES_MANUF[[#This Row],[Temps alloués Unitaire]]*SPARES_MANUF[[#This Row],[Requested Qty]]),"TBD")</f>
        <v>0</v>
      </c>
    </row>
    <row r="666" spans="1:54" ht="38.25" hidden="1" customHeight="1" x14ac:dyDescent="0.2">
      <c r="A666" s="335" t="str">
        <f>C666&amp;(RIGHT(D666,2))</f>
        <v>2815189810</v>
      </c>
      <c r="B666" s="81" t="str">
        <f>IFERROR(VLOOKUP(F666,'Table V'!A:K,11,FALSE),"TBD")</f>
        <v>AIRBUS</v>
      </c>
      <c r="C666" s="81">
        <v>28151898</v>
      </c>
      <c r="D666" s="85" t="s">
        <v>139</v>
      </c>
      <c r="E666" s="83" t="s">
        <v>78</v>
      </c>
      <c r="F666" s="81" t="s">
        <v>638</v>
      </c>
      <c r="G666" s="81">
        <v>1</v>
      </c>
      <c r="H666" s="81">
        <v>1</v>
      </c>
      <c r="I666" s="81" t="str">
        <f>IFERROR(VLOOKUP(F666,'Stock PHS'!A:F,6,FALSE),"")</f>
        <v/>
      </c>
      <c r="J666" s="84" t="str">
        <f>IFERROR(VLOOKUP(F666,'Table V'!A:I,9,FALSE),"P/N INCONNU")</f>
        <v>P/N CONNU</v>
      </c>
      <c r="K666" s="81" t="str">
        <f>IFERROR(VLOOKUP(F666,'Table V'!A:J,10,FALSE),"TBD")</f>
        <v>TBD</v>
      </c>
      <c r="L666" s="81" t="str">
        <f>IFERROR(VLOOKUP(F666,'Table V'!A:C,3,FALSE),"LdF non existante")</f>
        <v>LdF approuvée</v>
      </c>
      <c r="M666" s="85"/>
      <c r="N666" s="85" t="str">
        <f>IFERROR(VLOOKUP(F666,'Table V'!A:H,8,FALSE),"À définir")</f>
        <v>NON</v>
      </c>
      <c r="O666" s="81" t="str">
        <f>IFERROR(VLOOKUP(F666,'Table V'!A:E,2,FALSE),"TBD")</f>
        <v>CONTROL UNIT-HP FUEL</v>
      </c>
      <c r="P666" s="85" t="str">
        <f>IFERROR(CONCATENATE(VLOOKUP(F666,'Table V'!$A$1:$Q$259969,17,FALSE),"-",(RIGHT(C666,4)),"0",D666),"")</f>
        <v>1251319-1898010</v>
      </c>
      <c r="Q666" s="92" t="str">
        <f>IFERROR(VLOOKUP(F666,'Table V'!A:L,12,FALSE),"")</f>
        <v>COL</v>
      </c>
      <c r="R666" s="82" t="s">
        <v>1929</v>
      </c>
      <c r="S666" s="81" t="s">
        <v>1930</v>
      </c>
      <c r="T666" s="90"/>
      <c r="U666" s="88"/>
      <c r="V666" s="93">
        <f>IFERROR(VLOOKUP(F666,'Table V'!A:F,6,FALSE),"TBD")</f>
        <v>6595685000</v>
      </c>
      <c r="W666" s="94" t="str">
        <f>IFERROR(VLOOKUP(F666,'Table V'!A:G,7,FALSE),"TBD")</f>
        <v>Qté 1</v>
      </c>
      <c r="X666" s="81" t="str">
        <f>IFERROR(VLOOKUP(A666,[1]Feuil1!$A:$AJ,32,FALSE),"N/A")</f>
        <v>Waiting</v>
      </c>
      <c r="Y666" s="132" t="s">
        <v>1937</v>
      </c>
      <c r="Z666" s="89" t="s">
        <v>2002</v>
      </c>
      <c r="AA666" s="81" t="s">
        <v>840</v>
      </c>
      <c r="AB666" s="85">
        <v>24698</v>
      </c>
      <c r="AC666" s="85"/>
      <c r="AD666" s="85"/>
      <c r="AE666" s="117">
        <v>43624</v>
      </c>
      <c r="AF666" s="117" t="s">
        <v>129</v>
      </c>
      <c r="AG666" s="90" t="str">
        <f>IF(OR(E666="AOG",E666="CRIT"),(IFERROR(IF(AF666=0,WORKDAY(AE666,-2),WORKDAY(AF666,-2)),"TBD")),(IFERROR(IF(AF666=0,WORKDAY(AE666,-4),WORKDAY(AF666,-4)),"TBD")))</f>
        <v>TBD</v>
      </c>
      <c r="AH666" s="90"/>
      <c r="AI666" s="133" t="str">
        <f>IFERROR(VLOOKUP(SPARES_MANUF[[#This Row],[LCT pour mise à la MAD]],[2]MAD!$B$4:$J$500000,2,FALSE),"MAD TBD")</f>
        <v>MAD TBD</v>
      </c>
      <c r="AJ666" s="246" t="str">
        <f>IFERROR(VLOOKUP(SPARES_MANUF[[#This Row],[LCT pour mise à la MAD]],[2]MAD!$B$4:$J$500000,9,FALSE),"")</f>
        <v/>
      </c>
      <c r="AK666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6" s="124" t="str">
        <f>SPARES_MANUF[[#This Row],[Promised ODD]]</f>
        <v>TBD</v>
      </c>
      <c r="AM666" s="124"/>
      <c r="AN666" s="200">
        <f>IFERROR(VLOOKUP(SPARES_MANUF[[#This Row],[P/N]],'Table V'!A$1:O$7777,13,FALSE),"0,00")</f>
        <v>5510</v>
      </c>
      <c r="AO666" s="213">
        <f>IFERROR(VLOOKUP(SPARES_MANUF[[#This Row],[P/N]],'Table V'!A$1:O$7777,14,FALSE),"0,00")</f>
        <v>6993</v>
      </c>
      <c r="AP666" s="214" t="str">
        <f>IFERROR(VLOOKUP(SPARES_MANUF[[#This Row],[P/N]],'Table V'!A$1:O$7777,15,FALSE),"TBD")</f>
        <v>USD</v>
      </c>
      <c r="AQ666" s="213" t="str">
        <f>IFERROR(VLOOKUP(SPARES_MANUF[[#This Row],[CONCAT]],[3]PO_AS!$A$2:$R$2520,16,FALSE),"TBD")</f>
        <v>TBD</v>
      </c>
      <c r="AR666" s="214" t="str">
        <f>IFERROR(VLOOKUP(SPARES_MANUF[[#This Row],[CONCAT]],[3]PO_AS!$A$2:$S$2520,18,FALSE),"TBD")</f>
        <v>TBD</v>
      </c>
      <c r="AS666" s="214" t="str">
        <f>IF(OR(AN666=AQ666,AO666=AQ666),"Valide","Non valide")</f>
        <v>Non valide</v>
      </c>
      <c r="AT666" s="214" t="str">
        <f>IFERROR(IF(SEARCH(AP666,AR666),"Valide","Non valide"),"Non valide")</f>
        <v>Non valide</v>
      </c>
      <c r="AU66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666" s="280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666" s="260" t="str">
        <f>LEFT(SPARES_MANUF[[#This Row],[LCT]],9)</f>
        <v>LCT342257</v>
      </c>
      <c r="AX666" s="205" t="str">
        <f>SPARES_MANUF[[#This Row],[Collaborated date]]</f>
        <v>TBD</v>
      </c>
      <c r="AY666" s="206">
        <f>IF(AND(SPARES_MANUF[[#This Row],[Dashboard date]]&gt;40179,SPARES_MANUF[[#This Row],[Dashboard date]]&lt;45658),SPARES_MANUF[[#This Row],[Dashboard date]],0)</f>
        <v>0</v>
      </c>
      <c r="AZ666" s="207">
        <f>IF(OR(SPARES_MANUF[[#This Row],[Client]]="STELIA",SPARES_MANUF[[#This Row],[Priority]]="RTN",SPARES_MANUF[[#This Row],[Priority]]="EXP",SPARES_MANUF[[#This Row],[Priority]]="CRIT"),2,1)</f>
        <v>2</v>
      </c>
      <c r="BA666" s="208">
        <f>IFERROR(VLOOKUP(SPARES_MANUF[[#This Row],[P/N]],Tableau2[[#All],[PN]:[Temps alloués (h)]],16,FALSE),"TBD")</f>
        <v>5</v>
      </c>
      <c r="BB666" s="208">
        <f>IFERROR(SUM(SPARES_MANUF[[#This Row],[Temps alloués Unitaire]]*SPARES_MANUF[[#This Row],[Requested Qty]]),"TBD")</f>
        <v>5</v>
      </c>
    </row>
    <row r="667" spans="1:54" ht="38.25" hidden="1" customHeight="1" x14ac:dyDescent="0.2">
      <c r="A667" s="335" t="str">
        <f>C667&amp;(RIGHT(D667,2))</f>
        <v>2814041810</v>
      </c>
      <c r="B667" s="81" t="str">
        <f>IFERROR(VLOOKUP(F667,'Table V'!A:K,11,FALSE),"TBD")</f>
        <v>AIRBUS</v>
      </c>
      <c r="C667" s="81">
        <v>28140418</v>
      </c>
      <c r="D667" s="82" t="s">
        <v>139</v>
      </c>
      <c r="E667" s="83" t="s">
        <v>86</v>
      </c>
      <c r="F667" s="81" t="s">
        <v>610</v>
      </c>
      <c r="G667" s="81">
        <v>2</v>
      </c>
      <c r="H667" s="81">
        <v>2</v>
      </c>
      <c r="I667" s="81" t="str">
        <f>IFERROR(VLOOKUP(F667,'Stock PHS'!A:F,6,FALSE),"")</f>
        <v/>
      </c>
      <c r="J667" s="84" t="str">
        <f>IFERROR(VLOOKUP(F667,'Table V'!A:I,9,FALSE),"P/N INCONNU")</f>
        <v>P/N CONNU</v>
      </c>
      <c r="K667" s="81" t="str">
        <f>IFERROR(VLOOKUP(F667,'Table V'!A:J,10,FALSE),"TBD")</f>
        <v>N/A</v>
      </c>
      <c r="L667" s="81" t="str">
        <f>IFERROR(VLOOKUP(F667,'Table V'!A:C,3,FALSE),"LdF non existante")</f>
        <v>LdF approuvée</v>
      </c>
      <c r="M667" s="85"/>
      <c r="N667" s="85" t="str">
        <f>IFERROR(VLOOKUP(F667,'Table V'!A:H,8,FALSE),"À définir")</f>
        <v>NON</v>
      </c>
      <c r="O667" s="81">
        <f>IFERROR(VLOOKUP(F667,'Table V'!A:E,2,FALSE),"TBD")</f>
        <v>510</v>
      </c>
      <c r="P667" s="85" t="str">
        <f>IFERROR(CONCATENATE(VLOOKUP(F667,'Table V'!$A$1:$Q$259969,17,FALSE),"-",(RIGHT(C667,4)),"0",D667),"")</f>
        <v>1251319-0418010</v>
      </c>
      <c r="Q667" s="92" t="str">
        <f>IFERROR(VLOOKUP(F667,'Table V'!A:L,12,FALSE),"")</f>
        <v>LAB</v>
      </c>
      <c r="R667" s="82" t="s">
        <v>1920</v>
      </c>
      <c r="S667" s="81"/>
      <c r="T667" s="90"/>
      <c r="U667" s="88"/>
      <c r="V667" s="93">
        <f>IFERROR(VLOOKUP(F667,'Table V'!A:F,6,FALSE),"TBD")</f>
        <v>6530207600</v>
      </c>
      <c r="W667" s="94" t="str">
        <f>IFERROR(VLOOKUP(F667,'Table V'!A:G,7,FALSE),"TBD")</f>
        <v>Qté 1</v>
      </c>
      <c r="X667" s="81" t="s">
        <v>1388</v>
      </c>
      <c r="Y667" s="132" t="s">
        <v>1937</v>
      </c>
      <c r="Z667" s="89" t="s">
        <v>1978</v>
      </c>
      <c r="AA667" s="81" t="s">
        <v>840</v>
      </c>
      <c r="AB667" s="85"/>
      <c r="AC667" s="85"/>
      <c r="AD667" s="85"/>
      <c r="AE667" s="90">
        <v>43663</v>
      </c>
      <c r="AF667" s="90" t="s">
        <v>129</v>
      </c>
      <c r="AG667" s="90" t="str">
        <f>IF(OR(E667="AOG",E667="CRIT"),(IFERROR(IF(AF667=0,WORKDAY(AE667,-2),WORKDAY(AF667,-2)),"TBD")),(IFERROR(IF(AF667=0,WORKDAY(AE667,-4),WORKDAY(AF667,-4)),"TBD")))</f>
        <v>TBD</v>
      </c>
      <c r="AH667" s="90"/>
      <c r="AI667" s="133" t="str">
        <f>IFERROR(VLOOKUP(SPARES_MANUF[[#This Row],[LCT pour mise à la MAD]],[2]MAD!$B$4:$J$500000,2,FALSE),"MAD TBD")</f>
        <v>MAD TBD</v>
      </c>
      <c r="AJ667" s="246" t="str">
        <f>IFERROR(VLOOKUP(SPARES_MANUF[[#This Row],[LCT pour mise à la MAD]],[2]MAD!$B$4:$J$500000,9,FALSE),"")</f>
        <v/>
      </c>
      <c r="AK667" s="12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7" s="124" t="str">
        <f>SPARES_MANUF[[#This Row],[Promised ODD]]</f>
        <v>TBD</v>
      </c>
      <c r="AM667" s="122"/>
      <c r="AN667" s="200">
        <f>IFERROR(VLOOKUP(SPARES_MANUF[[#This Row],[P/N]],'Table V'!A$1:O$7777,13,FALSE),"0,00")</f>
        <v>1460</v>
      </c>
      <c r="AO667" s="213">
        <f>IFERROR(VLOOKUP(SPARES_MANUF[[#This Row],[P/N]],'Table V'!A$1:O$7777,14,FALSE),"0,00")</f>
        <v>2347</v>
      </c>
      <c r="AP667" s="214" t="str">
        <f>IFERROR(VLOOKUP(SPARES_MANUF[[#This Row],[P/N]],'Table V'!A$1:O$7777,15,FALSE),"TBD")</f>
        <v>USD</v>
      </c>
      <c r="AQ667" s="213" t="str">
        <f>IFERROR(VLOOKUP(SPARES_MANUF[[#This Row],[CONCAT]],[3]PO_AS!$A$2:$R$2520,16,FALSE),"TBD")</f>
        <v>TBD</v>
      </c>
      <c r="AR667" s="214" t="str">
        <f>IFERROR(VLOOKUP(SPARES_MANUF[[#This Row],[CONCAT]],[3]PO_AS!$A$2:$S$2520,18,FALSE),"TBD")</f>
        <v>TBD</v>
      </c>
      <c r="AS667" s="214" t="str">
        <f>IF(OR(AN667=AQ667,AO667=AQ667),"Valide","Non valide")</f>
        <v>Non valide</v>
      </c>
      <c r="AT667" s="214" t="str">
        <f>IFERROR(IF(SEARCH(AP667,AR667),"Valide","Non valide"),"Non valide")</f>
        <v>Non valide</v>
      </c>
      <c r="AU66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2920</v>
      </c>
      <c r="AV667" s="280">
        <f>IFERROR(SPARES_MANUF[[#This Row],[CA]]*INDEX('Paramètres listes'!$A$32:$C$34,MATCH(SPARES_MANUF[[#This Row],[Devise vendue]],'Paramètres listes'!$A$32:$A$34,0),MATCH(DASHBOARD!$J$5,'Paramètres listes'!$A$32:$C$32,0)),"0,00")</f>
        <v>2598.8000000000002</v>
      </c>
      <c r="AW667" s="260" t="str">
        <f>LEFT(SPARES_MANUF[[#This Row],[LCT]],9)</f>
        <v>LCT340217</v>
      </c>
      <c r="AX667" s="205" t="str">
        <f>SPARES_MANUF[[#This Row],[Collaborated date]]</f>
        <v>TBD</v>
      </c>
      <c r="AY667" s="206">
        <f>IF(AND(SPARES_MANUF[[#This Row],[Dashboard date]]&gt;40179,SPARES_MANUF[[#This Row],[Dashboard date]]&lt;45658),SPARES_MANUF[[#This Row],[Dashboard date]],0)</f>
        <v>0</v>
      </c>
      <c r="AZ667" s="207">
        <f>IF(OR(SPARES_MANUF[[#This Row],[Client]]="STELIA",SPARES_MANUF[[#This Row],[Priority]]="RTN",SPARES_MANUF[[#This Row],[Priority]]="EXP",SPARES_MANUF[[#This Row],[Priority]]="CRIT"),2,1)</f>
        <v>2</v>
      </c>
      <c r="BA667" s="208">
        <f>IFERROR(VLOOKUP(SPARES_MANUF[[#This Row],[P/N]],Tableau2[[#All],[PN]:[Temps alloués (h)]],16,FALSE),"TBD")</f>
        <v>2.39</v>
      </c>
      <c r="BB667" s="208">
        <f>IFERROR(SUM(SPARES_MANUF[[#This Row],[Temps alloués Unitaire]]*SPARES_MANUF[[#This Row],[Requested Qty]]),"TBD")</f>
        <v>4.78</v>
      </c>
    </row>
    <row r="668" spans="1:54" ht="38.25" hidden="1" customHeight="1" x14ac:dyDescent="0.2">
      <c r="A668" s="335" t="str">
        <f>C668&amp;(RIGHT(D668,2))</f>
        <v>2801760410</v>
      </c>
      <c r="B668" s="81" t="str">
        <f>IFERROR(VLOOKUP(F668,'Table V'!A:K,11,FALSE),"TBD")</f>
        <v>AIRBUS</v>
      </c>
      <c r="C668" s="81">
        <v>28017604</v>
      </c>
      <c r="D668" s="82" t="s">
        <v>139</v>
      </c>
      <c r="E668" s="83" t="s">
        <v>3</v>
      </c>
      <c r="F668" s="81" t="s">
        <v>1265</v>
      </c>
      <c r="G668" s="81">
        <v>1</v>
      </c>
      <c r="H668" s="81">
        <v>0</v>
      </c>
      <c r="I668" s="81" t="str">
        <f>IFERROR(VLOOKUP(F668,'Stock PHS'!A:F,6,FALSE),"")</f>
        <v/>
      </c>
      <c r="J668" s="84" t="str">
        <f>IFERROR(VLOOKUP(F668,'Table V'!A:I,9,FALSE),"P/N INCONNU")</f>
        <v>P/N CONNU</v>
      </c>
      <c r="K668" s="81" t="str">
        <f>IFERROR(VLOOKUP(F668,'Table V'!A:J,10,FALSE),"TBD")</f>
        <v>NA</v>
      </c>
      <c r="L668" s="81" t="str">
        <f>IFERROR(VLOOKUP(F668,'Table V'!A:C,3,FALSE),"LdF non existante")</f>
        <v>LdF Non approuvée</v>
      </c>
      <c r="M668" s="85"/>
      <c r="N668" s="85" t="str">
        <f>IFERROR(VLOOKUP(F668,'Table V'!A:H,8,FALSE),"À définir")</f>
        <v>NON</v>
      </c>
      <c r="O668" s="81">
        <f>IFERROR(VLOOKUP(F668,'Table V'!A:E,2,FALSE),"TBD")</f>
        <v>21</v>
      </c>
      <c r="P668" s="81" t="str">
        <f>IFERROR(CONCATENATE(VLOOKUP(F668,'Table V'!$A$1:$Q$259969,17,FALSE),"-",(RIGHT(C668,4)),"0",D668),"")</f>
        <v>1251019-7604010</v>
      </c>
      <c r="Q668" s="92" t="str">
        <f>IFERROR(VLOOKUP(F668,'Table V'!A:L,12,FALSE),"")</f>
        <v>LAB</v>
      </c>
      <c r="R668" s="82" t="s">
        <v>1291</v>
      </c>
      <c r="S668" s="81" t="s">
        <v>153</v>
      </c>
      <c r="T668" s="90"/>
      <c r="U668" s="88"/>
      <c r="V668" s="93" t="str">
        <f>IFERROR(VLOOKUP(F668,'Table V'!A:F,6,FALSE),"TBD")</f>
        <v>6939600100</v>
      </c>
      <c r="W668" s="94" t="str">
        <f>IFERROR(VLOOKUP(F668,'Table V'!A:G,7,FALSE),"TBD")</f>
        <v>Qté 1</v>
      </c>
      <c r="X668" s="94" t="str">
        <f>IFERROR(VLOOKUP(A668,[1]Feuil1!$A:$AJ,32,FALSE),"N/A")</f>
        <v>Received</v>
      </c>
      <c r="Y668" s="96" t="s">
        <v>1937</v>
      </c>
      <c r="Z668" s="89" t="s">
        <v>1292</v>
      </c>
      <c r="AA668" s="81" t="s">
        <v>840</v>
      </c>
      <c r="AB668" s="85">
        <v>20433</v>
      </c>
      <c r="AC668" s="85"/>
      <c r="AD668" s="85"/>
      <c r="AE668" s="90">
        <v>43462</v>
      </c>
      <c r="AF668" s="90" t="s">
        <v>129</v>
      </c>
      <c r="AG668" s="90" t="str">
        <f>IF(OR(E668="AOG",E668="CRIT"),(IFERROR(IF(AF668=0,WORKDAY(AE668,-2),WORKDAY(AF668,-2)),"TBD")),(IFERROR(IF(AF668=0,WORKDAY(AE668,-4),WORKDAY(AF668,-4)),"TBD")))</f>
        <v>TBD</v>
      </c>
      <c r="AH668" s="81"/>
      <c r="AI668" s="133" t="str">
        <f>IFERROR(VLOOKUP(SPARES_MANUF[[#This Row],[LCT pour mise à la MAD]],[2]MAD!$B$4:$J$500000,2,FALSE),"MAD TBD")</f>
        <v>MAD TBD</v>
      </c>
      <c r="AJ668" s="126" t="str">
        <f>IFERROR(VLOOKUP(SPARES_MANUF[[#This Row],[LCT pour mise à la MAD]],[2]MAD!$B$4:$J$500000,9,FALSE),"")</f>
        <v/>
      </c>
      <c r="AK668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8" s="124" t="str">
        <f>SPARES_MANUF[[#This Row],[Promised ODD]]</f>
        <v>TBD</v>
      </c>
      <c r="AM668" s="81" t="s">
        <v>10</v>
      </c>
      <c r="AN668" s="200">
        <f>IFERROR(VLOOKUP(SPARES_MANUF[[#This Row],[P/N]],'Table V'!A$1:O$7777,13,FALSE),"0,00")</f>
        <v>5217</v>
      </c>
      <c r="AO668" s="213">
        <f>IFERROR(VLOOKUP(SPARES_MANUF[[#This Row],[P/N]],'Table V'!A$1:O$7777,14,FALSE),"0,00")</f>
        <v>0</v>
      </c>
      <c r="AP668" s="214" t="str">
        <f>IFERROR(VLOOKUP(SPARES_MANUF[[#This Row],[P/N]],'Table V'!A$1:O$7777,15,FALSE),"TBD")</f>
        <v>USD</v>
      </c>
      <c r="AQ668" s="213" t="str">
        <f>IFERROR(VLOOKUP(SPARES_MANUF[[#This Row],[CONCAT]],[3]PO_AS!$A$2:$R$2520,16,FALSE),"TBD")</f>
        <v>TBD</v>
      </c>
      <c r="AR668" s="214" t="str">
        <f>IFERROR(VLOOKUP(SPARES_MANUF[[#This Row],[CONCAT]],[3]PO_AS!$A$2:$S$2520,18,FALSE),"TBD")</f>
        <v>TBD</v>
      </c>
      <c r="AS668" s="214" t="str">
        <f>IF(OR(AN668=AQ668,AO668=AQ668),"Valide","Non valide")</f>
        <v>Non valide</v>
      </c>
      <c r="AT668" s="214" t="str">
        <f>IFERROR(IF(SEARCH(AP668,AR668),"Valide","Non valide"),"Non valide")</f>
        <v>Non valide</v>
      </c>
      <c r="AU66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68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668" s="259" t="str">
        <f>LEFT(SPARES_MANUF[[#This Row],[LCT]],9)</f>
        <v>LCT227006</v>
      </c>
      <c r="AX668" s="205" t="str">
        <f>SPARES_MANUF[[#This Row],[Collaborated date]]</f>
        <v>TBD</v>
      </c>
      <c r="AY668" s="206">
        <f>IF(AND(SPARES_MANUF[[#This Row],[Dashboard date]]&gt;40179,SPARES_MANUF[[#This Row],[Dashboard date]]&lt;45658),SPARES_MANUF[[#This Row],[Dashboard date]],0)</f>
        <v>0</v>
      </c>
      <c r="AZ668" s="207">
        <f>IF(OR(SPARES_MANUF[[#This Row],[Client]]="STELIA",SPARES_MANUF[[#This Row],[Priority]]="RTN",SPARES_MANUF[[#This Row],[Priority]]="EXP",SPARES_MANUF[[#This Row],[Priority]]="CRIT"),2,1)</f>
        <v>1</v>
      </c>
      <c r="BA668" s="208">
        <f>IFERROR(VLOOKUP(SPARES_MANUF[[#This Row],[P/N]],Tableau2[[#All],[PN]:[Temps alloués (h)]],16,FALSE),"TBD")</f>
        <v>0</v>
      </c>
      <c r="BB668" s="208">
        <f>IFERROR(SUM(SPARES_MANUF[[#This Row],[Temps alloués Unitaire]]*SPARES_MANUF[[#This Row],[Requested Qty]]),"TBD")</f>
        <v>0</v>
      </c>
    </row>
    <row r="669" spans="1:54" ht="38.25" hidden="1" customHeight="1" x14ac:dyDescent="0.2">
      <c r="A669" s="335" t="str">
        <f>C669&amp;(RIGHT(D669,2))</f>
        <v>682100110</v>
      </c>
      <c r="B669" s="81" t="str">
        <f>IFERROR(VLOOKUP(F669,'Table V'!A:K,11,FALSE),"TBD")</f>
        <v>AIRBUS</v>
      </c>
      <c r="C669" s="81">
        <v>6821001</v>
      </c>
      <c r="D669" s="82" t="s">
        <v>139</v>
      </c>
      <c r="E669" s="83" t="s">
        <v>3</v>
      </c>
      <c r="F669" s="81" t="s">
        <v>1269</v>
      </c>
      <c r="G669" s="81">
        <v>1</v>
      </c>
      <c r="H669" s="81">
        <v>0</v>
      </c>
      <c r="I669" s="81" t="str">
        <f>IFERROR(VLOOKUP(F669,'Stock PHS'!A:F,6,FALSE),"")</f>
        <v/>
      </c>
      <c r="J669" s="84" t="str">
        <f>IFERROR(VLOOKUP(F669,'Table V'!A:I,9,FALSE),"P/N INCONNU")</f>
        <v>P/N CONNU</v>
      </c>
      <c r="K669" s="81" t="str">
        <f>IFERROR(VLOOKUP(F669,'Table V'!A:J,10,FALSE),"TBD")</f>
        <v>MB2052D</v>
      </c>
      <c r="L669" s="81" t="str">
        <f>IFERROR(VLOOKUP(F669,'Table V'!A:C,3,FALSE),"LdF non existante")</f>
        <v>LdF Non approuvée</v>
      </c>
      <c r="M669" s="85"/>
      <c r="N669" s="85" t="str">
        <f>IFERROR(VLOOKUP(F669,'Table V'!A:H,8,FALSE),"À définir")</f>
        <v>OUI</v>
      </c>
      <c r="O669" s="81">
        <f>IFERROR(VLOOKUP(F669,'Table V'!A:E,2,FALSE),"TBD")</f>
        <v>48</v>
      </c>
      <c r="P669" s="81" t="str">
        <f>IFERROR(CONCATENATE(VLOOKUP(F669,'Table V'!$A$1:$Q$259969,17,FALSE),"-",(RIGHT(C669,4)),"0",D669),"")</f>
        <v>1251019-1001010</v>
      </c>
      <c r="Q669" s="92" t="str">
        <f>IFERROR(VLOOKUP(F669,'Table V'!A:L,12,FALSE),"")</f>
        <v>LAB</v>
      </c>
      <c r="R669" s="82" t="s">
        <v>1301</v>
      </c>
      <c r="S669" s="81" t="s">
        <v>164</v>
      </c>
      <c r="T669" s="90"/>
      <c r="U669" s="88"/>
      <c r="V669" s="93" t="str">
        <f>IFERROR(VLOOKUP(F669,'Table V'!A:F,6,FALSE),"TBD")</f>
        <v>6M90080000</v>
      </c>
      <c r="W669" s="94" t="str">
        <f>IFERROR(VLOOKUP(F669,'Table V'!A:G,7,FALSE),"TBD")</f>
        <v>Qté 1</v>
      </c>
      <c r="X669" s="94" t="str">
        <f>IFERROR(VLOOKUP(A669,[1]Feuil1!$A:$AJ,32,FALSE),"N/A")</f>
        <v>Waiting</v>
      </c>
      <c r="Y669" s="96" t="s">
        <v>1937</v>
      </c>
      <c r="Z669" s="89" t="s">
        <v>1343</v>
      </c>
      <c r="AA669" s="81" t="s">
        <v>840</v>
      </c>
      <c r="AB669" s="85">
        <v>20577</v>
      </c>
      <c r="AC669" s="85"/>
      <c r="AD669" s="85"/>
      <c r="AE669" s="90"/>
      <c r="AF669" s="90" t="s">
        <v>129</v>
      </c>
      <c r="AG669" s="90" t="str">
        <f>IF(OR(E669="AOG",E669="CRIT"),(IFERROR(IF(AF669=0,WORKDAY(AE669,-2),WORKDAY(AF669,-2)),"TBD")),(IFERROR(IF(AF669=0,WORKDAY(AE669,-4),WORKDAY(AF669,-4)),"TBD")))</f>
        <v>TBD</v>
      </c>
      <c r="AH669" s="81"/>
      <c r="AI669" s="133" t="str">
        <f>IFERROR(VLOOKUP(SPARES_MANUF[[#This Row],[LCT pour mise à la MAD]],[2]MAD!$B$4:$J$500000,2,FALSE),"MAD TBD")</f>
        <v>MAD TBD</v>
      </c>
      <c r="AJ669" s="126" t="str">
        <f>IFERROR(VLOOKUP(SPARES_MANUF[[#This Row],[LCT pour mise à la MAD]],[2]MAD!$B$4:$J$500000,9,FALSE),"")</f>
        <v/>
      </c>
      <c r="AK669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69" s="124" t="str">
        <f>SPARES_MANUF[[#This Row],[Promised ODD]]</f>
        <v>TBD</v>
      </c>
      <c r="AM669" s="81" t="s">
        <v>10</v>
      </c>
      <c r="AN669" s="200">
        <f>IFERROR(VLOOKUP(SPARES_MANUF[[#This Row],[P/N]],'Table V'!A$1:O$7777,13,FALSE),"0,00")</f>
        <v>1738</v>
      </c>
      <c r="AO669" s="213">
        <f>IFERROR(VLOOKUP(SPARES_MANUF[[#This Row],[P/N]],'Table V'!A$1:O$7777,14,FALSE),"0,00")</f>
        <v>0</v>
      </c>
      <c r="AP669" s="214" t="str">
        <f>IFERROR(VLOOKUP(SPARES_MANUF[[#This Row],[P/N]],'Table V'!A$1:O$7777,15,FALSE),"TBD")</f>
        <v>EUR</v>
      </c>
      <c r="AQ669" s="213" t="str">
        <f>IFERROR(VLOOKUP(SPARES_MANUF[[#This Row],[CONCAT]],[3]PO_AS!$A$2:$R$2520,16,FALSE),"TBD")</f>
        <v>TBD</v>
      </c>
      <c r="AR669" s="214" t="str">
        <f>IFERROR(VLOOKUP(SPARES_MANUF[[#This Row],[CONCAT]],[3]PO_AS!$A$2:$S$2520,18,FALSE),"TBD")</f>
        <v>TBD</v>
      </c>
      <c r="AS669" s="214" t="str">
        <f>IF(OR(AN669=AQ669,AO669=AQ669),"Valide","Non valide")</f>
        <v>Non valide</v>
      </c>
      <c r="AT669" s="214" t="str">
        <f>IFERROR(IF(SEARCH(AP669,AR669),"Valide","Non valide"),"Non valide")</f>
        <v>Non valide</v>
      </c>
      <c r="AU66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69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669" s="259" t="str">
        <f>LEFT(SPARES_MANUF[[#This Row],[LCT]],9)</f>
        <v>LCT237332</v>
      </c>
      <c r="AX669" s="205" t="str">
        <f>SPARES_MANUF[[#This Row],[Collaborated date]]</f>
        <v>TBD</v>
      </c>
      <c r="AY669" s="206">
        <f>IF(AND(SPARES_MANUF[[#This Row],[Dashboard date]]&gt;40179,SPARES_MANUF[[#This Row],[Dashboard date]]&lt;45658),SPARES_MANUF[[#This Row],[Dashboard date]],0)</f>
        <v>0</v>
      </c>
      <c r="AZ669" s="207">
        <f>IF(OR(SPARES_MANUF[[#This Row],[Client]]="STELIA",SPARES_MANUF[[#This Row],[Priority]]="RTN",SPARES_MANUF[[#This Row],[Priority]]="EXP",SPARES_MANUF[[#This Row],[Priority]]="CRIT"),2,1)</f>
        <v>1</v>
      </c>
      <c r="BA669" s="208">
        <f>IFERROR(VLOOKUP(SPARES_MANUF[[#This Row],[P/N]],Tableau2[[#All],[PN]:[Temps alloués (h)]],16,FALSE),"TBD")</f>
        <v>0</v>
      </c>
      <c r="BB669" s="208">
        <f>IFERROR(SUM(SPARES_MANUF[[#This Row],[Temps alloués Unitaire]]*SPARES_MANUF[[#This Row],[Requested Qty]]),"TBD")</f>
        <v>0</v>
      </c>
    </row>
    <row r="670" spans="1:54" hidden="1" x14ac:dyDescent="0.2">
      <c r="A670" s="335" t="str">
        <f>C670&amp;(RIGHT(D670,2))</f>
        <v>2807455910</v>
      </c>
      <c r="B670" s="81" t="str">
        <f>IFERROR(VLOOKUP(F670,'Table V'!A:K,11,FALSE),"TBD")</f>
        <v>TBD</v>
      </c>
      <c r="C670" s="81">
        <v>28074559</v>
      </c>
      <c r="D670" s="85" t="s">
        <v>139</v>
      </c>
      <c r="E670" s="83" t="s">
        <v>86</v>
      </c>
      <c r="F670" s="81" t="s">
        <v>1482</v>
      </c>
      <c r="G670" s="81">
        <v>2</v>
      </c>
      <c r="H670" s="81">
        <v>2</v>
      </c>
      <c r="I670" s="81" t="str">
        <f>IFERROR(VLOOKUP(F670,'Stock PHS'!A:F,6,FALSE),"")</f>
        <v/>
      </c>
      <c r="J670" s="122" t="str">
        <f>IFERROR(VLOOKUP(F670,'Table V'!A:I,9,FALSE),"P/N INCONNU")</f>
        <v>P/N INCONNU</v>
      </c>
      <c r="K670" s="81" t="str">
        <f>IFERROR(VLOOKUP(F670,'Table V'!A:J,10,FALSE),"TBD")</f>
        <v>TBD</v>
      </c>
      <c r="L670" s="81" t="str">
        <f>IFERROR(VLOOKUP(F670,'Table V'!A:C,3,FALSE),"LdF non existante")</f>
        <v>LdF non existante</v>
      </c>
      <c r="M670" s="85"/>
      <c r="N670" s="85" t="str">
        <f>IFERROR(VLOOKUP(F670,'Table V'!A:H,8,FALSE),"À définir")</f>
        <v>À définir</v>
      </c>
      <c r="O670" s="81" t="str">
        <f>IFERROR(VLOOKUP(F670,'Table V'!A:E,2,FALSE),"TBD")</f>
        <v>TBD</v>
      </c>
      <c r="P670" s="85" t="str">
        <f>IFERROR(CONCATENATE(VLOOKUP(F670,'Table V'!$A$1:$Q$259969,17,FALSE),"-",(RIGHT(C670,4)),"0",D670),"")</f>
        <v/>
      </c>
      <c r="Q670" s="92" t="str">
        <f>IFERROR(VLOOKUP(F670,'Table V'!A:L,12,FALSE),"")</f>
        <v/>
      </c>
      <c r="R670" s="82"/>
      <c r="S670" s="81"/>
      <c r="T670" s="90"/>
      <c r="U670" s="88"/>
      <c r="V670" s="93" t="str">
        <f>IFERROR(VLOOKUP(F670,'Table V'!A:F,6,FALSE),"TBD")</f>
        <v>TBD</v>
      </c>
      <c r="W670" s="94" t="str">
        <f>IFERROR(VLOOKUP(F670,'Table V'!A:G,7,FALSE),"TBD")</f>
        <v>TBD</v>
      </c>
      <c r="X670" s="81" t="str">
        <f>IFERROR(VLOOKUP(A670,[1]Feuil1!$A:$AJ,32,FALSE),"N/A")</f>
        <v>N/A</v>
      </c>
      <c r="Y670" s="96" t="s">
        <v>1897</v>
      </c>
      <c r="Z670" s="89" t="s">
        <v>1593</v>
      </c>
      <c r="AA670" s="81"/>
      <c r="AB670" s="85"/>
      <c r="AC670" s="85"/>
      <c r="AD670" s="85"/>
      <c r="AE670" s="90">
        <v>43606</v>
      </c>
      <c r="AF670" s="90" t="s">
        <v>129</v>
      </c>
      <c r="AG670" s="90" t="str">
        <f>IF(OR(E670="AOG",E670="CRIT"),(IFERROR(IF(AF670=0,WORKDAY(AE670,-2),WORKDAY(AF670,-2)),"TBD")),(IFERROR(IF(AF670=0,WORKDAY(AE670,-4),WORKDAY(AF670,-4)),"TBD")))</f>
        <v>TBD</v>
      </c>
      <c r="AH670" s="81"/>
      <c r="AI670" s="245" t="str">
        <f>IFERROR(VLOOKUP(SPARES_MANUF[[#This Row],[LCT pour mise à la MAD]],[2]MAD!$B$4:$J$500000,2,FALSE),"MAD TBD")</f>
        <v>MAD TBD</v>
      </c>
      <c r="AJ670" s="248" t="str">
        <f>IFERROR(VLOOKUP(SPARES_MANUF[[#This Row],[LCT pour mise à la MAD]],[2]MAD!$B$4:$J$500000,9,FALSE),"")</f>
        <v/>
      </c>
      <c r="AK670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0" s="133" t="str">
        <f>SPARES_MANUF[[#This Row],[Promised ODD]]</f>
        <v>TBD</v>
      </c>
      <c r="AM670" s="90"/>
      <c r="AN670" s="200" t="str">
        <f>IFERROR(VLOOKUP(SPARES_MANUF[[#This Row],[P/N]],'Table V'!A$1:O$7777,13,FALSE),"0,00")</f>
        <v>0,00</v>
      </c>
      <c r="AO670" s="213" t="str">
        <f>IFERROR(VLOOKUP(SPARES_MANUF[[#This Row],[P/N]],'Table V'!A$1:O$7777,14,FALSE),"0,00")</f>
        <v>0,00</v>
      </c>
      <c r="AP670" s="214" t="str">
        <f>IFERROR(VLOOKUP(SPARES_MANUF[[#This Row],[P/N]],'Table V'!A$1:O$7777,15,FALSE),"TBD")</f>
        <v>TBD</v>
      </c>
      <c r="AQ670" s="213">
        <f>IFERROR(VLOOKUP(SPARES_MANUF[[#This Row],[CONCAT]],[3]PO_AS!$A$2:$R$2520,16,FALSE),"TBD")</f>
        <v>0.01</v>
      </c>
      <c r="AR670" s="214" t="str">
        <f>IFERROR(VLOOKUP(SPARES_MANUF[[#This Row],[CONCAT]],[3]PO_AS!$A$2:$S$2520,18,FALSE),"TBD")</f>
        <v>EUR</v>
      </c>
      <c r="AS670" s="214" t="str">
        <f>IF(OR(AN670=AQ670,AO670=AQ670),"Valide","Non valide")</f>
        <v>Non valide</v>
      </c>
      <c r="AT670" s="214" t="str">
        <f>IFERROR(IF(SEARCH(AP670,AR670),"Valide","Non valide"),"Non valide")</f>
        <v>Non valide</v>
      </c>
      <c r="AU67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7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70" s="261" t="str">
        <f>LEFT(SPARES_MANUF[[#This Row],[LCT]],9)</f>
        <v/>
      </c>
      <c r="AX670" s="205" t="str">
        <f>SPARES_MANUF[[#This Row],[Collaborated date]]</f>
        <v>TBD</v>
      </c>
      <c r="AY670" s="206">
        <f>IF(AND(SPARES_MANUF[[#This Row],[Dashboard date]]&gt;40179,SPARES_MANUF[[#This Row],[Dashboard date]]&lt;45658),SPARES_MANUF[[#This Row],[Dashboard date]],0)</f>
        <v>0</v>
      </c>
      <c r="AZ670" s="207">
        <f>IF(OR(SPARES_MANUF[[#This Row],[Client]]="STELIA",SPARES_MANUF[[#This Row],[Priority]]="RTN",SPARES_MANUF[[#This Row],[Priority]]="EXP",SPARES_MANUF[[#This Row],[Priority]]="CRIT"),2,1)</f>
        <v>2</v>
      </c>
      <c r="BA670" s="208" t="str">
        <f>IFERROR(VLOOKUP(SPARES_MANUF[[#This Row],[P/N]],Tableau2[[#All],[PN]:[Temps alloués (h)]],16,FALSE),"TBD")</f>
        <v>TBD</v>
      </c>
      <c r="BB670" s="208" t="str">
        <f>IFERROR(SUM(SPARES_MANUF[[#This Row],[Temps alloués Unitaire]]*SPARES_MANUF[[#This Row],[Requested Qty]]),"TBD")</f>
        <v>TBD</v>
      </c>
    </row>
    <row r="671" spans="1:54" ht="38.25" hidden="1" x14ac:dyDescent="0.2">
      <c r="A671" s="335" t="str">
        <f>C671&amp;(RIGHT(D671,2))</f>
        <v>2792624310</v>
      </c>
      <c r="B671" s="81" t="str">
        <f>IFERROR(VLOOKUP(F671,'Table V'!A:K,11,FALSE),"TBD")</f>
        <v>AIRBUS</v>
      </c>
      <c r="C671" s="81">
        <v>27926243</v>
      </c>
      <c r="D671" s="82">
        <v>10</v>
      </c>
      <c r="E671" s="83" t="s">
        <v>3</v>
      </c>
      <c r="F671" s="81" t="s">
        <v>77</v>
      </c>
      <c r="G671" s="81">
        <v>1</v>
      </c>
      <c r="H671" s="81">
        <v>1</v>
      </c>
      <c r="I671" s="81" t="str">
        <f>IFERROR(VLOOKUP(F671,'Stock PHS'!A:F,6,FALSE),"")</f>
        <v/>
      </c>
      <c r="J671" s="122" t="str">
        <f>IFERROR(VLOOKUP(F671,'Table V'!A:I,9,FALSE),"P/N INCONNU")</f>
        <v>P/N CONNU</v>
      </c>
      <c r="K671" s="81" t="str">
        <f>IFERROR(VLOOKUP(F671,'Table V'!A:J,10,FALSE),"TBD")</f>
        <v>VB0044D</v>
      </c>
      <c r="L671" s="81" t="str">
        <f>IFERROR(VLOOKUP(F671,'Table V'!A:C,3,FALSE),"LdF non existante")</f>
        <v>LdF approuvée</v>
      </c>
      <c r="M671" s="85" t="s">
        <v>46</v>
      </c>
      <c r="N671" s="81" t="str">
        <f>IFERROR(VLOOKUP(F671,'Table V'!A:H,8,FALSE),"À définir")</f>
        <v>NON</v>
      </c>
      <c r="O671" s="81">
        <f>IFERROR(VLOOKUP(F671,'Table V'!A:E,2,FALSE),"TBD")</f>
        <v>517</v>
      </c>
      <c r="P671" s="81" t="str">
        <f>IFERROR(CONCATENATE(VLOOKUP(F671,'Table V'!$A$1:$Q$259969,17,FALSE),"-",(RIGHT(C671,4)),"0",D671),"")</f>
        <v>1251019-6243010</v>
      </c>
      <c r="Q671" s="86" t="str">
        <f>IFERROR(VLOOKUP(F671,'Table V'!A:L,12,FALSE),"")</f>
        <v>LAB</v>
      </c>
      <c r="R671" s="82" t="s">
        <v>908</v>
      </c>
      <c r="S671" s="81" t="s">
        <v>166</v>
      </c>
      <c r="T671" s="90"/>
      <c r="U671" s="88" t="s">
        <v>10</v>
      </c>
      <c r="V671" s="86" t="str">
        <f>IFERROR(VLOOKUP(F671,'Table V'!A:F,6,FALSE),"TBD")</f>
        <v>6V01965900</v>
      </c>
      <c r="W671" s="81" t="str">
        <f>IFERROR(VLOOKUP(F671,'Table V'!A:G,7,FALSE),"TBD")</f>
        <v>Qté 1</v>
      </c>
      <c r="X671" s="81" t="str">
        <f>IFERROR(VLOOKUP(A671,[1]Feuil1!$A:$AJ,32,FALSE),"N/A")</f>
        <v>Waiting</v>
      </c>
      <c r="Y671" s="96" t="s">
        <v>1937</v>
      </c>
      <c r="Z671" s="89" t="s">
        <v>1459</v>
      </c>
      <c r="AA671" s="81" t="s">
        <v>840</v>
      </c>
      <c r="AB671" s="85">
        <v>17482</v>
      </c>
      <c r="AC671" s="85" t="s">
        <v>974</v>
      </c>
      <c r="AD671" s="85">
        <v>5805</v>
      </c>
      <c r="AE671" s="90">
        <v>43375</v>
      </c>
      <c r="AF671" s="90" t="s">
        <v>129</v>
      </c>
      <c r="AG671" s="90" t="str">
        <f>IF(OR(E671="AOG",E671="CRIT"),(IFERROR(IF(AF671=0,WORKDAY(AE671,-2),WORKDAY(AF671,-2)),"TBD")),(IFERROR(IF(AF671=0,WORKDAY(AE671,-4),WORKDAY(AF671,-4)),"TBD")))</f>
        <v>TBD</v>
      </c>
      <c r="AH671" s="81"/>
      <c r="AI671" s="245" t="str">
        <f>IFERROR(VLOOKUP(SPARES_MANUF[[#This Row],[LCT pour mise à la MAD]],[2]MAD!$B$4:$J$500000,2,FALSE),"MAD TBD")</f>
        <v>MAD TBD</v>
      </c>
      <c r="AJ671" s="248" t="str">
        <f>IFERROR(VLOOKUP(SPARES_MANUF[[#This Row],[LCT pour mise à la MAD]],[2]MAD!$B$4:$J$500000,9,FALSE),"")</f>
        <v/>
      </c>
      <c r="AK671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1" s="133" t="str">
        <f>SPARES_MANUF[[#This Row],[Promised ODD]]</f>
        <v>TBD</v>
      </c>
      <c r="AM671" s="81"/>
      <c r="AN671" s="200">
        <f>IFERROR(VLOOKUP(SPARES_MANUF[[#This Row],[P/N]],'Table V'!A$1:O$7777,13,FALSE),"0,00")</f>
        <v>1951</v>
      </c>
      <c r="AO671" s="213">
        <f>IFERROR(VLOOKUP(SPARES_MANUF[[#This Row],[P/N]],'Table V'!A$1:O$7777,14,FALSE),"0,00")</f>
        <v>2697</v>
      </c>
      <c r="AP671" s="214" t="str">
        <f>IFERROR(VLOOKUP(SPARES_MANUF[[#This Row],[P/N]],'Table V'!A$1:O$7777,15,FALSE),"TBD")</f>
        <v>EUR</v>
      </c>
      <c r="AQ671" s="213" t="str">
        <f>IFERROR(VLOOKUP(SPARES_MANUF[[#This Row],[CONCAT]],[3]PO_AS!$A$2:$R$2520,16,FALSE),"TBD")</f>
        <v>TBD</v>
      </c>
      <c r="AR671" s="214" t="str">
        <f>IFERROR(VLOOKUP(SPARES_MANUF[[#This Row],[CONCAT]],[3]PO_AS!$A$2:$S$2520,18,FALSE),"TBD")</f>
        <v>TBD</v>
      </c>
      <c r="AS671" s="215" t="str">
        <f>IF(OR(AN671=AQ671,AO671=AQ671),"Valide","Non valide")</f>
        <v>Non valide</v>
      </c>
      <c r="AT671" s="215" t="str">
        <f>IFERROR(IF(SEARCH(AP671,AR671),"Valide","Non valide"),"Non valide")</f>
        <v>Non valide</v>
      </c>
      <c r="AU67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2697</v>
      </c>
      <c r="AV671" s="280">
        <f>IFERROR(SPARES_MANUF[[#This Row],[CA]]*INDEX('Paramètres listes'!$A$32:$C$34,MATCH(SPARES_MANUF[[#This Row],[Devise vendue]],'Paramètres listes'!$A$32:$A$34,0),MATCH(DASHBOARD!$J$5,'Paramètres listes'!$A$32:$C$32,0)),"0,00")</f>
        <v>2697</v>
      </c>
      <c r="AW671" s="261" t="str">
        <f>LEFT(SPARES_MANUF[[#This Row],[LCT]],9)</f>
        <v>LCT143895</v>
      </c>
      <c r="AX671" s="205" t="str">
        <f>SPARES_MANUF[[#This Row],[Collaborated date]]</f>
        <v>TBD</v>
      </c>
      <c r="AY671" s="206">
        <f>IF(AND(SPARES_MANUF[[#This Row],[Dashboard date]]&gt;40179,SPARES_MANUF[[#This Row],[Dashboard date]]&lt;45658),SPARES_MANUF[[#This Row],[Dashboard date]],0)</f>
        <v>0</v>
      </c>
      <c r="AZ671" s="207">
        <f>IF(OR(SPARES_MANUF[[#This Row],[Client]]="STELIA",SPARES_MANUF[[#This Row],[Priority]]="RTN",SPARES_MANUF[[#This Row],[Priority]]="EXP",SPARES_MANUF[[#This Row],[Priority]]="CRIT"),2,1)</f>
        <v>1</v>
      </c>
      <c r="BA671" s="208">
        <f>IFERROR(VLOOKUP(SPARES_MANUF[[#This Row],[P/N]],Tableau2[[#All],[PN]:[Temps alloués (h)]],16,FALSE),"TBD")</f>
        <v>2.4300000000000002</v>
      </c>
      <c r="BB671" s="208">
        <f>IFERROR(SUM(SPARES_MANUF[[#This Row],[Temps alloués Unitaire]]*SPARES_MANUF[[#This Row],[Requested Qty]]),"TBD")</f>
        <v>2.4300000000000002</v>
      </c>
    </row>
    <row r="672" spans="1:54" ht="76.5" hidden="1" x14ac:dyDescent="0.2">
      <c r="A672" s="335" t="str">
        <f>C672&amp;(RIGHT(D672,2))</f>
        <v>2814046510</v>
      </c>
      <c r="B672" s="81" t="str">
        <f>IFERROR(VLOOKUP(F672,'Table V'!A:K,11,FALSE),"TBD")</f>
        <v>AIRBUS</v>
      </c>
      <c r="C672" s="81">
        <v>28140465</v>
      </c>
      <c r="D672" s="85" t="s">
        <v>139</v>
      </c>
      <c r="E672" s="83" t="s">
        <v>78</v>
      </c>
      <c r="F672" s="81" t="s">
        <v>1916</v>
      </c>
      <c r="G672" s="81">
        <v>1</v>
      </c>
      <c r="H672" s="81">
        <v>1</v>
      </c>
      <c r="I672" s="81" t="str">
        <f>IFERROR(VLOOKUP(F672,'Stock PHS'!A:F,6,FALSE),"")</f>
        <v/>
      </c>
      <c r="J672" s="122" t="str">
        <f>IFERROR(VLOOKUP(F672,'Table V'!A:I,9,FALSE),"P/N INCONNU")</f>
        <v>P/N CONNU</v>
      </c>
      <c r="K672" s="81" t="str">
        <f>IFERROR(VLOOKUP(F672,'Table V'!A:J,10,FALSE),"TBD")</f>
        <v>RR0726Z</v>
      </c>
      <c r="L672" s="81" t="str">
        <f>IFERROR(VLOOKUP(F672,'Table V'!A:C,3,FALSE),"LdF non existante")</f>
        <v>LdF Non approuvée</v>
      </c>
      <c r="M672" s="85"/>
      <c r="N672" s="85" t="str">
        <f>IFERROR(VLOOKUP(F672,'Table V'!A:H,8,FALSE),"À définir")</f>
        <v>NON</v>
      </c>
      <c r="O672" s="81">
        <f>IFERROR(VLOOKUP(F672,'Table V'!A:E,2,FALSE),"TBD")</f>
        <v>425</v>
      </c>
      <c r="P672" s="85" t="str">
        <f>IFERROR(CONCATENATE(VLOOKUP(F672,'Table V'!$A$1:$Q$259969,17,FALSE),"-",(RIGHT(C672,4)),"0",D672),"")</f>
        <v>1251319-0465010</v>
      </c>
      <c r="Q672" s="92" t="str">
        <f>IFERROR(VLOOKUP(F672,'Table V'!A:L,12,FALSE),"")</f>
        <v>LAB</v>
      </c>
      <c r="R672" s="82" t="s">
        <v>1982</v>
      </c>
      <c r="S672" s="81" t="s">
        <v>153</v>
      </c>
      <c r="T672" s="90"/>
      <c r="U672" s="88"/>
      <c r="V672" s="93" t="str">
        <f>IFERROR(VLOOKUP(F672,'Table V'!A:F,6,FALSE),"TBD")</f>
        <v>6508101301
6508101401
6508101501
6508101601
6508101702
6539608600</v>
      </c>
      <c r="W672" s="94" t="str">
        <f>IFERROR(VLOOKUP(F672,'Table V'!A:G,7,FALSE),"TBD")</f>
        <v>1
1
1
1
1
2</v>
      </c>
      <c r="X672" s="81" t="str">
        <f>IFERROR(VLOOKUP(A672,[1]Feuil1!$A:$AJ,32,FALSE),"N/A")</f>
        <v>Waiting</v>
      </c>
      <c r="Y672" s="91" t="s">
        <v>1897</v>
      </c>
      <c r="Z672" s="89" t="s">
        <v>1984</v>
      </c>
      <c r="AA672" s="81" t="s">
        <v>840</v>
      </c>
      <c r="AB672" s="85">
        <v>25510</v>
      </c>
      <c r="AC672" s="85"/>
      <c r="AD672" s="85"/>
      <c r="AE672" s="90">
        <v>43611</v>
      </c>
      <c r="AF672" s="90" t="s">
        <v>129</v>
      </c>
      <c r="AG672" s="90" t="str">
        <f>IF(OR(E672="AOG",E672="CRIT"),(IFERROR(IF(AF672=0,WORKDAY(AE672,-2),WORKDAY(AF672,-2)),"TBD")),(IFERROR(IF(AF672=0,WORKDAY(AE672,-4),WORKDAY(AF672,-4)),"TBD")))</f>
        <v>TBD</v>
      </c>
      <c r="AH672" s="90"/>
      <c r="AI672" s="245" t="str">
        <f>IFERROR(VLOOKUP(SPARES_MANUF[[#This Row],[LCT pour mise à la MAD]],[2]MAD!$B$4:$J$500000,2,FALSE),"MAD TBD")</f>
        <v>MAD TBD</v>
      </c>
      <c r="AJ672" s="248" t="str">
        <f>IFERROR(VLOOKUP(SPARES_MANUF[[#This Row],[LCT pour mise à la MAD]],[2]MAD!$B$4:$J$500000,9,FALSE),"")</f>
        <v/>
      </c>
      <c r="AK672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2" s="133" t="str">
        <f>SPARES_MANUF[[#This Row],[Promised ODD]]</f>
        <v>TBD</v>
      </c>
      <c r="AM672" s="90"/>
      <c r="AN672" s="200">
        <f>IFERROR(VLOOKUP(SPARES_MANUF[[#This Row],[P/N]],'Table V'!A$1:O$7777,13,FALSE),"0,00")</f>
        <v>0</v>
      </c>
      <c r="AO672" s="213">
        <f>IFERROR(VLOOKUP(SPARES_MANUF[[#This Row],[P/N]],'Table V'!A$1:O$7777,14,FALSE),"0,00")</f>
        <v>0</v>
      </c>
      <c r="AP672" s="214" t="str">
        <f>IFERROR(VLOOKUP(SPARES_MANUF[[#This Row],[P/N]],'Table V'!A$1:O$7777,15,FALSE),"TBD")</f>
        <v>TBD</v>
      </c>
      <c r="AQ672" s="213">
        <f>IFERROR(VLOOKUP(SPARES_MANUF[[#This Row],[CONCAT]],[3]PO_AS!$A$2:$R$2520,16,FALSE),"TBD")</f>
        <v>0.01</v>
      </c>
      <c r="AR672" s="214" t="str">
        <f>IFERROR(VLOOKUP(SPARES_MANUF[[#This Row],[CONCAT]],[3]PO_AS!$A$2:$S$2520,18,FALSE),"TBD")</f>
        <v>EUR</v>
      </c>
      <c r="AS672" s="214" t="str">
        <f>IF(OR(AN672=AQ672,AO672=AQ672),"Valide","Non valide")</f>
        <v>Non valide</v>
      </c>
      <c r="AT672" s="214" t="str">
        <f>IFERROR(IF(SEARCH(AP672,AR672),"Valide","Non valide"),"Non valide")</f>
        <v>Non valide</v>
      </c>
      <c r="AU67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7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72" s="262" t="str">
        <f>LEFT(SPARES_MANUF[[#This Row],[LCT]],9)</f>
        <v>LCT372053</v>
      </c>
      <c r="AX672" s="205" t="str">
        <f>SPARES_MANUF[[#This Row],[Collaborated date]]</f>
        <v>TBD</v>
      </c>
      <c r="AY672" s="206">
        <f>IF(AND(SPARES_MANUF[[#This Row],[Dashboard date]]&gt;40179,SPARES_MANUF[[#This Row],[Dashboard date]]&lt;45658),SPARES_MANUF[[#This Row],[Dashboard date]],0)</f>
        <v>0</v>
      </c>
      <c r="AZ672" s="207">
        <f>IF(OR(SPARES_MANUF[[#This Row],[Client]]="STELIA",SPARES_MANUF[[#This Row],[Priority]]="RTN",SPARES_MANUF[[#This Row],[Priority]]="EXP",SPARES_MANUF[[#This Row],[Priority]]="CRIT"),2,1)</f>
        <v>2</v>
      </c>
      <c r="BA672" s="208">
        <f>IFERROR(VLOOKUP(SPARES_MANUF[[#This Row],[P/N]],Tableau2[[#All],[PN]:[Temps alloués (h)]],16,FALSE),"TBD")</f>
        <v>0</v>
      </c>
      <c r="BB672" s="208">
        <f>IFERROR(SUM(SPARES_MANUF[[#This Row],[Temps alloués Unitaire]]*SPARES_MANUF[[#This Row],[Requested Qty]]),"TBD")</f>
        <v>0</v>
      </c>
    </row>
    <row r="673" spans="1:54" ht="51" hidden="1" x14ac:dyDescent="0.2">
      <c r="A673" s="335" t="str">
        <f>C673&amp;(RIGHT(D673,2))</f>
        <v>2786643210</v>
      </c>
      <c r="B673" s="81" t="str">
        <f>IFERROR(VLOOKUP(F673,'Table V'!A:K,11,FALSE),"TBD")</f>
        <v>AIRBUS</v>
      </c>
      <c r="C673" s="81">
        <v>27866432</v>
      </c>
      <c r="D673" s="82">
        <v>10</v>
      </c>
      <c r="E673" s="83" t="s">
        <v>78</v>
      </c>
      <c r="F673" s="81" t="s">
        <v>561</v>
      </c>
      <c r="G673" s="81">
        <v>1</v>
      </c>
      <c r="H673" s="81">
        <v>1</v>
      </c>
      <c r="I673" s="81" t="str">
        <f>IFERROR(VLOOKUP(F673,'Stock PHS'!A:F,6,FALSE),"")</f>
        <v/>
      </c>
      <c r="J673" s="122" t="str">
        <f>IFERROR(VLOOKUP(F673,'Table V'!A:I,9,FALSE),"P/N INCONNU")</f>
        <v>P/N CONNU</v>
      </c>
      <c r="K673" s="81" t="str">
        <f>IFERROR(VLOOKUP(F673,'Table V'!A:J,10,FALSE),"TBD")</f>
        <v>NB01424P</v>
      </c>
      <c r="L673" s="81" t="str">
        <f>IFERROR(VLOOKUP(F673,'Table V'!A:C,3,FALSE),"LdF non existante")</f>
        <v>LdF Non approuvée</v>
      </c>
      <c r="M673" s="85" t="s">
        <v>46</v>
      </c>
      <c r="N673" s="81" t="str">
        <f>IFERROR(VLOOKUP(F673,'Table V'!A:H,8,FALSE),"À définir")</f>
        <v>NON</v>
      </c>
      <c r="O673" s="81">
        <f>IFERROR(VLOOKUP(F673,'Table V'!A:E,2,FALSE),"TBD")</f>
        <v>108</v>
      </c>
      <c r="P673" s="81" t="str">
        <f>IFERROR(CONCATENATE(VLOOKUP(F673,'Table V'!$A$1:$Q$259969,17,FALSE),"-",(RIGHT(C673,4)),"0",D673),"")</f>
        <v>1251019-6432010</v>
      </c>
      <c r="Q673" s="86" t="str">
        <f>IFERROR(VLOOKUP(F673,'Table V'!A:L,12,FALSE),"")</f>
        <v>LAB</v>
      </c>
      <c r="R673" s="82" t="s">
        <v>832</v>
      </c>
      <c r="S673" s="81" t="s">
        <v>153</v>
      </c>
      <c r="T673" s="90"/>
      <c r="U673" s="88" t="s">
        <v>10</v>
      </c>
      <c r="V673" s="86">
        <f>IFERROR(VLOOKUP(F673,'Table V'!A:F,6,FALSE),"TBD")</f>
        <v>6963403800</v>
      </c>
      <c r="W673" s="81" t="str">
        <f>IFERROR(VLOOKUP(F673,'Table V'!A:G,7,FALSE),"TBD")</f>
        <v>Qté 1</v>
      </c>
      <c r="X673" s="81" t="str">
        <f>IFERROR(VLOOKUP(A673,[1]Feuil1!$A:$AJ,32,FALSE),"N/A")</f>
        <v>Waiting</v>
      </c>
      <c r="Y673" s="96" t="s">
        <v>1937</v>
      </c>
      <c r="Z673" s="89" t="s">
        <v>1461</v>
      </c>
      <c r="AA673" s="81" t="s">
        <v>141</v>
      </c>
      <c r="AB673" s="85">
        <v>16901</v>
      </c>
      <c r="AC673" s="85" t="s">
        <v>922</v>
      </c>
      <c r="AD673" s="85">
        <v>5805</v>
      </c>
      <c r="AE673" s="90">
        <v>43341</v>
      </c>
      <c r="AF673" s="90" t="s">
        <v>129</v>
      </c>
      <c r="AG673" s="90" t="str">
        <f>IF(OR(E673="AOG",E673="CRIT"),(IFERROR(IF(AF673=0,WORKDAY(AE673,-2),WORKDAY(AF673,-2)),"TBD")),(IFERROR(IF(AF673=0,WORKDAY(AE673,-4),WORKDAY(AF673,-4)),"TBD")))</f>
        <v>TBD</v>
      </c>
      <c r="AH673" s="81"/>
      <c r="AI673" s="245" t="str">
        <f>IFERROR(VLOOKUP(SPARES_MANUF[[#This Row],[LCT pour mise à la MAD]],[2]MAD!$B$4:$J$500000,2,FALSE),"MAD TBD")</f>
        <v>MAD TBD</v>
      </c>
      <c r="AJ673" s="248" t="str">
        <f>IFERROR(VLOOKUP(SPARES_MANUF[[#This Row],[LCT pour mise à la MAD]],[2]MAD!$B$4:$J$500000,9,FALSE),"")</f>
        <v/>
      </c>
      <c r="AK673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3" s="133" t="str">
        <f>SPARES_MANUF[[#This Row],[Promised ODD]]</f>
        <v>TBD</v>
      </c>
      <c r="AM673" s="81"/>
      <c r="AN673" s="200">
        <f>IFERROR(VLOOKUP(SPARES_MANUF[[#This Row],[P/N]],'Table V'!A$1:O$7777,13,FALSE),"0,00")</f>
        <v>4194</v>
      </c>
      <c r="AO673" s="213">
        <f>IFERROR(VLOOKUP(SPARES_MANUF[[#This Row],[P/N]],'Table V'!A$1:O$7777,14,FALSE),"0,00")</f>
        <v>0</v>
      </c>
      <c r="AP673" s="214" t="str">
        <f>IFERROR(VLOOKUP(SPARES_MANUF[[#This Row],[P/N]],'Table V'!A$1:O$7777,15,FALSE),"TBD")</f>
        <v>USD</v>
      </c>
      <c r="AQ673" s="213" t="str">
        <f>IFERROR(VLOOKUP(SPARES_MANUF[[#This Row],[CONCAT]],[3]PO_AS!$A$2:$R$2520,16,FALSE),"TBD")</f>
        <v>TBD</v>
      </c>
      <c r="AR673" s="214" t="str">
        <f>IFERROR(VLOOKUP(SPARES_MANUF[[#This Row],[CONCAT]],[3]PO_AS!$A$2:$S$2520,18,FALSE),"TBD")</f>
        <v>TBD</v>
      </c>
      <c r="AS673" s="215" t="str">
        <f>IF(OR(AN673=AQ673,AO673=AQ673),"Valide","Non valide")</f>
        <v>Non valide</v>
      </c>
      <c r="AT673" s="215" t="str">
        <f>IFERROR(IF(SEARCH(AP673,AR673),"Valide","Non valide"),"Non valide")</f>
        <v>Non valide</v>
      </c>
      <c r="AU67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673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673" s="261" t="str">
        <f>LEFT(SPARES_MANUF[[#This Row],[LCT]],9)</f>
        <v>LCT125928</v>
      </c>
      <c r="AX673" s="205" t="str">
        <f>SPARES_MANUF[[#This Row],[Collaborated date]]</f>
        <v>TBD</v>
      </c>
      <c r="AY673" s="206">
        <f>IF(AND(SPARES_MANUF[[#This Row],[Dashboard date]]&gt;40179,SPARES_MANUF[[#This Row],[Dashboard date]]&lt;45658),SPARES_MANUF[[#This Row],[Dashboard date]],0)</f>
        <v>0</v>
      </c>
      <c r="AZ673" s="207">
        <f>IF(OR(SPARES_MANUF[[#This Row],[Client]]="STELIA",SPARES_MANUF[[#This Row],[Priority]]="RTN",SPARES_MANUF[[#This Row],[Priority]]="EXP",SPARES_MANUF[[#This Row],[Priority]]="CRIT"),2,1)</f>
        <v>2</v>
      </c>
      <c r="BA673" s="208">
        <f>IFERROR(VLOOKUP(SPARES_MANUF[[#This Row],[P/N]],Tableau2[[#All],[PN]:[Temps alloués (h)]],16,FALSE),"TBD")</f>
        <v>4.9800000000000004</v>
      </c>
      <c r="BB673" s="208">
        <f>IFERROR(SUM(SPARES_MANUF[[#This Row],[Temps alloués Unitaire]]*SPARES_MANUF[[#This Row],[Requested Qty]]),"TBD")</f>
        <v>4.9800000000000004</v>
      </c>
    </row>
    <row r="674" spans="1:54" ht="51" hidden="1" x14ac:dyDescent="0.2">
      <c r="A674" s="335" t="str">
        <f>C674&amp;(RIGHT(D674,2))</f>
        <v>2816808210</v>
      </c>
      <c r="B674" s="81" t="str">
        <f>IFERROR(VLOOKUP(F674,'Table V'!A:K,11,FALSE),"TBD")</f>
        <v>AIRBUS</v>
      </c>
      <c r="C674" s="81">
        <v>28168082</v>
      </c>
      <c r="D674" s="85" t="s">
        <v>139</v>
      </c>
      <c r="E674" s="83" t="s">
        <v>78</v>
      </c>
      <c r="F674" s="81" t="s">
        <v>1955</v>
      </c>
      <c r="G674" s="81">
        <v>1</v>
      </c>
      <c r="H674" s="81">
        <v>1</v>
      </c>
      <c r="I674" s="81" t="str">
        <f>IFERROR(VLOOKUP(F674,'Stock PHS'!A:F,6,FALSE),"")</f>
        <v/>
      </c>
      <c r="J674" s="122" t="str">
        <f>IFERROR(VLOOKUP(F674,'Table V'!A:I,9,FALSE),"P/N INCONNU")</f>
        <v>P/N CONNU</v>
      </c>
      <c r="K674" s="81" t="str">
        <f>IFERROR(VLOOKUP(F674,'Table V'!A:J,10,FALSE),"TBD")</f>
        <v>RR0851Z</v>
      </c>
      <c r="L674" s="81" t="str">
        <f>IFERROR(VLOOKUP(F674,'Table V'!A:C,3,FALSE),"LdF non existante")</f>
        <v>LdF Non approuvée</v>
      </c>
      <c r="M674" s="85"/>
      <c r="N674" s="85" t="str">
        <f>IFERROR(VLOOKUP(F674,'Table V'!A:H,8,FALSE),"À définir")</f>
        <v>NON</v>
      </c>
      <c r="O674" s="81">
        <f>IFERROR(VLOOKUP(F674,'Table V'!A:E,2,FALSE),"TBD")</f>
        <v>432</v>
      </c>
      <c r="P674" s="85" t="str">
        <f>IFERROR(CONCATENATE(VLOOKUP(F674,'Table V'!$A$1:$Q$259969,17,FALSE),"-",(RIGHT(C674,4)),"0",D674),"")</f>
        <v>1251319-8082010</v>
      </c>
      <c r="Q674" s="92" t="str">
        <f>IFERROR(VLOOKUP(F674,'Table V'!A:L,12,FALSE),"")</f>
        <v>LAB</v>
      </c>
      <c r="R674" s="82" t="s">
        <v>2034</v>
      </c>
      <c r="S674" s="81" t="s">
        <v>153</v>
      </c>
      <c r="T674" s="90"/>
      <c r="U674" s="88"/>
      <c r="V674" s="93" t="str">
        <f>IFERROR(VLOOKUP(F674,'Table V'!A:F,6,FALSE),"TBD")</f>
        <v>6584513300
6584516400
6574803900
6595665200</v>
      </c>
      <c r="W674" s="94" t="str">
        <f>IFERROR(VLOOKUP(F674,'Table V'!A:G,7,FALSE),"TBD")</f>
        <v>1
2
1
1</v>
      </c>
      <c r="X674" s="81" t="str">
        <f>IFERROR(VLOOKUP(A674,[1]Feuil1!$A:$AJ,32,FALSE),"N/A")</f>
        <v>Waiting</v>
      </c>
      <c r="Y674" s="132" t="s">
        <v>1897</v>
      </c>
      <c r="Z674" s="89" t="s">
        <v>2036</v>
      </c>
      <c r="AA674" s="81" t="s">
        <v>840</v>
      </c>
      <c r="AB674" s="85">
        <v>25891</v>
      </c>
      <c r="AC674" s="85"/>
      <c r="AD674" s="85"/>
      <c r="AE674" s="90">
        <v>43639</v>
      </c>
      <c r="AF674" s="90" t="s">
        <v>129</v>
      </c>
      <c r="AG674" s="90" t="str">
        <f>IF(OR(E674="AOG",E674="CRIT"),(IFERROR(IF(AF674=0,WORKDAY(AE674,-2),WORKDAY(AF674,-2)),"TBD")),(IFERROR(IF(AF674=0,WORKDAY(AE674,-4),WORKDAY(AF674,-4)),"TBD")))</f>
        <v>TBD</v>
      </c>
      <c r="AH674" s="90"/>
      <c r="AI674" s="245" t="str">
        <f>IFERROR(VLOOKUP(SPARES_MANUF[[#This Row],[LCT pour mise à la MAD]],[2]MAD!$B$4:$J$500000,2,FALSE),"MAD TBD")</f>
        <v>MAD TBD</v>
      </c>
      <c r="AJ674" s="248" t="str">
        <f>IFERROR(VLOOKUP(SPARES_MANUF[[#This Row],[LCT pour mise à la MAD]],[2]MAD!$B$4:$J$500000,9,FALSE),"")</f>
        <v/>
      </c>
      <c r="AK674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4" s="133" t="str">
        <f>SPARES_MANUF[[#This Row],[Promised ODD]]</f>
        <v>TBD</v>
      </c>
      <c r="AM674" s="90"/>
      <c r="AN674" s="200">
        <f>IFERROR(VLOOKUP(SPARES_MANUF[[#This Row],[P/N]],'Table V'!A$1:O$7777,13,FALSE),"0,00")</f>
        <v>0</v>
      </c>
      <c r="AO674" s="213">
        <f>IFERROR(VLOOKUP(SPARES_MANUF[[#This Row],[P/N]],'Table V'!A$1:O$7777,14,FALSE),"0,00")</f>
        <v>0</v>
      </c>
      <c r="AP674" s="214" t="str">
        <f>IFERROR(VLOOKUP(SPARES_MANUF[[#This Row],[P/N]],'Table V'!A$1:O$7777,15,FALSE),"TBD")</f>
        <v>TBD</v>
      </c>
      <c r="AQ674" s="213">
        <f>IFERROR(VLOOKUP(SPARES_MANUF[[#This Row],[CONCAT]],[3]PO_AS!$A$2:$R$2520,16,FALSE),"TBD")</f>
        <v>0.01</v>
      </c>
      <c r="AR674" s="214" t="str">
        <f>IFERROR(VLOOKUP(SPARES_MANUF[[#This Row],[CONCAT]],[3]PO_AS!$A$2:$S$2520,18,FALSE),"TBD")</f>
        <v>EUR</v>
      </c>
      <c r="AS674" s="214" t="str">
        <f>IF(OR(AN674=AQ674,AO674=AQ674),"Valide","Non valide")</f>
        <v>Non valide</v>
      </c>
      <c r="AT674" s="214" t="str">
        <f>IFERROR(IF(SEARCH(AP674,AR674),"Valide","Non valide"),"Non valide")</f>
        <v>Non valide</v>
      </c>
      <c r="AU67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74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74" s="262" t="str">
        <f>LEFT(SPARES_MANUF[[#This Row],[LCT]],9)</f>
        <v>LCT375649</v>
      </c>
      <c r="AX674" s="205" t="str">
        <f>SPARES_MANUF[[#This Row],[Collaborated date]]</f>
        <v>TBD</v>
      </c>
      <c r="AY674" s="206">
        <f>IF(AND(SPARES_MANUF[[#This Row],[Dashboard date]]&gt;40179,SPARES_MANUF[[#This Row],[Dashboard date]]&lt;45658),SPARES_MANUF[[#This Row],[Dashboard date]],0)</f>
        <v>0</v>
      </c>
      <c r="AZ674" s="207">
        <f>IF(OR(SPARES_MANUF[[#This Row],[Client]]="STELIA",SPARES_MANUF[[#This Row],[Priority]]="RTN",SPARES_MANUF[[#This Row],[Priority]]="EXP",SPARES_MANUF[[#This Row],[Priority]]="CRIT"),2,1)</f>
        <v>2</v>
      </c>
      <c r="BA674" s="208">
        <f>IFERROR(VLOOKUP(SPARES_MANUF[[#This Row],[P/N]],Tableau2[[#All],[PN]:[Temps alloués (h)]],16,FALSE),"TBD")</f>
        <v>0</v>
      </c>
      <c r="BB674" s="208">
        <f>IFERROR(SUM(SPARES_MANUF[[#This Row],[Temps alloués Unitaire]]*SPARES_MANUF[[#This Row],[Requested Qty]]),"TBD")</f>
        <v>0</v>
      </c>
    </row>
    <row r="675" spans="1:54" ht="38.25" hidden="1" customHeight="1" x14ac:dyDescent="0.2">
      <c r="A675" s="339" t="str">
        <f>C675&amp;(RIGHT(D675,2))</f>
        <v>2818100010</v>
      </c>
      <c r="B675" s="134" t="str">
        <f>IFERROR(VLOOKUP(F675,'Table V'!A:K,11,FALSE),"TBD")</f>
        <v>AIRBUS</v>
      </c>
      <c r="C675" s="134">
        <v>28181000</v>
      </c>
      <c r="D675" s="136" t="s">
        <v>139</v>
      </c>
      <c r="E675" s="135" t="s">
        <v>78</v>
      </c>
      <c r="F675" s="134" t="s">
        <v>1983</v>
      </c>
      <c r="G675" s="134">
        <v>1</v>
      </c>
      <c r="H675" s="134">
        <v>1</v>
      </c>
      <c r="I675" s="134" t="str">
        <f>IFERROR(VLOOKUP(F675,'Stock PHS'!A:F,6,FALSE),"")</f>
        <v/>
      </c>
      <c r="J675" s="401" t="str">
        <f>IFERROR(VLOOKUP(F675,'Table V'!A:I,9,FALSE),"P/N INCONNU")</f>
        <v>P/N CONNU</v>
      </c>
      <c r="K675" s="134" t="str">
        <f>IFERROR(VLOOKUP(F675,'Table V'!A:J,10,FALSE),"TBD")</f>
        <v>RR0827Z</v>
      </c>
      <c r="L675" s="134" t="str">
        <f>IFERROR(VLOOKUP(F675,'Table V'!A:C,3,FALSE),"LdF non existante")</f>
        <v>LdF Non approuvée</v>
      </c>
      <c r="M675" s="136"/>
      <c r="N675" s="136" t="str">
        <f>IFERROR(VLOOKUP(F675,'Table V'!A:H,8,FALSE),"À définir")</f>
        <v>NON</v>
      </c>
      <c r="O675" s="134">
        <f>IFERROR(VLOOKUP(F675,'Table V'!A:E,2,FALSE),"TBD")</f>
        <v>435</v>
      </c>
      <c r="P675" s="136" t="str">
        <f>IFERROR(CONCATENATE(VLOOKUP(F675,'Table V'!$A$1:$Q$259969,17,FALSE),"-",(RIGHT(C675,4)),"0",D675),"")</f>
        <v>1251319-1000010</v>
      </c>
      <c r="Q675" s="137" t="str">
        <f>IFERROR(VLOOKUP(F675,'Table V'!A:L,12,FALSE),"")</f>
        <v>LAB</v>
      </c>
      <c r="R675" s="82" t="s">
        <v>2035</v>
      </c>
      <c r="S675" s="134" t="s">
        <v>153</v>
      </c>
      <c r="T675" s="141"/>
      <c r="U675" s="138"/>
      <c r="V675" s="139" t="str">
        <f>IFERROR(VLOOKUP(F675,'Table V'!A:F,6,FALSE),"TBD")</f>
        <v>6527212000
6527211900
6574930800</v>
      </c>
      <c r="W675" s="140" t="str">
        <f>IFERROR(VLOOKUP(F675,'Table V'!A:G,7,FALSE),"TBD")</f>
        <v>2
4
1</v>
      </c>
      <c r="X675" s="134" t="str">
        <f>IFERROR(VLOOKUP(A675,[1]Feuil1!$A:$AJ,32,FALSE),"N/A")</f>
        <v>Waiting</v>
      </c>
      <c r="Y675" s="132" t="s">
        <v>1897</v>
      </c>
      <c r="Z675" s="89" t="s">
        <v>2037</v>
      </c>
      <c r="AA675" s="81" t="s">
        <v>840</v>
      </c>
      <c r="AB675" s="136">
        <v>25899</v>
      </c>
      <c r="AC675" s="136"/>
      <c r="AD675" s="136"/>
      <c r="AE675" s="141">
        <v>43657</v>
      </c>
      <c r="AF675" s="141" t="s">
        <v>129</v>
      </c>
      <c r="AG675" s="141" t="str">
        <f>IF(OR(E675="AOG",E675="CRIT"),(IFERROR(IF(AF675=0,WORKDAY(AE675,-2),WORKDAY(AF675,-2)),"TBD")),(IFERROR(IF(AF675=0,WORKDAY(AE675,-4),WORKDAY(AF675,-4)),"TBD")))</f>
        <v>TBD</v>
      </c>
      <c r="AH675" s="141"/>
      <c r="AI675" s="404" t="str">
        <f>IFERROR(VLOOKUP(SPARES_MANUF[[#This Row],[LCT pour mise à la MAD]],[2]MAD!$B$4:$J$500000,2,FALSE),"MAD TBD")</f>
        <v>MAD TBD</v>
      </c>
      <c r="AJ675" s="405" t="str">
        <f>IFERROR(VLOOKUP(SPARES_MANUF[[#This Row],[LCT pour mise à la MAD]],[2]MAD!$B$4:$J$500000,9,FALSE),"")</f>
        <v/>
      </c>
      <c r="AK675" s="407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5" s="244" t="str">
        <f>SPARES_MANUF[[#This Row],[Promised ODD]]</f>
        <v>TBD</v>
      </c>
      <c r="AM675" s="141"/>
      <c r="AN675" s="200">
        <f>IFERROR(VLOOKUP(SPARES_MANUF[[#This Row],[P/N]],'Table V'!A$1:O$7777,13,FALSE),"0,00")</f>
        <v>0</v>
      </c>
      <c r="AO675" s="213">
        <f>IFERROR(VLOOKUP(SPARES_MANUF[[#This Row],[P/N]],'Table V'!A$1:O$7777,14,FALSE),"0,00")</f>
        <v>0</v>
      </c>
      <c r="AP675" s="214" t="str">
        <f>IFERROR(VLOOKUP(SPARES_MANUF[[#This Row],[P/N]],'Table V'!A$1:O$7777,15,FALSE),"TBD")</f>
        <v>TBD</v>
      </c>
      <c r="AQ675" s="213">
        <f>IFERROR(VLOOKUP(SPARES_MANUF[[#This Row],[CONCAT]],[3]PO_AS!$A$2:$R$2520,16,FALSE),"TBD")</f>
        <v>0.01</v>
      </c>
      <c r="AR675" s="214" t="str">
        <f>IFERROR(VLOOKUP(SPARES_MANUF[[#This Row],[CONCAT]],[3]PO_AS!$A$2:$S$2520,18,FALSE),"TBD")</f>
        <v>EUR</v>
      </c>
      <c r="AS675" s="214" t="str">
        <f>IF(OR(AN675=AQ675,AO675=AQ675),"Valide","Non valide")</f>
        <v>Non valide</v>
      </c>
      <c r="AT675" s="214" t="str">
        <f>IFERROR(IF(SEARCH(AP675,AR675),"Valide","Non valide"),"Non valide")</f>
        <v>Non valide</v>
      </c>
      <c r="AU67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75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75" s="262" t="str">
        <f>LEFT(SPARES_MANUF[[#This Row],[LCT]],9)</f>
        <v>LCT375653</v>
      </c>
      <c r="AX675" s="205" t="str">
        <f>SPARES_MANUF[[#This Row],[Collaborated date]]</f>
        <v>TBD</v>
      </c>
      <c r="AY675" s="206">
        <f>IF(AND(SPARES_MANUF[[#This Row],[Dashboard date]]&gt;40179,SPARES_MANUF[[#This Row],[Dashboard date]]&lt;45658),SPARES_MANUF[[#This Row],[Dashboard date]],0)</f>
        <v>0</v>
      </c>
      <c r="AZ675" s="207">
        <f>IF(OR(SPARES_MANUF[[#This Row],[Client]]="STELIA",SPARES_MANUF[[#This Row],[Priority]]="RTN",SPARES_MANUF[[#This Row],[Priority]]="EXP",SPARES_MANUF[[#This Row],[Priority]]="CRIT"),2,1)</f>
        <v>2</v>
      </c>
      <c r="BA675" s="208">
        <f>IFERROR(VLOOKUP(SPARES_MANUF[[#This Row],[P/N]],Tableau2[[#All],[PN]:[Temps alloués (h)]],16,FALSE),"TBD")</f>
        <v>0</v>
      </c>
      <c r="BB675" s="208">
        <f>IFERROR(SUM(SPARES_MANUF[[#This Row],[Temps alloués Unitaire]]*SPARES_MANUF[[#This Row],[Requested Qty]]),"TBD")</f>
        <v>0</v>
      </c>
    </row>
    <row r="676" spans="1:54" ht="25.5" hidden="1" x14ac:dyDescent="0.2">
      <c r="A676" s="335" t="str">
        <f>C676&amp;(RIGHT(D676,2))</f>
        <v>2815217810</v>
      </c>
      <c r="B676" s="81" t="str">
        <f>IFERROR(VLOOKUP(F676,'Table V'!A:K,11,FALSE),"TBD")</f>
        <v>AIRBUS</v>
      </c>
      <c r="C676" s="81">
        <v>28152178</v>
      </c>
      <c r="D676" s="85" t="s">
        <v>139</v>
      </c>
      <c r="E676" s="83" t="s">
        <v>78</v>
      </c>
      <c r="F676" s="81" t="s">
        <v>597</v>
      </c>
      <c r="G676" s="81">
        <v>1</v>
      </c>
      <c r="H676" s="81">
        <v>1</v>
      </c>
      <c r="I676" s="81" t="str">
        <f>IFERROR(VLOOKUP(F676,'Stock PHS'!A:F,6,FALSE),"")</f>
        <v/>
      </c>
      <c r="J676" s="122" t="str">
        <f>IFERROR(VLOOKUP(F676,'Table V'!A:I,9,FALSE),"P/N INCONNU")</f>
        <v>P/N CONNU</v>
      </c>
      <c r="K676" s="81" t="str">
        <f>IFERROR(VLOOKUP(F676,'Table V'!A:J,10,FALSE),"TBD")</f>
        <v>RR0829Z</v>
      </c>
      <c r="L676" s="81" t="str">
        <f>IFERROR(VLOOKUP(F676,'Table V'!A:C,3,FALSE),"LdF non existante")</f>
        <v>LdF Non approuvée</v>
      </c>
      <c r="M676" s="85"/>
      <c r="N676" s="85" t="str">
        <f>IFERROR(VLOOKUP(F676,'Table V'!A:H,8,FALSE),"À définir")</f>
        <v>NON</v>
      </c>
      <c r="O676" s="81">
        <f>IFERROR(VLOOKUP(F676,'Table V'!A:E,2,FALSE),"TBD")</f>
        <v>426</v>
      </c>
      <c r="P676" s="85" t="str">
        <f>IFERROR(CONCATENATE(VLOOKUP(F676,'Table V'!$A$1:$Q$259969,17,FALSE),"-",(RIGHT(C676,4)),"0",D676),"")</f>
        <v>1251319-2178010</v>
      </c>
      <c r="Q676" s="92" t="str">
        <f>IFERROR(VLOOKUP(F676,'Table V'!A:L,12,FALSE),"")</f>
        <v>LAB</v>
      </c>
      <c r="R676" s="82" t="s">
        <v>1944</v>
      </c>
      <c r="S676" s="81" t="s">
        <v>153</v>
      </c>
      <c r="T676" s="90"/>
      <c r="U676" s="88"/>
      <c r="V676" s="93" t="str">
        <f>IFERROR(VLOOKUP(F676,'Table V'!A:F,6,FALSE),"TBD")</f>
        <v>6574929100</v>
      </c>
      <c r="W676" s="94">
        <f>IFERROR(VLOOKUP(F676,'Table V'!A:G,7,FALSE),"TBD")</f>
        <v>1</v>
      </c>
      <c r="X676" s="81" t="str">
        <f>IFERROR(VLOOKUP(A676,[1]Feuil1!$A:$AJ,32,FALSE),"N/A")</f>
        <v>Waiting</v>
      </c>
      <c r="Y676" s="132" t="s">
        <v>1897</v>
      </c>
      <c r="Z676" s="89" t="s">
        <v>2236</v>
      </c>
      <c r="AA676" s="81" t="s">
        <v>840</v>
      </c>
      <c r="AB676" s="85">
        <v>24884</v>
      </c>
      <c r="AC676" s="85"/>
      <c r="AD676" s="85"/>
      <c r="AE676" s="90">
        <v>43624</v>
      </c>
      <c r="AF676" s="90" t="s">
        <v>129</v>
      </c>
      <c r="AG676" s="90" t="str">
        <f>IF(OR(E676="AOG",E676="CRIT"),(IFERROR(IF(AF676=0,WORKDAY(AE676,-2),WORKDAY(AF676,-2)),"TBD")),(IFERROR(IF(AF676=0,WORKDAY(AE676,-4),WORKDAY(AF676,-4)),"TBD")))</f>
        <v>TBD</v>
      </c>
      <c r="AH676" s="90"/>
      <c r="AI676" s="245" t="str">
        <f>IFERROR(VLOOKUP(SPARES_MANUF[[#This Row],[LCT pour mise à la MAD]],[2]MAD!$B$4:$J$500000,2,FALSE),"MAD TBD")</f>
        <v>MAD TBD</v>
      </c>
      <c r="AJ676" s="248" t="str">
        <f>IFERROR(VLOOKUP(SPARES_MANUF[[#This Row],[LCT pour mise à la MAD]],[2]MAD!$B$4:$J$500000,9,FALSE),"")</f>
        <v/>
      </c>
      <c r="AK676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6" s="133" t="str">
        <f>SPARES_MANUF[[#This Row],[Promised ODD]]</f>
        <v>TBD</v>
      </c>
      <c r="AM676" s="90"/>
      <c r="AN676" s="200">
        <f>IFERROR(VLOOKUP(SPARES_MANUF[[#This Row],[P/N]],'Table V'!A$1:O$7777,13,FALSE),"0,00")</f>
        <v>9649</v>
      </c>
      <c r="AO676" s="213">
        <f>IFERROR(VLOOKUP(SPARES_MANUF[[#This Row],[P/N]],'Table V'!A$1:O$7777,14,FALSE),"0,00")</f>
        <v>12118</v>
      </c>
      <c r="AP676" s="214" t="str">
        <f>IFERROR(VLOOKUP(SPARES_MANUF[[#This Row],[P/N]],'Table V'!A$1:O$7777,15,FALSE),"TBD")</f>
        <v>USD</v>
      </c>
      <c r="AQ676" s="213">
        <f>IFERROR(VLOOKUP(SPARES_MANUF[[#This Row],[CONCAT]],[3]PO_AS!$A$2:$R$2520,16,FALSE),"TBD")</f>
        <v>9649</v>
      </c>
      <c r="AR676" s="214" t="str">
        <f>IFERROR(VLOOKUP(SPARES_MANUF[[#This Row],[CONCAT]],[3]PO_AS!$A$2:$S$2520,18,FALSE),"TBD")</f>
        <v>USD</v>
      </c>
      <c r="AS676" s="214" t="str">
        <f>IF(OR(AN676=AQ676,AO676=AQ676),"Valide","Non valide")</f>
        <v>Valide</v>
      </c>
      <c r="AT676" s="214" t="str">
        <f>IFERROR(IF(SEARCH(AP676,AR676),"Valide","Non valide"),"Non valide")</f>
        <v>Valide</v>
      </c>
      <c r="AU67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9649</v>
      </c>
      <c r="AV676" s="280">
        <f>IFERROR(SPARES_MANUF[[#This Row],[CA]]*INDEX('Paramètres listes'!$A$32:$C$34,MATCH(SPARES_MANUF[[#This Row],[Devise vendue]],'Paramètres listes'!$A$32:$A$34,0),MATCH(DASHBOARD!$J$5,'Paramètres listes'!$A$32:$C$32,0)),"0,00")</f>
        <v>8587.61</v>
      </c>
      <c r="AW676" s="262" t="str">
        <f>LEFT(SPARES_MANUF[[#This Row],[LCT]],9)</f>
        <v>LCT358330</v>
      </c>
      <c r="AX676" s="205" t="str">
        <f>SPARES_MANUF[[#This Row],[Collaborated date]]</f>
        <v>TBD</v>
      </c>
      <c r="AY676" s="206">
        <f>IF(AND(SPARES_MANUF[[#This Row],[Dashboard date]]&gt;40179,SPARES_MANUF[[#This Row],[Dashboard date]]&lt;45658),SPARES_MANUF[[#This Row],[Dashboard date]],0)</f>
        <v>0</v>
      </c>
      <c r="AZ676" s="207">
        <f>IF(OR(SPARES_MANUF[[#This Row],[Client]]="STELIA",SPARES_MANUF[[#This Row],[Priority]]="RTN",SPARES_MANUF[[#This Row],[Priority]]="EXP",SPARES_MANUF[[#This Row],[Priority]]="CRIT"),2,1)</f>
        <v>2</v>
      </c>
      <c r="BA676" s="208">
        <f>IFERROR(VLOOKUP(SPARES_MANUF[[#This Row],[P/N]],Tableau2[[#All],[PN]:[Temps alloués (h)]],16,FALSE),"TBD")</f>
        <v>0</v>
      </c>
      <c r="BB676" s="208">
        <f>IFERROR(SUM(SPARES_MANUF[[#This Row],[Temps alloués Unitaire]]*SPARES_MANUF[[#This Row],[Requested Qty]]),"TBD")</f>
        <v>0</v>
      </c>
    </row>
    <row r="677" spans="1:54" ht="35.25" hidden="1" customHeight="1" x14ac:dyDescent="0.2">
      <c r="A677" s="335" t="str">
        <f>C677&amp;(RIGHT(D677,2))</f>
        <v>2814871910</v>
      </c>
      <c r="B677" s="81" t="str">
        <f>IFERROR(VLOOKUP(F677,'Table V'!A:K,11,FALSE),"TBD")</f>
        <v>AIRBUS</v>
      </c>
      <c r="C677" s="81">
        <v>28148719</v>
      </c>
      <c r="D677" s="85" t="s">
        <v>139</v>
      </c>
      <c r="E677" s="83" t="s">
        <v>78</v>
      </c>
      <c r="F677" s="81" t="s">
        <v>638</v>
      </c>
      <c r="G677" s="81">
        <v>1</v>
      </c>
      <c r="H677" s="81">
        <v>1</v>
      </c>
      <c r="I677" s="81" t="str">
        <f>IFERROR(VLOOKUP(F677,'Stock PHS'!A:F,6,FALSE),"")</f>
        <v/>
      </c>
      <c r="J677" s="122" t="str">
        <f>IFERROR(VLOOKUP(F677,'Table V'!A:I,9,FALSE),"P/N INCONNU")</f>
        <v>P/N CONNU</v>
      </c>
      <c r="K677" s="81" t="str">
        <f>IFERROR(VLOOKUP(F677,'Table V'!A:J,10,FALSE),"TBD")</f>
        <v>TBD</v>
      </c>
      <c r="L677" s="81" t="str">
        <f>IFERROR(VLOOKUP(F677,'Table V'!A:C,3,FALSE),"LdF non existante")</f>
        <v>LdF approuvée</v>
      </c>
      <c r="M677" s="85"/>
      <c r="N677" s="85" t="str">
        <f>IFERROR(VLOOKUP(F677,'Table V'!A:H,8,FALSE),"À définir")</f>
        <v>NON</v>
      </c>
      <c r="O677" s="81" t="str">
        <f>IFERROR(VLOOKUP(F677,'Table V'!A:E,2,FALSE),"TBD")</f>
        <v>CONTROL UNIT-HP FUEL</v>
      </c>
      <c r="P677" s="85" t="str">
        <f>IFERROR(CONCATENATE(VLOOKUP(F677,'Table V'!$A$1:$Q$259969,17,FALSE),"-",(RIGHT(C677,4)),"0",D677),"")</f>
        <v>1251319-8719010</v>
      </c>
      <c r="Q677" s="92" t="str">
        <f>IFERROR(VLOOKUP(F677,'Table V'!A:L,12,FALSE),"")</f>
        <v>COL</v>
      </c>
      <c r="R677" s="82" t="s">
        <v>1931</v>
      </c>
      <c r="S677" s="81" t="s">
        <v>1932</v>
      </c>
      <c r="T677" s="90"/>
      <c r="U677" s="88"/>
      <c r="V677" s="93">
        <f>IFERROR(VLOOKUP(F677,'Table V'!A:F,6,FALSE),"TBD")</f>
        <v>6595685000</v>
      </c>
      <c r="W677" s="94" t="str">
        <f>IFERROR(VLOOKUP(F677,'Table V'!A:G,7,FALSE),"TBD")</f>
        <v>Qté 1</v>
      </c>
      <c r="X677" s="81" t="str">
        <f>IFERROR(VLOOKUP(A677,[1]Feuil1!$A:$AJ,32,FALSE),"N/A")</f>
        <v>Waiting</v>
      </c>
      <c r="Y677" s="132" t="s">
        <v>1897</v>
      </c>
      <c r="Z677" s="89" t="s">
        <v>2002</v>
      </c>
      <c r="AA677" s="81" t="s">
        <v>840</v>
      </c>
      <c r="AB677" s="85">
        <v>24698</v>
      </c>
      <c r="AC677" s="85"/>
      <c r="AD677" s="85"/>
      <c r="AE677" s="90">
        <v>43622</v>
      </c>
      <c r="AF677" s="90" t="s">
        <v>129</v>
      </c>
      <c r="AG677" s="90" t="str">
        <f>IF(OR(E677="AOG",E677="CRIT"),(IFERROR(IF(AF677=0,WORKDAY(AE677,-2),WORKDAY(AF677,-2)),"TBD")),(IFERROR(IF(AF677=0,WORKDAY(AE677,-4),WORKDAY(AF677,-4)),"TBD")))</f>
        <v>TBD</v>
      </c>
      <c r="AH677" s="90"/>
      <c r="AI677" s="245" t="str">
        <f>IFERROR(VLOOKUP(SPARES_MANUF[[#This Row],[LCT pour mise à la MAD]],[2]MAD!$B$4:$J$500000,2,FALSE),"MAD TBD")</f>
        <v>MAD TBD</v>
      </c>
      <c r="AJ677" s="248" t="str">
        <f>IFERROR(VLOOKUP(SPARES_MANUF[[#This Row],[LCT pour mise à la MAD]],[2]MAD!$B$4:$J$500000,9,FALSE),"")</f>
        <v/>
      </c>
      <c r="AK677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7" s="133" t="str">
        <f>SPARES_MANUF[[#This Row],[Promised ODD]]</f>
        <v>TBD</v>
      </c>
      <c r="AM677" s="90"/>
      <c r="AN677" s="200">
        <f>IFERROR(VLOOKUP(SPARES_MANUF[[#This Row],[P/N]],'Table V'!A$1:O$7777,13,FALSE),"0,00")</f>
        <v>5510</v>
      </c>
      <c r="AO677" s="213">
        <f>IFERROR(VLOOKUP(SPARES_MANUF[[#This Row],[P/N]],'Table V'!A$1:O$7777,14,FALSE),"0,00")</f>
        <v>6993</v>
      </c>
      <c r="AP677" s="214" t="str">
        <f>IFERROR(VLOOKUP(SPARES_MANUF[[#This Row],[P/N]],'Table V'!A$1:O$7777,15,FALSE),"TBD")</f>
        <v>USD</v>
      </c>
      <c r="AQ677" s="213">
        <f>IFERROR(VLOOKUP(SPARES_MANUF[[#This Row],[CONCAT]],[3]PO_AS!$A$2:$R$2520,16,FALSE),"TBD")</f>
        <v>5510</v>
      </c>
      <c r="AR677" s="214" t="str">
        <f>IFERROR(VLOOKUP(SPARES_MANUF[[#This Row],[CONCAT]],[3]PO_AS!$A$2:$S$2520,18,FALSE),"TBD")</f>
        <v>USD</v>
      </c>
      <c r="AS677" s="214" t="str">
        <f>IF(OR(AN677=AQ677,AO677=AQ677),"Valide","Non valide")</f>
        <v>Valide</v>
      </c>
      <c r="AT677" s="214" t="str">
        <f>IFERROR(IF(SEARCH(AP677,AR677),"Valide","Non valide"),"Non valide")</f>
        <v>Valide</v>
      </c>
      <c r="AU67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677" s="280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677" s="262" t="str">
        <f>LEFT(SPARES_MANUF[[#This Row],[LCT]],9)</f>
        <v>LCT342258</v>
      </c>
      <c r="AX677" s="205" t="str">
        <f>SPARES_MANUF[[#This Row],[Collaborated date]]</f>
        <v>TBD</v>
      </c>
      <c r="AY677" s="206">
        <f>IF(AND(SPARES_MANUF[[#This Row],[Dashboard date]]&gt;40179,SPARES_MANUF[[#This Row],[Dashboard date]]&lt;45658),SPARES_MANUF[[#This Row],[Dashboard date]],0)</f>
        <v>0</v>
      </c>
      <c r="AZ677" s="207">
        <f>IF(OR(SPARES_MANUF[[#This Row],[Client]]="STELIA",SPARES_MANUF[[#This Row],[Priority]]="RTN",SPARES_MANUF[[#This Row],[Priority]]="EXP",SPARES_MANUF[[#This Row],[Priority]]="CRIT"),2,1)</f>
        <v>2</v>
      </c>
      <c r="BA677" s="208">
        <f>IFERROR(VLOOKUP(SPARES_MANUF[[#This Row],[P/N]],Tableau2[[#All],[PN]:[Temps alloués (h)]],16,FALSE),"TBD")</f>
        <v>5</v>
      </c>
      <c r="BB677" s="208">
        <f>IFERROR(SUM(SPARES_MANUF[[#This Row],[Temps alloués Unitaire]]*SPARES_MANUF[[#This Row],[Requested Qty]]),"TBD")</f>
        <v>5</v>
      </c>
    </row>
    <row r="678" spans="1:54" ht="63.75" hidden="1" x14ac:dyDescent="0.2">
      <c r="A678" s="335" t="str">
        <f>C678&amp;(RIGHT(D678,2))</f>
        <v>2802082610</v>
      </c>
      <c r="B678" s="81" t="str">
        <f>IFERROR(VLOOKUP(F678,'Table V'!A:K,11,FALSE),"TBD")</f>
        <v>AIRBUS</v>
      </c>
      <c r="C678" s="81">
        <v>28020826</v>
      </c>
      <c r="D678" s="82" t="s">
        <v>139</v>
      </c>
      <c r="E678" s="83" t="s">
        <v>78</v>
      </c>
      <c r="F678" s="81" t="s">
        <v>580</v>
      </c>
      <c r="G678" s="81">
        <v>1</v>
      </c>
      <c r="H678" s="81">
        <v>1</v>
      </c>
      <c r="I678" s="81" t="str">
        <f>IFERROR(VLOOKUP(F678,'Stock PHS'!A:F,6,FALSE),"")</f>
        <v>STOCK PHS Qté 1</v>
      </c>
      <c r="J678" s="122" t="str">
        <f>IFERROR(VLOOKUP(F678,'Table V'!A:I,9,FALSE),"P/N INCONNU")</f>
        <v>P/N CONNU</v>
      </c>
      <c r="K678" s="81" t="str">
        <f>IFERROR(VLOOKUP(F678,'Table V'!A:J,10,FALSE),"TBD")</f>
        <v>NR1624P</v>
      </c>
      <c r="L678" s="81" t="str">
        <f>IFERROR(VLOOKUP(F678,'Table V'!A:C,3,FALSE),"LdF non existante")</f>
        <v>LdF approuvée</v>
      </c>
      <c r="M678" s="85"/>
      <c r="N678" s="85" t="str">
        <f>IFERROR(VLOOKUP(F678,'Table V'!A:H,8,FALSE),"À définir")</f>
        <v>NON</v>
      </c>
      <c r="O678" s="81">
        <f>IFERROR(VLOOKUP(F678,'Table V'!A:E,2,FALSE),"TBD")</f>
        <v>119</v>
      </c>
      <c r="P678" s="81" t="str">
        <f>IFERROR(CONCATENATE(VLOOKUP(F678,'Table V'!$A$1:$Q$259969,17,FALSE),"-",(RIGHT(C678,4)),"0",D678),"")</f>
        <v>1251019-0826010</v>
      </c>
      <c r="Q678" s="92" t="str">
        <f>IFERROR(VLOOKUP(F678,'Table V'!A:L,12,FALSE),"")</f>
        <v>LAB</v>
      </c>
      <c r="R678" s="82" t="s">
        <v>1286</v>
      </c>
      <c r="S678" s="81" t="s">
        <v>162</v>
      </c>
      <c r="T678" s="90"/>
      <c r="U678" s="88" t="s">
        <v>10</v>
      </c>
      <c r="V678" s="93">
        <f>IFERROR(VLOOKUP(F678,'Table V'!A:F,6,FALSE),"TBD")</f>
        <v>6963382700</v>
      </c>
      <c r="W678" s="94" t="str">
        <f>IFERROR(VLOOKUP(F678,'Table V'!A:G,7,FALSE),"TBD")</f>
        <v>Qté 1</v>
      </c>
      <c r="X678" s="94" t="str">
        <f>IFERROR(VLOOKUP(A678,[1]Feuil1!$A:$AJ,32,FALSE),"N/A")</f>
        <v>Waiting</v>
      </c>
      <c r="Y678" s="96" t="s">
        <v>1937</v>
      </c>
      <c r="Z678" s="89" t="s">
        <v>1467</v>
      </c>
      <c r="AA678" s="81" t="s">
        <v>840</v>
      </c>
      <c r="AB678" s="85">
        <v>20463</v>
      </c>
      <c r="AC678" s="85"/>
      <c r="AD678" s="85">
        <v>5805</v>
      </c>
      <c r="AE678" s="90">
        <v>43488</v>
      </c>
      <c r="AF678" s="90" t="s">
        <v>129</v>
      </c>
      <c r="AG678" s="90" t="str">
        <f>IF(OR(E678="AOG",E678="CRIT"),(IFERROR(IF(AF678=0,WORKDAY(AE678,-2),WORKDAY(AF678,-2)),"TBD")),(IFERROR(IF(AF678=0,WORKDAY(AE678,-4),WORKDAY(AF678,-4)),"TBD")))</f>
        <v>TBD</v>
      </c>
      <c r="AH678" s="81"/>
      <c r="AI678" s="245" t="str">
        <f>IFERROR(VLOOKUP(SPARES_MANUF[[#This Row],[LCT pour mise à la MAD]],[2]MAD!$B$4:$J$500000,2,FALSE),"MAD TBD")</f>
        <v>MAD TBD</v>
      </c>
      <c r="AJ678" s="248" t="str">
        <f>IFERROR(VLOOKUP(SPARES_MANUF[[#This Row],[LCT pour mise à la MAD]],[2]MAD!$B$4:$J$500000,9,FALSE),"")</f>
        <v/>
      </c>
      <c r="AK678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8" s="133" t="str">
        <f>SPARES_MANUF[[#This Row],[Promised ODD]]</f>
        <v>TBD</v>
      </c>
      <c r="AM678" s="81"/>
      <c r="AN678" s="200">
        <f>IFERROR(VLOOKUP(SPARES_MANUF[[#This Row],[P/N]],'Table V'!A$1:O$7777,13,FALSE),"0,00")</f>
        <v>1173</v>
      </c>
      <c r="AO678" s="213">
        <f>IFERROR(VLOOKUP(SPARES_MANUF[[#This Row],[P/N]],'Table V'!A$1:O$7777,14,FALSE),"0,00")</f>
        <v>0</v>
      </c>
      <c r="AP678" s="214" t="str">
        <f>IFERROR(VLOOKUP(SPARES_MANUF[[#This Row],[P/N]],'Table V'!A$1:O$7777,15,FALSE),"TBD")</f>
        <v>USD</v>
      </c>
      <c r="AQ678" s="213" t="str">
        <f>IFERROR(VLOOKUP(SPARES_MANUF[[#This Row],[CONCAT]],[3]PO_AS!$A$2:$R$2520,16,FALSE),"TBD")</f>
        <v>TBD</v>
      </c>
      <c r="AR678" s="214" t="str">
        <f>IFERROR(VLOOKUP(SPARES_MANUF[[#This Row],[CONCAT]],[3]PO_AS!$A$2:$S$2520,18,FALSE),"TBD")</f>
        <v>TBD</v>
      </c>
      <c r="AS678" s="214" t="str">
        <f>IF(OR(AN678=AQ678,AO678=AQ678),"Valide","Non valide")</f>
        <v>Non valide</v>
      </c>
      <c r="AT678" s="214" t="str">
        <f>IFERROR(IF(SEARCH(AP678,AR678),"Valide","Non valide"),"Non valide")</f>
        <v>Non valide</v>
      </c>
      <c r="AU67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678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678" s="261" t="str">
        <f>LEFT(SPARES_MANUF[[#This Row],[LCT]],9)</f>
        <v>LCT226840</v>
      </c>
      <c r="AX678" s="205" t="str">
        <f>SPARES_MANUF[[#This Row],[Collaborated date]]</f>
        <v>TBD</v>
      </c>
      <c r="AY678" s="206">
        <f>IF(AND(SPARES_MANUF[[#This Row],[Dashboard date]]&gt;40179,SPARES_MANUF[[#This Row],[Dashboard date]]&lt;45658),SPARES_MANUF[[#This Row],[Dashboard date]],0)</f>
        <v>0</v>
      </c>
      <c r="AZ678" s="207">
        <f>IF(OR(SPARES_MANUF[[#This Row],[Client]]="STELIA",SPARES_MANUF[[#This Row],[Priority]]="RTN",SPARES_MANUF[[#This Row],[Priority]]="EXP",SPARES_MANUF[[#This Row],[Priority]]="CRIT"),2,1)</f>
        <v>2</v>
      </c>
      <c r="BA678" s="208">
        <f>IFERROR(VLOOKUP(SPARES_MANUF[[#This Row],[P/N]],Tableau2[[#All],[PN]:[Temps alloués (h)]],16,FALSE),"TBD")</f>
        <v>2.35</v>
      </c>
      <c r="BB678" s="208">
        <f>IFERROR(SUM(SPARES_MANUF[[#This Row],[Temps alloués Unitaire]]*SPARES_MANUF[[#This Row],[Requested Qty]]),"TBD")</f>
        <v>2.35</v>
      </c>
    </row>
    <row r="679" spans="1:54" ht="25.5" hidden="1" x14ac:dyDescent="0.2">
      <c r="A679" s="335" t="str">
        <f>C679&amp;(RIGHT(D679,2))</f>
        <v>2807661910</v>
      </c>
      <c r="B679" s="81" t="str">
        <f>IFERROR(VLOOKUP(F679,'Table V'!A:K,11,FALSE),"TBD")</f>
        <v>TBD</v>
      </c>
      <c r="C679" s="81">
        <v>28076619</v>
      </c>
      <c r="D679" s="82" t="s">
        <v>139</v>
      </c>
      <c r="E679" s="83" t="s">
        <v>78</v>
      </c>
      <c r="F679" s="81" t="s">
        <v>1482</v>
      </c>
      <c r="G679" s="81">
        <v>0</v>
      </c>
      <c r="H679" s="81">
        <v>1</v>
      </c>
      <c r="I679" s="81" t="str">
        <f>IFERROR(VLOOKUP(F679,'Stock PHS'!A:F,6,FALSE),"")</f>
        <v/>
      </c>
      <c r="J679" s="122" t="str">
        <f>IFERROR(VLOOKUP(F679,'Table V'!A:I,9,FALSE),"P/N INCONNU")</f>
        <v>P/N INCONNU</v>
      </c>
      <c r="K679" s="81" t="str">
        <f>IFERROR(VLOOKUP(F679,'Table V'!A:J,10,FALSE),"TBD")</f>
        <v>TBD</v>
      </c>
      <c r="L679" s="81" t="str">
        <f>IFERROR(VLOOKUP(F679,'Table V'!A:C,3,FALSE),"LdF non existante")</f>
        <v>LdF non existante</v>
      </c>
      <c r="M679" s="85"/>
      <c r="N679" s="85" t="str">
        <f>IFERROR(VLOOKUP(F679,'Table V'!A:H,8,FALSE),"À définir")</f>
        <v>À définir</v>
      </c>
      <c r="O679" s="81" t="str">
        <f>IFERROR(VLOOKUP(F679,'Table V'!A:E,2,FALSE),"TBD")</f>
        <v>TBD</v>
      </c>
      <c r="P679" s="85" t="str">
        <f>IFERROR(CONCATENATE(VLOOKUP(F679,'Table V'!$A$1:$Q$259969,17,FALSE),"-",(RIGHT(C679,4)),"0",D679),"")</f>
        <v/>
      </c>
      <c r="Q679" s="92" t="str">
        <f>IFERROR(VLOOKUP(F679,'Table V'!A:L,12,FALSE),"")</f>
        <v/>
      </c>
      <c r="R679" s="82"/>
      <c r="S679" s="81"/>
      <c r="T679" s="90"/>
      <c r="U679" s="88"/>
      <c r="V679" s="93" t="str">
        <f>IFERROR(VLOOKUP(F679,'Table V'!A:F,6,FALSE),"TBD")</f>
        <v>TBD</v>
      </c>
      <c r="W679" s="94" t="str">
        <f>IFERROR(VLOOKUP(F679,'Table V'!A:G,7,FALSE),"TBD")</f>
        <v>TBD</v>
      </c>
      <c r="X679" s="81" t="str">
        <f>IFERROR(VLOOKUP(A679,[1]Feuil1!$A:$AJ,32,FALSE),"N/A")</f>
        <v>N/A</v>
      </c>
      <c r="Y679" s="96" t="s">
        <v>1937</v>
      </c>
      <c r="Z679" s="89" t="s">
        <v>1612</v>
      </c>
      <c r="AA679" s="81" t="s">
        <v>840</v>
      </c>
      <c r="AB679" s="85"/>
      <c r="AC679" s="85"/>
      <c r="AD679" s="85"/>
      <c r="AE679" s="90">
        <v>43535</v>
      </c>
      <c r="AF679" s="90" t="s">
        <v>129</v>
      </c>
      <c r="AG679" s="90" t="str">
        <f>IF(OR(E679="AOG",E679="CRIT"),(IFERROR(IF(AF679=0,WORKDAY(AE679,-2),WORKDAY(AF679,-2)),"TBD")),(IFERROR(IF(AF679=0,WORKDAY(AE679,-4),WORKDAY(AF679,-4)),"TBD")))</f>
        <v>TBD</v>
      </c>
      <c r="AH679" s="81"/>
      <c r="AI679" s="245" t="str">
        <f>IFERROR(VLOOKUP(SPARES_MANUF[[#This Row],[LCT pour mise à la MAD]],[2]MAD!$B$4:$J$500000,2,FALSE),"MAD TBD")</f>
        <v>MAD TBD</v>
      </c>
      <c r="AJ679" s="126" t="str">
        <f>IFERROR(VLOOKUP(SPARES_MANUF[[#This Row],[LCT pour mise à la MAD]],[2]MAD!$B$4:$J$500000,9,FALSE),"")</f>
        <v/>
      </c>
      <c r="AK679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79" s="133" t="str">
        <f>SPARES_MANUF[[#This Row],[Promised ODD]]</f>
        <v>TBD</v>
      </c>
      <c r="AM679" s="81" t="s">
        <v>10</v>
      </c>
      <c r="AN679" s="200" t="str">
        <f>IFERROR(VLOOKUP(SPARES_MANUF[[#This Row],[P/N]],'Table V'!A$1:O$7777,13,FALSE),"0,00")</f>
        <v>0,00</v>
      </c>
      <c r="AO679" s="213" t="str">
        <f>IFERROR(VLOOKUP(SPARES_MANUF[[#This Row],[P/N]],'Table V'!A$1:O$7777,14,FALSE),"0,00")</f>
        <v>0,00</v>
      </c>
      <c r="AP679" s="214" t="str">
        <f>IFERROR(VLOOKUP(SPARES_MANUF[[#This Row],[P/N]],'Table V'!A$1:O$7777,15,FALSE),"TBD")</f>
        <v>TBD</v>
      </c>
      <c r="AQ679" s="213" t="str">
        <f>IFERROR(VLOOKUP(SPARES_MANUF[[#This Row],[CONCAT]],[3]PO_AS!$A$2:$R$2520,16,FALSE),"TBD")</f>
        <v>TBD</v>
      </c>
      <c r="AR679" s="214" t="str">
        <f>IFERROR(VLOOKUP(SPARES_MANUF[[#This Row],[CONCAT]],[3]PO_AS!$A$2:$S$2520,18,FALSE),"TBD")</f>
        <v>TBD</v>
      </c>
      <c r="AS679" s="214" t="str">
        <f>IF(OR(AN679=AQ679,AO679=AQ679),"Valide","Non valide")</f>
        <v>Non valide</v>
      </c>
      <c r="AT679" s="214" t="str">
        <f>IFERROR(IF(SEARCH(AP679,AR679),"Valide","Non valide"),"Non valide")</f>
        <v>Valide</v>
      </c>
      <c r="AU67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79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79" s="261" t="str">
        <f>LEFT(SPARES_MANUF[[#This Row],[LCT]],9)</f>
        <v/>
      </c>
      <c r="AX679" s="205" t="str">
        <f>SPARES_MANUF[[#This Row],[Collaborated date]]</f>
        <v>TBD</v>
      </c>
      <c r="AY679" s="206">
        <f>IF(AND(SPARES_MANUF[[#This Row],[Dashboard date]]&gt;40179,SPARES_MANUF[[#This Row],[Dashboard date]]&lt;45658),SPARES_MANUF[[#This Row],[Dashboard date]],0)</f>
        <v>0</v>
      </c>
      <c r="AZ679" s="207">
        <f>IF(OR(SPARES_MANUF[[#This Row],[Client]]="STELIA",SPARES_MANUF[[#This Row],[Priority]]="RTN",SPARES_MANUF[[#This Row],[Priority]]="EXP",SPARES_MANUF[[#This Row],[Priority]]="CRIT"),2,1)</f>
        <v>2</v>
      </c>
      <c r="BA679" s="208" t="str">
        <f>IFERROR(VLOOKUP(SPARES_MANUF[[#This Row],[P/N]],Tableau2[[#All],[PN]:[Temps alloués (h)]],16,FALSE),"TBD")</f>
        <v>TBD</v>
      </c>
      <c r="BB679" s="208" t="str">
        <f>IFERROR(SUM(SPARES_MANUF[[#This Row],[Temps alloués Unitaire]]*SPARES_MANUF[[#This Row],[Requested Qty]]),"TBD")</f>
        <v>TBD</v>
      </c>
    </row>
    <row r="680" spans="1:54" ht="51" hidden="1" x14ac:dyDescent="0.2">
      <c r="A680" s="335" t="str">
        <f>C680&amp;(RIGHT(D680,2))</f>
        <v>681411410</v>
      </c>
      <c r="B680" s="81" t="str">
        <f>IFERROR(VLOOKUP(F680,'Table V'!A:K,11,FALSE),"TBD")</f>
        <v>AIRBUS</v>
      </c>
      <c r="C680" s="81">
        <v>6814114</v>
      </c>
      <c r="D680" s="85" t="s">
        <v>139</v>
      </c>
      <c r="E680" s="83" t="s">
        <v>3</v>
      </c>
      <c r="F680" s="81" t="s">
        <v>199</v>
      </c>
      <c r="G680" s="81">
        <v>1</v>
      </c>
      <c r="H680" s="81">
        <v>1</v>
      </c>
      <c r="I680" s="81" t="str">
        <f>IFERROR(VLOOKUP(F680,'Stock PHS'!A:F,6,FALSE),"")</f>
        <v/>
      </c>
      <c r="J680" s="122" t="str">
        <f>IFERROR(VLOOKUP(F680,'Table V'!A:I,9,FALSE),"P/N INCONNU")</f>
        <v>P/N CONNU</v>
      </c>
      <c r="K680" s="81" t="str">
        <f>IFERROR(VLOOKUP(F680,'Table V'!A:J,10,FALSE),"TBD")</f>
        <v>MB2061D</v>
      </c>
      <c r="L680" s="81" t="str">
        <f>IFERROR(VLOOKUP(F680,'Table V'!A:C,3,FALSE),"LdF non existante")</f>
        <v>LdF approuvée</v>
      </c>
      <c r="M680" s="85" t="s">
        <v>46</v>
      </c>
      <c r="N680" s="81" t="str">
        <f>IFERROR(VLOOKUP(F680,'Table V'!A:H,8,FALSE),"À définir")</f>
        <v>OUI</v>
      </c>
      <c r="O680" s="81">
        <f>IFERROR(VLOOKUP(F680,'Table V'!A:E,2,FALSE),"TBD")</f>
        <v>12</v>
      </c>
      <c r="P680" s="81" t="str">
        <f>IFERROR(CONCATENATE(VLOOKUP(F680,'Table V'!$A$1:$Q$259969,17,FALSE),"-",(RIGHT(C680,4)),"0",D680),"")</f>
        <v>1251019-4114010</v>
      </c>
      <c r="Q680" s="86" t="str">
        <f>IFERROR(VLOOKUP(F680,'Table V'!A:L,12,FALSE),"")</f>
        <v>LAB</v>
      </c>
      <c r="R680" s="82" t="s">
        <v>1098</v>
      </c>
      <c r="S680" s="81" t="s">
        <v>167</v>
      </c>
      <c r="T680" s="90"/>
      <c r="U680" s="88"/>
      <c r="V680" s="86" t="str">
        <f>IFERROR(VLOOKUP(F680,'Table V'!A:F,6,FALSE),"TBD")</f>
        <v>6M90005200
6M90005100
6M90005300
6M90079400</v>
      </c>
      <c r="W680" s="81" t="str">
        <f>IFERROR(VLOOKUP(F680,'Table V'!A:G,7,FALSE),"TBD")</f>
        <v>Qté 1
Qté 1
Qté 1
Qté 1</v>
      </c>
      <c r="X680" s="81" t="str">
        <f>IFERROR(VLOOKUP(A680,[1]Feuil1!$A:$AJ,32,FALSE),"N/A")</f>
        <v>Partial receipt</v>
      </c>
      <c r="Y680" s="96" t="s">
        <v>1897</v>
      </c>
      <c r="Z680" s="89" t="s">
        <v>1605</v>
      </c>
      <c r="AA680" s="81" t="s">
        <v>840</v>
      </c>
      <c r="AB680" s="85">
        <v>18554</v>
      </c>
      <c r="AC680" s="85" t="s">
        <v>1171</v>
      </c>
      <c r="AD680" s="85"/>
      <c r="AE680" s="90">
        <v>43434</v>
      </c>
      <c r="AF680" s="90" t="s">
        <v>129</v>
      </c>
      <c r="AG680" s="90" t="str">
        <f>IF(OR(E680="AOG",E680="CRIT"),(IFERROR(IF(AF680=0,WORKDAY(AE680,-2),WORKDAY(AF680,-2)),"TBD")),(IFERROR(IF(AF680=0,WORKDAY(AE680,-4),WORKDAY(AF680,-4)),"TBD")))</f>
        <v>TBD</v>
      </c>
      <c r="AH680" s="81"/>
      <c r="AI680" s="245" t="str">
        <f>IFERROR(VLOOKUP(SPARES_MANUF[[#This Row],[LCT pour mise à la MAD]],[2]MAD!$B$4:$J$500000,2,FALSE),"MAD TBD")</f>
        <v>MAD TBD</v>
      </c>
      <c r="AJ680" s="248" t="str">
        <f>IFERROR(VLOOKUP(SPARES_MANUF[[#This Row],[LCT pour mise à la MAD]],[2]MAD!$B$4:$J$500000,9,FALSE),"")</f>
        <v/>
      </c>
      <c r="AK680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0" s="133" t="str">
        <f>SPARES_MANUF[[#This Row],[Promised ODD]]</f>
        <v>TBD</v>
      </c>
      <c r="AM680" s="90"/>
      <c r="AN680" s="200">
        <f>IFERROR(VLOOKUP(SPARES_MANUF[[#This Row],[P/N]],'Table V'!A$1:O$7777,13,FALSE),"0,00")</f>
        <v>1353</v>
      </c>
      <c r="AO680" s="213">
        <f>IFERROR(VLOOKUP(SPARES_MANUF[[#This Row],[P/N]],'Table V'!A$1:O$7777,14,FALSE),"0,00")</f>
        <v>2318</v>
      </c>
      <c r="AP680" s="214" t="str">
        <f>IFERROR(VLOOKUP(SPARES_MANUF[[#This Row],[P/N]],'Table V'!A$1:O$7777,15,FALSE),"TBD")</f>
        <v>EUR</v>
      </c>
      <c r="AQ680" s="213" t="str">
        <f>IFERROR(VLOOKUP(SPARES_MANUF[[#This Row],[CONCAT]],[3]PO_AS!$A$2:$R$2520,16,FALSE),"TBD")</f>
        <v>TBD</v>
      </c>
      <c r="AR680" s="214" t="str">
        <f>IFERROR(VLOOKUP(SPARES_MANUF[[#This Row],[CONCAT]],[3]PO_AS!$A$2:$S$2520,18,FALSE),"TBD")</f>
        <v>TBD</v>
      </c>
      <c r="AS680" s="215" t="str">
        <f>IF(OR(AN680=AQ680,AO680=AQ680),"Valide","Non valide")</f>
        <v>Non valide</v>
      </c>
      <c r="AT680" s="215" t="str">
        <f>IFERROR(IF(SEARCH(AP680,AR680),"Valide","Non valide"),"Non valide")</f>
        <v>Non valide</v>
      </c>
      <c r="AU68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2318</v>
      </c>
      <c r="AV680" s="280">
        <f>IFERROR(SPARES_MANUF[[#This Row],[CA]]*INDEX('Paramètres listes'!$A$32:$C$34,MATCH(SPARES_MANUF[[#This Row],[Devise vendue]],'Paramètres listes'!$A$32:$A$34,0),MATCH(DASHBOARD!$J$5,'Paramètres listes'!$A$32:$C$32,0)),"0,00")</f>
        <v>2318</v>
      </c>
      <c r="AW680" s="261" t="str">
        <f>LEFT(SPARES_MANUF[[#This Row],[LCT]],9)</f>
        <v>LCT181818</v>
      </c>
      <c r="AX680" s="205" t="str">
        <f>SPARES_MANUF[[#This Row],[Collaborated date]]</f>
        <v>TBD</v>
      </c>
      <c r="AY680" s="206">
        <f>IF(AND(SPARES_MANUF[[#This Row],[Dashboard date]]&gt;40179,SPARES_MANUF[[#This Row],[Dashboard date]]&lt;45658),SPARES_MANUF[[#This Row],[Dashboard date]],0)</f>
        <v>0</v>
      </c>
      <c r="AZ680" s="207">
        <f>IF(OR(SPARES_MANUF[[#This Row],[Client]]="STELIA",SPARES_MANUF[[#This Row],[Priority]]="RTN",SPARES_MANUF[[#This Row],[Priority]]="EXP",SPARES_MANUF[[#This Row],[Priority]]="CRIT"),2,1)</f>
        <v>1</v>
      </c>
      <c r="BA680" s="208">
        <f>IFERROR(VLOOKUP(SPARES_MANUF[[#This Row],[P/N]],Tableau2[[#All],[PN]:[Temps alloués (h)]],16,FALSE),"TBD")</f>
        <v>8.31</v>
      </c>
      <c r="BB680" s="208">
        <f>IFERROR(SUM(SPARES_MANUF[[#This Row],[Temps alloués Unitaire]]*SPARES_MANUF[[#This Row],[Requested Qty]]),"TBD")</f>
        <v>8.31</v>
      </c>
    </row>
    <row r="681" spans="1:54" ht="38.25" hidden="1" x14ac:dyDescent="0.2">
      <c r="A681" s="335" t="str">
        <f>C681&amp;(RIGHT(D681,2))</f>
        <v>2803585130</v>
      </c>
      <c r="B681" s="81" t="str">
        <f>IFERROR(VLOOKUP(F681,'Table V'!A:K,11,FALSE),"TBD")</f>
        <v>AIRBUS</v>
      </c>
      <c r="C681" s="81">
        <v>28035851</v>
      </c>
      <c r="D681" s="82" t="s">
        <v>724</v>
      </c>
      <c r="E681" s="83" t="s">
        <v>86</v>
      </c>
      <c r="F681" s="81" t="s">
        <v>576</v>
      </c>
      <c r="G681" s="81">
        <v>1</v>
      </c>
      <c r="H681" s="81">
        <v>0</v>
      </c>
      <c r="I681" s="81" t="str">
        <f>IFERROR(VLOOKUP(F681,'Stock PHS'!A:F,6,FALSE),"")</f>
        <v/>
      </c>
      <c r="J681" s="122" t="str">
        <f>IFERROR(VLOOKUP(F681,'Table V'!A:I,9,FALSE),"P/N INCONNU")</f>
        <v>P/N CONNU</v>
      </c>
      <c r="K681" s="81" t="str">
        <f>IFERROR(VLOOKUP(F681,'Table V'!A:J,10,FALSE),"TBD")</f>
        <v>NB5457P</v>
      </c>
      <c r="L681" s="81" t="str">
        <f>IFERROR(VLOOKUP(F681,'Table V'!A:C,3,FALSE),"LdF non existante")</f>
        <v>LdF approuvée</v>
      </c>
      <c r="M681" s="85"/>
      <c r="N681" s="85" t="str">
        <f>IFERROR(VLOOKUP(F681,'Table V'!A:H,8,FALSE),"À définir")</f>
        <v>NON</v>
      </c>
      <c r="O681" s="81">
        <f>IFERROR(VLOOKUP(F681,'Table V'!A:E,2,FALSE),"TBD")</f>
        <v>117</v>
      </c>
      <c r="P681" s="81" t="str">
        <f>IFERROR(CONCATENATE(VLOOKUP(F681,'Table V'!$A$1:$Q$259969,17,FALSE),"-",(RIGHT(C681,4)),"0",D681),"")</f>
        <v>1251019-5851030</v>
      </c>
      <c r="Q681" s="92" t="str">
        <f>IFERROR(VLOOKUP(F681,'Table V'!A:L,12,FALSE),"")</f>
        <v>LAB</v>
      </c>
      <c r="R681" s="82" t="s">
        <v>1359</v>
      </c>
      <c r="S681" s="81" t="s">
        <v>1353</v>
      </c>
      <c r="T681" s="90"/>
      <c r="U681" s="88"/>
      <c r="V681" s="93" t="str">
        <f>IFERROR(VLOOKUP(F681,'Table V'!A:F,6,FALSE),"TBD")</f>
        <v>N/A</v>
      </c>
      <c r="W681" s="94" t="str">
        <f>IFERROR(VLOOKUP(F681,'Table V'!A:G,7,FALSE),"TBD")</f>
        <v>N/A</v>
      </c>
      <c r="X681" s="94" t="str">
        <f>IFERROR(VLOOKUP(A681,[1]Feuil1!$A:$AJ,32,FALSE),"N/A")</f>
        <v>N/A</v>
      </c>
      <c r="Y681" s="96" t="s">
        <v>1937</v>
      </c>
      <c r="Z681" s="89" t="s">
        <v>1356</v>
      </c>
      <c r="AA681" s="81" t="s">
        <v>840</v>
      </c>
      <c r="AB681" s="85">
        <v>20982</v>
      </c>
      <c r="AC681" s="85"/>
      <c r="AD681" s="85"/>
      <c r="AE681" s="90">
        <v>43539</v>
      </c>
      <c r="AF681" s="90" t="s">
        <v>129</v>
      </c>
      <c r="AG681" s="90" t="str">
        <f>IF(OR(E681="AOG",E681="CRIT"),(IFERROR(IF(AF681=0,WORKDAY(AE681,-2),WORKDAY(AF681,-2)),"TBD")),(IFERROR(IF(AF681=0,WORKDAY(AE681,-4),WORKDAY(AF681,-4)),"TBD")))</f>
        <v>TBD</v>
      </c>
      <c r="AH681" s="81"/>
      <c r="AI681" s="245" t="str">
        <f>IFERROR(VLOOKUP(SPARES_MANUF[[#This Row],[LCT pour mise à la MAD]],[2]MAD!$B$4:$J$500000,2,FALSE),"MAD TBD")</f>
        <v>MAD TBD</v>
      </c>
      <c r="AJ681" s="126" t="str">
        <f>IFERROR(VLOOKUP(SPARES_MANUF[[#This Row],[LCT pour mise à la MAD]],[2]MAD!$B$4:$J$500000,9,FALSE),"")</f>
        <v/>
      </c>
      <c r="AK681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1" s="133" t="str">
        <f>SPARES_MANUF[[#This Row],[Promised ODD]]</f>
        <v>TBD</v>
      </c>
      <c r="AM681" s="81" t="s">
        <v>10</v>
      </c>
      <c r="AN681" s="200">
        <f>IFERROR(VLOOKUP(SPARES_MANUF[[#This Row],[P/N]],'Table V'!A$1:O$7777,13,FALSE),"0,00")</f>
        <v>1313.9</v>
      </c>
      <c r="AO681" s="213">
        <f>IFERROR(VLOOKUP(SPARES_MANUF[[#This Row],[P/N]],'Table V'!A$1:O$7777,14,FALSE),"0,00")</f>
        <v>0</v>
      </c>
      <c r="AP681" s="214" t="str">
        <f>IFERROR(VLOOKUP(SPARES_MANUF[[#This Row],[P/N]],'Table V'!A$1:O$7777,15,FALSE),"TBD")</f>
        <v>USD</v>
      </c>
      <c r="AQ681" s="213" t="str">
        <f>IFERROR(VLOOKUP(SPARES_MANUF[[#This Row],[CONCAT]],[3]PO_AS!$A$2:$R$2520,16,FALSE),"TBD")</f>
        <v>TBD</v>
      </c>
      <c r="AR681" s="214" t="str">
        <f>IFERROR(VLOOKUP(SPARES_MANUF[[#This Row],[CONCAT]],[3]PO_AS!$A$2:$S$2520,18,FALSE),"TBD")</f>
        <v>TBD</v>
      </c>
      <c r="AS681" s="214" t="str">
        <f>IF(OR(AN681=AQ681,AO681=AQ681),"Valide","Non valide")</f>
        <v>Non valide</v>
      </c>
      <c r="AT681" s="214" t="str">
        <f>IFERROR(IF(SEARCH(AP681,AR681),"Valide","Non valide"),"Non valide")</f>
        <v>Non valide</v>
      </c>
      <c r="AU68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81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81" s="261" t="str">
        <f>LEFT(SPARES_MANUF[[#This Row],[LCT]],9)</f>
        <v>LCT244971</v>
      </c>
      <c r="AX681" s="205" t="str">
        <f>SPARES_MANUF[[#This Row],[Collaborated date]]</f>
        <v>TBD</v>
      </c>
      <c r="AY681" s="206">
        <f>IF(AND(SPARES_MANUF[[#This Row],[Dashboard date]]&gt;40179,SPARES_MANUF[[#This Row],[Dashboard date]]&lt;45658),SPARES_MANUF[[#This Row],[Dashboard date]],0)</f>
        <v>0</v>
      </c>
      <c r="AZ681" s="207">
        <f>IF(OR(SPARES_MANUF[[#This Row],[Client]]="STELIA",SPARES_MANUF[[#This Row],[Priority]]="RTN",SPARES_MANUF[[#This Row],[Priority]]="EXP",SPARES_MANUF[[#This Row],[Priority]]="CRIT"),2,1)</f>
        <v>2</v>
      </c>
      <c r="BA681" s="208">
        <f>IFERROR(VLOOKUP(SPARES_MANUF[[#This Row],[P/N]],Tableau2[[#All],[PN]:[Temps alloués (h)]],16,FALSE),"TBD")</f>
        <v>3.74</v>
      </c>
      <c r="BB681" s="208">
        <f>IFERROR(SUM(SPARES_MANUF[[#This Row],[Temps alloués Unitaire]]*SPARES_MANUF[[#This Row],[Requested Qty]]),"TBD")</f>
        <v>3.74</v>
      </c>
    </row>
    <row r="682" spans="1:54" ht="38.25" hidden="1" x14ac:dyDescent="0.2">
      <c r="A682" s="335" t="str">
        <f>C682&amp;(RIGHT(D682,2))</f>
        <v>2803584610</v>
      </c>
      <c r="B682" s="81" t="str">
        <f>IFERROR(VLOOKUP(F682,'Table V'!A:K,11,FALSE),"TBD")</f>
        <v>AIRBUS</v>
      </c>
      <c r="C682" s="81">
        <v>28035846</v>
      </c>
      <c r="D682" s="82" t="s">
        <v>139</v>
      </c>
      <c r="E682" s="83" t="s">
        <v>86</v>
      </c>
      <c r="F682" s="81" t="s">
        <v>576</v>
      </c>
      <c r="G682" s="81">
        <v>1</v>
      </c>
      <c r="H682" s="81">
        <v>0</v>
      </c>
      <c r="I682" s="81" t="str">
        <f>IFERROR(VLOOKUP(F682,'Stock PHS'!A:F,6,FALSE),"")</f>
        <v/>
      </c>
      <c r="J682" s="122" t="str">
        <f>IFERROR(VLOOKUP(F682,'Table V'!A:I,9,FALSE),"P/N INCONNU")</f>
        <v>P/N CONNU</v>
      </c>
      <c r="K682" s="81" t="str">
        <f>IFERROR(VLOOKUP(F682,'Table V'!A:J,10,FALSE),"TBD")</f>
        <v>NB5457P</v>
      </c>
      <c r="L682" s="81" t="str">
        <f>IFERROR(VLOOKUP(F682,'Table V'!A:C,3,FALSE),"LdF non existante")</f>
        <v>LdF approuvée</v>
      </c>
      <c r="M682" s="85"/>
      <c r="N682" s="85" t="str">
        <f>IFERROR(VLOOKUP(F682,'Table V'!A:H,8,FALSE),"À définir")</f>
        <v>NON</v>
      </c>
      <c r="O682" s="81">
        <f>IFERROR(VLOOKUP(F682,'Table V'!A:E,2,FALSE),"TBD")</f>
        <v>117</v>
      </c>
      <c r="P682" s="81" t="str">
        <f>IFERROR(CONCATENATE(VLOOKUP(F682,'Table V'!$A$1:$Q$259969,17,FALSE),"-",(RIGHT(C682,4)),"0",D682),"")</f>
        <v>1251019-5846010</v>
      </c>
      <c r="Q682" s="92" t="str">
        <f>IFERROR(VLOOKUP(F682,'Table V'!A:L,12,FALSE),"")</f>
        <v>LAB</v>
      </c>
      <c r="R682" s="82" t="s">
        <v>1360</v>
      </c>
      <c r="S682" s="81" t="s">
        <v>1354</v>
      </c>
      <c r="T682" s="90"/>
      <c r="U682" s="88"/>
      <c r="V682" s="93" t="str">
        <f>IFERROR(VLOOKUP(F682,'Table V'!A:F,6,FALSE),"TBD")</f>
        <v>N/A</v>
      </c>
      <c r="W682" s="94" t="str">
        <f>IFERROR(VLOOKUP(F682,'Table V'!A:G,7,FALSE),"TBD")</f>
        <v>N/A</v>
      </c>
      <c r="X682" s="94" t="str">
        <f>IFERROR(VLOOKUP(A682,[1]Feuil1!$A:$AJ,32,FALSE),"N/A")</f>
        <v>N/A</v>
      </c>
      <c r="Y682" s="96" t="s">
        <v>1937</v>
      </c>
      <c r="Z682" s="89" t="s">
        <v>1356</v>
      </c>
      <c r="AA682" s="81" t="s">
        <v>840</v>
      </c>
      <c r="AB682" s="85">
        <v>20982</v>
      </c>
      <c r="AC682" s="85"/>
      <c r="AD682" s="85"/>
      <c r="AE682" s="90">
        <v>43647</v>
      </c>
      <c r="AF682" s="90" t="s">
        <v>129</v>
      </c>
      <c r="AG682" s="90" t="str">
        <f>IF(OR(E682="AOG",E682="CRIT"),(IFERROR(IF(AF682=0,WORKDAY(AE682,-2),WORKDAY(AF682,-2)),"TBD")),(IFERROR(IF(AF682=0,WORKDAY(AE682,-4),WORKDAY(AF682,-4)),"TBD")))</f>
        <v>TBD</v>
      </c>
      <c r="AH682" s="81"/>
      <c r="AI682" s="245" t="str">
        <f>IFERROR(VLOOKUP(SPARES_MANUF[[#This Row],[LCT pour mise à la MAD]],[2]MAD!$B$4:$J$500000,2,FALSE),"MAD TBD")</f>
        <v>MAD TBD</v>
      </c>
      <c r="AJ682" s="126" t="str">
        <f>IFERROR(VLOOKUP(SPARES_MANUF[[#This Row],[LCT pour mise à la MAD]],[2]MAD!$B$4:$J$500000,9,FALSE),"")</f>
        <v/>
      </c>
      <c r="AK682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2" s="133" t="str">
        <f>SPARES_MANUF[[#This Row],[Promised ODD]]</f>
        <v>TBD</v>
      </c>
      <c r="AM682" s="81" t="s">
        <v>10</v>
      </c>
      <c r="AN682" s="200">
        <f>IFERROR(VLOOKUP(SPARES_MANUF[[#This Row],[P/N]],'Table V'!A$1:O$7777,13,FALSE),"0,00")</f>
        <v>1313.9</v>
      </c>
      <c r="AO682" s="213">
        <f>IFERROR(VLOOKUP(SPARES_MANUF[[#This Row],[P/N]],'Table V'!A$1:O$7777,14,FALSE),"0,00")</f>
        <v>0</v>
      </c>
      <c r="AP682" s="214" t="str">
        <f>IFERROR(VLOOKUP(SPARES_MANUF[[#This Row],[P/N]],'Table V'!A$1:O$7777,15,FALSE),"TBD")</f>
        <v>USD</v>
      </c>
      <c r="AQ682" s="213" t="str">
        <f>IFERROR(VLOOKUP(SPARES_MANUF[[#This Row],[CONCAT]],[3]PO_AS!$A$2:$R$2520,16,FALSE),"TBD")</f>
        <v>TBD</v>
      </c>
      <c r="AR682" s="214" t="str">
        <f>IFERROR(VLOOKUP(SPARES_MANUF[[#This Row],[CONCAT]],[3]PO_AS!$A$2:$S$2520,18,FALSE),"TBD")</f>
        <v>TBD</v>
      </c>
      <c r="AS682" s="214" t="str">
        <f>IF(OR(AN682=AQ682,AO682=AQ682),"Valide","Non valide")</f>
        <v>Non valide</v>
      </c>
      <c r="AT682" s="214" t="str">
        <f>IFERROR(IF(SEARCH(AP682,AR682),"Valide","Non valide"),"Non valide")</f>
        <v>Non valide</v>
      </c>
      <c r="AU68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82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82" s="261" t="str">
        <f>LEFT(SPARES_MANUF[[#This Row],[LCT]],9)</f>
        <v>LCT244978</v>
      </c>
      <c r="AX682" s="205" t="str">
        <f>SPARES_MANUF[[#This Row],[Collaborated date]]</f>
        <v>TBD</v>
      </c>
      <c r="AY682" s="206">
        <f>IF(AND(SPARES_MANUF[[#This Row],[Dashboard date]]&gt;40179,SPARES_MANUF[[#This Row],[Dashboard date]]&lt;45658),SPARES_MANUF[[#This Row],[Dashboard date]],0)</f>
        <v>0</v>
      </c>
      <c r="AZ682" s="207">
        <f>IF(OR(SPARES_MANUF[[#This Row],[Client]]="STELIA",SPARES_MANUF[[#This Row],[Priority]]="RTN",SPARES_MANUF[[#This Row],[Priority]]="EXP",SPARES_MANUF[[#This Row],[Priority]]="CRIT"),2,1)</f>
        <v>2</v>
      </c>
      <c r="BA682" s="208">
        <f>IFERROR(VLOOKUP(SPARES_MANUF[[#This Row],[P/N]],Tableau2[[#All],[PN]:[Temps alloués (h)]],16,FALSE),"TBD")</f>
        <v>3.74</v>
      </c>
      <c r="BB682" s="208">
        <f>IFERROR(SUM(SPARES_MANUF[[#This Row],[Temps alloués Unitaire]]*SPARES_MANUF[[#This Row],[Requested Qty]]),"TBD")</f>
        <v>3.74</v>
      </c>
    </row>
    <row r="683" spans="1:54" ht="38.25" hidden="1" x14ac:dyDescent="0.2">
      <c r="A683" s="335" t="str">
        <f>C683&amp;(RIGHT(D683,2))</f>
        <v>2803584710</v>
      </c>
      <c r="B683" s="81" t="str">
        <f>IFERROR(VLOOKUP(F683,'Table V'!A:K,11,FALSE),"TBD")</f>
        <v>AIRBUS</v>
      </c>
      <c r="C683" s="81">
        <v>28035847</v>
      </c>
      <c r="D683" s="82" t="s">
        <v>139</v>
      </c>
      <c r="E683" s="83" t="s">
        <v>86</v>
      </c>
      <c r="F683" s="81" t="s">
        <v>576</v>
      </c>
      <c r="G683" s="81">
        <v>1</v>
      </c>
      <c r="H683" s="81">
        <v>0</v>
      </c>
      <c r="I683" s="81" t="str">
        <f>IFERROR(VLOOKUP(F683,'Stock PHS'!A:F,6,FALSE),"")</f>
        <v/>
      </c>
      <c r="J683" s="122" t="str">
        <f>IFERROR(VLOOKUP(F683,'Table V'!A:I,9,FALSE),"P/N INCONNU")</f>
        <v>P/N CONNU</v>
      </c>
      <c r="K683" s="81" t="str">
        <f>IFERROR(VLOOKUP(F683,'Table V'!A:J,10,FALSE),"TBD")</f>
        <v>NB5457P</v>
      </c>
      <c r="L683" s="81" t="str">
        <f>IFERROR(VLOOKUP(F683,'Table V'!A:C,3,FALSE),"LdF non existante")</f>
        <v>LdF approuvée</v>
      </c>
      <c r="M683" s="85"/>
      <c r="N683" s="85" t="str">
        <f>IFERROR(VLOOKUP(F683,'Table V'!A:H,8,FALSE),"À définir")</f>
        <v>NON</v>
      </c>
      <c r="O683" s="81">
        <f>IFERROR(VLOOKUP(F683,'Table V'!A:E,2,FALSE),"TBD")</f>
        <v>117</v>
      </c>
      <c r="P683" s="81" t="str">
        <f>IFERROR(CONCATENATE(VLOOKUP(F683,'Table V'!$A$1:$Q$259969,17,FALSE),"-",(RIGHT(C683,4)),"0",D683),"")</f>
        <v>1251019-5847010</v>
      </c>
      <c r="Q683" s="92" t="str">
        <f>IFERROR(VLOOKUP(F683,'Table V'!A:L,12,FALSE),"")</f>
        <v>LAB</v>
      </c>
      <c r="R683" s="82" t="s">
        <v>1361</v>
      </c>
      <c r="S683" s="81" t="s">
        <v>1355</v>
      </c>
      <c r="T683" s="90"/>
      <c r="U683" s="88"/>
      <c r="V683" s="93" t="str">
        <f>IFERROR(VLOOKUP(F683,'Table V'!A:F,6,FALSE),"TBD")</f>
        <v>N/A</v>
      </c>
      <c r="W683" s="94" t="str">
        <f>IFERROR(VLOOKUP(F683,'Table V'!A:G,7,FALSE),"TBD")</f>
        <v>N/A</v>
      </c>
      <c r="X683" s="94" t="str">
        <f>IFERROR(VLOOKUP(A683,[1]Feuil1!$A:$AJ,32,FALSE),"N/A")</f>
        <v>N/A</v>
      </c>
      <c r="Y683" s="96" t="s">
        <v>1937</v>
      </c>
      <c r="Z683" s="89" t="s">
        <v>1356</v>
      </c>
      <c r="AA683" s="81" t="s">
        <v>840</v>
      </c>
      <c r="AB683" s="85">
        <v>20982</v>
      </c>
      <c r="AC683" s="85"/>
      <c r="AD683" s="85"/>
      <c r="AE683" s="90">
        <v>43651</v>
      </c>
      <c r="AF683" s="90" t="s">
        <v>129</v>
      </c>
      <c r="AG683" s="90" t="str">
        <f>IF(OR(E683="AOG",E683="CRIT"),(IFERROR(IF(AF683=0,WORKDAY(AE683,-2),WORKDAY(AF683,-2)),"TBD")),(IFERROR(IF(AF683=0,WORKDAY(AE683,-4),WORKDAY(AF683,-4)),"TBD")))</f>
        <v>TBD</v>
      </c>
      <c r="AH683" s="81"/>
      <c r="AI683" s="245" t="str">
        <f>IFERROR(VLOOKUP(SPARES_MANUF[[#This Row],[LCT pour mise à la MAD]],[2]MAD!$B$4:$J$500000,2,FALSE),"MAD TBD")</f>
        <v>MAD TBD</v>
      </c>
      <c r="AJ683" s="126" t="str">
        <f>IFERROR(VLOOKUP(SPARES_MANUF[[#This Row],[LCT pour mise à la MAD]],[2]MAD!$B$4:$J$500000,9,FALSE),"")</f>
        <v/>
      </c>
      <c r="AK683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3" s="133" t="str">
        <f>SPARES_MANUF[[#This Row],[Promised ODD]]</f>
        <v>TBD</v>
      </c>
      <c r="AM683" s="81" t="s">
        <v>10</v>
      </c>
      <c r="AN683" s="200">
        <f>IFERROR(VLOOKUP(SPARES_MANUF[[#This Row],[P/N]],'Table V'!A$1:O$7777,13,FALSE),"0,00")</f>
        <v>1313.9</v>
      </c>
      <c r="AO683" s="213">
        <f>IFERROR(VLOOKUP(SPARES_MANUF[[#This Row],[P/N]],'Table V'!A$1:O$7777,14,FALSE),"0,00")</f>
        <v>0</v>
      </c>
      <c r="AP683" s="214" t="str">
        <f>IFERROR(VLOOKUP(SPARES_MANUF[[#This Row],[P/N]],'Table V'!A$1:O$7777,15,FALSE),"TBD")</f>
        <v>USD</v>
      </c>
      <c r="AQ683" s="213" t="str">
        <f>IFERROR(VLOOKUP(SPARES_MANUF[[#This Row],[CONCAT]],[3]PO_AS!$A$2:$R$2520,16,FALSE),"TBD")</f>
        <v>TBD</v>
      </c>
      <c r="AR683" s="214" t="str">
        <f>IFERROR(VLOOKUP(SPARES_MANUF[[#This Row],[CONCAT]],[3]PO_AS!$A$2:$S$2520,18,FALSE),"TBD")</f>
        <v>TBD</v>
      </c>
      <c r="AS683" s="214" t="str">
        <f>IF(OR(AN683=AQ683,AO683=AQ683),"Valide","Non valide")</f>
        <v>Non valide</v>
      </c>
      <c r="AT683" s="214" t="str">
        <f>IFERROR(IF(SEARCH(AP683,AR683),"Valide","Non valide"),"Non valide")</f>
        <v>Non valide</v>
      </c>
      <c r="AU68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83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83" s="261" t="str">
        <f>LEFT(SPARES_MANUF[[#This Row],[LCT]],9)</f>
        <v>LCT244982</v>
      </c>
      <c r="AX683" s="205" t="str">
        <f>SPARES_MANUF[[#This Row],[Collaborated date]]</f>
        <v>TBD</v>
      </c>
      <c r="AY683" s="206">
        <f>IF(AND(SPARES_MANUF[[#This Row],[Dashboard date]]&gt;40179,SPARES_MANUF[[#This Row],[Dashboard date]]&lt;45658),SPARES_MANUF[[#This Row],[Dashboard date]],0)</f>
        <v>0</v>
      </c>
      <c r="AZ683" s="207">
        <f>IF(OR(SPARES_MANUF[[#This Row],[Client]]="STELIA",SPARES_MANUF[[#This Row],[Priority]]="RTN",SPARES_MANUF[[#This Row],[Priority]]="EXP",SPARES_MANUF[[#This Row],[Priority]]="CRIT"),2,1)</f>
        <v>2</v>
      </c>
      <c r="BA683" s="208">
        <f>IFERROR(VLOOKUP(SPARES_MANUF[[#This Row],[P/N]],Tableau2[[#All],[PN]:[Temps alloués (h)]],16,FALSE),"TBD")</f>
        <v>3.74</v>
      </c>
      <c r="BB683" s="208">
        <f>IFERROR(SUM(SPARES_MANUF[[#This Row],[Temps alloués Unitaire]]*SPARES_MANUF[[#This Row],[Requested Qty]]),"TBD")</f>
        <v>3.74</v>
      </c>
    </row>
    <row r="684" spans="1:54" ht="51" hidden="1" x14ac:dyDescent="0.2">
      <c r="A684" s="335" t="str">
        <f>C684&amp;(RIGHT(D684,2))</f>
        <v>27908564
2796146010</v>
      </c>
      <c r="B684" s="81" t="str">
        <f>IFERROR(VLOOKUP(F684,'Table V'!A:K,11,FALSE),"TBD")</f>
        <v>AIRBUS</v>
      </c>
      <c r="C684" s="81" t="s">
        <v>1946</v>
      </c>
      <c r="D684" s="85">
        <v>10</v>
      </c>
      <c r="E684" s="83" t="s">
        <v>78</v>
      </c>
      <c r="F684" s="81" t="s">
        <v>561</v>
      </c>
      <c r="G684" s="81">
        <v>1</v>
      </c>
      <c r="H684" s="81">
        <v>1</v>
      </c>
      <c r="I684" s="81" t="str">
        <f>IFERROR(VLOOKUP(F684,'Stock PHS'!A:F,6,FALSE),"")</f>
        <v/>
      </c>
      <c r="J684" s="122" t="str">
        <f>IFERROR(VLOOKUP(F684,'Table V'!A:I,9,FALSE),"P/N INCONNU")</f>
        <v>P/N CONNU</v>
      </c>
      <c r="K684" s="81" t="str">
        <f>IFERROR(VLOOKUP(F684,'Table V'!A:J,10,FALSE),"TBD")</f>
        <v>NB01424P</v>
      </c>
      <c r="L684" s="81" t="str">
        <f>IFERROR(VLOOKUP(F684,'Table V'!A:C,3,FALSE),"LdF non existante")</f>
        <v>LdF Non approuvée</v>
      </c>
      <c r="M684" s="85" t="s">
        <v>46</v>
      </c>
      <c r="N684" s="81" t="str">
        <f>IFERROR(VLOOKUP(F684,'Table V'!A:H,8,FALSE),"À définir")</f>
        <v>NON</v>
      </c>
      <c r="O684" s="81">
        <f>IFERROR(VLOOKUP(F684,'Table V'!A:E,2,FALSE),"TBD")</f>
        <v>108</v>
      </c>
      <c r="P684" s="81" t="str">
        <f>IFERROR(CONCATENATE(VLOOKUP(F684,'Table V'!$A$1:$Q$259969,17,FALSE),"-",(RIGHT(C684,4)),"0",D684),"")</f>
        <v>1251019-1460010</v>
      </c>
      <c r="Q684" s="86" t="str">
        <f>IFERROR(VLOOKUP(F684,'Table V'!A:L,12,FALSE),"")</f>
        <v>LAB</v>
      </c>
      <c r="R684" s="82" t="s">
        <v>846</v>
      </c>
      <c r="S684" s="81" t="s">
        <v>164</v>
      </c>
      <c r="T684" s="90"/>
      <c r="U684" s="88" t="s">
        <v>18</v>
      </c>
      <c r="V684" s="86">
        <f>IFERROR(VLOOKUP(F684,'Table V'!A:F,6,FALSE),"TBD")</f>
        <v>6963403800</v>
      </c>
      <c r="W684" s="81" t="str">
        <f>IFERROR(VLOOKUP(F684,'Table V'!A:G,7,FALSE),"TBD")</f>
        <v>Qté 1</v>
      </c>
      <c r="X684" s="81" t="str">
        <f>IFERROR(VLOOKUP(A684,[1]Feuil1!$A:$AJ,32,FALSE),"N/A")</f>
        <v>In delivering</v>
      </c>
      <c r="Y684" s="96" t="s">
        <v>1897</v>
      </c>
      <c r="Z684" s="89" t="s">
        <v>1460</v>
      </c>
      <c r="AA684" s="81" t="s">
        <v>840</v>
      </c>
      <c r="AB684" s="85">
        <v>16901</v>
      </c>
      <c r="AC684" s="85" t="s">
        <v>922</v>
      </c>
      <c r="AD684" s="85">
        <v>5611</v>
      </c>
      <c r="AE684" s="90">
        <v>43435</v>
      </c>
      <c r="AF684" s="90" t="s">
        <v>129</v>
      </c>
      <c r="AG684" s="90" t="str">
        <f>IF(OR(E684="AOG",E684="CRIT"),(IFERROR(IF(AF684=0,WORKDAY(AE684,-2),WORKDAY(AF684,-2)),"TBD")),(IFERROR(IF(AF684=0,WORKDAY(AE684,-4),WORKDAY(AF684,-4)),"TBD")))</f>
        <v>TBD</v>
      </c>
      <c r="AH684" s="81"/>
      <c r="AI684" s="245" t="str">
        <f>IFERROR(VLOOKUP(SPARES_MANUF[[#This Row],[LCT pour mise à la MAD]],[2]MAD!$B$4:$J$500000,2,FALSE),"MAD TBD")</f>
        <v>MAD TBD</v>
      </c>
      <c r="AJ684" s="248" t="str">
        <f>IFERROR(VLOOKUP(SPARES_MANUF[[#This Row],[LCT pour mise à la MAD]],[2]MAD!$B$4:$J$500000,9,FALSE),"")</f>
        <v/>
      </c>
      <c r="AK684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4" s="133" t="str">
        <f>SPARES_MANUF[[#This Row],[Promised ODD]]</f>
        <v>TBD</v>
      </c>
      <c r="AM684" s="90"/>
      <c r="AN684" s="200">
        <f>IFERROR(VLOOKUP(SPARES_MANUF[[#This Row],[P/N]],'Table V'!A$1:O$7777,13,FALSE),"0,00")</f>
        <v>4194</v>
      </c>
      <c r="AO684" s="213">
        <f>IFERROR(VLOOKUP(SPARES_MANUF[[#This Row],[P/N]],'Table V'!A$1:O$7777,14,FALSE),"0,00")</f>
        <v>0</v>
      </c>
      <c r="AP684" s="214" t="str">
        <f>IFERROR(VLOOKUP(SPARES_MANUF[[#This Row],[P/N]],'Table V'!A$1:O$7777,15,FALSE),"TBD")</f>
        <v>USD</v>
      </c>
      <c r="AQ684" s="213" t="str">
        <f>IFERROR(VLOOKUP(SPARES_MANUF[[#This Row],[CONCAT]],[3]PO_AS!$A$2:$R$2520,16,FALSE),"TBD")</f>
        <v>TBD</v>
      </c>
      <c r="AR684" s="214" t="str">
        <f>IFERROR(VLOOKUP(SPARES_MANUF[[#This Row],[CONCAT]],[3]PO_AS!$A$2:$S$2520,18,FALSE),"TBD")</f>
        <v>TBD</v>
      </c>
      <c r="AS684" s="215" t="str">
        <f>IF(OR(AN684=AQ684,AO684=AQ684),"Valide","Non valide")</f>
        <v>Non valide</v>
      </c>
      <c r="AT684" s="215" t="str">
        <f>IFERROR(IF(SEARCH(AP684,AR684),"Valide","Non valide"),"Non valide")</f>
        <v>Non valide</v>
      </c>
      <c r="AU68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684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684" s="261" t="str">
        <f>LEFT(SPARES_MANUF[[#This Row],[LCT]],9)</f>
        <v>LCT132147</v>
      </c>
      <c r="AX684" s="205" t="str">
        <f>SPARES_MANUF[[#This Row],[Collaborated date]]</f>
        <v>TBD</v>
      </c>
      <c r="AY684" s="206">
        <f>IF(AND(SPARES_MANUF[[#This Row],[Dashboard date]]&gt;40179,SPARES_MANUF[[#This Row],[Dashboard date]]&lt;45658),SPARES_MANUF[[#This Row],[Dashboard date]],0)</f>
        <v>0</v>
      </c>
      <c r="AZ684" s="207">
        <f>IF(OR(SPARES_MANUF[[#This Row],[Client]]="STELIA",SPARES_MANUF[[#This Row],[Priority]]="RTN",SPARES_MANUF[[#This Row],[Priority]]="EXP",SPARES_MANUF[[#This Row],[Priority]]="CRIT"),2,1)</f>
        <v>2</v>
      </c>
      <c r="BA684" s="208">
        <f>IFERROR(VLOOKUP(SPARES_MANUF[[#This Row],[P/N]],Tableau2[[#All],[PN]:[Temps alloués (h)]],16,FALSE),"TBD")</f>
        <v>4.9800000000000004</v>
      </c>
      <c r="BB684" s="208">
        <f>IFERROR(SUM(SPARES_MANUF[[#This Row],[Temps alloués Unitaire]]*SPARES_MANUF[[#This Row],[Requested Qty]]),"TBD")</f>
        <v>4.9800000000000004</v>
      </c>
    </row>
    <row r="685" spans="1:54" ht="38.25" hidden="1" x14ac:dyDescent="0.2">
      <c r="A685" s="335" t="str">
        <f>C685&amp;(RIGHT(D685,2))</f>
        <v>2803585120</v>
      </c>
      <c r="B685" s="81" t="str">
        <f>IFERROR(VLOOKUP(F685,'Table V'!A:K,11,FALSE),"TBD")</f>
        <v>AIRBUS</v>
      </c>
      <c r="C685" s="81">
        <v>28035851</v>
      </c>
      <c r="D685" s="82" t="s">
        <v>723</v>
      </c>
      <c r="E685" s="83" t="s">
        <v>86</v>
      </c>
      <c r="F685" s="81" t="s">
        <v>576</v>
      </c>
      <c r="G685" s="81">
        <v>1</v>
      </c>
      <c r="H685" s="81">
        <v>1</v>
      </c>
      <c r="I685" s="81" t="str">
        <f>IFERROR(VLOOKUP(F685,'Stock PHS'!A:F,6,FALSE),"")</f>
        <v/>
      </c>
      <c r="J685" s="122" t="str">
        <f>IFERROR(VLOOKUP(F685,'Table V'!A:I,9,FALSE),"P/N INCONNU")</f>
        <v>P/N CONNU</v>
      </c>
      <c r="K685" s="81" t="str">
        <f>IFERROR(VLOOKUP(F685,'Table V'!A:J,10,FALSE),"TBD")</f>
        <v>NB5457P</v>
      </c>
      <c r="L685" s="81" t="str">
        <f>IFERROR(VLOOKUP(F685,'Table V'!A:C,3,FALSE),"LdF non existante")</f>
        <v>LdF approuvée</v>
      </c>
      <c r="M685" s="85"/>
      <c r="N685" s="85" t="str">
        <f>IFERROR(VLOOKUP(F685,'Table V'!A:H,8,FALSE),"À définir")</f>
        <v>NON</v>
      </c>
      <c r="O685" s="81">
        <f>IFERROR(VLOOKUP(F685,'Table V'!A:E,2,FALSE),"TBD")</f>
        <v>117</v>
      </c>
      <c r="P685" s="81" t="str">
        <f>IFERROR(CONCATENATE(VLOOKUP(F685,'Table V'!$A$1:$Q$259969,17,FALSE),"-",(RIGHT(C685,4)),"0",D685),"")</f>
        <v>1251019-5851020</v>
      </c>
      <c r="Q685" s="92" t="str">
        <f>IFERROR(VLOOKUP(F685,'Table V'!A:L,12,FALSE),"")</f>
        <v>LAB</v>
      </c>
      <c r="R685" s="82" t="s">
        <v>1358</v>
      </c>
      <c r="S685" s="81" t="s">
        <v>1352</v>
      </c>
      <c r="T685" s="90"/>
      <c r="U685" s="88"/>
      <c r="V685" s="93" t="str">
        <f>IFERROR(VLOOKUP(F685,'Table V'!A:F,6,FALSE),"TBD")</f>
        <v>N/A</v>
      </c>
      <c r="W685" s="94" t="str">
        <f>IFERROR(VLOOKUP(F685,'Table V'!A:G,7,FALSE),"TBD")</f>
        <v>N/A</v>
      </c>
      <c r="X685" s="94" t="str">
        <f>IFERROR(VLOOKUP(A685,[1]Feuil1!$A:$AJ,32,FALSE),"N/A")</f>
        <v>N/A</v>
      </c>
      <c r="Y685" s="96" t="s">
        <v>1937</v>
      </c>
      <c r="Z685" s="89" t="s">
        <v>1907</v>
      </c>
      <c r="AA685" s="81" t="s">
        <v>840</v>
      </c>
      <c r="AB685" s="85">
        <v>20982</v>
      </c>
      <c r="AC685" s="85"/>
      <c r="AD685" s="85"/>
      <c r="AE685" s="90">
        <v>43539</v>
      </c>
      <c r="AF685" s="90" t="s">
        <v>129</v>
      </c>
      <c r="AG685" s="90" t="str">
        <f>IF(OR(E685="AOG",E685="CRIT"),(IFERROR(IF(AF685=0,WORKDAY(AE685,-2),WORKDAY(AF685,-2)),"TBD")),(IFERROR(IF(AF685=0,WORKDAY(AE685,-4),WORKDAY(AF685,-4)),"TBD")))</f>
        <v>TBD</v>
      </c>
      <c r="AH685" s="81"/>
      <c r="AI685" s="245" t="str">
        <f>IFERROR(VLOOKUP(SPARES_MANUF[[#This Row],[LCT pour mise à la MAD]],[2]MAD!$B$4:$J$500000,2,FALSE),"MAD TBD")</f>
        <v>MAD TBD</v>
      </c>
      <c r="AJ685" s="126" t="str">
        <f>IFERROR(VLOOKUP(SPARES_MANUF[[#This Row],[LCT pour mise à la MAD]],[2]MAD!$B$4:$J$500000,9,FALSE),"")</f>
        <v/>
      </c>
      <c r="AK685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5" s="133" t="str">
        <f>SPARES_MANUF[[#This Row],[Promised ODD]]</f>
        <v>TBD</v>
      </c>
      <c r="AM685" s="81"/>
      <c r="AN685" s="200">
        <f>IFERROR(VLOOKUP(SPARES_MANUF[[#This Row],[P/N]],'Table V'!A$1:O$7777,13,FALSE),"0,00")</f>
        <v>1313.9</v>
      </c>
      <c r="AO685" s="213">
        <f>IFERROR(VLOOKUP(SPARES_MANUF[[#This Row],[P/N]],'Table V'!A$1:O$7777,14,FALSE),"0,00")</f>
        <v>0</v>
      </c>
      <c r="AP685" s="214" t="str">
        <f>IFERROR(VLOOKUP(SPARES_MANUF[[#This Row],[P/N]],'Table V'!A$1:O$7777,15,FALSE),"TBD")</f>
        <v>USD</v>
      </c>
      <c r="AQ685" s="213" t="str">
        <f>IFERROR(VLOOKUP(SPARES_MANUF[[#This Row],[CONCAT]],[3]PO_AS!$A$2:$R$2520,16,FALSE),"TBD")</f>
        <v>TBD</v>
      </c>
      <c r="AR685" s="214" t="str">
        <f>IFERROR(VLOOKUP(SPARES_MANUF[[#This Row],[CONCAT]],[3]PO_AS!$A$2:$S$2520,18,FALSE),"TBD")</f>
        <v>TBD</v>
      </c>
      <c r="AS685" s="214" t="str">
        <f>IF(OR(AN685=AQ685,AO685=AQ685),"Valide","Non valide")</f>
        <v>Non valide</v>
      </c>
      <c r="AT685" s="214" t="str">
        <f>IFERROR(IF(SEARCH(AP685,AR685),"Valide","Non valide"),"Non valide")</f>
        <v>Non valide</v>
      </c>
      <c r="AU68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8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85" s="261" t="str">
        <f>LEFT(SPARES_MANUF[[#This Row],[LCT]],9)</f>
        <v>LCT244968</v>
      </c>
      <c r="AX685" s="205" t="str">
        <f>SPARES_MANUF[[#This Row],[Collaborated date]]</f>
        <v>TBD</v>
      </c>
      <c r="AY685" s="206">
        <f>IF(AND(SPARES_MANUF[[#This Row],[Dashboard date]]&gt;40179,SPARES_MANUF[[#This Row],[Dashboard date]]&lt;45658),SPARES_MANUF[[#This Row],[Dashboard date]],0)</f>
        <v>0</v>
      </c>
      <c r="AZ685" s="207">
        <f>IF(OR(SPARES_MANUF[[#This Row],[Client]]="STELIA",SPARES_MANUF[[#This Row],[Priority]]="RTN",SPARES_MANUF[[#This Row],[Priority]]="EXP",SPARES_MANUF[[#This Row],[Priority]]="CRIT"),2,1)</f>
        <v>2</v>
      </c>
      <c r="BA685" s="208">
        <f>IFERROR(VLOOKUP(SPARES_MANUF[[#This Row],[P/N]],Tableau2[[#All],[PN]:[Temps alloués (h)]],16,FALSE),"TBD")</f>
        <v>3.74</v>
      </c>
      <c r="BB685" s="208">
        <f>IFERROR(SUM(SPARES_MANUF[[#This Row],[Temps alloués Unitaire]]*SPARES_MANUF[[#This Row],[Requested Qty]]),"TBD")</f>
        <v>3.74</v>
      </c>
    </row>
    <row r="686" spans="1:54" ht="25.5" hidden="1" x14ac:dyDescent="0.2">
      <c r="A686" s="335" t="str">
        <f>C686&amp;(RIGHT(D686,2))</f>
        <v>2802321110</v>
      </c>
      <c r="B686" s="81" t="str">
        <f>IFERROR(VLOOKUP(F686,'Table V'!A:K,11,FALSE),"TBD")</f>
        <v>TBD</v>
      </c>
      <c r="C686" s="81">
        <v>28023211</v>
      </c>
      <c r="D686" s="82" t="s">
        <v>139</v>
      </c>
      <c r="E686" s="83" t="s">
        <v>86</v>
      </c>
      <c r="F686" s="81" t="s">
        <v>1299</v>
      </c>
      <c r="G686" s="81">
        <v>0</v>
      </c>
      <c r="H686" s="81">
        <v>0</v>
      </c>
      <c r="I686" s="81" t="str">
        <f>IFERROR(VLOOKUP(F686,'Stock PHS'!A:F,6,FALSE),"")</f>
        <v/>
      </c>
      <c r="J686" s="122" t="str">
        <f>IFERROR(VLOOKUP(F686,'Table V'!A:I,9,FALSE),"P/N INCONNU")</f>
        <v>P/N INCONNU</v>
      </c>
      <c r="K686" s="81" t="str">
        <f>IFERROR(VLOOKUP(F686,'Table V'!A:J,10,FALSE),"TBD")</f>
        <v>TBD</v>
      </c>
      <c r="L686" s="81" t="str">
        <f>IFERROR(VLOOKUP(F686,'Table V'!A:C,3,FALSE),"LdF non existante")</f>
        <v>LdF non existante</v>
      </c>
      <c r="M686" s="85"/>
      <c r="N686" s="85" t="str">
        <f>IFERROR(VLOOKUP(F686,'Table V'!A:H,8,FALSE),"À définir")</f>
        <v>À définir</v>
      </c>
      <c r="O686" s="81" t="str">
        <f>IFERROR(VLOOKUP(F686,'Table V'!A:E,2,FALSE),"TBD")</f>
        <v>TBD</v>
      </c>
      <c r="P686" s="81" t="str">
        <f>IFERROR(CONCATENATE(VLOOKUP(F686,'Table V'!$A$1:$Q$259969,17,FALSE),"-",(RIGHT(C686,4)),"0",D686),"")</f>
        <v/>
      </c>
      <c r="Q686" s="92" t="str">
        <f>IFERROR(VLOOKUP(F686,'Table V'!A:L,12,FALSE),"")</f>
        <v/>
      </c>
      <c r="R686" s="82"/>
      <c r="S686" s="81"/>
      <c r="T686" s="90"/>
      <c r="U686" s="88"/>
      <c r="V686" s="93" t="str">
        <f>IFERROR(VLOOKUP(F686,'Table V'!A:F,6,FALSE),"TBD")</f>
        <v>TBD</v>
      </c>
      <c r="W686" s="94" t="str">
        <f>IFERROR(VLOOKUP(F686,'Table V'!A:G,7,FALSE),"TBD")</f>
        <v>TBD</v>
      </c>
      <c r="X686" s="94" t="str">
        <f>IFERROR(VLOOKUP(A686,[1]Feuil1!$A:$AJ,32,FALSE),"N/A")</f>
        <v>N/A</v>
      </c>
      <c r="Y686" s="96" t="s">
        <v>1937</v>
      </c>
      <c r="Z686" s="89"/>
      <c r="AA686" s="81" t="s">
        <v>840</v>
      </c>
      <c r="AB686" s="85"/>
      <c r="AC686" s="85"/>
      <c r="AD686" s="85"/>
      <c r="AE686" s="90"/>
      <c r="AF686" s="90"/>
      <c r="AG686" s="90" t="str">
        <f>IF(OR(E686="AOG",E686="CRIT"),(IFERROR(IF(AF686=0,WORKDAY(AE686,-2),WORKDAY(AF686,-2)),"TBD")),(IFERROR(IF(AF686=0,WORKDAY(AE686,-4),WORKDAY(AF686,-4)),"TBD")))</f>
        <v>TBD</v>
      </c>
      <c r="AH686" s="81"/>
      <c r="AI686" s="245" t="str">
        <f>IFERROR(VLOOKUP(SPARES_MANUF[[#This Row],[LCT pour mise à la MAD]],[2]MAD!$B$4:$J$500000,2,FALSE),"MAD TBD")</f>
        <v>MAD TBD</v>
      </c>
      <c r="AJ686" s="126" t="str">
        <f>IFERROR(VLOOKUP(SPARES_MANUF[[#This Row],[LCT pour mise à la MAD]],[2]MAD!$B$4:$J$500000,9,FALSE),"")</f>
        <v/>
      </c>
      <c r="AK686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6" s="133">
        <f>SPARES_MANUF[[#This Row],[Promised ODD]]</f>
        <v>0</v>
      </c>
      <c r="AM686" s="81" t="s">
        <v>10</v>
      </c>
      <c r="AN686" s="200" t="str">
        <f>IFERROR(VLOOKUP(SPARES_MANUF[[#This Row],[P/N]],'Table V'!A$1:O$7777,13,FALSE),"0,00")</f>
        <v>0,00</v>
      </c>
      <c r="AO686" s="213" t="str">
        <f>IFERROR(VLOOKUP(SPARES_MANUF[[#This Row],[P/N]],'Table V'!A$1:O$7777,14,FALSE),"0,00")</f>
        <v>0,00</v>
      </c>
      <c r="AP686" s="214" t="str">
        <f>IFERROR(VLOOKUP(SPARES_MANUF[[#This Row],[P/N]],'Table V'!A$1:O$7777,15,FALSE),"TBD")</f>
        <v>TBD</v>
      </c>
      <c r="AQ686" s="216" t="str">
        <f>IFERROR(VLOOKUP(SPARES_MANUF[[#This Row],[CONCAT]],[3]PO_AS!$A$2:$R$2520,16,FALSE),"TBD")</f>
        <v>TBD</v>
      </c>
      <c r="AR686" s="214" t="str">
        <f>IFERROR(VLOOKUP(SPARES_MANUF[[#This Row],[CONCAT]],[3]PO_AS!$A$2:$S$2520,18,FALSE),"TBD")</f>
        <v>TBD</v>
      </c>
      <c r="AS686" s="214" t="str">
        <f>IF(OR(AN686=AQ686,AO686=AQ686),"Valide","Non valide")</f>
        <v>Non valide</v>
      </c>
      <c r="AT686" s="214" t="str">
        <f>IFERROR(IF(SEARCH(AP686,AR686),"Valide","Non valide"),"Non valide")</f>
        <v>Valide</v>
      </c>
      <c r="AU68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86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86" s="261" t="str">
        <f>LEFT(SPARES_MANUF[[#This Row],[LCT]],9)</f>
        <v/>
      </c>
      <c r="AX686" s="205">
        <f>SPARES_MANUF[[#This Row],[Collaborated date]]</f>
        <v>0</v>
      </c>
      <c r="AY686" s="206">
        <f>IF(AND(SPARES_MANUF[[#This Row],[Dashboard date]]&gt;40179,SPARES_MANUF[[#This Row],[Dashboard date]]&lt;45658),SPARES_MANUF[[#This Row],[Dashboard date]],0)</f>
        <v>0</v>
      </c>
      <c r="AZ686" s="207">
        <f>IF(OR(SPARES_MANUF[[#This Row],[Client]]="STELIA",SPARES_MANUF[[#This Row],[Priority]]="RTN",SPARES_MANUF[[#This Row],[Priority]]="EXP",SPARES_MANUF[[#This Row],[Priority]]="CRIT"),2,1)</f>
        <v>2</v>
      </c>
      <c r="BA686" s="208" t="str">
        <f>IFERROR(VLOOKUP(SPARES_MANUF[[#This Row],[P/N]],Tableau2[[#All],[PN]:[Temps alloués (h)]],16,FALSE),"TBD")</f>
        <v>TBD</v>
      </c>
      <c r="BB686" s="208" t="str">
        <f>IFERROR(SUM(SPARES_MANUF[[#This Row],[Temps alloués Unitaire]]*SPARES_MANUF[[#This Row],[Requested Qty]]),"TBD")</f>
        <v>TBD</v>
      </c>
    </row>
    <row r="687" spans="1:54" ht="25.5" hidden="1" x14ac:dyDescent="0.2">
      <c r="A687" s="335" t="str">
        <f>C687&amp;(RIGHT(D687,2))</f>
        <v>330496310</v>
      </c>
      <c r="B687" s="81" t="str">
        <f>IFERROR(VLOOKUP(F687,'Table V'!A:K,11,FALSE),"TBD")</f>
        <v>TBD</v>
      </c>
      <c r="C687" s="81">
        <v>3304963</v>
      </c>
      <c r="D687" s="82" t="s">
        <v>139</v>
      </c>
      <c r="E687" s="83" t="s">
        <v>86</v>
      </c>
      <c r="F687" s="81" t="s">
        <v>674</v>
      </c>
      <c r="G687" s="81">
        <v>0</v>
      </c>
      <c r="H687" s="81">
        <v>0</v>
      </c>
      <c r="I687" s="81" t="str">
        <f>IFERROR(VLOOKUP('PLANNING-RECHANGES LATelec'!#REF!,'Stock PHS'!A:F,6,FALSE),"")</f>
        <v/>
      </c>
      <c r="J687" s="122" t="str">
        <f>IFERROR(VLOOKUP(F687,'Table V'!A:I,9,FALSE),"P/N INCONNU")</f>
        <v>P/N INCONNU</v>
      </c>
      <c r="K687" s="81" t="str">
        <f>IFERROR(VLOOKUP(F687,'Table V'!A:J,10,FALSE),"TBD")</f>
        <v>TBD</v>
      </c>
      <c r="L687" s="81" t="str">
        <f>IFERROR(VLOOKUP(F687,'Table V'!A:C,3,FALSE),"LdF non existante")</f>
        <v>LdF non existante</v>
      </c>
      <c r="M687" s="85"/>
      <c r="N687" s="81" t="str">
        <f>IFERROR(VLOOKUP(F687,'Table V'!A:H,8,FALSE),"À définir")</f>
        <v>À définir</v>
      </c>
      <c r="O687" s="81" t="str">
        <f>IFERROR(VLOOKUP(F687,'Table V'!A:E,2,FALSE),"")</f>
        <v/>
      </c>
      <c r="P687" s="81" t="str">
        <f>IFERROR(CONCATENATE(VLOOKUP(F687,'Table V'!$A$1:$Q$259969,17,FALSE),"-",(RIGHT(C687,4)),"0",D687),"")</f>
        <v/>
      </c>
      <c r="Q687" s="86" t="str">
        <f>IFERROR(VLOOKUP(F687,'Table V'!A:L,12,FALSE),"")</f>
        <v/>
      </c>
      <c r="R687" s="81" t="s">
        <v>7</v>
      </c>
      <c r="S687" s="81"/>
      <c r="T687" s="90"/>
      <c r="U687" s="88" t="s">
        <v>10</v>
      </c>
      <c r="V687" s="86" t="str">
        <f>IFERROR(VLOOKUP(F687,'Table V'!A:F,6,FALSE),"TBD")</f>
        <v>TBD</v>
      </c>
      <c r="W687" s="81" t="str">
        <f>IFERROR(VLOOKUP(F687,'Table V'!A:G,7,FALSE),"TBD")</f>
        <v>TBD</v>
      </c>
      <c r="X687" s="81" t="str">
        <f>IFERROR(VLOOKUP(A687,[1]Feuil1!$A:$AJ,32,FALSE),"N/A")</f>
        <v>N/A</v>
      </c>
      <c r="Y687" s="96" t="s">
        <v>1937</v>
      </c>
      <c r="Z687" s="89" t="s">
        <v>26</v>
      </c>
      <c r="AA687" s="81" t="s">
        <v>6</v>
      </c>
      <c r="AB687" s="85">
        <v>35811</v>
      </c>
      <c r="AC687" s="85"/>
      <c r="AD687" s="85"/>
      <c r="AE687" s="90">
        <v>41288</v>
      </c>
      <c r="AF687" s="90" t="s">
        <v>129</v>
      </c>
      <c r="AG687" s="90" t="str">
        <f>IF(OR(E687="AOG",E687="CRIT"),(IFERROR(IF(AF687=0,WORKDAY(AE687,-2),WORKDAY(AF687,-2)),"TBD")),(IFERROR(IF(AF687=0,WORKDAY(AE687,-4),WORKDAY(AF687,-4)),"TBD")))</f>
        <v>TBD</v>
      </c>
      <c r="AH687" s="81" t="s">
        <v>44</v>
      </c>
      <c r="AI687" s="245" t="str">
        <f>IFERROR(VLOOKUP(SPARES_MANUF[[#This Row],[LCT pour mise à la MAD]],[2]MAD!$B$4:$J$500000,2,FALSE),"MAD TBD")</f>
        <v>MAD TBD</v>
      </c>
      <c r="AJ687" s="126" t="str">
        <f>IFERROR(VLOOKUP(SPARES_MANUF[[#This Row],[LCT pour mise à la MAD]],[2]MAD!$B$4:$J$500000,9,FALSE),"")</f>
        <v/>
      </c>
      <c r="AK687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7" s="133" t="str">
        <f>SPARES_MANUF[[#This Row],[Promised ODD]]</f>
        <v>TBD</v>
      </c>
      <c r="AM687" s="81" t="s">
        <v>10</v>
      </c>
      <c r="AN687" s="200" t="str">
        <f>IFERROR(VLOOKUP(SPARES_MANUF[[#This Row],[P/N]],'Table V'!A$1:O$7777,13,FALSE),"0,00")</f>
        <v>0,00</v>
      </c>
      <c r="AO687" s="213" t="str">
        <f>IFERROR(VLOOKUP(SPARES_MANUF[[#This Row],[P/N]],'Table V'!A$1:O$7777,14,FALSE),"0,00")</f>
        <v>0,00</v>
      </c>
      <c r="AP687" s="214" t="str">
        <f>IFERROR(VLOOKUP(SPARES_MANUF[[#This Row],[P/N]],'Table V'!A$1:O$7777,15,FALSE),"TBD")</f>
        <v>TBD</v>
      </c>
      <c r="AQ687" s="216" t="str">
        <f>IFERROR(VLOOKUP(SPARES_MANUF[[#This Row],[CONCAT]],[3]PO_AS!$A$2:$R$2520,16,FALSE),"TBD")</f>
        <v>TBD</v>
      </c>
      <c r="AR687" s="215" t="str">
        <f>IFERROR(VLOOKUP(SPARES_MANUF[[#This Row],[CONCAT]],[3]PO_AS!$A$2:$S$2520,18,FALSE),"TBD")</f>
        <v>TBD</v>
      </c>
      <c r="AS687" s="215" t="str">
        <f>IF(OR(AN687=AQ687,AO687=AQ687),"Valide","Non valide")</f>
        <v>Non valide</v>
      </c>
      <c r="AT687" s="215" t="str">
        <f>IFERROR(IF(SEARCH(AP687,AR687),"Valide","Non valide"),"Non valide")</f>
        <v>Valide</v>
      </c>
      <c r="AU68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87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87" s="261" t="str">
        <f>LEFT(SPARES_MANUF[[#This Row],[LCT]],9)</f>
        <v>H71245</v>
      </c>
      <c r="AX687" s="205" t="str">
        <f>SPARES_MANUF[[#This Row],[Collaborated date]]</f>
        <v>TBD</v>
      </c>
      <c r="AY687" s="206">
        <f>IF(AND(SPARES_MANUF[[#This Row],[Dashboard date]]&gt;40179,SPARES_MANUF[[#This Row],[Dashboard date]]&lt;45658),SPARES_MANUF[[#This Row],[Dashboard date]],0)</f>
        <v>0</v>
      </c>
      <c r="AZ687" s="207">
        <f>IF(OR(SPARES_MANUF[[#This Row],[Client]]="STELIA",SPARES_MANUF[[#This Row],[Priority]]="RTN",SPARES_MANUF[[#This Row],[Priority]]="EXP",SPARES_MANUF[[#This Row],[Priority]]="CRIT"),2,1)</f>
        <v>2</v>
      </c>
      <c r="BA687" s="208" t="str">
        <f>IFERROR(VLOOKUP(SPARES_MANUF[[#This Row],[P/N]],Tableau2[[#All],[PN]:[Temps alloués (h)]],16,FALSE),"TBD")</f>
        <v>TBD</v>
      </c>
      <c r="BB687" s="208" t="str">
        <f>IFERROR(SUM(SPARES_MANUF[[#This Row],[Temps alloués Unitaire]]*SPARES_MANUF[[#This Row],[Requested Qty]]),"TBD")</f>
        <v>TBD</v>
      </c>
    </row>
    <row r="688" spans="1:54" ht="38.25" hidden="1" x14ac:dyDescent="0.2">
      <c r="A688" s="335" t="str">
        <f>C688&amp;(RIGHT(D688,2))</f>
        <v xml:space="preserve"> VU à réattribuer car doublon de la cmde 27105823</v>
      </c>
      <c r="B688" s="81" t="str">
        <f>IFERROR(VLOOKUP(F688,'Table V'!A:K,11,FALSE),"TBD")</f>
        <v>AIRBUS</v>
      </c>
      <c r="C688" s="81" t="s">
        <v>28</v>
      </c>
      <c r="D688" s="82"/>
      <c r="E688" s="83" t="s">
        <v>86</v>
      </c>
      <c r="F688" s="81" t="s">
        <v>457</v>
      </c>
      <c r="G688" s="81">
        <v>1</v>
      </c>
      <c r="H688" s="81">
        <v>0</v>
      </c>
      <c r="I688" s="81"/>
      <c r="J688" s="122" t="str">
        <f>IFERROR(VLOOKUP(F688,'Table V'!A:I,9,FALSE),"P/N INCONNU")</f>
        <v>P/N CONNU</v>
      </c>
      <c r="K688" s="81" t="str">
        <f>IFERROR(VLOOKUP(F688,'Table V'!A:J,10,FALSE),"TBD")</f>
        <v>NB3762P</v>
      </c>
      <c r="L688" s="81" t="str">
        <f>IFERROR(VLOOKUP('PLANNING-RECHANGES LATelec'!F5,'Table V'!A:C,3,FALSE),"LdF non existante")</f>
        <v>LdF approuvée</v>
      </c>
      <c r="M688" s="85"/>
      <c r="N688" s="81" t="str">
        <f>IFERROR(VLOOKUP(F688,'Table V'!A:H,8,FALSE),"À définir")</f>
        <v>NON</v>
      </c>
      <c r="O688" s="81">
        <v>22</v>
      </c>
      <c r="P688" s="81" t="str">
        <f>IFERROR(CONCATENATE(VLOOKUP(F688,'Table V'!$A$1:$Q$259969,17,FALSE),"-",(RIGHT(C688,4)),"0",D688),"")</f>
        <v>1251019-58230</v>
      </c>
      <c r="Q688" s="86" t="str">
        <f>IFERROR(VLOOKUP(F688,'Table V'!A:L,12,FALSE),"")</f>
        <v>LAB</v>
      </c>
      <c r="R688" s="81" t="s">
        <v>21</v>
      </c>
      <c r="S688" s="81"/>
      <c r="T688" s="90"/>
      <c r="U688" s="88" t="s">
        <v>10</v>
      </c>
      <c r="V688" s="86" t="str">
        <f>IFERROR(VLOOKUP(F688,'Table V'!A:F,6,FALSE),"TBD")</f>
        <v>6939600100
6944100100</v>
      </c>
      <c r="W688" s="81" t="str">
        <f>IFERROR(VLOOKUP(F688,'Table V'!A:G,7,FALSE),"TBD")</f>
        <v>Qté 1
Qté 1</v>
      </c>
      <c r="X688" s="81" t="str">
        <f>IFERROR(VLOOKUP(A688,[1]Feuil1!$A:$AJ,32,FALSE),"N/A")</f>
        <v>N/A</v>
      </c>
      <c r="Y688" s="96" t="s">
        <v>1937</v>
      </c>
      <c r="Z688" s="89" t="s">
        <v>24</v>
      </c>
      <c r="AA688" s="81" t="s">
        <v>12</v>
      </c>
      <c r="AB688" s="85">
        <v>581</v>
      </c>
      <c r="AC688" s="85"/>
      <c r="AD688" s="85"/>
      <c r="AE688" s="90">
        <v>42566</v>
      </c>
      <c r="AF688" s="297" t="s">
        <v>129</v>
      </c>
      <c r="AG688" s="90" t="str">
        <f>IF(OR(E688="AOG",E688="CRIT"),(IFERROR(IF(AF688=0,WORKDAY(AE688,-2),WORKDAY(AF688,-2)),"TBD")),(IFERROR(IF(AF688=0,WORKDAY(AE688,-4),WORKDAY(AF688,-4)),"TBD")))</f>
        <v>TBD</v>
      </c>
      <c r="AH688" s="81" t="s">
        <v>44</v>
      </c>
      <c r="AI688" s="245" t="str">
        <f>IFERROR(VLOOKUP(SPARES_MANUF[[#This Row],[LCT pour mise à la MAD]],[2]MAD!$B$4:$J$500000,2,FALSE),"MAD TBD")</f>
        <v>MAD TBD</v>
      </c>
      <c r="AJ688" s="126" t="str">
        <f>IFERROR(VLOOKUP(SPARES_MANUF[[#This Row],[LCT pour mise à la MAD]],[2]MAD!$B$4:$J$500000,9,FALSE),"")</f>
        <v/>
      </c>
      <c r="AK688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8" s="133" t="str">
        <f>SPARES_MANUF[[#This Row],[Promised ODD]]</f>
        <v>TBD</v>
      </c>
      <c r="AM688" s="122" t="s">
        <v>10</v>
      </c>
      <c r="AN688" s="200">
        <f>IFERROR(VLOOKUP(SPARES_MANUF[[#This Row],[P/N]],'Table V'!A$1:O$7777,13,FALSE),"0,00")</f>
        <v>4252</v>
      </c>
      <c r="AO688" s="213">
        <f>IFERROR(VLOOKUP(SPARES_MANUF[[#This Row],[P/N]],'Table V'!A$1:O$7777,14,FALSE),"0,00")</f>
        <v>0</v>
      </c>
      <c r="AP688" s="214" t="str">
        <f>IFERROR(VLOOKUP(SPARES_MANUF[[#This Row],[P/N]],'Table V'!A$1:O$7777,15,FALSE),"TBD")</f>
        <v>USD</v>
      </c>
      <c r="AQ688" s="216" t="str">
        <f>IFERROR(VLOOKUP(SPARES_MANUF[[#This Row],[CONCAT]],[3]PO_AS!$A$2:$R$2520,16,FALSE),"TBD")</f>
        <v>TBD</v>
      </c>
      <c r="AR688" s="215" t="str">
        <f>IFERROR(VLOOKUP(SPARES_MANUF[[#This Row],[CONCAT]],[3]PO_AS!$A$2:$S$2520,18,FALSE),"TBD")</f>
        <v>TBD</v>
      </c>
      <c r="AS688" s="215" t="str">
        <f>IF(OR(AN688=AQ688,AO688=AQ688),"Valide","Non valide")</f>
        <v>Non valide</v>
      </c>
      <c r="AT688" s="215" t="str">
        <f>IFERROR(IF(SEARCH(AP688,AR688),"Valide","Non valide"),"Non valide")</f>
        <v>Non valide</v>
      </c>
      <c r="AU68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4252</v>
      </c>
      <c r="AV688" s="280">
        <f>IFERROR(SPARES_MANUF[[#This Row],[CA]]*INDEX('Paramètres listes'!$A$32:$C$34,MATCH(SPARES_MANUF[[#This Row],[Devise vendue]],'Paramètres listes'!$A$32:$A$34,0),MATCH(DASHBOARD!$J$5,'Paramètres listes'!$A$32:$C$32,0)),"0,00")</f>
        <v>3784.28</v>
      </c>
      <c r="AW688" s="261" t="str">
        <f>LEFT(SPARES_MANUF[[#This Row],[LCT]],9)</f>
        <v>R61173</v>
      </c>
      <c r="AX688" s="205" t="str">
        <f>SPARES_MANUF[[#This Row],[Collaborated date]]</f>
        <v>TBD</v>
      </c>
      <c r="AY688" s="206">
        <f>IF(AND(SPARES_MANUF[[#This Row],[Dashboard date]]&gt;40179,SPARES_MANUF[[#This Row],[Dashboard date]]&lt;45658),SPARES_MANUF[[#This Row],[Dashboard date]],0)</f>
        <v>0</v>
      </c>
      <c r="AZ688" s="207">
        <f>IF(OR(SPARES_MANUF[[#This Row],[Client]]="STELIA",SPARES_MANUF[[#This Row],[Priority]]="RTN",SPARES_MANUF[[#This Row],[Priority]]="EXP",SPARES_MANUF[[#This Row],[Priority]]="CRIT"),2,1)</f>
        <v>2</v>
      </c>
      <c r="BA688" s="208">
        <f>IFERROR(VLOOKUP(SPARES_MANUF[[#This Row],[P/N]],Tableau2[[#All],[PN]:[Temps alloués (h)]],16,FALSE),"TBD")</f>
        <v>0</v>
      </c>
      <c r="BB688" s="208">
        <f>IFERROR(SUM(SPARES_MANUF[[#This Row],[Temps alloués Unitaire]]*SPARES_MANUF[[#This Row],[Requested Qty]]),"TBD")</f>
        <v>0</v>
      </c>
    </row>
    <row r="689" spans="1:54" ht="63.75" hidden="1" x14ac:dyDescent="0.2">
      <c r="A689" s="335" t="str">
        <f>C689&amp;(RIGHT(D689,2))</f>
        <v>27916104
2795002310</v>
      </c>
      <c r="B689" s="81" t="str">
        <f>IFERROR(VLOOKUP(F689,'Table V'!A:K,11,FALSE),"TBD")</f>
        <v>AIRBUS</v>
      </c>
      <c r="C689" s="81" t="s">
        <v>1947</v>
      </c>
      <c r="D689" s="85">
        <v>10</v>
      </c>
      <c r="E689" s="83" t="s">
        <v>11</v>
      </c>
      <c r="F689" s="81" t="s">
        <v>847</v>
      </c>
      <c r="G689" s="81">
        <v>1</v>
      </c>
      <c r="H689" s="81">
        <v>1</v>
      </c>
      <c r="I689" s="81" t="str">
        <f>IFERROR(VLOOKUP(F689,'Stock PHS'!A:F,6,FALSE),"")</f>
        <v/>
      </c>
      <c r="J689" s="122" t="str">
        <f>IFERROR(VLOOKUP(F689,'Table V'!A:I,9,FALSE),"P/N INCONNU")</f>
        <v>P/N CONNU</v>
      </c>
      <c r="K689" s="81" t="str">
        <f>IFERROR(VLOOKUP(F689,'Table V'!A:J,10,FALSE),"TBD")</f>
        <v>RR0827Z</v>
      </c>
      <c r="L689" s="81" t="str">
        <f>IFERROR(VLOOKUP(F689,'Table V'!A:C,3,FALSE),"LdF non existante")</f>
        <v>LdF Non approuvée</v>
      </c>
      <c r="M689" s="85" t="s">
        <v>46</v>
      </c>
      <c r="N689" s="81" t="str">
        <f>IFERROR(VLOOKUP(F689,'Table V'!A:H,8,FALSE),"À définir")</f>
        <v>NON</v>
      </c>
      <c r="O689" s="81">
        <f>IFERROR(VLOOKUP(F689,'Table V'!A:E,2,FALSE),"TBD")</f>
        <v>419</v>
      </c>
      <c r="P689" s="81" t="str">
        <f>IFERROR(CONCATENATE(VLOOKUP(F689,'Table V'!$A$1:$Q$259969,17,FALSE),"-",(RIGHT(C689,4)),"0",D689),"")</f>
        <v>1251319-0023010</v>
      </c>
      <c r="Q689" s="86" t="str">
        <f>IFERROR(VLOOKUP(F689,'Table V'!A:L,12,FALSE),"")</f>
        <v>LAB</v>
      </c>
      <c r="R689" s="82" t="s">
        <v>955</v>
      </c>
      <c r="S689" s="81" t="s">
        <v>153</v>
      </c>
      <c r="T689" s="90"/>
      <c r="U689" s="88" t="s">
        <v>18</v>
      </c>
      <c r="V689" s="86" t="str">
        <f>IFERROR(VLOOKUP(F689,'Table V'!A:F,6,FALSE),"TBD")</f>
        <v>6586901700 6504421000 6586901800 6504420500 6574907800</v>
      </c>
      <c r="W689" s="81" t="str">
        <f>IFERROR(VLOOKUP(F689,'Table V'!A:G,7,FALSE),"TBD")</f>
        <v>Qté 1
Qté 1
Qté 1
Qté 1
Qté 1</v>
      </c>
      <c r="X689" s="81" t="str">
        <f>IFERROR(VLOOKUP(A689,[1]Feuil1!$A:$AJ,32,FALSE),"N/A")</f>
        <v>In delivering</v>
      </c>
      <c r="Y689" s="96" t="s">
        <v>1897</v>
      </c>
      <c r="Z689" s="89" t="s">
        <v>1462</v>
      </c>
      <c r="AA689" s="81" t="s">
        <v>840</v>
      </c>
      <c r="AB689" s="85">
        <v>17485</v>
      </c>
      <c r="AC689" s="85" t="s">
        <v>1054</v>
      </c>
      <c r="AD689" s="85">
        <v>5805</v>
      </c>
      <c r="AE689" s="90">
        <v>43391</v>
      </c>
      <c r="AF689" s="297" t="s">
        <v>129</v>
      </c>
      <c r="AG689" s="90" t="str">
        <f>IF(OR(E689="AOG",E689="CRIT"),(IFERROR(IF(AF689=0,WORKDAY(AE689,-2),WORKDAY(AF689,-2)),"TBD")),(IFERROR(IF(AF689=0,WORKDAY(AE689,-4),WORKDAY(AF689,-4)),"TBD")))</f>
        <v>TBD</v>
      </c>
      <c r="AH689" s="81"/>
      <c r="AI689" s="245" t="str">
        <f>IFERROR(VLOOKUP(SPARES_MANUF[[#This Row],[LCT pour mise à la MAD]],[2]MAD!$B$4:$J$500000,2,FALSE),"MAD TBD")</f>
        <v>MAD TBD</v>
      </c>
      <c r="AJ689" s="248" t="str">
        <f>IFERROR(VLOOKUP(SPARES_MANUF[[#This Row],[LCT pour mise à la MAD]],[2]MAD!$B$4:$J$500000,9,FALSE),"")</f>
        <v/>
      </c>
      <c r="AK689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89" s="133" t="str">
        <f>SPARES_MANUF[[#This Row],[Promised ODD]]</f>
        <v>TBD</v>
      </c>
      <c r="AM689" s="124"/>
      <c r="AN689" s="200">
        <f>IFERROR(VLOOKUP(SPARES_MANUF[[#This Row],[P/N]],'Table V'!A$1:O$7777,13,FALSE),"0,00")</f>
        <v>3533</v>
      </c>
      <c r="AO689" s="213">
        <f>IFERROR(VLOOKUP(SPARES_MANUF[[#This Row],[P/N]],'Table V'!A$1:O$7777,14,FALSE),"0,00")</f>
        <v>0</v>
      </c>
      <c r="AP689" s="214" t="str">
        <f>IFERROR(VLOOKUP(SPARES_MANUF[[#This Row],[P/N]],'Table V'!A$1:O$7777,15,FALSE),"TBD")</f>
        <v>USD</v>
      </c>
      <c r="AQ689" s="213" t="str">
        <f>IFERROR(VLOOKUP(SPARES_MANUF[[#This Row],[CONCAT]],[3]PO_AS!$A$2:$R$2520,16,FALSE),"TBD")</f>
        <v>TBD</v>
      </c>
      <c r="AR689" s="214" t="str">
        <f>IFERROR(VLOOKUP(SPARES_MANUF[[#This Row],[CONCAT]],[3]PO_AS!$A$2:$S$2520,18,FALSE),"TBD")</f>
        <v>TBD</v>
      </c>
      <c r="AS689" s="215" t="str">
        <f>IF(OR(AN689=AQ689,AO689=AQ689),"Valide","Non valide")</f>
        <v>Non valide</v>
      </c>
      <c r="AT689" s="215" t="str">
        <f>IFERROR(IF(SEARCH(AP689,AR689),"Valide","Non valide"),"Non valide")</f>
        <v>Non valide</v>
      </c>
      <c r="AU68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89" s="280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689" s="261" t="str">
        <f>LEFT(SPARES_MANUF[[#This Row],[LCT]],9)</f>
        <v>LCT145591</v>
      </c>
      <c r="AX689" s="205" t="str">
        <f>SPARES_MANUF[[#This Row],[Collaborated date]]</f>
        <v>TBD</v>
      </c>
      <c r="AY689" s="206">
        <f>IF(AND(SPARES_MANUF[[#This Row],[Dashboard date]]&gt;40179,SPARES_MANUF[[#This Row],[Dashboard date]]&lt;45658),SPARES_MANUF[[#This Row],[Dashboard date]],0)</f>
        <v>0</v>
      </c>
      <c r="AZ689" s="207">
        <f>IF(OR(SPARES_MANUF[[#This Row],[Client]]="STELIA",SPARES_MANUF[[#This Row],[Priority]]="RTN",SPARES_MANUF[[#This Row],[Priority]]="EXP",SPARES_MANUF[[#This Row],[Priority]]="CRIT"),2,1)</f>
        <v>2</v>
      </c>
      <c r="BA689" s="208">
        <f>IFERROR(VLOOKUP(SPARES_MANUF[[#This Row],[P/N]],Tableau2[[#All],[PN]:[Temps alloués (h)]],16,FALSE),"TBD")</f>
        <v>0</v>
      </c>
      <c r="BB689" s="208">
        <f>IFERROR(SUM(SPARES_MANUF[[#This Row],[Temps alloués Unitaire]]*SPARES_MANUF[[#This Row],[Requested Qty]]),"TBD")</f>
        <v>0</v>
      </c>
    </row>
    <row r="690" spans="1:54" ht="25.5" hidden="1" x14ac:dyDescent="0.2">
      <c r="A690" s="335" t="str">
        <f>C690&amp;(RIGHT(D690,2))</f>
        <v>2787676310</v>
      </c>
      <c r="B690" s="81" t="str">
        <f>IFERROR(VLOOKUP(F690,'Table V'!A:K,11,FALSE),"TBD")</f>
        <v>AIRBUS</v>
      </c>
      <c r="C690" s="81">
        <v>27876763</v>
      </c>
      <c r="D690" s="82">
        <v>10</v>
      </c>
      <c r="E690" s="83" t="s">
        <v>86</v>
      </c>
      <c r="F690" s="81" t="s">
        <v>691</v>
      </c>
      <c r="G690" s="81">
        <v>0</v>
      </c>
      <c r="H690" s="81">
        <v>0</v>
      </c>
      <c r="I690" s="81" t="str">
        <f>IFERROR(VLOOKUP(F690,'Stock PHS'!A:F,6,FALSE),"")</f>
        <v/>
      </c>
      <c r="J690" s="122" t="str">
        <f>IFERROR(VLOOKUP(F690,'Table V'!A:I,9,FALSE),"P/N INCONNU")</f>
        <v>P/N CONNU</v>
      </c>
      <c r="K690" s="81" t="str">
        <f>IFERROR(VLOOKUP(F690,'Table V'!A:J,10,FALSE),"TBD")</f>
        <v>NA</v>
      </c>
      <c r="L690" s="81" t="str">
        <f>IFERROR(VLOOKUP(F690,'Table V'!A:C,3,FALSE),"LdF non existante")</f>
        <v>LdF Non approuvée</v>
      </c>
      <c r="M690" s="85" t="s">
        <v>46</v>
      </c>
      <c r="N690" s="81" t="str">
        <f>IFERROR(VLOOKUP(F690,'Table V'!A:H,8,FALSE),"À définir")</f>
        <v>NON</v>
      </c>
      <c r="O690" s="81" t="str">
        <f>IFERROR(VLOOKUP(F690,'Table V'!A:E,2,FALSE),"TBD")</f>
        <v>Faisceau 600VU</v>
      </c>
      <c r="P690" s="81" t="str">
        <f>IFERROR(CONCATENATE(VLOOKUP(F690,'Table V'!$A$1:$Q$259969,17,FALSE),"-",(RIGHT(C690,4)),"0",D690),"")</f>
        <v>1251019-6763010</v>
      </c>
      <c r="Q690" s="86" t="str">
        <f>IFERROR(VLOOKUP(F690,'Table V'!A:L,12,FALSE),"")</f>
        <v>COL</v>
      </c>
      <c r="R690" s="82"/>
      <c r="S690" s="81"/>
      <c r="T690" s="90"/>
      <c r="U690" s="88"/>
      <c r="V690" s="86" t="str">
        <f>IFERROR(VLOOKUP(F690,'Table V'!A:F,6,FALSE),"TBD")</f>
        <v>N/A</v>
      </c>
      <c r="W690" s="81" t="str">
        <f>IFERROR(VLOOKUP(F690,'Table V'!A:G,7,FALSE),"TBD")</f>
        <v>N/A</v>
      </c>
      <c r="X690" s="81" t="str">
        <f>IFERROR(VLOOKUP(A690,[1]Feuil1!$A:$AJ,32,FALSE),"N/A")</f>
        <v>N/A</v>
      </c>
      <c r="Y690" s="96" t="s">
        <v>1937</v>
      </c>
      <c r="Z690" s="89"/>
      <c r="AA690" s="81" t="s">
        <v>840</v>
      </c>
      <c r="AB690" s="85"/>
      <c r="AC690" s="85"/>
      <c r="AD690" s="85"/>
      <c r="AE690" s="90">
        <v>43388</v>
      </c>
      <c r="AF690" s="121" t="s">
        <v>129</v>
      </c>
      <c r="AG690" s="90" t="str">
        <f>IF(OR(E690="AOG",E690="CRIT"),(IFERROR(IF(AF690=0,WORKDAY(AE690,-2),WORKDAY(AF690,-2)),"TBD")),(IFERROR(IF(AF690=0,WORKDAY(AE690,-4),WORKDAY(AF690,-4)),"TBD")))</f>
        <v>TBD</v>
      </c>
      <c r="AH690" s="81"/>
      <c r="AI690" s="245" t="str">
        <f>IFERROR(VLOOKUP(SPARES_MANUF[[#This Row],[LCT pour mise à la MAD]],[2]MAD!$B$4:$J$500000,2,FALSE),"MAD TBD")</f>
        <v>MAD TBD</v>
      </c>
      <c r="AJ690" s="126" t="str">
        <f>IFERROR(VLOOKUP(SPARES_MANUF[[#This Row],[LCT pour mise à la MAD]],[2]MAD!$B$4:$J$500000,9,FALSE),"")</f>
        <v/>
      </c>
      <c r="AK690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0" s="133" t="str">
        <f>SPARES_MANUF[[#This Row],[Promised ODD]]</f>
        <v>TBD</v>
      </c>
      <c r="AM690" s="122" t="s">
        <v>10</v>
      </c>
      <c r="AN690" s="200">
        <f>IFERROR(VLOOKUP(SPARES_MANUF[[#This Row],[P/N]],'Table V'!A$1:O$7777,13,FALSE),"0,00")</f>
        <v>0</v>
      </c>
      <c r="AO690" s="213">
        <f>IFERROR(VLOOKUP(SPARES_MANUF[[#This Row],[P/N]],'Table V'!A$1:O$7777,14,FALSE),"0,00")</f>
        <v>0</v>
      </c>
      <c r="AP690" s="214" t="str">
        <f>IFERROR(VLOOKUP(SPARES_MANUF[[#This Row],[P/N]],'Table V'!A$1:O$7777,15,FALSE),"TBD")</f>
        <v>TBD</v>
      </c>
      <c r="AQ690" s="216" t="str">
        <f>IFERROR(VLOOKUP(SPARES_MANUF[[#This Row],[CONCAT]],[3]PO_AS!$A$2:$R$2520,16,FALSE),"TBD")</f>
        <v>TBD</v>
      </c>
      <c r="AR690" s="215" t="str">
        <f>IFERROR(VLOOKUP(SPARES_MANUF[[#This Row],[CONCAT]],[3]PO_AS!$A$2:$S$2520,18,FALSE),"TBD")</f>
        <v>TBD</v>
      </c>
      <c r="AS690" s="215" t="str">
        <f>IF(OR(AN690=AQ690,AO690=AQ690),"Valide","Non valide")</f>
        <v>Non valide</v>
      </c>
      <c r="AT690" s="215" t="str">
        <f>IFERROR(IF(SEARCH(AP690,AR690),"Valide","Non valide"),"Non valide")</f>
        <v>Valide</v>
      </c>
      <c r="AU69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90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90" s="261" t="str">
        <f>LEFT(SPARES_MANUF[[#This Row],[LCT]],9)</f>
        <v/>
      </c>
      <c r="AX690" s="205" t="str">
        <f>SPARES_MANUF[[#This Row],[Collaborated date]]</f>
        <v>TBD</v>
      </c>
      <c r="AY690" s="206">
        <f>IF(AND(SPARES_MANUF[[#This Row],[Dashboard date]]&gt;40179,SPARES_MANUF[[#This Row],[Dashboard date]]&lt;45658),SPARES_MANUF[[#This Row],[Dashboard date]],0)</f>
        <v>0</v>
      </c>
      <c r="AZ690" s="207">
        <f>IF(OR(SPARES_MANUF[[#This Row],[Client]]="STELIA",SPARES_MANUF[[#This Row],[Priority]]="RTN",SPARES_MANUF[[#This Row],[Priority]]="EXP",SPARES_MANUF[[#This Row],[Priority]]="CRIT"),2,1)</f>
        <v>2</v>
      </c>
      <c r="BA690" s="208">
        <f>IFERROR(VLOOKUP(SPARES_MANUF[[#This Row],[P/N]],Tableau2[[#All],[PN]:[Temps alloués (h)]],16,FALSE),"TBD")</f>
        <v>0</v>
      </c>
      <c r="BB690" s="208">
        <f>IFERROR(SUM(SPARES_MANUF[[#This Row],[Temps alloués Unitaire]]*SPARES_MANUF[[#This Row],[Requested Qty]]),"TBD")</f>
        <v>0</v>
      </c>
    </row>
    <row r="691" spans="1:54" ht="25.5" hidden="1" x14ac:dyDescent="0.2">
      <c r="A691" s="335" t="str">
        <f>C691&amp;(RIGHT(D691,2))</f>
        <v>2787676410</v>
      </c>
      <c r="B691" s="81" t="str">
        <f>IFERROR(VLOOKUP(F691,'Table V'!A:K,11,FALSE),"TBD")</f>
        <v>AIRBUS</v>
      </c>
      <c r="C691" s="81">
        <v>27876764</v>
      </c>
      <c r="D691" s="82">
        <v>10</v>
      </c>
      <c r="E691" s="83" t="s">
        <v>86</v>
      </c>
      <c r="F691" s="81" t="s">
        <v>692</v>
      </c>
      <c r="G691" s="81">
        <v>0</v>
      </c>
      <c r="H691" s="81">
        <v>0</v>
      </c>
      <c r="I691" s="81" t="str">
        <f>IFERROR(VLOOKUP(F691,'Stock PHS'!A:F,6,FALSE),"")</f>
        <v/>
      </c>
      <c r="J691" s="122" t="str">
        <f>IFERROR(VLOOKUP(F691,'Table V'!A:I,9,FALSE),"P/N INCONNU")</f>
        <v>P/N CONNU</v>
      </c>
      <c r="K691" s="81" t="str">
        <f>IFERROR(VLOOKUP(F691,'Table V'!A:J,10,FALSE),"TBD")</f>
        <v>NA</v>
      </c>
      <c r="L691" s="81" t="str">
        <f>IFERROR(VLOOKUP(F691,'Table V'!A:C,3,FALSE),"LdF non existante")</f>
        <v>LdF Non approuvée</v>
      </c>
      <c r="M691" s="85" t="s">
        <v>46</v>
      </c>
      <c r="N691" s="81" t="str">
        <f>IFERROR(VLOOKUP(F691,'Table V'!A:H,8,FALSE),"À définir")</f>
        <v>NON</v>
      </c>
      <c r="O691" s="81" t="str">
        <f>IFERROR(VLOOKUP(F691,'Table V'!A:E,2,FALSE),"TBD")</f>
        <v>Faisceau 600VU</v>
      </c>
      <c r="P691" s="81" t="str">
        <f>IFERROR(CONCATENATE(VLOOKUP(F691,'Table V'!$A$1:$Q$259969,17,FALSE),"-",(RIGHT(C691,4)),"0",D691),"")</f>
        <v>1251019-6764010</v>
      </c>
      <c r="Q691" s="86" t="str">
        <f>IFERROR(VLOOKUP(F691,'Table V'!A:L,12,FALSE),"")</f>
        <v>COL</v>
      </c>
      <c r="R691" s="82"/>
      <c r="S691" s="81"/>
      <c r="T691" s="90"/>
      <c r="U691" s="88"/>
      <c r="V691" s="86" t="str">
        <f>IFERROR(VLOOKUP(F691,'Table V'!A:F,6,FALSE),"TBD")</f>
        <v>N/A</v>
      </c>
      <c r="W691" s="81" t="str">
        <f>IFERROR(VLOOKUP(F691,'Table V'!A:G,7,FALSE),"TBD")</f>
        <v>N/A</v>
      </c>
      <c r="X691" s="81" t="str">
        <f>IFERROR(VLOOKUP(A691,[1]Feuil1!$A:$AJ,32,FALSE),"N/A")</f>
        <v>N/A</v>
      </c>
      <c r="Y691" s="96" t="s">
        <v>1937</v>
      </c>
      <c r="Z691" s="89"/>
      <c r="AA691" s="81" t="s">
        <v>840</v>
      </c>
      <c r="AB691" s="85"/>
      <c r="AC691" s="85"/>
      <c r="AD691" s="85"/>
      <c r="AE691" s="90">
        <v>43388</v>
      </c>
      <c r="AF691" s="90" t="s">
        <v>129</v>
      </c>
      <c r="AG691" s="90" t="str">
        <f>IF(OR(E691="AOG",E691="CRIT"),(IFERROR(IF(AF691=0,WORKDAY(AE691,-2),WORKDAY(AF691,-2)),"TBD")),(IFERROR(IF(AF691=0,WORKDAY(AE691,-4),WORKDAY(AF691,-4)),"TBD")))</f>
        <v>TBD</v>
      </c>
      <c r="AH691" s="81"/>
      <c r="AI691" s="245" t="str">
        <f>IFERROR(VLOOKUP(SPARES_MANUF[[#This Row],[LCT pour mise à la MAD]],[2]MAD!$B$4:$J$500000,2,FALSE),"MAD TBD")</f>
        <v>MAD TBD</v>
      </c>
      <c r="AJ691" s="126" t="str">
        <f>IFERROR(VLOOKUP(SPARES_MANUF[[#This Row],[LCT pour mise à la MAD]],[2]MAD!$B$4:$J$500000,9,FALSE),"")</f>
        <v/>
      </c>
      <c r="AK691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1" s="133" t="str">
        <f>SPARES_MANUF[[#This Row],[Promised ODD]]</f>
        <v>TBD</v>
      </c>
      <c r="AM691" s="81" t="s">
        <v>10</v>
      </c>
      <c r="AN691" s="200">
        <f>IFERROR(VLOOKUP(SPARES_MANUF[[#This Row],[P/N]],'Table V'!A$1:O$7777,13,FALSE),"0,00")</f>
        <v>0</v>
      </c>
      <c r="AO691" s="213">
        <f>IFERROR(VLOOKUP(SPARES_MANUF[[#This Row],[P/N]],'Table V'!A$1:O$7777,14,FALSE),"0,00")</f>
        <v>0</v>
      </c>
      <c r="AP691" s="214" t="str">
        <f>IFERROR(VLOOKUP(SPARES_MANUF[[#This Row],[P/N]],'Table V'!A$1:O$7777,15,FALSE),"TBD")</f>
        <v>TBD</v>
      </c>
      <c r="AQ691" s="216" t="str">
        <f>IFERROR(VLOOKUP(SPARES_MANUF[[#This Row],[CONCAT]],[3]PO_AS!$A$2:$R$2520,16,FALSE),"TBD")</f>
        <v>TBD</v>
      </c>
      <c r="AR691" s="215" t="str">
        <f>IFERROR(VLOOKUP(SPARES_MANUF[[#This Row],[CONCAT]],[3]PO_AS!$A$2:$S$2520,18,FALSE),"TBD")</f>
        <v>TBD</v>
      </c>
      <c r="AS691" s="215" t="str">
        <f>IF(OR(AN691=AQ691,AO691=AQ691),"Valide","Non valide")</f>
        <v>Non valide</v>
      </c>
      <c r="AT691" s="215" t="str">
        <f>IFERROR(IF(SEARCH(AP691,AR691),"Valide","Non valide"),"Non valide")</f>
        <v>Valide</v>
      </c>
      <c r="AU69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91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91" s="261" t="str">
        <f>LEFT(SPARES_MANUF[[#This Row],[LCT]],9)</f>
        <v/>
      </c>
      <c r="AX691" s="205" t="str">
        <f>SPARES_MANUF[[#This Row],[Collaborated date]]</f>
        <v>TBD</v>
      </c>
      <c r="AY691" s="206">
        <f>IF(AND(SPARES_MANUF[[#This Row],[Dashboard date]]&gt;40179,SPARES_MANUF[[#This Row],[Dashboard date]]&lt;45658),SPARES_MANUF[[#This Row],[Dashboard date]],0)</f>
        <v>0</v>
      </c>
      <c r="AZ691" s="207">
        <f>IF(OR(SPARES_MANUF[[#This Row],[Client]]="STELIA",SPARES_MANUF[[#This Row],[Priority]]="RTN",SPARES_MANUF[[#This Row],[Priority]]="EXP",SPARES_MANUF[[#This Row],[Priority]]="CRIT"),2,1)</f>
        <v>2</v>
      </c>
      <c r="BA691" s="208">
        <f>IFERROR(VLOOKUP(SPARES_MANUF[[#This Row],[P/N]],Tableau2[[#All],[PN]:[Temps alloués (h)]],16,FALSE),"TBD")</f>
        <v>0</v>
      </c>
      <c r="BB691" s="208">
        <f>IFERROR(SUM(SPARES_MANUF[[#This Row],[Temps alloués Unitaire]]*SPARES_MANUF[[#This Row],[Requested Qty]]),"TBD")</f>
        <v>0</v>
      </c>
    </row>
    <row r="692" spans="1:54" ht="25.5" hidden="1" x14ac:dyDescent="0.2">
      <c r="A692" s="335" t="str">
        <f>C692&amp;(RIGHT(D692,2))</f>
        <v>2787676610</v>
      </c>
      <c r="B692" s="81" t="str">
        <f>IFERROR(VLOOKUP(F692,'Table V'!A:K,11,FALSE),"TBD")</f>
        <v>AIRBUS</v>
      </c>
      <c r="C692" s="81">
        <v>27876766</v>
      </c>
      <c r="D692" s="82">
        <v>10</v>
      </c>
      <c r="E692" s="83" t="s">
        <v>86</v>
      </c>
      <c r="F692" s="81" t="s">
        <v>693</v>
      </c>
      <c r="G692" s="81">
        <v>0</v>
      </c>
      <c r="H692" s="81">
        <v>0</v>
      </c>
      <c r="I692" s="81" t="str">
        <f>IFERROR(VLOOKUP(F692,'Stock PHS'!A:F,6,FALSE),"")</f>
        <v/>
      </c>
      <c r="J692" s="122" t="str">
        <f>IFERROR(VLOOKUP(F692,'Table V'!A:I,9,FALSE),"P/N INCONNU")</f>
        <v>P/N CONNU</v>
      </c>
      <c r="K692" s="81" t="str">
        <f>IFERROR(VLOOKUP(F692,'Table V'!A:J,10,FALSE),"TBD")</f>
        <v>NA</v>
      </c>
      <c r="L692" s="81" t="str">
        <f>IFERROR(VLOOKUP(F692,'Table V'!A:C,3,FALSE),"LdF non existante")</f>
        <v>LdF Non approuvée</v>
      </c>
      <c r="M692" s="85" t="s">
        <v>46</v>
      </c>
      <c r="N692" s="81" t="str">
        <f>IFERROR(VLOOKUP(F692,'Table V'!A:H,8,FALSE),"À définir")</f>
        <v>NON</v>
      </c>
      <c r="O692" s="81" t="str">
        <f>IFERROR(VLOOKUP(F692,'Table V'!A:E,2,FALSE),"TBD")</f>
        <v>Faisceau 600VU</v>
      </c>
      <c r="P692" s="81" t="str">
        <f>IFERROR(CONCATENATE(VLOOKUP(F692,'Table V'!$A$1:$Q$259969,17,FALSE),"-",(RIGHT(C692,4)),"0",D692),"")</f>
        <v>1251019-6766010</v>
      </c>
      <c r="Q692" s="86" t="str">
        <f>IFERROR(VLOOKUP(F692,'Table V'!A:L,12,FALSE),"")</f>
        <v>COL</v>
      </c>
      <c r="R692" s="82"/>
      <c r="S692" s="81"/>
      <c r="T692" s="90"/>
      <c r="U692" s="88"/>
      <c r="V692" s="86" t="str">
        <f>IFERROR(VLOOKUP(F692,'Table V'!A:F,6,FALSE),"TBD")</f>
        <v>N/A</v>
      </c>
      <c r="W692" s="81" t="str">
        <f>IFERROR(VLOOKUP(F692,'Table V'!A:G,7,FALSE),"TBD")</f>
        <v>N/A</v>
      </c>
      <c r="X692" s="81" t="str">
        <f>IFERROR(VLOOKUP(A692,[1]Feuil1!$A:$AJ,32,FALSE),"N/A")</f>
        <v>N/A</v>
      </c>
      <c r="Y692" s="96" t="s">
        <v>1937</v>
      </c>
      <c r="Z692" s="89"/>
      <c r="AA692" s="81" t="s">
        <v>840</v>
      </c>
      <c r="AB692" s="85"/>
      <c r="AC692" s="85"/>
      <c r="AD692" s="85"/>
      <c r="AE692" s="90">
        <v>43388</v>
      </c>
      <c r="AF692" s="90" t="s">
        <v>129</v>
      </c>
      <c r="AG692" s="90" t="str">
        <f>IF(OR(E692="AOG",E692="CRIT"),(IFERROR(IF(AF692=0,WORKDAY(AE692,-2),WORKDAY(AF692,-2)),"TBD")),(IFERROR(IF(AF692=0,WORKDAY(AE692,-4),WORKDAY(AF692,-4)),"TBD")))</f>
        <v>TBD</v>
      </c>
      <c r="AH692" s="81"/>
      <c r="AI692" s="245" t="str">
        <f>IFERROR(VLOOKUP(SPARES_MANUF[[#This Row],[LCT pour mise à la MAD]],[2]MAD!$B$4:$J$500000,2,FALSE),"MAD TBD")</f>
        <v>MAD TBD</v>
      </c>
      <c r="AJ692" s="126" t="str">
        <f>IFERROR(VLOOKUP(SPARES_MANUF[[#This Row],[LCT pour mise à la MAD]],[2]MAD!$B$4:$J$500000,9,FALSE),"")</f>
        <v/>
      </c>
      <c r="AK692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2" s="133" t="str">
        <f>SPARES_MANUF[[#This Row],[Promised ODD]]</f>
        <v>TBD</v>
      </c>
      <c r="AM692" s="81" t="s">
        <v>10</v>
      </c>
      <c r="AN692" s="200">
        <f>IFERROR(VLOOKUP(SPARES_MANUF[[#This Row],[P/N]],'Table V'!A$1:O$7777,13,FALSE),"0,00")</f>
        <v>0</v>
      </c>
      <c r="AO692" s="213">
        <f>IFERROR(VLOOKUP(SPARES_MANUF[[#This Row],[P/N]],'Table V'!A$1:O$7777,14,FALSE),"0,00")</f>
        <v>0</v>
      </c>
      <c r="AP692" s="214" t="str">
        <f>IFERROR(VLOOKUP(SPARES_MANUF[[#This Row],[P/N]],'Table V'!A$1:O$7777,15,FALSE),"TBD")</f>
        <v>TBD</v>
      </c>
      <c r="AQ692" s="216" t="str">
        <f>IFERROR(VLOOKUP(SPARES_MANUF[[#This Row],[CONCAT]],[3]PO_AS!$A$2:$R$2520,16,FALSE),"TBD")</f>
        <v>TBD</v>
      </c>
      <c r="AR692" s="215" t="str">
        <f>IFERROR(VLOOKUP(SPARES_MANUF[[#This Row],[CONCAT]],[3]PO_AS!$A$2:$S$2520,18,FALSE),"TBD")</f>
        <v>TBD</v>
      </c>
      <c r="AS692" s="215" t="str">
        <f>IF(OR(AN692=AQ692,AO692=AQ692),"Valide","Non valide")</f>
        <v>Non valide</v>
      </c>
      <c r="AT692" s="215" t="str">
        <f>IFERROR(IF(SEARCH(AP692,AR692),"Valide","Non valide"),"Non valide")</f>
        <v>Valide</v>
      </c>
      <c r="AU69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92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92" s="261" t="str">
        <f>LEFT(SPARES_MANUF[[#This Row],[LCT]],9)</f>
        <v/>
      </c>
      <c r="AX692" s="205" t="str">
        <f>SPARES_MANUF[[#This Row],[Collaborated date]]</f>
        <v>TBD</v>
      </c>
      <c r="AY692" s="206">
        <f>IF(AND(SPARES_MANUF[[#This Row],[Dashboard date]]&gt;40179,SPARES_MANUF[[#This Row],[Dashboard date]]&lt;45658),SPARES_MANUF[[#This Row],[Dashboard date]],0)</f>
        <v>0</v>
      </c>
      <c r="AZ692" s="207">
        <f>IF(OR(SPARES_MANUF[[#This Row],[Client]]="STELIA",SPARES_MANUF[[#This Row],[Priority]]="RTN",SPARES_MANUF[[#This Row],[Priority]]="EXP",SPARES_MANUF[[#This Row],[Priority]]="CRIT"),2,1)</f>
        <v>2</v>
      </c>
      <c r="BA692" s="208">
        <f>IFERROR(VLOOKUP(SPARES_MANUF[[#This Row],[P/N]],Tableau2[[#All],[PN]:[Temps alloués (h)]],16,FALSE),"TBD")</f>
        <v>0</v>
      </c>
      <c r="BB692" s="208">
        <f>IFERROR(SUM(SPARES_MANUF[[#This Row],[Temps alloués Unitaire]]*SPARES_MANUF[[#This Row],[Requested Qty]]),"TBD")</f>
        <v>0</v>
      </c>
    </row>
    <row r="693" spans="1:54" ht="25.5" hidden="1" x14ac:dyDescent="0.2">
      <c r="A693" s="335" t="str">
        <f>C693&amp;(RIGHT(D693,2))</f>
        <v>2787808210</v>
      </c>
      <c r="B693" s="81" t="str">
        <f>IFERROR(VLOOKUP(F693,'Table V'!A:K,11,FALSE),"TBD")</f>
        <v>AIRBUS</v>
      </c>
      <c r="C693" s="81">
        <v>27878082</v>
      </c>
      <c r="D693" s="82">
        <v>10</v>
      </c>
      <c r="E693" s="83" t="s">
        <v>86</v>
      </c>
      <c r="F693" s="81" t="s">
        <v>694</v>
      </c>
      <c r="G693" s="81">
        <v>0</v>
      </c>
      <c r="H693" s="81">
        <v>0</v>
      </c>
      <c r="I693" s="81" t="str">
        <f>IFERROR(VLOOKUP(F693,'Stock PHS'!A:F,6,FALSE),"")</f>
        <v/>
      </c>
      <c r="J693" s="122" t="str">
        <f>IFERROR(VLOOKUP(F693,'Table V'!A:I,9,FALSE),"P/N INCONNU")</f>
        <v>P/N CONNU</v>
      </c>
      <c r="K693" s="81" t="str">
        <f>IFERROR(VLOOKUP(F693,'Table V'!A:J,10,FALSE),"TBD")</f>
        <v>NA</v>
      </c>
      <c r="L693" s="81" t="str">
        <f>IFERROR(VLOOKUP(F693,'Table V'!A:C,3,FALSE),"LdF non existante")</f>
        <v>LdF Non approuvée</v>
      </c>
      <c r="M693" s="85" t="s">
        <v>46</v>
      </c>
      <c r="N693" s="81" t="str">
        <f>IFERROR(VLOOKUP(F693,'Table V'!A:H,8,FALSE),"À définir")</f>
        <v>NON</v>
      </c>
      <c r="O693" s="81" t="str">
        <f>IFERROR(VLOOKUP(F693,'Table V'!A:E,2,FALSE),"TBD")</f>
        <v>Faisceau 600VU</v>
      </c>
      <c r="P693" s="81" t="str">
        <f>IFERROR(CONCATENATE(VLOOKUP(F693,'Table V'!$A$1:$Q$259969,17,FALSE),"-",(RIGHT(C693,4)),"0",D693),"")</f>
        <v>1251019-8082010</v>
      </c>
      <c r="Q693" s="86" t="str">
        <f>IFERROR(VLOOKUP(F693,'Table V'!A:L,12,FALSE),"")</f>
        <v>COL</v>
      </c>
      <c r="R693" s="82"/>
      <c r="S693" s="81"/>
      <c r="T693" s="90"/>
      <c r="U693" s="88"/>
      <c r="V693" s="86" t="str">
        <f>IFERROR(VLOOKUP(F693,'Table V'!A:F,6,FALSE),"TBD")</f>
        <v>N/A</v>
      </c>
      <c r="W693" s="81" t="str">
        <f>IFERROR(VLOOKUP(F693,'Table V'!A:G,7,FALSE),"TBD")</f>
        <v>N/A</v>
      </c>
      <c r="X693" s="81" t="str">
        <f>IFERROR(VLOOKUP(A693,[1]Feuil1!$A:$AJ,32,FALSE),"N/A")</f>
        <v>N/A</v>
      </c>
      <c r="Y693" s="96" t="s">
        <v>1937</v>
      </c>
      <c r="Z693" s="89"/>
      <c r="AA693" s="81" t="s">
        <v>840</v>
      </c>
      <c r="AB693" s="85"/>
      <c r="AC693" s="85"/>
      <c r="AD693" s="85"/>
      <c r="AE693" s="90">
        <v>43388</v>
      </c>
      <c r="AF693" s="90" t="s">
        <v>129</v>
      </c>
      <c r="AG693" s="90" t="str">
        <f>IF(OR(E693="AOG",E693="CRIT"),(IFERROR(IF(AF693=0,WORKDAY(AE693,-2),WORKDAY(AF693,-2)),"TBD")),(IFERROR(IF(AF693=0,WORKDAY(AE693,-4),WORKDAY(AF693,-4)),"TBD")))</f>
        <v>TBD</v>
      </c>
      <c r="AH693" s="81"/>
      <c r="AI693" s="245" t="str">
        <f>IFERROR(VLOOKUP(SPARES_MANUF[[#This Row],[LCT pour mise à la MAD]],[2]MAD!$B$4:$J$500000,2,FALSE),"MAD TBD")</f>
        <v>MAD TBD</v>
      </c>
      <c r="AJ693" s="126" t="str">
        <f>IFERROR(VLOOKUP(SPARES_MANUF[[#This Row],[LCT pour mise à la MAD]],[2]MAD!$B$4:$J$500000,9,FALSE),"")</f>
        <v/>
      </c>
      <c r="AK693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3" s="133" t="str">
        <f>SPARES_MANUF[[#This Row],[Promised ODD]]</f>
        <v>TBD</v>
      </c>
      <c r="AM693" s="81" t="s">
        <v>10</v>
      </c>
      <c r="AN693" s="200">
        <f>IFERROR(VLOOKUP(SPARES_MANUF[[#This Row],[P/N]],'Table V'!A$1:O$7777,13,FALSE),"0,00")</f>
        <v>0</v>
      </c>
      <c r="AO693" s="213">
        <f>IFERROR(VLOOKUP(SPARES_MANUF[[#This Row],[P/N]],'Table V'!A$1:O$7777,14,FALSE),"0,00")</f>
        <v>0</v>
      </c>
      <c r="AP693" s="214" t="str">
        <f>IFERROR(VLOOKUP(SPARES_MANUF[[#This Row],[P/N]],'Table V'!A$1:O$7777,15,FALSE),"TBD")</f>
        <v>TBD</v>
      </c>
      <c r="AQ693" s="216" t="str">
        <f>IFERROR(VLOOKUP(SPARES_MANUF[[#This Row],[CONCAT]],[3]PO_AS!$A$2:$R$2520,16,FALSE),"TBD")</f>
        <v>TBD</v>
      </c>
      <c r="AR693" s="215" t="str">
        <f>IFERROR(VLOOKUP(SPARES_MANUF[[#This Row],[CONCAT]],[3]PO_AS!$A$2:$S$2520,18,FALSE),"TBD")</f>
        <v>TBD</v>
      </c>
      <c r="AS693" s="215" t="str">
        <f>IF(OR(AN693=AQ693,AO693=AQ693),"Valide","Non valide")</f>
        <v>Non valide</v>
      </c>
      <c r="AT693" s="215" t="str">
        <f>IFERROR(IF(SEARCH(AP693,AR693),"Valide","Non valide"),"Non valide")</f>
        <v>Valide</v>
      </c>
      <c r="AU69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693" s="280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693" s="261" t="str">
        <f>LEFT(SPARES_MANUF[[#This Row],[LCT]],9)</f>
        <v/>
      </c>
      <c r="AX693" s="205" t="str">
        <f>SPARES_MANUF[[#This Row],[Collaborated date]]</f>
        <v>TBD</v>
      </c>
      <c r="AY693" s="206">
        <f>IF(AND(SPARES_MANUF[[#This Row],[Dashboard date]]&gt;40179,SPARES_MANUF[[#This Row],[Dashboard date]]&lt;45658),SPARES_MANUF[[#This Row],[Dashboard date]],0)</f>
        <v>0</v>
      </c>
      <c r="AZ693" s="207">
        <f>IF(OR(SPARES_MANUF[[#This Row],[Client]]="STELIA",SPARES_MANUF[[#This Row],[Priority]]="RTN",SPARES_MANUF[[#This Row],[Priority]]="EXP",SPARES_MANUF[[#This Row],[Priority]]="CRIT"),2,1)</f>
        <v>2</v>
      </c>
      <c r="BA693" s="208">
        <f>IFERROR(VLOOKUP(SPARES_MANUF[[#This Row],[P/N]],Tableau2[[#All],[PN]:[Temps alloués (h)]],16,FALSE),"TBD")</f>
        <v>0</v>
      </c>
      <c r="BB693" s="208">
        <f>IFERROR(SUM(SPARES_MANUF[[#This Row],[Temps alloués Unitaire]]*SPARES_MANUF[[#This Row],[Requested Qty]]),"TBD")</f>
        <v>0</v>
      </c>
    </row>
    <row r="694" spans="1:54" ht="51" hidden="1" x14ac:dyDescent="0.2">
      <c r="A694" s="335" t="str">
        <f>C694&amp;(RIGHT(D694,2))</f>
        <v>2806751910</v>
      </c>
      <c r="B694" s="81" t="str">
        <f>IFERROR(VLOOKUP(F694,'Table V'!A:K,11,FALSE),"TBD")</f>
        <v>AIRBUS</v>
      </c>
      <c r="C694" s="81">
        <v>28067519</v>
      </c>
      <c r="D694" s="82" t="s">
        <v>139</v>
      </c>
      <c r="E694" s="83" t="s">
        <v>78</v>
      </c>
      <c r="F694" s="81" t="s">
        <v>561</v>
      </c>
      <c r="G694" s="81">
        <v>1</v>
      </c>
      <c r="H694" s="81">
        <v>1</v>
      </c>
      <c r="I694" s="81" t="str">
        <f>IFERROR(VLOOKUP(F694,'Stock PHS'!A:F,6,FALSE),"")</f>
        <v/>
      </c>
      <c r="J694" s="122" t="str">
        <f>IFERROR(VLOOKUP(F694,'Table V'!A:I,9,FALSE),"P/N INCONNU")</f>
        <v>P/N CONNU</v>
      </c>
      <c r="K694" s="81" t="str">
        <f>IFERROR(VLOOKUP(F694,'Table V'!A:J,10,FALSE),"TBD")</f>
        <v>NB01424P</v>
      </c>
      <c r="L694" s="81" t="str">
        <f>IFERROR(VLOOKUP(F694,'Table V'!A:C,3,FALSE),"LdF non existante")</f>
        <v>LdF Non approuvée</v>
      </c>
      <c r="M694" s="85"/>
      <c r="N694" s="85" t="str">
        <f>IFERROR(VLOOKUP(F694,'Table V'!A:H,8,FALSE),"À définir")</f>
        <v>NON</v>
      </c>
      <c r="O694" s="81">
        <f>IFERROR(VLOOKUP(F694,'Table V'!A:E,2,FALSE),"TBD")</f>
        <v>108</v>
      </c>
      <c r="P694" s="81" t="str">
        <f>IFERROR(CONCATENATE(VLOOKUP(F694,'Table V'!$A$1:$Q$259969,17,FALSE),"-",(RIGHT(C694,4)),"0",D694),"")</f>
        <v>1251019-7519010</v>
      </c>
      <c r="Q694" s="92" t="str">
        <f>IFERROR(VLOOKUP(F694,'Table V'!A:L,12,FALSE),"")</f>
        <v>LAB</v>
      </c>
      <c r="R694" s="82" t="s">
        <v>1453</v>
      </c>
      <c r="S694" s="81" t="s">
        <v>841</v>
      </c>
      <c r="T694" s="90"/>
      <c r="U694" s="88"/>
      <c r="V694" s="93">
        <f>IFERROR(VLOOKUP(F694,'Table V'!A:F,6,FALSE),"TBD")</f>
        <v>6963403800</v>
      </c>
      <c r="W694" s="94" t="str">
        <f>IFERROR(VLOOKUP(F694,'Table V'!A:G,7,FALSE),"TBD")</f>
        <v>Qté 1</v>
      </c>
      <c r="X694" s="81" t="str">
        <f>IFERROR(VLOOKUP(A694,[1]Feuil1!$A:$AJ,32,FALSE),"N/A")</f>
        <v>Waiting</v>
      </c>
      <c r="Y694" s="96" t="s">
        <v>1937</v>
      </c>
      <c r="Z694" s="89" t="s">
        <v>1976</v>
      </c>
      <c r="AA694" s="81" t="s">
        <v>840</v>
      </c>
      <c r="AB694" s="85">
        <v>21958</v>
      </c>
      <c r="AC694" s="85"/>
      <c r="AD694" s="85"/>
      <c r="AE694" s="90">
        <v>43540</v>
      </c>
      <c r="AF694" s="90" t="s">
        <v>129</v>
      </c>
      <c r="AG694" s="90" t="str">
        <f>IF(OR(E694="AOG",E694="CRIT"),(IFERROR(IF(AF694=0,WORKDAY(AE694,-2),WORKDAY(AF694,-2)),"TBD")),(IFERROR(IF(AF694=0,WORKDAY(AE694,-4),WORKDAY(AF694,-4)),"TBD")))</f>
        <v>TBD</v>
      </c>
      <c r="AH694" s="81"/>
      <c r="AI694" s="245" t="str">
        <f>IFERROR(VLOOKUP(SPARES_MANUF[[#This Row],[LCT pour mise à la MAD]],[2]MAD!$B$4:$J$500000,2,FALSE),"MAD TBD")</f>
        <v>MAD TBD</v>
      </c>
      <c r="AJ694" s="248" t="str">
        <f>IFERROR(VLOOKUP(SPARES_MANUF[[#This Row],[LCT pour mise à la MAD]],[2]MAD!$B$4:$J$500000,9,FALSE),"")</f>
        <v/>
      </c>
      <c r="AK694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4" s="133" t="str">
        <f>SPARES_MANUF[[#This Row],[Promised ODD]]</f>
        <v>TBD</v>
      </c>
      <c r="AM694" s="81"/>
      <c r="AN694" s="200">
        <f>IFERROR(VLOOKUP(SPARES_MANUF[[#This Row],[P/N]],'Table V'!A$1:O$7777,13,FALSE),"0,00")</f>
        <v>4194</v>
      </c>
      <c r="AO694" s="213">
        <f>IFERROR(VLOOKUP(SPARES_MANUF[[#This Row],[P/N]],'Table V'!A$1:O$7777,14,FALSE),"0,00")</f>
        <v>0</v>
      </c>
      <c r="AP694" s="214" t="str">
        <f>IFERROR(VLOOKUP(SPARES_MANUF[[#This Row],[P/N]],'Table V'!A$1:O$7777,15,FALSE),"TBD")</f>
        <v>USD</v>
      </c>
      <c r="AQ694" s="213" t="str">
        <f>IFERROR(VLOOKUP(SPARES_MANUF[[#This Row],[CONCAT]],[3]PO_AS!$A$2:$R$2520,16,FALSE),"TBD")</f>
        <v>TBD</v>
      </c>
      <c r="AR694" s="214" t="str">
        <f>IFERROR(VLOOKUP(SPARES_MANUF[[#This Row],[CONCAT]],[3]PO_AS!$A$2:$S$2520,18,FALSE),"TBD")</f>
        <v>TBD</v>
      </c>
      <c r="AS694" s="214" t="str">
        <f>IF(OR(AN694=AQ694,AO694=AQ694),"Valide","Non valide")</f>
        <v>Non valide</v>
      </c>
      <c r="AT694" s="214" t="str">
        <f>IFERROR(IF(SEARCH(AP694,AR694),"Valide","Non valide"),"Non valide")</f>
        <v>Non valide</v>
      </c>
      <c r="AU69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694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694" s="261" t="str">
        <f>LEFT(SPARES_MANUF[[#This Row],[LCT]],9)</f>
        <v>LCT269603</v>
      </c>
      <c r="AX694" s="205" t="str">
        <f>SPARES_MANUF[[#This Row],[Collaborated date]]</f>
        <v>TBD</v>
      </c>
      <c r="AY694" s="206">
        <f>IF(AND(SPARES_MANUF[[#This Row],[Dashboard date]]&gt;40179,SPARES_MANUF[[#This Row],[Dashboard date]]&lt;45658),SPARES_MANUF[[#This Row],[Dashboard date]],0)</f>
        <v>0</v>
      </c>
      <c r="AZ694" s="207">
        <f>IF(OR(SPARES_MANUF[[#This Row],[Client]]="STELIA",SPARES_MANUF[[#This Row],[Priority]]="RTN",SPARES_MANUF[[#This Row],[Priority]]="EXP",SPARES_MANUF[[#This Row],[Priority]]="CRIT"),2,1)</f>
        <v>2</v>
      </c>
      <c r="BA694" s="208">
        <f>IFERROR(VLOOKUP(SPARES_MANUF[[#This Row],[P/N]],Tableau2[[#All],[PN]:[Temps alloués (h)]],16,FALSE),"TBD")</f>
        <v>4.9800000000000004</v>
      </c>
      <c r="BB694" s="208">
        <f>IFERROR(SUM(SPARES_MANUF[[#This Row],[Temps alloués Unitaire]]*SPARES_MANUF[[#This Row],[Requested Qty]]),"TBD")</f>
        <v>4.9800000000000004</v>
      </c>
    </row>
    <row r="695" spans="1:54" ht="38.25" hidden="1" x14ac:dyDescent="0.2">
      <c r="A695" s="335" t="str">
        <f>C695&amp;(RIGHT(D695,2))</f>
        <v>2803385110</v>
      </c>
      <c r="B695" s="81" t="str">
        <f>IFERROR(VLOOKUP(F695,'Table V'!A:K,11,FALSE),"TBD")</f>
        <v>AIRBUS</v>
      </c>
      <c r="C695" s="81">
        <v>28033851</v>
      </c>
      <c r="D695" s="82" t="s">
        <v>139</v>
      </c>
      <c r="E695" s="83" t="s">
        <v>86</v>
      </c>
      <c r="F695" s="81" t="s">
        <v>576</v>
      </c>
      <c r="G695" s="81">
        <v>1</v>
      </c>
      <c r="H695" s="81">
        <v>0</v>
      </c>
      <c r="I695" s="81" t="str">
        <f>IFERROR(VLOOKUP(F695,'Stock PHS'!A:F,6,FALSE),"")</f>
        <v/>
      </c>
      <c r="J695" s="122" t="str">
        <f>IFERROR(VLOOKUP(F695,'Table V'!A:I,9,FALSE),"P/N INCONNU")</f>
        <v>P/N CONNU</v>
      </c>
      <c r="K695" s="81" t="str">
        <f>IFERROR(VLOOKUP(F695,'Table V'!A:J,10,FALSE),"TBD")</f>
        <v>NB5457P</v>
      </c>
      <c r="L695" s="81" t="str">
        <f>IFERROR(VLOOKUP(F695,'Table V'!A:C,3,FALSE),"LdF non existante")</f>
        <v>LdF approuvée</v>
      </c>
      <c r="M695" s="85"/>
      <c r="N695" s="85" t="str">
        <f>IFERROR(VLOOKUP(F695,'Table V'!A:H,8,FALSE),"À définir")</f>
        <v>NON</v>
      </c>
      <c r="O695" s="81">
        <f>IFERROR(VLOOKUP(F695,'Table V'!A:E,2,FALSE),"TBD")</f>
        <v>117</v>
      </c>
      <c r="P695" s="81" t="str">
        <f>IFERROR(CONCATENATE(VLOOKUP(F695,'Table V'!$A$1:$Q$259969,17,FALSE),"-",(RIGHT(C695,4)),"0",D695),"")</f>
        <v>1251019-3851010</v>
      </c>
      <c r="Q695" s="92" t="str">
        <f>IFERROR(VLOOKUP(F695,'Table V'!A:L,12,FALSE),"")</f>
        <v>LAB</v>
      </c>
      <c r="R695" s="82" t="s">
        <v>1341</v>
      </c>
      <c r="S695" s="81" t="s">
        <v>1342</v>
      </c>
      <c r="T695" s="90"/>
      <c r="U695" s="88"/>
      <c r="V695" s="93" t="str">
        <f>IFERROR(VLOOKUP(F695,'Table V'!A:F,6,FALSE),"TBD")</f>
        <v>N/A</v>
      </c>
      <c r="W695" s="94" t="str">
        <f>IFERROR(VLOOKUP(F695,'Table V'!A:G,7,FALSE),"TBD")</f>
        <v>N/A</v>
      </c>
      <c r="X695" s="94" t="str">
        <f>IFERROR(VLOOKUP(A695,[1]Feuil1!$A:$AJ,32,FALSE),"N/A")</f>
        <v>N/A</v>
      </c>
      <c r="Y695" s="96" t="s">
        <v>1937</v>
      </c>
      <c r="Z695" s="89" t="s">
        <v>1340</v>
      </c>
      <c r="AA695" s="81" t="s">
        <v>840</v>
      </c>
      <c r="AB695" s="85">
        <v>20794</v>
      </c>
      <c r="AC695" s="85"/>
      <c r="AD695" s="85"/>
      <c r="AE695" s="90">
        <v>43666</v>
      </c>
      <c r="AF695" s="90" t="s">
        <v>129</v>
      </c>
      <c r="AG695" s="90" t="str">
        <f>IF(OR(E695="AOG",E695="CRIT"),(IFERROR(IF(AF695=0,WORKDAY(AE695,-2),WORKDAY(AF695,-2)),"TBD")),(IFERROR(IF(AF695=0,WORKDAY(AE695,-4),WORKDAY(AF695,-4)),"TBD")))</f>
        <v>TBD</v>
      </c>
      <c r="AH695" s="81"/>
      <c r="AI695" s="245" t="str">
        <f>IFERROR(VLOOKUP(SPARES_MANUF[[#This Row],[LCT pour mise à la MAD]],[2]MAD!$B$4:$J$500000,2,FALSE),"MAD TBD")</f>
        <v>MAD TBD</v>
      </c>
      <c r="AJ695" s="126" t="str">
        <f>IFERROR(VLOOKUP(SPARES_MANUF[[#This Row],[LCT pour mise à la MAD]],[2]MAD!$B$4:$J$500000,9,FALSE),"")</f>
        <v/>
      </c>
      <c r="AK695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5" s="133" t="str">
        <f>SPARES_MANUF[[#This Row],[Promised ODD]]</f>
        <v>TBD</v>
      </c>
      <c r="AM695" s="81" t="s">
        <v>10</v>
      </c>
      <c r="AN695" s="200">
        <f>IFERROR(VLOOKUP(SPARES_MANUF[[#This Row],[P/N]],'Table V'!A$1:O$7777,13,FALSE),"0,00")</f>
        <v>1313.9</v>
      </c>
      <c r="AO695" s="213">
        <f>IFERROR(VLOOKUP(SPARES_MANUF[[#This Row],[P/N]],'Table V'!A$1:O$7777,14,FALSE),"0,00")</f>
        <v>0</v>
      </c>
      <c r="AP695" s="214" t="str">
        <f>IFERROR(VLOOKUP(SPARES_MANUF[[#This Row],[P/N]],'Table V'!A$1:O$7777,15,FALSE),"TBD")</f>
        <v>USD</v>
      </c>
      <c r="AQ695" s="213" t="str">
        <f>IFERROR(VLOOKUP(SPARES_MANUF[[#This Row],[CONCAT]],[3]PO_AS!$A$2:$R$2520,16,FALSE),"TBD")</f>
        <v>TBD</v>
      </c>
      <c r="AR695" s="214" t="str">
        <f>IFERROR(VLOOKUP(SPARES_MANUF[[#This Row],[CONCAT]],[3]PO_AS!$A$2:$S$2520,18,FALSE),"TBD")</f>
        <v>TBD</v>
      </c>
      <c r="AS695" s="214" t="str">
        <f>IF(OR(AN695=AQ695,AO695=AQ695),"Valide","Non valide")</f>
        <v>Non valide</v>
      </c>
      <c r="AT695" s="214" t="str">
        <f>IFERROR(IF(SEARCH(AP695,AR695),"Valide","Non valide"),"Non valide")</f>
        <v>Non valide</v>
      </c>
      <c r="AU69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1313.9</v>
      </c>
      <c r="AV695" s="280">
        <f>IFERROR(SPARES_MANUF[[#This Row],[CA]]*INDEX('Paramètres listes'!$A$32:$C$34,MATCH(SPARES_MANUF[[#This Row],[Devise vendue]],'Paramètres listes'!$A$32:$A$34,0),MATCH(DASHBOARD!$J$5,'Paramètres listes'!$A$32:$C$32,0)),"0,00")</f>
        <v>1169.3710000000001</v>
      </c>
      <c r="AW695" s="261" t="str">
        <f>LEFT(SPARES_MANUF[[#This Row],[LCT]],9)</f>
        <v>LCT243066</v>
      </c>
      <c r="AX695" s="205" t="str">
        <f>SPARES_MANUF[[#This Row],[Collaborated date]]</f>
        <v>TBD</v>
      </c>
      <c r="AY695" s="206">
        <f>IF(AND(SPARES_MANUF[[#This Row],[Dashboard date]]&gt;40179,SPARES_MANUF[[#This Row],[Dashboard date]]&lt;45658),SPARES_MANUF[[#This Row],[Dashboard date]],0)</f>
        <v>0</v>
      </c>
      <c r="AZ695" s="207">
        <f>IF(OR(SPARES_MANUF[[#This Row],[Client]]="STELIA",SPARES_MANUF[[#This Row],[Priority]]="RTN",SPARES_MANUF[[#This Row],[Priority]]="EXP",SPARES_MANUF[[#This Row],[Priority]]="CRIT"),2,1)</f>
        <v>2</v>
      </c>
      <c r="BA695" s="208">
        <f>IFERROR(VLOOKUP(SPARES_MANUF[[#This Row],[P/N]],Tableau2[[#All],[PN]:[Temps alloués (h)]],16,FALSE),"TBD")</f>
        <v>3.74</v>
      </c>
      <c r="BB695" s="208">
        <f>IFERROR(SUM(SPARES_MANUF[[#This Row],[Temps alloués Unitaire]]*SPARES_MANUF[[#This Row],[Requested Qty]]),"TBD")</f>
        <v>3.74</v>
      </c>
    </row>
    <row r="696" spans="1:54" ht="51" hidden="1" x14ac:dyDescent="0.2">
      <c r="A696" s="335" t="str">
        <f>C696&amp;(RIGHT(D696,2))</f>
        <v>68195971</v>
      </c>
      <c r="B696" s="81" t="str">
        <f>IFERROR(VLOOKUP(F696,'Table V'!A:K,11,FALSE),"TBD")</f>
        <v>AIRBUS</v>
      </c>
      <c r="C696" s="81">
        <v>6819597</v>
      </c>
      <c r="D696" s="82" t="s">
        <v>1064</v>
      </c>
      <c r="E696" s="83" t="s">
        <v>86</v>
      </c>
      <c r="F696" s="81" t="s">
        <v>1266</v>
      </c>
      <c r="G696" s="81">
        <v>1</v>
      </c>
      <c r="H696" s="81">
        <v>0</v>
      </c>
      <c r="I696" s="81" t="str">
        <f>IFERROR(VLOOKUP(F696,'Stock PHS'!A:F,6,FALSE),"")</f>
        <v/>
      </c>
      <c r="J696" s="122" t="str">
        <f>IFERROR(VLOOKUP(F696,'Table V'!A:I,9,FALSE),"P/N INCONNU")</f>
        <v>P/N CONNU</v>
      </c>
      <c r="K696" s="81">
        <f>IFERROR(VLOOKUP(F696,'Table V'!A:J,10,FALSE),"TBD")</f>
        <v>0</v>
      </c>
      <c r="L696" s="81" t="str">
        <f>IFERROR(VLOOKUP(F696,'Table V'!A:C,3,FALSE),"LdF non existante")</f>
        <v>LdF Non approuvée</v>
      </c>
      <c r="M696" s="85"/>
      <c r="N696" s="85" t="str">
        <f>IFERROR(VLOOKUP(F696,'Table V'!A:H,8,FALSE),"À définir")</f>
        <v>OUI</v>
      </c>
      <c r="O696" s="81">
        <f>IFERROR(VLOOKUP(F696,'Table V'!A:E,2,FALSE),"TBD")</f>
        <v>11</v>
      </c>
      <c r="P696" s="81" t="str">
        <f>IFERROR(CONCATENATE(VLOOKUP(F696,'Table V'!$A$1:$Q$259969,17,FALSE),"-",(RIGHT(C696,4)),"0",D696),"")</f>
        <v>1251019-959701</v>
      </c>
      <c r="Q696" s="92" t="str">
        <f>IFERROR(VLOOKUP(F696,'Table V'!A:L,12,FALSE),"")</f>
        <v>LAB</v>
      </c>
      <c r="R696" s="82" t="s">
        <v>1324</v>
      </c>
      <c r="S696" s="81" t="s">
        <v>153</v>
      </c>
      <c r="T696" s="90"/>
      <c r="U696" s="88"/>
      <c r="V696" s="93" t="str">
        <f>IFERROR(VLOOKUP(F696,'Table V'!A:F,6,FALSE),"TBD")</f>
        <v>6M90110600
6M00635400
6M00660400</v>
      </c>
      <c r="W696" s="94" t="str">
        <f>IFERROR(VLOOKUP(F696,'Table V'!A:G,7,FALSE),"TBD")</f>
        <v>Qté 1</v>
      </c>
      <c r="X696" s="94" t="str">
        <f>IFERROR(VLOOKUP(A696,[1]Feuil1!$A:$AJ,32,FALSE),"N/A")</f>
        <v>Waiting</v>
      </c>
      <c r="Y696" s="96" t="s">
        <v>1937</v>
      </c>
      <c r="Z696" s="89" t="s">
        <v>1468</v>
      </c>
      <c r="AA696" s="81" t="s">
        <v>840</v>
      </c>
      <c r="AB696" s="85">
        <v>20629</v>
      </c>
      <c r="AC696" s="85"/>
      <c r="AD696" s="85"/>
      <c r="AE696" s="90">
        <v>43479</v>
      </c>
      <c r="AF696" s="90" t="s">
        <v>129</v>
      </c>
      <c r="AG696" s="90" t="str">
        <f>IF(OR(E696="AOG",E696="CRIT"),(IFERROR(IF(AF696=0,WORKDAY(AE696,-2),WORKDAY(AF696,-2)),"TBD")),(IFERROR(IF(AF696=0,WORKDAY(AE696,-4),WORKDAY(AF696,-4)),"TBD")))</f>
        <v>TBD</v>
      </c>
      <c r="AH696" s="81"/>
      <c r="AI696" s="245" t="str">
        <f>IFERROR(VLOOKUP(SPARES_MANUF[[#This Row],[LCT pour mise à la MAD]],[2]MAD!$B$4:$J$500000,2,FALSE),"MAD TBD")</f>
        <v>MAD TBD</v>
      </c>
      <c r="AJ696" s="248" t="str">
        <f>IFERROR(VLOOKUP(SPARES_MANUF[[#This Row],[LCT pour mise à la MAD]],[2]MAD!$B$4:$J$500000,9,FALSE),"")</f>
        <v/>
      </c>
      <c r="AK696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6" s="133" t="str">
        <f>SPARES_MANUF[[#This Row],[Promised ODD]]</f>
        <v>TBD</v>
      </c>
      <c r="AM696" s="81"/>
      <c r="AN696" s="200">
        <f>IFERROR(VLOOKUP(SPARES_MANUF[[#This Row],[P/N]],'Table V'!A$1:O$7777,13,FALSE),"0,00")</f>
        <v>1628</v>
      </c>
      <c r="AO696" s="213">
        <f>IFERROR(VLOOKUP(SPARES_MANUF[[#This Row],[P/N]],'Table V'!A$1:O$7777,14,FALSE),"0,00")</f>
        <v>0</v>
      </c>
      <c r="AP696" s="217" t="str">
        <f>IFERROR(VLOOKUP(SPARES_MANUF[[#This Row],[P/N]],'Table V'!A$1:O$7777,15,FALSE),"TBD")</f>
        <v>EUR</v>
      </c>
      <c r="AQ696" s="213" t="str">
        <f>IFERROR(VLOOKUP(SPARES_MANUF[[#This Row],[CONCAT]],[3]PO_AS!$A$2:$R$2520,16,FALSE),"TBD")</f>
        <v>TBD</v>
      </c>
      <c r="AR696" s="214" t="str">
        <f>IFERROR(VLOOKUP(SPARES_MANUF[[#This Row],[CONCAT]],[3]PO_AS!$A$2:$S$2520,18,FALSE),"TBD")</f>
        <v>TBD</v>
      </c>
      <c r="AS696" s="214" t="str">
        <f>IF(OR(AN696=AQ696,AO696=AQ696),"Valide","Non valide")</f>
        <v>Non valide</v>
      </c>
      <c r="AT696" s="214" t="str">
        <f>IFERROR(IF(SEARCH(AP696,AR696),"Valide","Non valide"),"Non valide")</f>
        <v>Non valide</v>
      </c>
      <c r="AU69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1628</v>
      </c>
      <c r="AV696" s="280">
        <f>IFERROR(SPARES_MANUF[[#This Row],[CA]]*INDEX('Paramètres listes'!$A$32:$C$34,MATCH(SPARES_MANUF[[#This Row],[Devise vendue]],'Paramètres listes'!$A$32:$A$34,0),MATCH(DASHBOARD!$J$5,'Paramètres listes'!$A$32:$C$32,0)),"0,00")</f>
        <v>1628</v>
      </c>
      <c r="AW696" s="261" t="str">
        <f>LEFT(SPARES_MANUF[[#This Row],[LCT]],9)</f>
        <v>LCT239675</v>
      </c>
      <c r="AX696" s="205" t="str">
        <f>SPARES_MANUF[[#This Row],[Collaborated date]]</f>
        <v>TBD</v>
      </c>
      <c r="AY696" s="206">
        <f>IF(AND(SPARES_MANUF[[#This Row],[Dashboard date]]&gt;40179,SPARES_MANUF[[#This Row],[Dashboard date]]&lt;45658),SPARES_MANUF[[#This Row],[Dashboard date]],0)</f>
        <v>0</v>
      </c>
      <c r="AZ696" s="207">
        <f>IF(OR(SPARES_MANUF[[#This Row],[Client]]="STELIA",SPARES_MANUF[[#This Row],[Priority]]="RTN",SPARES_MANUF[[#This Row],[Priority]]="EXP",SPARES_MANUF[[#This Row],[Priority]]="CRIT"),2,1)</f>
        <v>2</v>
      </c>
      <c r="BA696" s="208">
        <f>IFERROR(VLOOKUP(SPARES_MANUF[[#This Row],[P/N]],Tableau2[[#All],[PN]:[Temps alloués (h)]],16,FALSE),"TBD")</f>
        <v>0</v>
      </c>
      <c r="BB696" s="208">
        <f>IFERROR(SUM(SPARES_MANUF[[#This Row],[Temps alloués Unitaire]]*SPARES_MANUF[[#This Row],[Requested Qty]]),"TBD")</f>
        <v>0</v>
      </c>
    </row>
    <row r="697" spans="1:54" ht="63.75" hidden="1" x14ac:dyDescent="0.2">
      <c r="A697" s="335" t="str">
        <f>C697&amp;(RIGHT(D697,2))</f>
        <v>2792645110</v>
      </c>
      <c r="B697" s="81" t="str">
        <f>IFERROR(VLOOKUP(F697,'Table V'!A:K,11,FALSE),"TBD")</f>
        <v>AIRBUS</v>
      </c>
      <c r="C697" s="81">
        <v>27926451</v>
      </c>
      <c r="D697" s="85">
        <v>10</v>
      </c>
      <c r="E697" s="83" t="s">
        <v>78</v>
      </c>
      <c r="F697" s="81" t="s">
        <v>561</v>
      </c>
      <c r="G697" s="81">
        <v>1</v>
      </c>
      <c r="H697" s="81">
        <v>1</v>
      </c>
      <c r="I697" s="81" t="str">
        <f>IFERROR(VLOOKUP(F697,'Stock PHS'!A:F,6,FALSE),"")</f>
        <v/>
      </c>
      <c r="J697" s="122" t="str">
        <f>IFERROR(VLOOKUP(F697,'Table V'!A:I,9,FALSE),"P/N INCONNU")</f>
        <v>P/N CONNU</v>
      </c>
      <c r="K697" s="81" t="str">
        <f>IFERROR(VLOOKUP(F697,'Table V'!A:J,10,FALSE),"TBD")</f>
        <v>NB01424P</v>
      </c>
      <c r="L697" s="81" t="str">
        <f>IFERROR(VLOOKUP(F697,'Table V'!A:C,3,FALSE),"LdF non existante")</f>
        <v>LdF Non approuvée</v>
      </c>
      <c r="M697" s="85" t="s">
        <v>46</v>
      </c>
      <c r="N697" s="81" t="str">
        <f>IFERROR(VLOOKUP(F697,'Table V'!A:H,8,FALSE),"À définir")</f>
        <v>NON</v>
      </c>
      <c r="O697" s="81">
        <f>IFERROR(VLOOKUP(F697,'Table V'!A:E,2,FALSE),"TBD")</f>
        <v>108</v>
      </c>
      <c r="P697" s="81" t="str">
        <f>IFERROR(CONCATENATE(VLOOKUP(F697,'Table V'!$A$1:$Q$259969,17,FALSE),"-",(RIGHT(C697,4)),"0",D697),"")</f>
        <v>1251019-6451010</v>
      </c>
      <c r="Q697" s="86" t="str">
        <f>IFERROR(VLOOKUP(F697,'Table V'!A:L,12,FALSE),"")</f>
        <v>LAB</v>
      </c>
      <c r="R697" s="82" t="s">
        <v>987</v>
      </c>
      <c r="S697" s="81" t="s">
        <v>166</v>
      </c>
      <c r="T697" s="90"/>
      <c r="U697" s="88" t="s">
        <v>10</v>
      </c>
      <c r="V697" s="86">
        <f>IFERROR(VLOOKUP(F697,'Table V'!A:F,6,FALSE),"TBD")</f>
        <v>6963403800</v>
      </c>
      <c r="W697" s="81" t="str">
        <f>IFERROR(VLOOKUP(F697,'Table V'!A:G,7,FALSE),"TBD")</f>
        <v>Qté 1</v>
      </c>
      <c r="X697" s="81" t="str">
        <f>IFERROR(VLOOKUP(A697,[1]Feuil1!$A:$AJ,32,FALSE),"N/A")</f>
        <v>Waiting</v>
      </c>
      <c r="Y697" s="96" t="s">
        <v>1897</v>
      </c>
      <c r="Z697" s="89" t="s">
        <v>1975</v>
      </c>
      <c r="AA697" s="81" t="s">
        <v>840</v>
      </c>
      <c r="AB697" s="85">
        <v>17883</v>
      </c>
      <c r="AC697" s="85" t="s">
        <v>1031</v>
      </c>
      <c r="AD697" s="85" t="s">
        <v>1958</v>
      </c>
      <c r="AE697" s="90">
        <v>43406</v>
      </c>
      <c r="AF697" s="90" t="s">
        <v>129</v>
      </c>
      <c r="AG697" s="90" t="str">
        <f>IF(OR(E697="AOG",E697="CRIT"),(IFERROR(IF(AF697=0,WORKDAY(AE697,-2),WORKDAY(AF697,-2)),"TBD")),(IFERROR(IF(AF697=0,WORKDAY(AE697,-4),WORKDAY(AF697,-4)),"TBD")))</f>
        <v>TBD</v>
      </c>
      <c r="AH697" s="81"/>
      <c r="AI697" s="245" t="str">
        <f>IFERROR(VLOOKUP(SPARES_MANUF[[#This Row],[LCT pour mise à la MAD]],[2]MAD!$B$4:$J$500000,2,FALSE),"MAD TBD")</f>
        <v>MAD TBD</v>
      </c>
      <c r="AJ697" s="248" t="str">
        <f>IFERROR(VLOOKUP(SPARES_MANUF[[#This Row],[LCT pour mise à la MAD]],[2]MAD!$B$4:$J$500000,9,FALSE),"")</f>
        <v/>
      </c>
      <c r="AK697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7" s="133" t="str">
        <f>SPARES_MANUF[[#This Row],[Promised ODD]]</f>
        <v>TBD</v>
      </c>
      <c r="AM697" s="90"/>
      <c r="AN697" s="200">
        <f>IFERROR(VLOOKUP(SPARES_MANUF[[#This Row],[P/N]],'Table V'!A$1:O$7777,13,FALSE),"0,00")</f>
        <v>4194</v>
      </c>
      <c r="AO697" s="213">
        <f>IFERROR(VLOOKUP(SPARES_MANUF[[#This Row],[P/N]],'Table V'!A$1:O$7777,14,FALSE),"0,00")</f>
        <v>0</v>
      </c>
      <c r="AP697" s="214" t="str">
        <f>IFERROR(VLOOKUP(SPARES_MANUF[[#This Row],[P/N]],'Table V'!A$1:O$7777,15,FALSE),"TBD")</f>
        <v>USD</v>
      </c>
      <c r="AQ697" s="213">
        <f>IFERROR(VLOOKUP(SPARES_MANUF[[#This Row],[CONCAT]],[3]PO_AS!$A$2:$R$2520,16,FALSE),"TBD")</f>
        <v>4194</v>
      </c>
      <c r="AR697" s="214" t="str">
        <f>IFERROR(VLOOKUP(SPARES_MANUF[[#This Row],[CONCAT]],[3]PO_AS!$A$2:$S$2520,18,FALSE),"TBD")</f>
        <v>USD</v>
      </c>
      <c r="AS697" s="215" t="str">
        <f>IF(OR(AN697=AQ697,AO697=AQ697),"Valide","Non valide")</f>
        <v>Valide</v>
      </c>
      <c r="AT697" s="215" t="str">
        <f>IFERROR(IF(SEARCH(AP697,AR697),"Valide","Non valide"),"Non valide")</f>
        <v>Valide</v>
      </c>
      <c r="AU69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697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697" s="261" t="str">
        <f>LEFT(SPARES_MANUF[[#This Row],[LCT]],9)</f>
        <v>LCT164069</v>
      </c>
      <c r="AX697" s="205" t="str">
        <f>SPARES_MANUF[[#This Row],[Collaborated date]]</f>
        <v>TBD</v>
      </c>
      <c r="AY697" s="206">
        <f>IF(AND(SPARES_MANUF[[#This Row],[Dashboard date]]&gt;40179,SPARES_MANUF[[#This Row],[Dashboard date]]&lt;45658),SPARES_MANUF[[#This Row],[Dashboard date]],0)</f>
        <v>0</v>
      </c>
      <c r="AZ697" s="207">
        <f>IF(OR(SPARES_MANUF[[#This Row],[Client]]="STELIA",SPARES_MANUF[[#This Row],[Priority]]="RTN",SPARES_MANUF[[#This Row],[Priority]]="EXP",SPARES_MANUF[[#This Row],[Priority]]="CRIT"),2,1)</f>
        <v>2</v>
      </c>
      <c r="BA697" s="208">
        <f>IFERROR(VLOOKUP(SPARES_MANUF[[#This Row],[P/N]],Tableau2[[#All],[PN]:[Temps alloués (h)]],16,FALSE),"TBD")</f>
        <v>4.9800000000000004</v>
      </c>
      <c r="BB697" s="208">
        <f>IFERROR(SUM(SPARES_MANUF[[#This Row],[Temps alloués Unitaire]]*SPARES_MANUF[[#This Row],[Requested Qty]]),"TBD")</f>
        <v>4.9800000000000004</v>
      </c>
    </row>
    <row r="698" spans="1:54" ht="51" hidden="1" x14ac:dyDescent="0.2">
      <c r="A698" s="335" t="str">
        <f>C698&amp;(RIGHT(D698,2))</f>
        <v>2807800410</v>
      </c>
      <c r="B698" s="81" t="str">
        <f>IFERROR(VLOOKUP(F698,'Table V'!A:K,11,FALSE),"TBD")</f>
        <v>AIRBUS</v>
      </c>
      <c r="C698" s="81">
        <v>28078004</v>
      </c>
      <c r="D698" s="82" t="s">
        <v>139</v>
      </c>
      <c r="E698" s="83" t="s">
        <v>78</v>
      </c>
      <c r="F698" s="81" t="s">
        <v>561</v>
      </c>
      <c r="G698" s="81">
        <v>3</v>
      </c>
      <c r="H698" s="81">
        <v>3</v>
      </c>
      <c r="I698" s="81" t="str">
        <f>IFERROR(VLOOKUP(F698,'Stock PHS'!A:F,6,FALSE),"")</f>
        <v/>
      </c>
      <c r="J698" s="122" t="str">
        <f>IFERROR(VLOOKUP(F698,'Table V'!A:I,9,FALSE),"P/N INCONNU")</f>
        <v>P/N CONNU</v>
      </c>
      <c r="K698" s="81" t="str">
        <f>IFERROR(VLOOKUP(F698,'Table V'!A:J,10,FALSE),"TBD")</f>
        <v>NB01424P</v>
      </c>
      <c r="L698" s="81" t="str">
        <f>IFERROR(VLOOKUP(F698,'Table V'!A:C,3,FALSE),"LdF non existante")</f>
        <v>LdF Non approuvée</v>
      </c>
      <c r="M698" s="85"/>
      <c r="N698" s="85" t="str">
        <f>IFERROR(VLOOKUP(F698,'Table V'!A:H,8,FALSE),"À définir")</f>
        <v>NON</v>
      </c>
      <c r="O698" s="81">
        <f>IFERROR(VLOOKUP(F698,'Table V'!A:E,2,FALSE),"TBD")</f>
        <v>108</v>
      </c>
      <c r="P698" s="85" t="str">
        <f>IFERROR(CONCATENATE(VLOOKUP(F698,'Table V'!$A$1:$Q$259969,17,FALSE),"-",(RIGHT(C698,4)),"0",D698),"")</f>
        <v>1251019-8004010</v>
      </c>
      <c r="Q698" s="92" t="str">
        <f>IFERROR(VLOOKUP(F698,'Table V'!A:L,12,FALSE),"")</f>
        <v>LAB</v>
      </c>
      <c r="R698" s="82" t="s">
        <v>1516</v>
      </c>
      <c r="S698" s="81" t="s">
        <v>258</v>
      </c>
      <c r="T698" s="90"/>
      <c r="U698" s="88"/>
      <c r="V698" s="93">
        <f>IFERROR(VLOOKUP(F698,'Table V'!A:F,6,FALSE),"TBD")</f>
        <v>6963403800</v>
      </c>
      <c r="W698" s="94" t="str">
        <f>IFERROR(VLOOKUP(F698,'Table V'!A:G,7,FALSE),"TBD")</f>
        <v>Qté 1</v>
      </c>
      <c r="X698" s="81" t="str">
        <f>IFERROR(VLOOKUP(A698,[1]Feuil1!$A:$AJ,32,FALSE),"N/A")</f>
        <v>Waiting</v>
      </c>
      <c r="Y698" s="96" t="s">
        <v>1937</v>
      </c>
      <c r="Z698" s="89" t="s">
        <v>1977</v>
      </c>
      <c r="AA698" s="81" t="s">
        <v>840</v>
      </c>
      <c r="AB698" s="85">
        <v>22405</v>
      </c>
      <c r="AC698" s="85"/>
      <c r="AD698" s="85"/>
      <c r="AE698" s="90">
        <v>43551</v>
      </c>
      <c r="AF698" s="90" t="s">
        <v>129</v>
      </c>
      <c r="AG698" s="90" t="str">
        <f>IF(OR(E698="AOG",E698="CRIT"),(IFERROR(IF(AF698=0,WORKDAY(AE698,-2),WORKDAY(AF698,-2)),"TBD")),(IFERROR(IF(AF698=0,WORKDAY(AE698,-4),WORKDAY(AF698,-4)),"TBD")))</f>
        <v>TBD</v>
      </c>
      <c r="AH698" s="81"/>
      <c r="AI698" s="245" t="str">
        <f>IFERROR(VLOOKUP(SPARES_MANUF[[#This Row],[LCT pour mise à la MAD]],[2]MAD!$B$4:$J$500000,2,FALSE),"MAD TBD")</f>
        <v>MAD TBD</v>
      </c>
      <c r="AJ698" s="248" t="str">
        <f>IFERROR(VLOOKUP(SPARES_MANUF[[#This Row],[LCT pour mise à la MAD]],[2]MAD!$B$4:$J$500000,9,FALSE),"")</f>
        <v/>
      </c>
      <c r="AK698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8" s="133" t="str">
        <f>SPARES_MANUF[[#This Row],[Promised ODD]]</f>
        <v>TBD</v>
      </c>
      <c r="AM698" s="90"/>
      <c r="AN698" s="200">
        <f>IFERROR(VLOOKUP(SPARES_MANUF[[#This Row],[P/N]],'Table V'!A$1:O$7777,13,FALSE),"0,00")</f>
        <v>4194</v>
      </c>
      <c r="AO698" s="213">
        <f>IFERROR(VLOOKUP(SPARES_MANUF[[#This Row],[P/N]],'Table V'!A$1:O$7777,14,FALSE),"0,00")</f>
        <v>0</v>
      </c>
      <c r="AP698" s="214" t="str">
        <f>IFERROR(VLOOKUP(SPARES_MANUF[[#This Row],[P/N]],'Table V'!A$1:O$7777,15,FALSE),"TBD")</f>
        <v>USD</v>
      </c>
      <c r="AQ698" s="213" t="str">
        <f>IFERROR(VLOOKUP(SPARES_MANUF[[#This Row],[CONCAT]],[3]PO_AS!$A$2:$R$2520,16,FALSE),"TBD")</f>
        <v>TBD</v>
      </c>
      <c r="AR698" s="214" t="str">
        <f>IFERROR(VLOOKUP(SPARES_MANUF[[#This Row],[CONCAT]],[3]PO_AS!$A$2:$S$2520,18,FALSE),"TBD")</f>
        <v>TBD</v>
      </c>
      <c r="AS698" s="214" t="str">
        <f>IF(OR(AN698=AQ698,AO698=AQ698),"Valide","Non valide")</f>
        <v>Non valide</v>
      </c>
      <c r="AT698" s="214" t="str">
        <f>IFERROR(IF(SEARCH(AP698,AR698),"Valide","Non valide"),"Non valide")</f>
        <v>Non valide</v>
      </c>
      <c r="AU69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12582</v>
      </c>
      <c r="AV698" s="280">
        <f>IFERROR(SPARES_MANUF[[#This Row],[CA]]*INDEX('Paramètres listes'!$A$32:$C$34,MATCH(SPARES_MANUF[[#This Row],[Devise vendue]],'Paramètres listes'!$A$32:$A$34,0),MATCH(DASHBOARD!$J$5,'Paramètres listes'!$A$32:$C$32,0)),"0,00")</f>
        <v>11197.98</v>
      </c>
      <c r="AW698" s="261" t="str">
        <f>LEFT(SPARES_MANUF[[#This Row],[LCT]],9)</f>
        <v>LCT283905</v>
      </c>
      <c r="AX698" s="205" t="str">
        <f>SPARES_MANUF[[#This Row],[Collaborated date]]</f>
        <v>TBD</v>
      </c>
      <c r="AY698" s="206">
        <f>IF(AND(SPARES_MANUF[[#This Row],[Dashboard date]]&gt;40179,SPARES_MANUF[[#This Row],[Dashboard date]]&lt;45658),SPARES_MANUF[[#This Row],[Dashboard date]],0)</f>
        <v>0</v>
      </c>
      <c r="AZ698" s="207">
        <f>IF(OR(SPARES_MANUF[[#This Row],[Client]]="STELIA",SPARES_MANUF[[#This Row],[Priority]]="RTN",SPARES_MANUF[[#This Row],[Priority]]="EXP",SPARES_MANUF[[#This Row],[Priority]]="CRIT"),2,1)</f>
        <v>2</v>
      </c>
      <c r="BA698" s="208">
        <f>IFERROR(VLOOKUP(SPARES_MANUF[[#This Row],[P/N]],Tableau2[[#All],[PN]:[Temps alloués (h)]],16,FALSE),"TBD")</f>
        <v>4.9800000000000004</v>
      </c>
      <c r="BB698" s="208">
        <f>IFERROR(SUM(SPARES_MANUF[[#This Row],[Temps alloués Unitaire]]*SPARES_MANUF[[#This Row],[Requested Qty]]),"TBD")</f>
        <v>14.940000000000001</v>
      </c>
    </row>
    <row r="699" spans="1:54" ht="38.25" hidden="1" x14ac:dyDescent="0.2">
      <c r="A699" s="335" t="str">
        <f>C699&amp;(RIGHT(D699,2))</f>
        <v>2799225910</v>
      </c>
      <c r="B699" s="81" t="str">
        <f>IFERROR(VLOOKUP(F699,'Table V'!A:K,11,FALSE),"TBD")</f>
        <v>AIRBUS</v>
      </c>
      <c r="C699" s="81">
        <v>27992259</v>
      </c>
      <c r="D699" s="85" t="s">
        <v>139</v>
      </c>
      <c r="E699" s="83" t="s">
        <v>78</v>
      </c>
      <c r="F699" s="81" t="s">
        <v>475</v>
      </c>
      <c r="G699" s="81">
        <v>2</v>
      </c>
      <c r="H699" s="81">
        <v>2</v>
      </c>
      <c r="I699" s="81" t="str">
        <f>IFERROR(VLOOKUP(F699,'Stock PHS'!A:F,6,FALSE),"")</f>
        <v/>
      </c>
      <c r="J699" s="122" t="str">
        <f>IFERROR(VLOOKUP(F699,'Table V'!A:I,9,FALSE),"P/N INCONNU")</f>
        <v>P/N CONNU</v>
      </c>
      <c r="K699" s="81" t="str">
        <f>IFERROR(VLOOKUP(F699,'Table V'!A:J,10,FALSE),"TBD")</f>
        <v>NB06482P</v>
      </c>
      <c r="L699" s="81" t="str">
        <f>IFERROR(VLOOKUP(F699,'Table V'!A:C,3,FALSE),"LdF non existante")</f>
        <v>LdF Non approuvée</v>
      </c>
      <c r="M699" s="85"/>
      <c r="N699" s="81" t="str">
        <f>IFERROR(VLOOKUP(F699,'Table V'!A:H,8,FALSE),"À définir")</f>
        <v>NON</v>
      </c>
      <c r="O699" s="81">
        <f>IFERROR(VLOOKUP(F699,'Table V'!A:E,2,FALSE),"TBD")</f>
        <v>22</v>
      </c>
      <c r="P699" s="81" t="str">
        <f>IFERROR(CONCATENATE(VLOOKUP(F699,'Table V'!$A$1:$Q$259969,17,FALSE),"-",(RIGHT(C699,4)),"0",D699),"")</f>
        <v>1251019-2259010</v>
      </c>
      <c r="Q699" s="86" t="str">
        <f>IFERROR(VLOOKUP(F699,'Table V'!A:L,12,FALSE),"")</f>
        <v>LAB</v>
      </c>
      <c r="R699" s="82" t="s">
        <v>1213</v>
      </c>
      <c r="S699" s="81" t="s">
        <v>1214</v>
      </c>
      <c r="T699" s="90"/>
      <c r="U699" s="88"/>
      <c r="V699" s="86" t="str">
        <f>IFERROR(VLOOKUP(F699,'Table V'!A:F,6,FALSE),"TBD")</f>
        <v>6939600100
6944100100</v>
      </c>
      <c r="W699" s="81" t="str">
        <f>IFERROR(VLOOKUP(F699,'Table V'!A:G,7,FALSE),"TBD")</f>
        <v>Qté 1
Qté 1</v>
      </c>
      <c r="X699" s="81" t="str">
        <f>IFERROR(VLOOKUP(A699,[1]Feuil1!$A:$AJ,32,FALSE),"N/A")</f>
        <v>Waiting</v>
      </c>
      <c r="Y699" s="96" t="s">
        <v>1897</v>
      </c>
      <c r="Z699" s="89" t="s">
        <v>1465</v>
      </c>
      <c r="AA699" s="81" t="s">
        <v>840</v>
      </c>
      <c r="AB699" s="85">
        <v>19840</v>
      </c>
      <c r="AC699" s="85"/>
      <c r="AD699" s="85" t="s">
        <v>1959</v>
      </c>
      <c r="AE699" s="90">
        <v>43463</v>
      </c>
      <c r="AF699" s="90" t="s">
        <v>129</v>
      </c>
      <c r="AG699" s="90" t="str">
        <f>IF(OR(E699="AOG",E699="CRIT"),(IFERROR(IF(AF699=0,WORKDAY(AE699,-2),WORKDAY(AF699,-2)),"TBD")),(IFERROR(IF(AF699=0,WORKDAY(AE699,-4),WORKDAY(AF699,-4)),"TBD")))</f>
        <v>TBD</v>
      </c>
      <c r="AH699" s="81"/>
      <c r="AI699" s="245" t="str">
        <f>IFERROR(VLOOKUP(SPARES_MANUF[[#This Row],[LCT pour mise à la MAD]],[2]MAD!$B$4:$J$500000,2,FALSE),"MAD TBD")</f>
        <v>MAD TBD</v>
      </c>
      <c r="AJ699" s="248" t="str">
        <f>IFERROR(VLOOKUP(SPARES_MANUF[[#This Row],[LCT pour mise à la MAD]],[2]MAD!$B$4:$J$500000,9,FALSE),"")</f>
        <v/>
      </c>
      <c r="AK699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699" s="133" t="str">
        <f>SPARES_MANUF[[#This Row],[Promised ODD]]</f>
        <v>TBD</v>
      </c>
      <c r="AM699" s="90"/>
      <c r="AN699" s="200">
        <f>IFERROR(VLOOKUP(SPARES_MANUF[[#This Row],[P/N]],'Table V'!A$1:O$7777,13,FALSE),"0,00")</f>
        <v>4106</v>
      </c>
      <c r="AO699" s="213">
        <f>IFERROR(VLOOKUP(SPARES_MANUF[[#This Row],[P/N]],'Table V'!A$1:O$7777,14,FALSE),"0,00")</f>
        <v>0</v>
      </c>
      <c r="AP699" s="214" t="str">
        <f>IFERROR(VLOOKUP(SPARES_MANUF[[#This Row],[P/N]],'Table V'!A$1:O$7777,15,FALSE),"TBD")</f>
        <v>USD</v>
      </c>
      <c r="AQ699" s="213">
        <f>IFERROR(VLOOKUP(SPARES_MANUF[[#This Row],[CONCAT]],[3]PO_AS!$A$2:$R$2520,16,FALSE),"TBD")</f>
        <v>4106</v>
      </c>
      <c r="AR699" s="214" t="str">
        <f>IFERROR(VLOOKUP(SPARES_MANUF[[#This Row],[CONCAT]],[3]PO_AS!$A$2:$S$2520,18,FALSE),"TBD")</f>
        <v>USD</v>
      </c>
      <c r="AS699" s="215" t="str">
        <f>IF(OR(AN699=AQ699,AO699=AQ699),"Valide","Non valide")</f>
        <v>Valide</v>
      </c>
      <c r="AT699" s="215" t="str">
        <f>IFERROR(IF(SEARCH(AP699,AR699),"Valide","Non valide"),"Non valide")</f>
        <v>Valide</v>
      </c>
      <c r="AU69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8212</v>
      </c>
      <c r="AV699" s="280">
        <f>IFERROR(SPARES_MANUF[[#This Row],[CA]]*INDEX('Paramètres listes'!$A$32:$C$34,MATCH(SPARES_MANUF[[#This Row],[Devise vendue]],'Paramètres listes'!$A$32:$A$34,0),MATCH(DASHBOARD!$J$5,'Paramètres listes'!$A$32:$C$32,0)),"0,00")</f>
        <v>7308.68</v>
      </c>
      <c r="AW699" s="261" t="str">
        <f>LEFT(SPARES_MANUF[[#This Row],[LCT]],9)</f>
        <v>LCT205377</v>
      </c>
      <c r="AX699" s="205" t="str">
        <f>SPARES_MANUF[[#This Row],[Collaborated date]]</f>
        <v>TBD</v>
      </c>
      <c r="AY699" s="206">
        <f>IF(AND(SPARES_MANUF[[#This Row],[Dashboard date]]&gt;40179,SPARES_MANUF[[#This Row],[Dashboard date]]&lt;45658),SPARES_MANUF[[#This Row],[Dashboard date]],0)</f>
        <v>0</v>
      </c>
      <c r="AZ699" s="207">
        <f>IF(OR(SPARES_MANUF[[#This Row],[Client]]="STELIA",SPARES_MANUF[[#This Row],[Priority]]="RTN",SPARES_MANUF[[#This Row],[Priority]]="EXP",SPARES_MANUF[[#This Row],[Priority]]="CRIT"),2,1)</f>
        <v>2</v>
      </c>
      <c r="BA699" s="208">
        <f>IFERROR(VLOOKUP(SPARES_MANUF[[#This Row],[P/N]],Tableau2[[#All],[PN]:[Temps alloués (h)]],16,FALSE),"TBD")</f>
        <v>9.7100000000000009</v>
      </c>
      <c r="BB699" s="208">
        <f>IFERROR(SUM(SPARES_MANUF[[#This Row],[Temps alloués Unitaire]]*SPARES_MANUF[[#This Row],[Requested Qty]]),"TBD")</f>
        <v>19.420000000000002</v>
      </c>
    </row>
    <row r="700" spans="1:54" ht="51" hidden="1" x14ac:dyDescent="0.2">
      <c r="A700" s="335" t="str">
        <f>C700&amp;(RIGHT(D700,2))</f>
        <v>2794403810</v>
      </c>
      <c r="B700" s="81" t="str">
        <f>IFERROR(VLOOKUP(F700,'Table V'!A:K,11,FALSE),"TBD")</f>
        <v>AIRBUS</v>
      </c>
      <c r="C700" s="81">
        <v>27944038</v>
      </c>
      <c r="D700" s="85" t="s">
        <v>139</v>
      </c>
      <c r="E700" s="83" t="s">
        <v>86</v>
      </c>
      <c r="F700" s="81" t="s">
        <v>77</v>
      </c>
      <c r="G700" s="81">
        <v>1</v>
      </c>
      <c r="H700" s="81">
        <v>1</v>
      </c>
      <c r="I700" s="81" t="str">
        <f>IFERROR(VLOOKUP(F700,'Stock PHS'!A:F,6,FALSE),"")</f>
        <v/>
      </c>
      <c r="J700" s="122" t="str">
        <f>IFERROR(VLOOKUP(F700,'Table V'!A:I,9,FALSE),"P/N INCONNU")</f>
        <v>P/N CONNU</v>
      </c>
      <c r="K700" s="81" t="str">
        <f>IFERROR(VLOOKUP(F700,'Table V'!A:J,10,FALSE),"TBD")</f>
        <v>VB0044D</v>
      </c>
      <c r="L700" s="81" t="str">
        <f>IFERROR(VLOOKUP(F700,'Table V'!A:C,3,FALSE),"LdF non existante")</f>
        <v>LdF approuvée</v>
      </c>
      <c r="M700" s="85" t="s">
        <v>46</v>
      </c>
      <c r="N700" s="81" t="str">
        <f>IFERROR(VLOOKUP(F700,'Table V'!A:H,8,FALSE),"À définir")</f>
        <v>NON</v>
      </c>
      <c r="O700" s="81">
        <f>IFERROR(VLOOKUP(F700,'Table V'!A:E,2,FALSE),"TBD")</f>
        <v>517</v>
      </c>
      <c r="P700" s="81" t="str">
        <f>IFERROR(CONCATENATE(VLOOKUP(F700,'Table V'!$A$1:$Q$259969,17,FALSE),"-",(RIGHT(C700,4)),"0",D700),"")</f>
        <v>1251019-4038010</v>
      </c>
      <c r="Q700" s="86" t="str">
        <f>IFERROR(VLOOKUP(F700,'Table V'!A:L,12,FALSE),"")</f>
        <v>LAB</v>
      </c>
      <c r="R700" s="82" t="s">
        <v>1050</v>
      </c>
      <c r="S700" s="81" t="s">
        <v>167</v>
      </c>
      <c r="T700" s="90"/>
      <c r="U700" s="88" t="s">
        <v>18</v>
      </c>
      <c r="V700" s="86" t="str">
        <f>IFERROR(VLOOKUP(F700,'Table V'!A:F,6,FALSE),"TBD")</f>
        <v>6V01965900</v>
      </c>
      <c r="W700" s="81" t="str">
        <f>IFERROR(VLOOKUP(F700,'Table V'!A:G,7,FALSE),"TBD")</f>
        <v>Qté 1</v>
      </c>
      <c r="X700" s="81" t="str">
        <f>IFERROR(VLOOKUP(A700,[1]Feuil1!$A:$AJ,32,FALSE),"N/A")</f>
        <v>Waiting</v>
      </c>
      <c r="Y700" s="96" t="s">
        <v>1897</v>
      </c>
      <c r="Z700" s="89" t="s">
        <v>1466</v>
      </c>
      <c r="AA700" s="81" t="s">
        <v>840</v>
      </c>
      <c r="AB700" s="85">
        <v>18204</v>
      </c>
      <c r="AC700" s="85"/>
      <c r="AD700" s="85">
        <v>5805</v>
      </c>
      <c r="AE700" s="90">
        <v>43486</v>
      </c>
      <c r="AF700" s="90" t="s">
        <v>129</v>
      </c>
      <c r="AG700" s="90" t="str">
        <f>IF(OR(E700="AOG",E700="CRIT"),(IFERROR(IF(AF700=0,WORKDAY(AE700,-2),WORKDAY(AF700,-2)),"TBD")),(IFERROR(IF(AF700=0,WORKDAY(AE700,-4),WORKDAY(AF700,-4)),"TBD")))</f>
        <v>TBD</v>
      </c>
      <c r="AH700" s="81"/>
      <c r="AI700" s="245" t="str">
        <f>IFERROR(VLOOKUP(SPARES_MANUF[[#This Row],[LCT pour mise à la MAD]],[2]MAD!$B$4:$J$500000,2,FALSE),"MAD TBD")</f>
        <v>MAD TBD</v>
      </c>
      <c r="AJ700" s="248" t="str">
        <f>IFERROR(VLOOKUP(SPARES_MANUF[[#This Row],[LCT pour mise à la MAD]],[2]MAD!$B$4:$J$500000,9,FALSE),"")</f>
        <v/>
      </c>
      <c r="AK700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0" s="133" t="str">
        <f>SPARES_MANUF[[#This Row],[Promised ODD]]</f>
        <v>TBD</v>
      </c>
      <c r="AM700" s="90"/>
      <c r="AN700" s="200">
        <f>IFERROR(VLOOKUP(SPARES_MANUF[[#This Row],[P/N]],'Table V'!A$1:O$7777,13,FALSE),"0,00")</f>
        <v>1951</v>
      </c>
      <c r="AO700" s="213">
        <f>IFERROR(VLOOKUP(SPARES_MANUF[[#This Row],[P/N]],'Table V'!A$1:O$7777,14,FALSE),"0,00")</f>
        <v>2697</v>
      </c>
      <c r="AP700" s="214" t="str">
        <f>IFERROR(VLOOKUP(SPARES_MANUF[[#This Row],[P/N]],'Table V'!A$1:O$7777,15,FALSE),"TBD")</f>
        <v>EUR</v>
      </c>
      <c r="AQ700" s="213">
        <f>IFERROR(VLOOKUP(SPARES_MANUF[[#This Row],[CONCAT]],[3]PO_AS!$A$2:$R$2520,16,FALSE),"TBD")</f>
        <v>1951</v>
      </c>
      <c r="AR700" s="214" t="str">
        <f>IFERROR(VLOOKUP(SPARES_MANUF[[#This Row],[CONCAT]],[3]PO_AS!$A$2:$S$2520,18,FALSE),"TBD")</f>
        <v>EUR</v>
      </c>
      <c r="AS700" s="215" t="str">
        <f>IF(OR(AN700=AQ700,AO700=AQ700),"Valide","Non valide")</f>
        <v>Valide</v>
      </c>
      <c r="AT700" s="215" t="str">
        <f>IFERROR(IF(SEARCH(AP700,AR700),"Valide","Non valide"),"Non valide")</f>
        <v>Valide</v>
      </c>
      <c r="AU70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1951</v>
      </c>
      <c r="AV700" s="280">
        <f>IFERROR(SPARES_MANUF[[#This Row],[CA]]*INDEX('Paramètres listes'!$A$32:$C$34,MATCH(SPARES_MANUF[[#This Row],[Devise vendue]],'Paramètres listes'!$A$32:$A$34,0),MATCH(DASHBOARD!$J$5,'Paramètres listes'!$A$32:$C$32,0)),"0,00")</f>
        <v>1951</v>
      </c>
      <c r="AW700" s="261" t="str">
        <f>LEFT(SPARES_MANUF[[#This Row],[LCT]],9)</f>
        <v>LCT168534</v>
      </c>
      <c r="AX700" s="205" t="str">
        <f>SPARES_MANUF[[#This Row],[Collaborated date]]</f>
        <v>TBD</v>
      </c>
      <c r="AY700" s="206">
        <f>IF(AND(SPARES_MANUF[[#This Row],[Dashboard date]]&gt;40179,SPARES_MANUF[[#This Row],[Dashboard date]]&lt;45658),SPARES_MANUF[[#This Row],[Dashboard date]],0)</f>
        <v>0</v>
      </c>
      <c r="AZ700" s="207">
        <f>IF(OR(SPARES_MANUF[[#This Row],[Client]]="STELIA",SPARES_MANUF[[#This Row],[Priority]]="RTN",SPARES_MANUF[[#This Row],[Priority]]="EXP",SPARES_MANUF[[#This Row],[Priority]]="CRIT"),2,1)</f>
        <v>2</v>
      </c>
      <c r="BA700" s="208">
        <f>IFERROR(VLOOKUP(SPARES_MANUF[[#This Row],[P/N]],Tableau2[[#All],[PN]:[Temps alloués (h)]],16,FALSE),"TBD")</f>
        <v>2.4300000000000002</v>
      </c>
      <c r="BB700" s="208">
        <f>IFERROR(SUM(SPARES_MANUF[[#This Row],[Temps alloués Unitaire]]*SPARES_MANUF[[#This Row],[Requested Qty]]),"TBD")</f>
        <v>2.4300000000000002</v>
      </c>
    </row>
    <row r="701" spans="1:54" ht="38.25" hidden="1" x14ac:dyDescent="0.2">
      <c r="A701" s="335" t="str">
        <f>C701&amp;(RIGHT(D701,2))</f>
        <v>2796145210</v>
      </c>
      <c r="B701" s="81" t="str">
        <f>IFERROR(VLOOKUP(F701,'Table V'!A:K,11,FALSE),"TBD")</f>
        <v>AIRBUS</v>
      </c>
      <c r="C701" s="81">
        <v>27961452</v>
      </c>
      <c r="D701" s="85" t="s">
        <v>139</v>
      </c>
      <c r="E701" s="83" t="s">
        <v>86</v>
      </c>
      <c r="F701" s="81" t="s">
        <v>561</v>
      </c>
      <c r="G701" s="81">
        <v>1</v>
      </c>
      <c r="H701" s="81">
        <v>1</v>
      </c>
      <c r="I701" s="81" t="str">
        <f>IFERROR(VLOOKUP(F701,'Stock PHS'!A:F,6,FALSE),"")</f>
        <v/>
      </c>
      <c r="J701" s="122" t="str">
        <f>IFERROR(VLOOKUP(F701,'Table V'!A:I,9,FALSE),"P/N INCONNU")</f>
        <v>P/N CONNU</v>
      </c>
      <c r="K701" s="81" t="str">
        <f>IFERROR(VLOOKUP(F701,'Table V'!A:J,10,FALSE),"TBD")</f>
        <v>NB01424P</v>
      </c>
      <c r="L701" s="81" t="str">
        <f>IFERROR(VLOOKUP(F701,'Table V'!A:C,3,FALSE),"LdF non existante")</f>
        <v>LdF Non approuvée</v>
      </c>
      <c r="M701" s="85" t="s">
        <v>46</v>
      </c>
      <c r="N701" s="81" t="str">
        <f>IFERROR(VLOOKUP(F701,'Table V'!A:H,8,FALSE),"À définir")</f>
        <v>NON</v>
      </c>
      <c r="O701" s="81">
        <f>IFERROR(VLOOKUP(F701,'Table V'!A:E,2,FALSE),"TBD")</f>
        <v>108</v>
      </c>
      <c r="P701" s="81" t="str">
        <f>IFERROR(CONCATENATE(VLOOKUP(F701,'Table V'!$A$1:$Q$259969,17,FALSE),"-",(RIGHT(C701,4)),"0",D701),"")</f>
        <v>1251019-1452010</v>
      </c>
      <c r="Q701" s="86" t="str">
        <f>IFERROR(VLOOKUP(F701,'Table V'!A:L,12,FALSE),"")</f>
        <v>LAB</v>
      </c>
      <c r="R701" s="82" t="s">
        <v>1128</v>
      </c>
      <c r="S701" s="81" t="s">
        <v>841</v>
      </c>
      <c r="T701" s="90"/>
      <c r="U701" s="88" t="s">
        <v>18</v>
      </c>
      <c r="V701" s="86">
        <f>IFERROR(VLOOKUP(F701,'Table V'!A:F,6,FALSE),"TBD")</f>
        <v>6963403800</v>
      </c>
      <c r="W701" s="81" t="str">
        <f>IFERROR(VLOOKUP(F701,'Table V'!A:G,7,FALSE),"TBD")</f>
        <v>Qté 1</v>
      </c>
      <c r="X701" s="81" t="str">
        <f>IFERROR(VLOOKUP(A701,[1]Feuil1!$A:$AJ,32,FALSE),"N/A")</f>
        <v>Waiting</v>
      </c>
      <c r="Y701" s="96" t="s">
        <v>1897</v>
      </c>
      <c r="Z701" s="89" t="s">
        <v>1463</v>
      </c>
      <c r="AA701" s="81" t="s">
        <v>840</v>
      </c>
      <c r="AB701" s="85">
        <v>18818</v>
      </c>
      <c r="AC701" s="85"/>
      <c r="AD701" s="85">
        <v>5805</v>
      </c>
      <c r="AE701" s="90">
        <v>43499</v>
      </c>
      <c r="AF701" s="90" t="s">
        <v>129</v>
      </c>
      <c r="AG701" s="90" t="str">
        <f>IF(OR(E701="AOG",E701="CRIT"),(IFERROR(IF(AF701=0,WORKDAY(AE701,-2),WORKDAY(AF701,-2)),"TBD")),(IFERROR(IF(AF701=0,WORKDAY(AE701,-4),WORKDAY(AF701,-4)),"TBD")))</f>
        <v>TBD</v>
      </c>
      <c r="AH701" s="81"/>
      <c r="AI701" s="245" t="str">
        <f>IFERROR(VLOOKUP(SPARES_MANUF[[#This Row],[LCT pour mise à la MAD]],[2]MAD!$B$4:$J$500000,2,FALSE),"MAD TBD")</f>
        <v>MAD TBD</v>
      </c>
      <c r="AJ701" s="248" t="str">
        <f>IFERROR(VLOOKUP(SPARES_MANUF[[#This Row],[LCT pour mise à la MAD]],[2]MAD!$B$4:$J$500000,9,FALSE),"")</f>
        <v/>
      </c>
      <c r="AK701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1" s="133" t="str">
        <f>SPARES_MANUF[[#This Row],[Promised ODD]]</f>
        <v>TBD</v>
      </c>
      <c r="AM701" s="90"/>
      <c r="AN701" s="200">
        <f>IFERROR(VLOOKUP(SPARES_MANUF[[#This Row],[P/N]],'Table V'!A$1:O$7777,13,FALSE),"0,00")</f>
        <v>4194</v>
      </c>
      <c r="AO701" s="213">
        <f>IFERROR(VLOOKUP(SPARES_MANUF[[#This Row],[P/N]],'Table V'!A$1:O$7777,14,FALSE),"0,00")</f>
        <v>0</v>
      </c>
      <c r="AP701" s="214" t="str">
        <f>IFERROR(VLOOKUP(SPARES_MANUF[[#This Row],[P/N]],'Table V'!A$1:O$7777,15,FALSE),"TBD")</f>
        <v>USD</v>
      </c>
      <c r="AQ701" s="213">
        <f>IFERROR(VLOOKUP(SPARES_MANUF[[#This Row],[CONCAT]],[3]PO_AS!$A$2:$R$2520,16,FALSE),"TBD")</f>
        <v>4194</v>
      </c>
      <c r="AR701" s="214" t="str">
        <f>IFERROR(VLOOKUP(SPARES_MANUF[[#This Row],[CONCAT]],[3]PO_AS!$A$2:$S$2520,18,FALSE),"TBD")</f>
        <v>USD</v>
      </c>
      <c r="AS701" s="215" t="str">
        <f>IF(OR(AN701=AQ701,AO701=AQ701),"Valide","Non valide")</f>
        <v>Valide</v>
      </c>
      <c r="AT701" s="215" t="str">
        <f>IFERROR(IF(SEARCH(AP701,AR701),"Valide","Non valide"),"Non valide")</f>
        <v>Valide</v>
      </c>
      <c r="AU70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01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01" s="261" t="str">
        <f>LEFT(SPARES_MANUF[[#This Row],[LCT]],9)</f>
        <v>LCT183541</v>
      </c>
      <c r="AX701" s="205" t="str">
        <f>SPARES_MANUF[[#This Row],[Collaborated date]]</f>
        <v>TBD</v>
      </c>
      <c r="AY701" s="206">
        <f>IF(AND(SPARES_MANUF[[#This Row],[Dashboard date]]&gt;40179,SPARES_MANUF[[#This Row],[Dashboard date]]&lt;45658),SPARES_MANUF[[#This Row],[Dashboard date]],0)</f>
        <v>0</v>
      </c>
      <c r="AZ701" s="207">
        <f>IF(OR(SPARES_MANUF[[#This Row],[Client]]="STELIA",SPARES_MANUF[[#This Row],[Priority]]="RTN",SPARES_MANUF[[#This Row],[Priority]]="EXP",SPARES_MANUF[[#This Row],[Priority]]="CRIT"),2,1)</f>
        <v>2</v>
      </c>
      <c r="BA701" s="208">
        <f>IFERROR(VLOOKUP(SPARES_MANUF[[#This Row],[P/N]],Tableau2[[#All],[PN]:[Temps alloués (h)]],16,FALSE),"TBD")</f>
        <v>4.9800000000000004</v>
      </c>
      <c r="BB701" s="208">
        <f>IFERROR(SUM(SPARES_MANUF[[#This Row],[Temps alloués Unitaire]]*SPARES_MANUF[[#This Row],[Requested Qty]]),"TBD")</f>
        <v>4.9800000000000004</v>
      </c>
    </row>
    <row r="702" spans="1:54" ht="51" hidden="1" x14ac:dyDescent="0.2">
      <c r="A702" s="341" t="str">
        <f>C702&amp;(RIGHT(D702,2))</f>
        <v>2796145410</v>
      </c>
      <c r="B702" s="109" t="str">
        <f>IFERROR(VLOOKUP(F702,'Table V'!A:K,11,FALSE),"TBD")</f>
        <v>AIRBUS</v>
      </c>
      <c r="C702" s="109">
        <v>27961454</v>
      </c>
      <c r="D702" s="113" t="s">
        <v>139</v>
      </c>
      <c r="E702" s="111" t="s">
        <v>86</v>
      </c>
      <c r="F702" s="109" t="s">
        <v>561</v>
      </c>
      <c r="G702" s="109">
        <v>1</v>
      </c>
      <c r="H702" s="109">
        <v>1</v>
      </c>
      <c r="I702" s="81" t="str">
        <f>IFERROR(VLOOKUP(F702,'Stock PHS'!A:F,6,FALSE),"")</f>
        <v/>
      </c>
      <c r="J702" s="122" t="str">
        <f>IFERROR(VLOOKUP(F702,'Table V'!A:I,9,FALSE),"P/N INCONNU")</f>
        <v>P/N CONNU</v>
      </c>
      <c r="K702" s="109" t="str">
        <f>IFERROR(VLOOKUP(F702,'Table V'!A:J,10,FALSE),"TBD")</f>
        <v>NB01424P</v>
      </c>
      <c r="L702" s="109" t="str">
        <f>IFERROR(VLOOKUP(F702,'Table V'!A:C,3,FALSE),"LdF non existante")</f>
        <v>LdF Non approuvée</v>
      </c>
      <c r="M702" s="113" t="s">
        <v>46</v>
      </c>
      <c r="N702" s="109" t="str">
        <f>IFERROR(VLOOKUP(F702,'Table V'!A:H,8,FALSE),"À définir")</f>
        <v>NON</v>
      </c>
      <c r="O702" s="109">
        <f>IFERROR(VLOOKUP(F702,'Table V'!A:E,2,FALSE),"TBD")</f>
        <v>108</v>
      </c>
      <c r="P702" s="109" t="str">
        <f>IFERROR(CONCATENATE(VLOOKUP(F702,'Table V'!$A$1:$Q$259969,17,FALSE),"-",(RIGHT(C702,4)),"0",D702),"")</f>
        <v>1251019-1454010</v>
      </c>
      <c r="Q702" s="115" t="str">
        <f>IFERROR(VLOOKUP(F702,'Table V'!A:L,12,FALSE),"")</f>
        <v>LAB</v>
      </c>
      <c r="R702" s="110" t="s">
        <v>1116</v>
      </c>
      <c r="S702" s="109" t="s">
        <v>167</v>
      </c>
      <c r="T702" s="117"/>
      <c r="U702" s="114" t="s">
        <v>18</v>
      </c>
      <c r="V702" s="115">
        <f>IFERROR(VLOOKUP(F702,'Table V'!A:F,6,FALSE),"TBD")</f>
        <v>6963403800</v>
      </c>
      <c r="W702" s="109" t="str">
        <f>IFERROR(VLOOKUP(F702,'Table V'!A:G,7,FALSE),"TBD")</f>
        <v>Qté 1</v>
      </c>
      <c r="X702" s="109" t="str">
        <f>IFERROR(VLOOKUP(A702,[1]Feuil1!$A:$AJ,32,FALSE),"N/A")</f>
        <v>Waiting</v>
      </c>
      <c r="Y702" s="115" t="s">
        <v>1897</v>
      </c>
      <c r="Z702" s="116" t="s">
        <v>1464</v>
      </c>
      <c r="AA702" s="109" t="s">
        <v>840</v>
      </c>
      <c r="AB702" s="113">
        <v>18818</v>
      </c>
      <c r="AC702" s="113"/>
      <c r="AD702" s="113">
        <v>5805</v>
      </c>
      <c r="AE702" s="117">
        <v>43504</v>
      </c>
      <c r="AF702" s="117" t="s">
        <v>129</v>
      </c>
      <c r="AG702" s="117" t="str">
        <f>IF(OR(E702="AOG",E702="CRIT"),(IFERROR(IF(AF702=0,WORKDAY(AE702,-2),WORKDAY(AF702,-2)),"TBD")),(IFERROR(IF(AF702=0,WORKDAY(AE702,-4),WORKDAY(AF702,-4)),"TBD")))</f>
        <v>TBD</v>
      </c>
      <c r="AH702" s="109"/>
      <c r="AI702" s="245" t="str">
        <f>IFERROR(VLOOKUP(SPARES_MANUF[[#This Row],[LCT pour mise à la MAD]],[2]MAD!$B$4:$J$500000,2,FALSE),"MAD TBD")</f>
        <v>MAD TBD</v>
      </c>
      <c r="AJ702" s="248" t="str">
        <f>IFERROR(VLOOKUP(SPARES_MANUF[[#This Row],[LCT pour mise à la MAD]],[2]MAD!$B$4:$J$500000,9,FALSE),"")</f>
        <v/>
      </c>
      <c r="AK702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2" s="133" t="str">
        <f>SPARES_MANUF[[#This Row],[Promised ODD]]</f>
        <v>TBD</v>
      </c>
      <c r="AM702" s="117"/>
      <c r="AN702" s="220">
        <f>IFERROR(VLOOKUP(SPARES_MANUF[[#This Row],[P/N]],'Table V'!A$1:O$7777,13,FALSE),"0,00")</f>
        <v>4194</v>
      </c>
      <c r="AO702" s="280">
        <f>IFERROR(VLOOKUP(SPARES_MANUF[[#This Row],[P/N]],'Table V'!A$1:O$7777,14,FALSE),"0,00")</f>
        <v>0</v>
      </c>
      <c r="AP702" s="301" t="str">
        <f>IFERROR(VLOOKUP(SPARES_MANUF[[#This Row],[P/N]],'Table V'!A$1:O$7777,15,FALSE),"TBD")</f>
        <v>USD</v>
      </c>
      <c r="AQ702" s="280">
        <f>IFERROR(VLOOKUP(SPARES_MANUF[[#This Row],[CONCAT]],[3]PO_AS!$A$2:$R$2520,16,FALSE),"TBD")</f>
        <v>4194</v>
      </c>
      <c r="AR702" s="301" t="str">
        <f>IFERROR(VLOOKUP(SPARES_MANUF[[#This Row],[CONCAT]],[3]PO_AS!$A$2:$S$2520,18,FALSE),"TBD")</f>
        <v>USD</v>
      </c>
      <c r="AS702" s="215" t="str">
        <f>IF(OR(AN702=AQ702,AO702=AQ702),"Valide","Non valide")</f>
        <v>Valide</v>
      </c>
      <c r="AT702" s="215" t="str">
        <f>IFERROR(IF(SEARCH(AP702,AR702),"Valide","Non valide"),"Non valide")</f>
        <v>Valide</v>
      </c>
      <c r="AU70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02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02" s="261" t="str">
        <f>LEFT(SPARES_MANUF[[#This Row],[LCT]],9)</f>
        <v>LCT183537</v>
      </c>
      <c r="AX702" s="205" t="str">
        <f>SPARES_MANUF[[#This Row],[Collaborated date]]</f>
        <v>TBD</v>
      </c>
      <c r="AY702" s="206">
        <f>IF(AND(SPARES_MANUF[[#This Row],[Dashboard date]]&gt;40179,SPARES_MANUF[[#This Row],[Dashboard date]]&lt;45658),SPARES_MANUF[[#This Row],[Dashboard date]],0)</f>
        <v>0</v>
      </c>
      <c r="AZ702" s="207">
        <f>IF(OR(SPARES_MANUF[[#This Row],[Client]]="STELIA",SPARES_MANUF[[#This Row],[Priority]]="RTN",SPARES_MANUF[[#This Row],[Priority]]="EXP",SPARES_MANUF[[#This Row],[Priority]]="CRIT"),2,1)</f>
        <v>2</v>
      </c>
      <c r="BA702" s="208">
        <f>IFERROR(VLOOKUP(SPARES_MANUF[[#This Row],[P/N]],Tableau2[[#All],[PN]:[Temps alloués (h)]],16,FALSE),"TBD")</f>
        <v>4.9800000000000004</v>
      </c>
      <c r="BB702" s="208">
        <f>IFERROR(SUM(SPARES_MANUF[[#This Row],[Temps alloués Unitaire]]*SPARES_MANUF[[#This Row],[Requested Qty]]),"TBD")</f>
        <v>4.9800000000000004</v>
      </c>
    </row>
    <row r="703" spans="1:54" ht="38.25" hidden="1" x14ac:dyDescent="0.2">
      <c r="A703" s="335" t="str">
        <f>C703&amp;(RIGHT(D703,2))</f>
        <v>2805559110</v>
      </c>
      <c r="B703" s="81" t="str">
        <f>IFERROR(VLOOKUP(F703,'Table V'!A:K,11,FALSE),"TBD")</f>
        <v>AIRBUS</v>
      </c>
      <c r="C703" s="81">
        <v>28055591</v>
      </c>
      <c r="D703" s="82" t="s">
        <v>139</v>
      </c>
      <c r="E703" s="83" t="s">
        <v>78</v>
      </c>
      <c r="F703" s="81" t="s">
        <v>638</v>
      </c>
      <c r="G703" s="81">
        <v>1</v>
      </c>
      <c r="H703" s="81">
        <v>1</v>
      </c>
      <c r="I703" s="81" t="str">
        <f>IFERROR(VLOOKUP(F703,'Stock PHS'!A:F,6,FALSE),"")</f>
        <v/>
      </c>
      <c r="J703" s="122" t="str">
        <f>IFERROR(VLOOKUP(F703,'Table V'!A:I,9,FALSE),"P/N INCONNU")</f>
        <v>P/N CONNU</v>
      </c>
      <c r="K703" s="81" t="str">
        <f>IFERROR(VLOOKUP(F703,'Table V'!A:J,10,FALSE),"TBD")</f>
        <v>TBD</v>
      </c>
      <c r="L703" s="81" t="str">
        <f>IFERROR(VLOOKUP(F703,'Table V'!A:C,3,FALSE),"LdF non existante")</f>
        <v>LdF approuvée</v>
      </c>
      <c r="M703" s="85"/>
      <c r="N703" s="85" t="str">
        <f>IFERROR(VLOOKUP(F703,'Table V'!A:H,8,FALSE),"À définir")</f>
        <v>NON</v>
      </c>
      <c r="O703" s="81" t="str">
        <f>IFERROR(VLOOKUP(F703,'Table V'!A:E,2,FALSE),"TBD")</f>
        <v>CONTROL UNIT-HP FUEL</v>
      </c>
      <c r="P703" s="81" t="str">
        <f>IFERROR(CONCATENATE(VLOOKUP(F703,'Table V'!$A$1:$Q$259969,17,FALSE),"-",(RIGHT(C703,4)),"0",D703),"")</f>
        <v>1251319-5591010</v>
      </c>
      <c r="Q703" s="92" t="str">
        <f>IFERROR(VLOOKUP(F703,'Table V'!A:L,12,FALSE),"")</f>
        <v>COL</v>
      </c>
      <c r="R703" s="82" t="s">
        <v>1406</v>
      </c>
      <c r="S703" s="81" t="s">
        <v>1409</v>
      </c>
      <c r="T703" s="90"/>
      <c r="U703" s="88"/>
      <c r="V703" s="93">
        <f>IFERROR(VLOOKUP(F703,'Table V'!A:F,6,FALSE),"TBD")</f>
        <v>6595685000</v>
      </c>
      <c r="W703" s="94" t="str">
        <f>IFERROR(VLOOKUP(F703,'Table V'!A:G,7,FALSE),"TBD")</f>
        <v>Qté 1</v>
      </c>
      <c r="X703" s="81" t="str">
        <f>IFERROR(VLOOKUP(A703,[1]Feuil1!$A:$AJ,32,FALSE),"N/A")</f>
        <v>Waiting</v>
      </c>
      <c r="Y703" s="96" t="s">
        <v>1937</v>
      </c>
      <c r="Z703" s="89" t="s">
        <v>1606</v>
      </c>
      <c r="AA703" s="81" t="s">
        <v>840</v>
      </c>
      <c r="AB703" s="85">
        <v>21706</v>
      </c>
      <c r="AC703" s="85"/>
      <c r="AD703" s="85"/>
      <c r="AE703" s="90">
        <v>43533</v>
      </c>
      <c r="AF703" s="90" t="s">
        <v>129</v>
      </c>
      <c r="AG703" s="90" t="str">
        <f>IF(OR(E703="AOG",E703="CRIT"),(IFERROR(IF(AF703=0,WORKDAY(AE703,-2),WORKDAY(AF703,-2)),"TBD")),(IFERROR(IF(AF703=0,WORKDAY(AE703,-4),WORKDAY(AF703,-4)),"TBD")))</f>
        <v>TBD</v>
      </c>
      <c r="AH703" s="81"/>
      <c r="AI703" s="245" t="str">
        <f>IFERROR(VLOOKUP(SPARES_MANUF[[#This Row],[LCT pour mise à la MAD]],[2]MAD!$B$4:$J$500000,2,FALSE),"MAD TBD")</f>
        <v>MAD TBD</v>
      </c>
      <c r="AJ703" s="248" t="str">
        <f>IFERROR(VLOOKUP(SPARES_MANUF[[#This Row],[LCT pour mise à la MAD]],[2]MAD!$B$4:$J$500000,9,FALSE),"")</f>
        <v/>
      </c>
      <c r="AK703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3" s="133" t="str">
        <f>SPARES_MANUF[[#This Row],[Promised ODD]]</f>
        <v>TBD</v>
      </c>
      <c r="AM703" s="81"/>
      <c r="AN703" s="200">
        <f>IFERROR(VLOOKUP(SPARES_MANUF[[#This Row],[P/N]],'Table V'!A$1:O$7777,13,FALSE),"0,00")</f>
        <v>5510</v>
      </c>
      <c r="AO703" s="213">
        <f>IFERROR(VLOOKUP(SPARES_MANUF[[#This Row],[P/N]],'Table V'!A$1:O$7777,14,FALSE),"0,00")</f>
        <v>6993</v>
      </c>
      <c r="AP703" s="214" t="str">
        <f>IFERROR(VLOOKUP(SPARES_MANUF[[#This Row],[P/N]],'Table V'!A$1:O$7777,15,FALSE),"TBD")</f>
        <v>USD</v>
      </c>
      <c r="AQ703" s="213" t="str">
        <f>IFERROR(VLOOKUP(SPARES_MANUF[[#This Row],[CONCAT]],[3]PO_AS!$A$2:$R$2520,16,FALSE),"TBD")</f>
        <v>TBD</v>
      </c>
      <c r="AR703" s="214" t="str">
        <f>IFERROR(VLOOKUP(SPARES_MANUF[[#This Row],[CONCAT]],[3]PO_AS!$A$2:$S$2520,18,FALSE),"TBD")</f>
        <v>TBD</v>
      </c>
      <c r="AS703" s="214" t="str">
        <f>IF(OR(AN703=AQ703,AO703=AQ703),"Valide","Non valide")</f>
        <v>Non valide</v>
      </c>
      <c r="AT703" s="214" t="str">
        <f>IFERROR(IF(SEARCH(AP703,AR703),"Valide","Non valide"),"Non valide")</f>
        <v>Non valide</v>
      </c>
      <c r="AU70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703" s="280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703" s="261" t="str">
        <f>LEFT(SPARES_MANUF[[#This Row],[LCT]],9)</f>
        <v>LCT263958</v>
      </c>
      <c r="AX703" s="205" t="str">
        <f>SPARES_MANUF[[#This Row],[Collaborated date]]</f>
        <v>TBD</v>
      </c>
      <c r="AY703" s="206">
        <f>IF(AND(SPARES_MANUF[[#This Row],[Dashboard date]]&gt;40179,SPARES_MANUF[[#This Row],[Dashboard date]]&lt;45658),SPARES_MANUF[[#This Row],[Dashboard date]],0)</f>
        <v>0</v>
      </c>
      <c r="AZ703" s="207">
        <f>IF(OR(SPARES_MANUF[[#This Row],[Client]]="STELIA",SPARES_MANUF[[#This Row],[Priority]]="RTN",SPARES_MANUF[[#This Row],[Priority]]="EXP",SPARES_MANUF[[#This Row],[Priority]]="CRIT"),2,1)</f>
        <v>2</v>
      </c>
      <c r="BA703" s="208">
        <f>IFERROR(VLOOKUP(SPARES_MANUF[[#This Row],[P/N]],Tableau2[[#All],[PN]:[Temps alloués (h)]],16,FALSE),"TBD")</f>
        <v>5</v>
      </c>
      <c r="BB703" s="208">
        <f>IFERROR(SUM(SPARES_MANUF[[#This Row],[Temps alloués Unitaire]]*SPARES_MANUF[[#This Row],[Requested Qty]]),"TBD")</f>
        <v>5</v>
      </c>
    </row>
    <row r="704" spans="1:54" ht="38.25" hidden="1" x14ac:dyDescent="0.2">
      <c r="A704" s="335" t="str">
        <f>C704&amp;(RIGHT(D704,2))</f>
        <v>2805559010</v>
      </c>
      <c r="B704" s="81" t="str">
        <f>IFERROR(VLOOKUP(F704,'Table V'!A:K,11,FALSE),"TBD")</f>
        <v>AIRBUS</v>
      </c>
      <c r="C704" s="81">
        <v>28055590</v>
      </c>
      <c r="D704" s="82" t="s">
        <v>139</v>
      </c>
      <c r="E704" s="83" t="s">
        <v>78</v>
      </c>
      <c r="F704" s="81" t="s">
        <v>638</v>
      </c>
      <c r="G704" s="81">
        <v>1</v>
      </c>
      <c r="H704" s="81">
        <v>1</v>
      </c>
      <c r="I704" s="81" t="str">
        <f>IFERROR(VLOOKUP(F704,'Stock PHS'!A:F,6,FALSE),"")</f>
        <v/>
      </c>
      <c r="J704" s="122" t="str">
        <f>IFERROR(VLOOKUP(F704,'Table V'!A:I,9,FALSE),"P/N INCONNU")</f>
        <v>P/N CONNU</v>
      </c>
      <c r="K704" s="81" t="str">
        <f>IFERROR(VLOOKUP(F704,'Table V'!A:J,10,FALSE),"TBD")</f>
        <v>TBD</v>
      </c>
      <c r="L704" s="81" t="str">
        <f>IFERROR(VLOOKUP(F704,'Table V'!A:C,3,FALSE),"LdF non existante")</f>
        <v>LdF approuvée</v>
      </c>
      <c r="M704" s="85"/>
      <c r="N704" s="85" t="str">
        <f>IFERROR(VLOOKUP(F704,'Table V'!A:H,8,FALSE),"À définir")</f>
        <v>NON</v>
      </c>
      <c r="O704" s="81" t="str">
        <f>IFERROR(VLOOKUP(F704,'Table V'!A:E,2,FALSE),"TBD")</f>
        <v>CONTROL UNIT-HP FUEL</v>
      </c>
      <c r="P704" s="81" t="str">
        <f>IFERROR(CONCATENATE(VLOOKUP(F704,'Table V'!$A$1:$Q$259969,17,FALSE),"-",(RIGHT(C704,4)),"0",D704),"")</f>
        <v>1251319-5590010</v>
      </c>
      <c r="Q704" s="92" t="str">
        <f>IFERROR(VLOOKUP(F704,'Table V'!A:L,12,FALSE),"")</f>
        <v>COL</v>
      </c>
      <c r="R704" s="82" t="s">
        <v>1407</v>
      </c>
      <c r="S704" s="81" t="s">
        <v>1410</v>
      </c>
      <c r="T704" s="90"/>
      <c r="U704" s="88"/>
      <c r="V704" s="93">
        <f>IFERROR(VLOOKUP(F704,'Table V'!A:F,6,FALSE),"TBD")</f>
        <v>6595685000</v>
      </c>
      <c r="W704" s="94" t="str">
        <f>IFERROR(VLOOKUP(F704,'Table V'!A:G,7,FALSE),"TBD")</f>
        <v>Qté 1</v>
      </c>
      <c r="X704" s="81" t="str">
        <f>IFERROR(VLOOKUP(A704,[1]Feuil1!$A:$AJ,32,FALSE),"N/A")</f>
        <v>Waiting</v>
      </c>
      <c r="Y704" s="96" t="s">
        <v>1937</v>
      </c>
      <c r="Z704" s="89" t="s">
        <v>1606</v>
      </c>
      <c r="AA704" s="81" t="s">
        <v>840</v>
      </c>
      <c r="AB704" s="85">
        <v>21706</v>
      </c>
      <c r="AC704" s="85"/>
      <c r="AD704" s="85"/>
      <c r="AE704" s="90">
        <v>43533</v>
      </c>
      <c r="AF704" s="90" t="s">
        <v>129</v>
      </c>
      <c r="AG704" s="90" t="str">
        <f>IF(OR(E704="AOG",E704="CRIT"),(IFERROR(IF(AF704=0,WORKDAY(AE704,-2),WORKDAY(AF704,-2)),"TBD")),(IFERROR(IF(AF704=0,WORKDAY(AE704,-4),WORKDAY(AF704,-4)),"TBD")))</f>
        <v>TBD</v>
      </c>
      <c r="AH704" s="81"/>
      <c r="AI704" s="245" t="str">
        <f>IFERROR(VLOOKUP(SPARES_MANUF[[#This Row],[LCT pour mise à la MAD]],[2]MAD!$B$4:$J$500000,2,FALSE),"MAD TBD")</f>
        <v>MAD TBD</v>
      </c>
      <c r="AJ704" s="248" t="str">
        <f>IFERROR(VLOOKUP(SPARES_MANUF[[#This Row],[LCT pour mise à la MAD]],[2]MAD!$B$4:$J$500000,9,FALSE),"")</f>
        <v/>
      </c>
      <c r="AK704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4" s="133" t="str">
        <f>SPARES_MANUF[[#This Row],[Promised ODD]]</f>
        <v>TBD</v>
      </c>
      <c r="AM704" s="81"/>
      <c r="AN704" s="200">
        <f>IFERROR(VLOOKUP(SPARES_MANUF[[#This Row],[P/N]],'Table V'!A$1:O$7777,13,FALSE),"0,00")</f>
        <v>5510</v>
      </c>
      <c r="AO704" s="213">
        <f>IFERROR(VLOOKUP(SPARES_MANUF[[#This Row],[P/N]],'Table V'!A$1:O$7777,14,FALSE),"0,00")</f>
        <v>6993</v>
      </c>
      <c r="AP704" s="214" t="str">
        <f>IFERROR(VLOOKUP(SPARES_MANUF[[#This Row],[P/N]],'Table V'!A$1:O$7777,15,FALSE),"TBD")</f>
        <v>USD</v>
      </c>
      <c r="AQ704" s="213" t="str">
        <f>IFERROR(VLOOKUP(SPARES_MANUF[[#This Row],[CONCAT]],[3]PO_AS!$A$2:$R$2520,16,FALSE),"TBD")</f>
        <v>TBD</v>
      </c>
      <c r="AR704" s="214" t="str">
        <f>IFERROR(VLOOKUP(SPARES_MANUF[[#This Row],[CONCAT]],[3]PO_AS!$A$2:$S$2520,18,FALSE),"TBD")</f>
        <v>TBD</v>
      </c>
      <c r="AS704" s="214" t="str">
        <f>IF(OR(AN704=AQ704,AO704=AQ704),"Valide","Non valide")</f>
        <v>Non valide</v>
      </c>
      <c r="AT704" s="214" t="str">
        <f>IFERROR(IF(SEARCH(AP704,AR704),"Valide","Non valide"),"Non valide")</f>
        <v>Non valide</v>
      </c>
      <c r="AU70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704" s="280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704" s="261" t="str">
        <f>LEFT(SPARES_MANUF[[#This Row],[LCT]],9)</f>
        <v>LCT263959</v>
      </c>
      <c r="AX704" s="205" t="str">
        <f>SPARES_MANUF[[#This Row],[Collaborated date]]</f>
        <v>TBD</v>
      </c>
      <c r="AY704" s="206">
        <f>IF(AND(SPARES_MANUF[[#This Row],[Dashboard date]]&gt;40179,SPARES_MANUF[[#This Row],[Dashboard date]]&lt;45658),SPARES_MANUF[[#This Row],[Dashboard date]],0)</f>
        <v>0</v>
      </c>
      <c r="AZ704" s="207">
        <f>IF(OR(SPARES_MANUF[[#This Row],[Client]]="STELIA",SPARES_MANUF[[#This Row],[Priority]]="RTN",SPARES_MANUF[[#This Row],[Priority]]="EXP",SPARES_MANUF[[#This Row],[Priority]]="CRIT"),2,1)</f>
        <v>2</v>
      </c>
      <c r="BA704" s="208">
        <f>IFERROR(VLOOKUP(SPARES_MANUF[[#This Row],[P/N]],Tableau2[[#All],[PN]:[Temps alloués (h)]],16,FALSE),"TBD")</f>
        <v>5</v>
      </c>
      <c r="BB704" s="208">
        <f>IFERROR(SUM(SPARES_MANUF[[#This Row],[Temps alloués Unitaire]]*SPARES_MANUF[[#This Row],[Requested Qty]]),"TBD")</f>
        <v>5</v>
      </c>
    </row>
    <row r="705" spans="1:54" ht="51" hidden="1" x14ac:dyDescent="0.2">
      <c r="A705" s="335" t="str">
        <f>C705&amp;(RIGHT(D705,2))</f>
        <v>2796145420</v>
      </c>
      <c r="B705" s="81" t="str">
        <f>IFERROR(VLOOKUP(F705,'Table V'!A:K,11,FALSE),"TBD")</f>
        <v>AIRBUS</v>
      </c>
      <c r="C705" s="81">
        <v>27961454</v>
      </c>
      <c r="D705" s="85" t="s">
        <v>723</v>
      </c>
      <c r="E705" s="83" t="s">
        <v>86</v>
      </c>
      <c r="F705" s="81" t="s">
        <v>561</v>
      </c>
      <c r="G705" s="81">
        <v>1</v>
      </c>
      <c r="H705" s="81">
        <v>1</v>
      </c>
      <c r="I705" s="81" t="str">
        <f>IFERROR(VLOOKUP(F705,'Stock PHS'!A:F,6,FALSE),"")</f>
        <v/>
      </c>
      <c r="J705" s="122" t="str">
        <f>IFERROR(VLOOKUP(F705,'Table V'!A:I,9,FALSE),"P/N INCONNU")</f>
        <v>P/N CONNU</v>
      </c>
      <c r="K705" s="81" t="str">
        <f>IFERROR(VLOOKUP(F705,'Table V'!A:J,10,FALSE),"TBD")</f>
        <v>NB01424P</v>
      </c>
      <c r="L705" s="81" t="str">
        <f>IFERROR(VLOOKUP(F705,'Table V'!A:C,3,FALSE),"LdF non existante")</f>
        <v>LdF Non approuvée</v>
      </c>
      <c r="M705" s="85" t="s">
        <v>46</v>
      </c>
      <c r="N705" s="81" t="str">
        <f>IFERROR(VLOOKUP(F705,'Table V'!A:H,8,FALSE),"À définir")</f>
        <v>NON</v>
      </c>
      <c r="O705" s="81">
        <f>IFERROR(VLOOKUP(F705,'Table V'!A:E,2,FALSE),"TBD")</f>
        <v>108</v>
      </c>
      <c r="P705" s="81" t="str">
        <f>IFERROR(CONCATENATE(VLOOKUP(F705,'Table V'!$A$1:$Q$259969,17,FALSE),"-",(RIGHT(C705,4)),"0",D705),"")</f>
        <v>1251019-1454020</v>
      </c>
      <c r="Q705" s="86" t="str">
        <f>IFERROR(VLOOKUP(F705,'Table V'!A:L,12,FALSE),"")</f>
        <v>LAB</v>
      </c>
      <c r="R705" s="82" t="s">
        <v>1117</v>
      </c>
      <c r="S705" s="81" t="s">
        <v>168</v>
      </c>
      <c r="T705" s="90"/>
      <c r="U705" s="88" t="s">
        <v>18</v>
      </c>
      <c r="V705" s="86">
        <f>IFERROR(VLOOKUP(F705,'Table V'!A:F,6,FALSE),"TBD")</f>
        <v>6963403800</v>
      </c>
      <c r="W705" s="81" t="str">
        <f>IFERROR(VLOOKUP(F705,'Table V'!A:G,7,FALSE),"TBD")</f>
        <v>Qté 1</v>
      </c>
      <c r="X705" s="81" t="str">
        <f>IFERROR(VLOOKUP(A705,[1]Feuil1!$A:$AJ,32,FALSE),"N/A")</f>
        <v>Waiting</v>
      </c>
      <c r="Y705" s="96" t="s">
        <v>1897</v>
      </c>
      <c r="Z705" s="89" t="s">
        <v>1464</v>
      </c>
      <c r="AA705" s="81" t="s">
        <v>840</v>
      </c>
      <c r="AB705" s="85">
        <v>18818</v>
      </c>
      <c r="AC705" s="85"/>
      <c r="AD705" s="85">
        <v>5805</v>
      </c>
      <c r="AE705" s="90">
        <v>43504</v>
      </c>
      <c r="AF705" s="90" t="s">
        <v>129</v>
      </c>
      <c r="AG705" s="90" t="str">
        <f>IF(OR(E705="AOG",E705="CRIT"),(IFERROR(IF(AF705=0,WORKDAY(AE705,-2),WORKDAY(AF705,-2)),"TBD")),(IFERROR(IF(AF705=0,WORKDAY(AE705,-4),WORKDAY(AF705,-4)),"TBD")))</f>
        <v>TBD</v>
      </c>
      <c r="AH705" s="81"/>
      <c r="AI705" s="245" t="str">
        <f>IFERROR(VLOOKUP(SPARES_MANUF[[#This Row],[LCT pour mise à la MAD]],[2]MAD!$B$4:$J$500000,2,FALSE),"MAD TBD")</f>
        <v>MAD TBD</v>
      </c>
      <c r="AJ705" s="248" t="str">
        <f>IFERROR(VLOOKUP(SPARES_MANUF[[#This Row],[LCT pour mise à la MAD]],[2]MAD!$B$4:$J$500000,9,FALSE),"")</f>
        <v/>
      </c>
      <c r="AK705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5" s="133" t="str">
        <f>SPARES_MANUF[[#This Row],[Promised ODD]]</f>
        <v>TBD</v>
      </c>
      <c r="AM705" s="90"/>
      <c r="AN705" s="200">
        <f>IFERROR(VLOOKUP(SPARES_MANUF[[#This Row],[P/N]],'Table V'!A$1:O$7777,13,FALSE),"0,00")</f>
        <v>4194</v>
      </c>
      <c r="AO705" s="213">
        <f>IFERROR(VLOOKUP(SPARES_MANUF[[#This Row],[P/N]],'Table V'!A$1:O$7777,14,FALSE),"0,00")</f>
        <v>0</v>
      </c>
      <c r="AP705" s="214" t="str">
        <f>IFERROR(VLOOKUP(SPARES_MANUF[[#This Row],[P/N]],'Table V'!A$1:O$7777,15,FALSE),"TBD")</f>
        <v>USD</v>
      </c>
      <c r="AQ705" s="213">
        <f>IFERROR(VLOOKUP(SPARES_MANUF[[#This Row],[CONCAT]],[3]PO_AS!$A$2:$R$2520,16,FALSE),"TBD")</f>
        <v>4194</v>
      </c>
      <c r="AR705" s="214" t="str">
        <f>IFERROR(VLOOKUP(SPARES_MANUF[[#This Row],[CONCAT]],[3]PO_AS!$A$2:$S$2520,18,FALSE),"TBD")</f>
        <v>USD</v>
      </c>
      <c r="AS705" s="215" t="str">
        <f>IF(OR(AN705=AQ705,AO705=AQ705),"Valide","Non valide")</f>
        <v>Valide</v>
      </c>
      <c r="AT705" s="215" t="str">
        <f>IFERROR(IF(SEARCH(AP705,AR705),"Valide","Non valide"),"Non valide")</f>
        <v>Valide</v>
      </c>
      <c r="AU70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05" s="28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05" s="261" t="str">
        <f>LEFT(SPARES_MANUF[[#This Row],[LCT]],9)</f>
        <v>LCT183539</v>
      </c>
      <c r="AX705" s="219" t="str">
        <f>SPARES_MANUF[[#This Row],[Collaborated date]]</f>
        <v>TBD</v>
      </c>
      <c r="AY705" s="222">
        <f>IF(AND(SPARES_MANUF[[#This Row],[Dashboard date]]&gt;40179,SPARES_MANUF[[#This Row],[Dashboard date]]&lt;45658),SPARES_MANUF[[#This Row],[Dashboard date]],0)</f>
        <v>0</v>
      </c>
      <c r="AZ705" s="207">
        <f>IF(OR(SPARES_MANUF[[#This Row],[Client]]="STELIA",SPARES_MANUF[[#This Row],[Priority]]="RTN",SPARES_MANUF[[#This Row],[Priority]]="EXP",SPARES_MANUF[[#This Row],[Priority]]="CRIT"),2,1)</f>
        <v>2</v>
      </c>
      <c r="BA705" s="208">
        <f>IFERROR(VLOOKUP(SPARES_MANUF[[#This Row],[P/N]],Tableau2[[#All],[PN]:[Temps alloués (h)]],16,FALSE),"TBD")</f>
        <v>4.9800000000000004</v>
      </c>
      <c r="BB705" s="208">
        <f>IFERROR(SUM(SPARES_MANUF[[#This Row],[Temps alloués Unitaire]]*SPARES_MANUF[[#This Row],[Requested Qty]]),"TBD")</f>
        <v>4.9800000000000004</v>
      </c>
    </row>
    <row r="706" spans="1:54" ht="25.5" hidden="1" x14ac:dyDescent="0.2">
      <c r="A706" s="341" t="str">
        <f>C706&amp;(RIGHT(D706,2))</f>
        <v>2809973010</v>
      </c>
      <c r="B706" s="109" t="str">
        <f>IFERROR(VLOOKUP(F706,'Table V'!A:K,11,FALSE),"TBD")</f>
        <v>AIRBUS</v>
      </c>
      <c r="C706" s="109">
        <v>28099730</v>
      </c>
      <c r="D706" s="110" t="s">
        <v>139</v>
      </c>
      <c r="E706" s="111" t="s">
        <v>78</v>
      </c>
      <c r="F706" s="109" t="s">
        <v>1600</v>
      </c>
      <c r="G706" s="109">
        <v>1</v>
      </c>
      <c r="H706" s="109">
        <v>1</v>
      </c>
      <c r="I706" s="81" t="str">
        <f>IFERROR(VLOOKUP(F706,'Stock PHS'!A:F,6,FALSE),"")</f>
        <v/>
      </c>
      <c r="J706" s="122" t="str">
        <f>IFERROR(VLOOKUP(F706,'Table V'!A:I,9,FALSE),"P/N INCONNU")</f>
        <v>P/N CONNU</v>
      </c>
      <c r="K706" s="109" t="str">
        <f>IFERROR(VLOOKUP(F706,'Table V'!A:J,10,FALSE),"TBD")</f>
        <v>N/A</v>
      </c>
      <c r="L706" s="109" t="str">
        <f>IFERROR(VLOOKUP(F706,'Table V'!A:C,3,FALSE),"LdF non existante")</f>
        <v>LdF approuvée</v>
      </c>
      <c r="M706" s="113"/>
      <c r="N706" s="113" t="str">
        <f>IFERROR(VLOOKUP(F706,'Table V'!A:H,8,FALSE),"À définir")</f>
        <v>NON</v>
      </c>
      <c r="O706" s="109">
        <f>IFERROR(VLOOKUP(F706,'Table V'!A:E,2,FALSE),"TBD")</f>
        <v>510</v>
      </c>
      <c r="P706" s="113" t="str">
        <f>IFERROR(CONCATENATE(VLOOKUP(F706,'Table V'!$A$1:$Q$259969,17,FALSE),"-",(RIGHT(C706,4)),"0",D706),"")</f>
        <v>1251319-9730010</v>
      </c>
      <c r="Q706" s="298" t="str">
        <f>IFERROR(VLOOKUP(F706,'Table V'!A:L,12,FALSE),"")</f>
        <v>LAB</v>
      </c>
      <c r="R706" s="110" t="s">
        <v>1603</v>
      </c>
      <c r="S706" s="81" t="s">
        <v>166</v>
      </c>
      <c r="T706" s="90"/>
      <c r="U706" s="114"/>
      <c r="V706" s="299">
        <f>IFERROR(VLOOKUP(F706,'Table V'!A:F,6,FALSE),"TBD")</f>
        <v>6530207600</v>
      </c>
      <c r="W706" s="300" t="str">
        <f>IFERROR(VLOOKUP(F706,'Table V'!A:G,7,FALSE),"TBD")</f>
        <v>Qté 1</v>
      </c>
      <c r="X706" s="109" t="str">
        <f>IFERROR(VLOOKUP(A706,[1]Feuil1!$A:$AJ,32,FALSE),"N/A")</f>
        <v>Waiting</v>
      </c>
      <c r="Y706" s="115" t="s">
        <v>1937</v>
      </c>
      <c r="Z706" s="89" t="s">
        <v>1607</v>
      </c>
      <c r="AA706" s="109" t="s">
        <v>840</v>
      </c>
      <c r="AB706" s="113">
        <v>22903</v>
      </c>
      <c r="AC706" s="113"/>
      <c r="AD706" s="113"/>
      <c r="AE706" s="117">
        <v>43548</v>
      </c>
      <c r="AF706" s="117" t="s">
        <v>129</v>
      </c>
      <c r="AG706" s="117" t="str">
        <f>IF(OR(E706="AOG",E706="CRIT"),(IFERROR(IF(AF706=0,WORKDAY(AE706,-2),WORKDAY(AF706,-2)),"TBD")),(IFERROR(IF(AF706=0,WORKDAY(AE706,-4),WORKDAY(AF706,-4)),"TBD")))</f>
        <v>TBD</v>
      </c>
      <c r="AH706" s="109"/>
      <c r="AI706" s="245" t="str">
        <f>IFERROR(VLOOKUP(SPARES_MANUF[[#This Row],[LCT pour mise à la MAD]],[2]MAD!$B$4:$J$500000,2,FALSE),"MAD TBD")</f>
        <v>MAD TBD</v>
      </c>
      <c r="AJ706" s="248" t="str">
        <f>IFERROR(VLOOKUP(SPARES_MANUF[[#This Row],[LCT pour mise à la MAD]],[2]MAD!$B$4:$J$500000,9,FALSE),"")</f>
        <v/>
      </c>
      <c r="AK706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6" s="245" t="str">
        <f>SPARES_MANUF[[#This Row],[Promised ODD]]</f>
        <v>TBD</v>
      </c>
      <c r="AM706" s="109"/>
      <c r="AN706" s="220">
        <f>IFERROR(VLOOKUP(SPARES_MANUF[[#This Row],[P/N]],'Table V'!A$1:O$7777,13,FALSE),"0,00")</f>
        <v>1686</v>
      </c>
      <c r="AO706" s="280">
        <f>IFERROR(VLOOKUP(SPARES_MANUF[[#This Row],[P/N]],'Table V'!A$1:O$7777,14,FALSE),"0,00")</f>
        <v>2964</v>
      </c>
      <c r="AP706" s="301" t="str">
        <f>IFERROR(VLOOKUP(SPARES_MANUF[[#This Row],[P/N]],'Table V'!A$1:O$7777,15,FALSE),"TBD")</f>
        <v>USD</v>
      </c>
      <c r="AQ706" s="280" t="str">
        <f>IFERROR(VLOOKUP(SPARES_MANUF[[#This Row],[CONCAT]],[3]PO_AS!$A$2:$R$2520,16,FALSE),"TBD")</f>
        <v>TBD</v>
      </c>
      <c r="AR706" s="301" t="str">
        <f>IFERROR(VLOOKUP(SPARES_MANUF[[#This Row],[CONCAT]],[3]PO_AS!$A$2:$S$2520,18,FALSE),"TBD")</f>
        <v>TBD</v>
      </c>
      <c r="AS706" s="214" t="str">
        <f>IF(OR(AN706=AQ706,AO706=AQ706),"Valide","Non valide")</f>
        <v>Non valide</v>
      </c>
      <c r="AT706" s="214" t="str">
        <f>IFERROR(IF(SEARCH(AP706,AR706),"Valide","Non valide"),"Non valide")</f>
        <v>Non valide</v>
      </c>
      <c r="AU70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1686</v>
      </c>
      <c r="AV706" s="280">
        <f>IFERROR(SPARES_MANUF[[#This Row],[CA]]*INDEX('Paramètres listes'!$A$32:$C$34,MATCH(SPARES_MANUF[[#This Row],[Devise vendue]],'Paramètres listes'!$A$32:$A$34,0),MATCH(DASHBOARD!$J$5,'Paramètres listes'!$A$32:$C$32,0)),"0,00")</f>
        <v>1500.54</v>
      </c>
      <c r="AW706" s="261" t="str">
        <f>LEFT(SPARES_MANUF[[#This Row],[LCT]],9)</f>
        <v>LCT302952</v>
      </c>
      <c r="AX706" s="205" t="str">
        <f>SPARES_MANUF[[#This Row],[Collaborated date]]</f>
        <v>TBD</v>
      </c>
      <c r="AY706" s="206">
        <f>IF(AND(SPARES_MANUF[[#This Row],[Dashboard date]]&gt;40179,SPARES_MANUF[[#This Row],[Dashboard date]]&lt;45658),SPARES_MANUF[[#This Row],[Dashboard date]],0)</f>
        <v>0</v>
      </c>
      <c r="AZ706" s="207">
        <f>IF(OR(SPARES_MANUF[[#This Row],[Client]]="STELIA",SPARES_MANUF[[#This Row],[Priority]]="RTN",SPARES_MANUF[[#This Row],[Priority]]="EXP",SPARES_MANUF[[#This Row],[Priority]]="CRIT"),2,1)</f>
        <v>2</v>
      </c>
      <c r="BA706" s="208">
        <f>IFERROR(VLOOKUP(SPARES_MANUF[[#This Row],[P/N]],Tableau2[[#All],[PN]:[Temps alloués (h)]],16,FALSE),"TBD")</f>
        <v>0</v>
      </c>
      <c r="BB706" s="208">
        <f>IFERROR(SUM(SPARES_MANUF[[#This Row],[Temps alloués Unitaire]]*SPARES_MANUF[[#This Row],[Requested Qty]]),"TBD")</f>
        <v>0</v>
      </c>
    </row>
    <row r="707" spans="1:54" ht="51" hidden="1" x14ac:dyDescent="0.2">
      <c r="A707" s="335" t="str">
        <f>C707&amp;(RIGHT(D707,2))</f>
        <v>682405910</v>
      </c>
      <c r="B707" s="81" t="str">
        <f>IFERROR(VLOOKUP(F707,'Table V'!A:K,11,FALSE),"TBD")</f>
        <v>AIRBUS</v>
      </c>
      <c r="C707" s="81">
        <v>6824059</v>
      </c>
      <c r="D707" s="85" t="s">
        <v>139</v>
      </c>
      <c r="E707" s="83" t="s">
        <v>86</v>
      </c>
      <c r="F707" s="81" t="s">
        <v>304</v>
      </c>
      <c r="G707" s="81">
        <v>1</v>
      </c>
      <c r="H707" s="81">
        <v>1</v>
      </c>
      <c r="I707" s="81" t="str">
        <f>IFERROR(VLOOKUP(F707,'Stock PHS'!A:F,6,FALSE),"")</f>
        <v/>
      </c>
      <c r="J707" s="122" t="str">
        <f>IFERROR(VLOOKUP(F707,'Table V'!A:I,9,FALSE),"P/N INCONNU")</f>
        <v>P/N CONNU</v>
      </c>
      <c r="K707" s="81" t="str">
        <f>IFERROR(VLOOKUP(F707,'Table V'!A:J,10,FALSE),"TBD")</f>
        <v>MB2061D</v>
      </c>
      <c r="L707" s="81" t="str">
        <f>IFERROR(VLOOKUP(F707,'Table V'!A:C,3,FALSE),"LdF non existante")</f>
        <v>LdF approuvée</v>
      </c>
      <c r="M707" s="85"/>
      <c r="N707" s="85" t="str">
        <f>IFERROR(VLOOKUP(F707,'Table V'!A:H,8,FALSE),"À définir")</f>
        <v>OUI</v>
      </c>
      <c r="O707" s="81">
        <f>IFERROR(VLOOKUP(F707,'Table V'!A:E,2,FALSE),"TBD")</f>
        <v>12</v>
      </c>
      <c r="P707" s="85" t="str">
        <f>IFERROR(CONCATENATE(VLOOKUP(F707,'Table V'!$A$1:$Q$259969,17,FALSE),"-",(RIGHT(C707,4)),"0",D707),"")</f>
        <v>1251019-4059010</v>
      </c>
      <c r="Q707" s="92" t="str">
        <f>IFERROR(VLOOKUP(F707,'Table V'!A:L,12,FALSE),"")</f>
        <v>LAB</v>
      </c>
      <c r="R707" s="82" t="s">
        <v>1513</v>
      </c>
      <c r="S707" s="81" t="s">
        <v>168</v>
      </c>
      <c r="T707" s="90"/>
      <c r="U707" s="88"/>
      <c r="V707" s="93" t="str">
        <f>IFERROR(VLOOKUP(F707,'Table V'!A:F,6,FALSE),"TBD")</f>
        <v>6M90005200
6M90005100
6M90005300
6M90079400</v>
      </c>
      <c r="W707" s="94" t="str">
        <f>IFERROR(VLOOKUP(F707,'Table V'!A:G,7,FALSE),"TBD")</f>
        <v>Qté 1
Qté 1
Qté 1
Qté 1</v>
      </c>
      <c r="X707" s="81" t="str">
        <f>IFERROR(VLOOKUP(A707,[1]Feuil1!$A:$AJ,32,FALSE),"N/A")</f>
        <v>Partial receipt</v>
      </c>
      <c r="Y707" s="96" t="s">
        <v>1897</v>
      </c>
      <c r="Z707" s="89" t="s">
        <v>1554</v>
      </c>
      <c r="AA707" s="81" t="s">
        <v>840</v>
      </c>
      <c r="AB707" s="85">
        <v>22399</v>
      </c>
      <c r="AC707" s="85"/>
      <c r="AD707" s="85"/>
      <c r="AE707" s="90">
        <v>43542</v>
      </c>
      <c r="AF707" s="117" t="s">
        <v>129</v>
      </c>
      <c r="AG707" s="90" t="str">
        <f>IF(OR(E707="AOG",E707="CRIT"),(IFERROR(IF(AF707=0,WORKDAY(AE707,-2),WORKDAY(AF707,-2)),"TBD")),(IFERROR(IF(AF707=0,WORKDAY(AE707,-4),WORKDAY(AF707,-4)),"TBD")))</f>
        <v>TBD</v>
      </c>
      <c r="AH707" s="81"/>
      <c r="AI707" s="245" t="str">
        <f>IFERROR(VLOOKUP(SPARES_MANUF[[#This Row],[LCT pour mise à la MAD]],[2]MAD!$B$4:$J$500000,2,FALSE),"MAD TBD")</f>
        <v>MAD TBD</v>
      </c>
      <c r="AJ707" s="248" t="str">
        <f>IFERROR(VLOOKUP(SPARES_MANUF[[#This Row],[LCT pour mise à la MAD]],[2]MAD!$B$4:$J$500000,9,FALSE),"")</f>
        <v/>
      </c>
      <c r="AK707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7" s="133" t="str">
        <f>SPARES_MANUF[[#This Row],[Promised ODD]]</f>
        <v>TBD</v>
      </c>
      <c r="AM707" s="90"/>
      <c r="AN707" s="200">
        <f>IFERROR(VLOOKUP(SPARES_MANUF[[#This Row],[P/N]],'Table V'!A$1:O$7777,13,FALSE),"0,00")</f>
        <v>1607</v>
      </c>
      <c r="AO707" s="213">
        <f>IFERROR(VLOOKUP(SPARES_MANUF[[#This Row],[P/N]],'Table V'!A$1:O$7777,14,FALSE),"0,00")</f>
        <v>2014</v>
      </c>
      <c r="AP707" s="214" t="str">
        <f>IFERROR(VLOOKUP(SPARES_MANUF[[#This Row],[P/N]],'Table V'!A$1:O$7777,15,FALSE),"TBD")</f>
        <v>EUR</v>
      </c>
      <c r="AQ707" s="213" t="str">
        <f>IFERROR(VLOOKUP(SPARES_MANUF[[#This Row],[CONCAT]],[3]PO_AS!$A$2:$R$2520,16,FALSE),"TBD")</f>
        <v>TBD</v>
      </c>
      <c r="AR707" s="214" t="str">
        <f>IFERROR(VLOOKUP(SPARES_MANUF[[#This Row],[CONCAT]],[3]PO_AS!$A$2:$S$2520,18,FALSE),"TBD")</f>
        <v>TBD</v>
      </c>
      <c r="AS707" s="214" t="str">
        <f>IF(OR(AN707=AQ707,AO707=AQ707),"Valide","Non valide")</f>
        <v>Non valide</v>
      </c>
      <c r="AT707" s="214" t="str">
        <f>IFERROR(IF(SEARCH(AP707,AR707),"Valide","Non valide"),"Non valide")</f>
        <v>Non valide</v>
      </c>
      <c r="AU70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1607</v>
      </c>
      <c r="AV707" s="280">
        <f>IFERROR(SPARES_MANUF[[#This Row],[CA]]*INDEX('Paramètres listes'!$A$32:$C$34,MATCH(SPARES_MANUF[[#This Row],[Devise vendue]],'Paramètres listes'!$A$32:$A$34,0),MATCH(DASHBOARD!$J$5,'Paramètres listes'!$A$32:$C$32,0)),"0,00")</f>
        <v>1607</v>
      </c>
      <c r="AW707" s="261" t="str">
        <f>LEFT(SPARES_MANUF[[#This Row],[LCT]],9)</f>
        <v>LCT283878</v>
      </c>
      <c r="AX707" s="219" t="str">
        <f>SPARES_MANUF[[#This Row],[Collaborated date]]</f>
        <v>TBD</v>
      </c>
      <c r="AY707" s="222">
        <f>IF(AND(SPARES_MANUF[[#This Row],[Dashboard date]]&gt;40179,SPARES_MANUF[[#This Row],[Dashboard date]]&lt;45658),SPARES_MANUF[[#This Row],[Dashboard date]],0)</f>
        <v>0</v>
      </c>
      <c r="AZ707" s="207">
        <f>IF(OR(SPARES_MANUF[[#This Row],[Client]]="STELIA",SPARES_MANUF[[#This Row],[Priority]]="RTN",SPARES_MANUF[[#This Row],[Priority]]="EXP",SPARES_MANUF[[#This Row],[Priority]]="CRIT"),2,1)</f>
        <v>2</v>
      </c>
      <c r="BA707" s="208">
        <f>IFERROR(VLOOKUP(SPARES_MANUF[[#This Row],[P/N]],Tableau2[[#All],[PN]:[Temps alloués (h)]],16,FALSE),"TBD")</f>
        <v>8.31</v>
      </c>
      <c r="BB707" s="208">
        <f>IFERROR(SUM(SPARES_MANUF[[#This Row],[Temps alloués Unitaire]]*SPARES_MANUF[[#This Row],[Requested Qty]]),"TBD")</f>
        <v>8.31</v>
      </c>
    </row>
    <row r="708" spans="1:54" ht="38.25" hidden="1" x14ac:dyDescent="0.2">
      <c r="A708" s="335" t="str">
        <f>C708&amp;(RIGHT(D708,2))</f>
        <v>2811303810</v>
      </c>
      <c r="B708" s="81" t="str">
        <f>IFERROR(VLOOKUP(F708,'Table V'!A:K,11,FALSE),"TBD")</f>
        <v>AIRBUS</v>
      </c>
      <c r="C708" s="81">
        <v>28113038</v>
      </c>
      <c r="D708" s="82" t="s">
        <v>139</v>
      </c>
      <c r="E708" s="83" t="s">
        <v>78</v>
      </c>
      <c r="F708" s="81" t="s">
        <v>638</v>
      </c>
      <c r="G708" s="81">
        <v>2</v>
      </c>
      <c r="H708" s="81">
        <v>2</v>
      </c>
      <c r="I708" s="81" t="str">
        <f>IFERROR(VLOOKUP(F708,'Stock PHS'!A:F,6,FALSE),"")</f>
        <v/>
      </c>
      <c r="J708" s="122" t="str">
        <f>IFERROR(VLOOKUP(F708,'Table V'!A:I,9,FALSE),"P/N INCONNU")</f>
        <v>P/N CONNU</v>
      </c>
      <c r="K708" s="81" t="str">
        <f>IFERROR(VLOOKUP(F708,'Table V'!A:J,10,FALSE),"TBD")</f>
        <v>TBD</v>
      </c>
      <c r="L708" s="81" t="str">
        <f>IFERROR(VLOOKUP(F708,'Table V'!A:C,3,FALSE),"LdF non existante")</f>
        <v>LdF approuvée</v>
      </c>
      <c r="M708" s="85"/>
      <c r="N708" s="85" t="str">
        <f>IFERROR(VLOOKUP(F708,'Table V'!A:H,8,FALSE),"À définir")</f>
        <v>NON</v>
      </c>
      <c r="O708" s="81" t="str">
        <f>IFERROR(VLOOKUP(F708,'Table V'!A:E,2,FALSE),"TBD")</f>
        <v>CONTROL UNIT-HP FUEL</v>
      </c>
      <c r="P708" s="85" t="str">
        <f>IFERROR(CONCATENATE(VLOOKUP(F708,'Table V'!$A$1:$Q$259969,17,FALSE),"-",(RIGHT(C708,4)),"0",D708),"")</f>
        <v>1251319-3038010</v>
      </c>
      <c r="Q708" s="92" t="str">
        <f>IFERROR(VLOOKUP(F708,'Table V'!A:L,12,FALSE),"")</f>
        <v>COL</v>
      </c>
      <c r="R708" s="82" t="s">
        <v>1642</v>
      </c>
      <c r="S708" s="81" t="s">
        <v>1643</v>
      </c>
      <c r="T708" s="90"/>
      <c r="U708" s="88"/>
      <c r="V708" s="93">
        <f>IFERROR(VLOOKUP(F708,'Table V'!A:F,6,FALSE),"TBD")</f>
        <v>6595685000</v>
      </c>
      <c r="W708" s="94" t="str">
        <f>IFERROR(VLOOKUP(F708,'Table V'!A:G,7,FALSE),"TBD")</f>
        <v>Qté 1</v>
      </c>
      <c r="X708" s="81" t="str">
        <f>IFERROR(VLOOKUP(A708,[1]Feuil1!$A:$AJ,32,FALSE),"N/A")</f>
        <v>Waiting</v>
      </c>
      <c r="Y708" s="96" t="s">
        <v>1937</v>
      </c>
      <c r="Z708" s="89" t="s">
        <v>2003</v>
      </c>
      <c r="AA708" s="81" t="s">
        <v>840</v>
      </c>
      <c r="AB708" s="85">
        <v>23642</v>
      </c>
      <c r="AC708" s="85"/>
      <c r="AD708" s="85"/>
      <c r="AE708" s="90">
        <v>43583</v>
      </c>
      <c r="AF708" s="117" t="s">
        <v>129</v>
      </c>
      <c r="AG708" s="90" t="str">
        <f>IF(OR(E708="AOG",E708="CRIT"),(IFERROR(IF(AF708=0,WORKDAY(AE708,-2),WORKDAY(AF708,-2)),"TBD")),(IFERROR(IF(AF708=0,WORKDAY(AE708,-4),WORKDAY(AF708,-4)),"TBD")))</f>
        <v>TBD</v>
      </c>
      <c r="AH708" s="81"/>
      <c r="AI708" s="245" t="str">
        <f>IFERROR(VLOOKUP(SPARES_MANUF[[#This Row],[LCT pour mise à la MAD]],[2]MAD!$B$4:$J$500000,2,FALSE),"MAD TBD")</f>
        <v>MAD TBD</v>
      </c>
      <c r="AJ708" s="248" t="str">
        <f>IFERROR(VLOOKUP(SPARES_MANUF[[#This Row],[LCT pour mise à la MAD]],[2]MAD!$B$4:$J$500000,9,FALSE),"")</f>
        <v/>
      </c>
      <c r="AK708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8" s="133" t="str">
        <f>SPARES_MANUF[[#This Row],[Promised ODD]]</f>
        <v>TBD</v>
      </c>
      <c r="AM708" s="81"/>
      <c r="AN708" s="200">
        <f>IFERROR(VLOOKUP(SPARES_MANUF[[#This Row],[P/N]],'Table V'!A$1:O$7777,13,FALSE),"0,00")</f>
        <v>5510</v>
      </c>
      <c r="AO708" s="213">
        <f>IFERROR(VLOOKUP(SPARES_MANUF[[#This Row],[P/N]],'Table V'!A$1:O$7777,14,FALSE),"0,00")</f>
        <v>6993</v>
      </c>
      <c r="AP708" s="214" t="str">
        <f>IFERROR(VLOOKUP(SPARES_MANUF[[#This Row],[P/N]],'Table V'!A$1:O$7777,15,FALSE),"TBD")</f>
        <v>USD</v>
      </c>
      <c r="AQ708" s="213" t="str">
        <f>IFERROR(VLOOKUP(SPARES_MANUF[[#This Row],[CONCAT]],[3]PO_AS!$A$2:$R$2520,16,FALSE),"TBD")</f>
        <v>TBD</v>
      </c>
      <c r="AR708" s="214" t="str">
        <f>IFERROR(VLOOKUP(SPARES_MANUF[[#This Row],[CONCAT]],[3]PO_AS!$A$2:$S$2520,18,FALSE),"TBD")</f>
        <v>TBD</v>
      </c>
      <c r="AS708" s="214" t="str">
        <f>IF(OR(AN708=AQ708,AO708=AQ708),"Valide","Non valide")</f>
        <v>Non valide</v>
      </c>
      <c r="AT708" s="214" t="str">
        <f>IFERROR(IF(SEARCH(AP708,AR708),"Valide","Non valide"),"Non valide")</f>
        <v>Non valide</v>
      </c>
      <c r="AU70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11020</v>
      </c>
      <c r="AV708" s="280">
        <f>IFERROR(SPARES_MANUF[[#This Row],[CA]]*INDEX('Paramètres listes'!$A$32:$C$34,MATCH(SPARES_MANUF[[#This Row],[Devise vendue]],'Paramètres listes'!$A$32:$A$34,0),MATCH(DASHBOARD!$J$5,'Paramètres listes'!$A$32:$C$32,0)),"0,00")</f>
        <v>9807.7999999999993</v>
      </c>
      <c r="AW708" s="261" t="str">
        <f>LEFT(SPARES_MANUF[[#This Row],[LCT]],9)</f>
        <v>LCT320740</v>
      </c>
      <c r="AX708" s="219" t="str">
        <f>SPARES_MANUF[[#This Row],[Collaborated date]]</f>
        <v>TBD</v>
      </c>
      <c r="AY708" s="222">
        <f>IF(AND(SPARES_MANUF[[#This Row],[Dashboard date]]&gt;40179,SPARES_MANUF[[#This Row],[Dashboard date]]&lt;45658),SPARES_MANUF[[#This Row],[Dashboard date]],0)</f>
        <v>0</v>
      </c>
      <c r="AZ708" s="207">
        <f>IF(OR(SPARES_MANUF[[#This Row],[Client]]="STELIA",SPARES_MANUF[[#This Row],[Priority]]="RTN",SPARES_MANUF[[#This Row],[Priority]]="EXP",SPARES_MANUF[[#This Row],[Priority]]="CRIT"),2,1)</f>
        <v>2</v>
      </c>
      <c r="BA708" s="208">
        <f>IFERROR(VLOOKUP(SPARES_MANUF[[#This Row],[P/N]],Tableau2[[#All],[PN]:[Temps alloués (h)]],16,FALSE),"TBD")</f>
        <v>5</v>
      </c>
      <c r="BB708" s="208">
        <f>IFERROR(SUM(SPARES_MANUF[[#This Row],[Temps alloués Unitaire]]*SPARES_MANUF[[#This Row],[Requested Qty]]),"TBD")</f>
        <v>10</v>
      </c>
    </row>
    <row r="709" spans="1:54" ht="38.25" hidden="1" x14ac:dyDescent="0.2">
      <c r="A709" s="335" t="str">
        <f>C709&amp;(RIGHT(D709,2))</f>
        <v>27961447
2796891210</v>
      </c>
      <c r="B709" s="81" t="str">
        <f>IFERROR(VLOOKUP(F709,'Table V'!A:K,11,FALSE),"TBD")</f>
        <v>AIRBUS</v>
      </c>
      <c r="C709" s="81" t="s">
        <v>1948</v>
      </c>
      <c r="D709" s="85" t="s">
        <v>139</v>
      </c>
      <c r="E709" s="83" t="s">
        <v>78</v>
      </c>
      <c r="F709" s="81" t="s">
        <v>1112</v>
      </c>
      <c r="G709" s="81">
        <v>7</v>
      </c>
      <c r="H709" s="81">
        <v>7</v>
      </c>
      <c r="I709" s="81" t="str">
        <f>IFERROR(VLOOKUP(F709,'Stock PHS'!A:F,6,FALSE),"")</f>
        <v/>
      </c>
      <c r="J709" s="122" t="str">
        <f>IFERROR(VLOOKUP(F709,'Table V'!A:I,9,FALSE),"P/N INCONNU")</f>
        <v>P/N CONNU</v>
      </c>
      <c r="K709" s="81" t="str">
        <f>IFERROR(VLOOKUP(F709,'Table V'!A:J,10,FALSE),"TBD")</f>
        <v>RR0726Z</v>
      </c>
      <c r="L709" s="81" t="str">
        <f>IFERROR(VLOOKUP(F709,'Table V'!A:C,3,FALSE),"LdF non existante")</f>
        <v>LdF Non approuvée</v>
      </c>
      <c r="M709" s="85" t="s">
        <v>9</v>
      </c>
      <c r="N709" s="81" t="str">
        <f>IFERROR(VLOOKUP(F709,'Table V'!A:H,8,FALSE),"À définir")</f>
        <v>NON</v>
      </c>
      <c r="O709" s="81">
        <f>IFERROR(VLOOKUP(F709,'Table V'!A:E,2,FALSE),"TBD")</f>
        <v>429</v>
      </c>
      <c r="P709" s="81" t="str">
        <f>IFERROR(CONCATENATE(VLOOKUP(F709,'Table V'!$A$1:$Q$259969,17,FALSE),"-",(RIGHT(C709,4)),"0",D709),"")</f>
        <v>1251019-8912010</v>
      </c>
      <c r="Q709" s="86" t="str">
        <f>IFERROR(VLOOKUP(F709,'Table V'!A:L,12,FALSE),"")</f>
        <v>LAB</v>
      </c>
      <c r="R709" s="82" t="s">
        <v>1186</v>
      </c>
      <c r="S709" s="81" t="s">
        <v>1187</v>
      </c>
      <c r="T709" s="90"/>
      <c r="U709" s="88"/>
      <c r="V709" s="86" t="str">
        <f>IFERROR(VLOOKUP(F709,'Table V'!A:F,6,FALSE),"TBD")</f>
        <v>6539607700
6539603600
6574907200</v>
      </c>
      <c r="W709" s="81" t="str">
        <f>IFERROR(VLOOKUP(F709,'Table V'!A:G,7,FALSE),"TBD")</f>
        <v>Qté 1</v>
      </c>
      <c r="X709" s="81" t="str">
        <f>IFERROR(VLOOKUP(A709,[1]Feuil1!$A:$AJ,32,FALSE),"N/A")</f>
        <v>Waiting</v>
      </c>
      <c r="Y709" s="96" t="s">
        <v>1897</v>
      </c>
      <c r="Z709" s="89" t="s">
        <v>1505</v>
      </c>
      <c r="AA709" s="81" t="s">
        <v>840</v>
      </c>
      <c r="AB709" s="85">
        <v>19400</v>
      </c>
      <c r="AC709" s="85"/>
      <c r="AD709" s="85"/>
      <c r="AE709" s="90">
        <v>43510</v>
      </c>
      <c r="AF709" s="117" t="s">
        <v>129</v>
      </c>
      <c r="AG709" s="90" t="str">
        <f>IF(OR(E709="AOG",E709="CRIT"),(IFERROR(IF(AF709=0,WORKDAY(AE709,-2),WORKDAY(AF709,-2)),"TBD")),(IFERROR(IF(AF709=0,WORKDAY(AE709,-4),WORKDAY(AF709,-4)),"TBD")))</f>
        <v>TBD</v>
      </c>
      <c r="AH709" s="81"/>
      <c r="AI709" s="245" t="str">
        <f>IFERROR(VLOOKUP(SPARES_MANUF[[#This Row],[LCT pour mise à la MAD]],[2]MAD!$B$4:$J$500000,2,FALSE),"MAD TBD")</f>
        <v>MAD TBD</v>
      </c>
      <c r="AJ709" s="248" t="str">
        <f>IFERROR(VLOOKUP(SPARES_MANUF[[#This Row],[LCT pour mise à la MAD]],[2]MAD!$B$4:$J$500000,9,FALSE),"")</f>
        <v/>
      </c>
      <c r="AK709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09" s="133" t="str">
        <f>SPARES_MANUF[[#This Row],[Promised ODD]]</f>
        <v>TBD</v>
      </c>
      <c r="AM709" s="90"/>
      <c r="AN709" s="200">
        <f>IFERROR(VLOOKUP(SPARES_MANUF[[#This Row],[P/N]],'Table V'!A$1:O$7777,13,FALSE),"0,00")</f>
        <v>13676</v>
      </c>
      <c r="AO709" s="213">
        <f>IFERROR(VLOOKUP(SPARES_MANUF[[#This Row],[P/N]],'Table V'!A$1:O$7777,14,FALSE),"0,00")</f>
        <v>19359</v>
      </c>
      <c r="AP709" s="214" t="str">
        <f>IFERROR(VLOOKUP(SPARES_MANUF[[#This Row],[P/N]],'Table V'!A$1:O$7777,15,FALSE),"TBD")</f>
        <v>USD</v>
      </c>
      <c r="AQ709" s="213" t="str">
        <f>IFERROR(VLOOKUP(SPARES_MANUF[[#This Row],[CONCAT]],[3]PO_AS!$A$2:$R$2520,16,FALSE),"TBD")</f>
        <v>TBD</v>
      </c>
      <c r="AR709" s="214" t="str">
        <f>IFERROR(VLOOKUP(SPARES_MANUF[[#This Row],[CONCAT]],[3]PO_AS!$A$2:$S$2520,18,FALSE),"TBD")</f>
        <v>TBD</v>
      </c>
      <c r="AS709" s="215" t="str">
        <f>IF(OR(AN709=AQ709,AO709=AQ709),"Valide","Non valide")</f>
        <v>Non valide</v>
      </c>
      <c r="AT709" s="215" t="str">
        <f>IFERROR(IF(SEARCH(AP709,AR709),"Valide","Non valide"),"Non valide")</f>
        <v>Non valide</v>
      </c>
      <c r="AU709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95732</v>
      </c>
      <c r="AV709" s="280">
        <f>IFERROR(SPARES_MANUF[[#This Row],[CA]]*INDEX('Paramètres listes'!$A$32:$C$34,MATCH(SPARES_MANUF[[#This Row],[Devise vendue]],'Paramètres listes'!$A$32:$A$34,0),MATCH(DASHBOARD!$J$5,'Paramètres listes'!$A$32:$C$32,0)),"0,00")</f>
        <v>85201.48</v>
      </c>
      <c r="AW709" s="261" t="str">
        <f>LEFT(SPARES_MANUF[[#This Row],[LCT]],9)</f>
        <v>LCT200532</v>
      </c>
      <c r="AX709" s="219" t="str">
        <f>SPARES_MANUF[[#This Row],[Collaborated date]]</f>
        <v>TBD</v>
      </c>
      <c r="AY709" s="222">
        <f>IF(AND(SPARES_MANUF[[#This Row],[Dashboard date]]&gt;40179,SPARES_MANUF[[#This Row],[Dashboard date]]&lt;45658),SPARES_MANUF[[#This Row],[Dashboard date]],0)</f>
        <v>0</v>
      </c>
      <c r="AZ709" s="207">
        <f>IF(OR(SPARES_MANUF[[#This Row],[Client]]="STELIA",SPARES_MANUF[[#This Row],[Priority]]="RTN",SPARES_MANUF[[#This Row],[Priority]]="EXP",SPARES_MANUF[[#This Row],[Priority]]="CRIT"),2,1)</f>
        <v>2</v>
      </c>
      <c r="BA709" s="208">
        <f>IFERROR(VLOOKUP(SPARES_MANUF[[#This Row],[P/N]],Tableau2[[#All],[PN]:[Temps alloués (h)]],16,FALSE),"TBD")</f>
        <v>0</v>
      </c>
      <c r="BB709" s="208">
        <f>IFERROR(SUM(SPARES_MANUF[[#This Row],[Temps alloués Unitaire]]*SPARES_MANUF[[#This Row],[Requested Qty]]),"TBD")</f>
        <v>0</v>
      </c>
    </row>
    <row r="710" spans="1:54" ht="38.25" hidden="1" x14ac:dyDescent="0.2">
      <c r="A710" s="335" t="str">
        <f>C710&amp;(RIGHT(D710,2))</f>
        <v>2802674810</v>
      </c>
      <c r="B710" s="81" t="str">
        <f>IFERROR(VLOOKUP(F710,'Table V'!A:K,11,FALSE),"TBD")</f>
        <v>AIRBUS</v>
      </c>
      <c r="C710" s="81">
        <v>28026748</v>
      </c>
      <c r="D710" s="85" t="s">
        <v>139</v>
      </c>
      <c r="E710" s="83" t="s">
        <v>78</v>
      </c>
      <c r="F710" s="81" t="s">
        <v>1112</v>
      </c>
      <c r="G710" s="81">
        <v>1</v>
      </c>
      <c r="H710" s="81">
        <v>1</v>
      </c>
      <c r="I710" s="81" t="str">
        <f>IFERROR(VLOOKUP(F710,'Stock PHS'!A:F,6,FALSE),"")</f>
        <v/>
      </c>
      <c r="J710" s="122" t="str">
        <f>IFERROR(VLOOKUP(F710,'Table V'!A:I,9,FALSE),"P/N INCONNU")</f>
        <v>P/N CONNU</v>
      </c>
      <c r="K710" s="81" t="str">
        <f>IFERROR(VLOOKUP(F710,'Table V'!A:J,10,FALSE),"TBD")</f>
        <v>RR0726Z</v>
      </c>
      <c r="L710" s="81" t="str">
        <f>IFERROR(VLOOKUP(F710,'Table V'!A:C,3,FALSE),"LdF non existante")</f>
        <v>LdF Non approuvée</v>
      </c>
      <c r="M710" s="85" t="s">
        <v>46</v>
      </c>
      <c r="N710" s="85" t="str">
        <f>IFERROR(VLOOKUP(F710,'Table V'!A:H,8,FALSE),"À définir")</f>
        <v>NON</v>
      </c>
      <c r="O710" s="81">
        <f>IFERROR(VLOOKUP(F710,'Table V'!A:E,2,FALSE),"TBD")</f>
        <v>429</v>
      </c>
      <c r="P710" s="81" t="str">
        <f>IFERROR(CONCATENATE(VLOOKUP(F710,'Table V'!$A$1:$Q$259969,17,FALSE),"-",(RIGHT(C710,4)),"0",D710),"")</f>
        <v>1251019-6748010</v>
      </c>
      <c r="Q710" s="92" t="str">
        <f>IFERROR(VLOOKUP(F710,'Table V'!A:L,12,FALSE),"")</f>
        <v>LAB</v>
      </c>
      <c r="R710" s="82" t="s">
        <v>1332</v>
      </c>
      <c r="S710" s="81" t="s">
        <v>179</v>
      </c>
      <c r="T710" s="90"/>
      <c r="U710" s="88"/>
      <c r="V710" s="93" t="str">
        <f>IFERROR(VLOOKUP(F710,'Table V'!A:F,6,FALSE),"TBD")</f>
        <v>6539607700
6539603600
6574907200</v>
      </c>
      <c r="W710" s="94" t="str">
        <f>IFERROR(VLOOKUP(F710,'Table V'!A:G,7,FALSE),"TBD")</f>
        <v>Qté 1</v>
      </c>
      <c r="X710" s="94" t="str">
        <f>IFERROR(VLOOKUP(A710,[1]Feuil1!$A:$AJ,32,FALSE),"N/A")</f>
        <v>Waiting</v>
      </c>
      <c r="Y710" s="96" t="s">
        <v>1897</v>
      </c>
      <c r="Z710" s="89" t="s">
        <v>2025</v>
      </c>
      <c r="AA710" s="81" t="s">
        <v>840</v>
      </c>
      <c r="AB710" s="85">
        <v>20734</v>
      </c>
      <c r="AC710" s="85"/>
      <c r="AD710" s="85"/>
      <c r="AE710" s="90">
        <v>43504</v>
      </c>
      <c r="AF710" s="117" t="s">
        <v>129</v>
      </c>
      <c r="AG710" s="90" t="str">
        <f>IF(OR(E710="AOG",E710="CRIT"),(IFERROR(IF(AF710=0,WORKDAY(AE710,-2),WORKDAY(AF710,-2)),"TBD")),(IFERROR(IF(AF710=0,WORKDAY(AE710,-4),WORKDAY(AF710,-4)),"TBD")))</f>
        <v>TBD</v>
      </c>
      <c r="AH710" s="81"/>
      <c r="AI710" s="245" t="str">
        <f>IFERROR(VLOOKUP(SPARES_MANUF[[#This Row],[LCT pour mise à la MAD]],[2]MAD!$B$4:$J$500000,2,FALSE),"MAD TBD")</f>
        <v>MAD TBD</v>
      </c>
      <c r="AJ710" s="248" t="str">
        <f>IFERROR(VLOOKUP(SPARES_MANUF[[#This Row],[LCT pour mise à la MAD]],[2]MAD!$B$4:$J$500000,9,FALSE),"")</f>
        <v/>
      </c>
      <c r="AK710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0" s="133" t="str">
        <f>SPARES_MANUF[[#This Row],[Promised ODD]]</f>
        <v>TBD</v>
      </c>
      <c r="AM710" s="90"/>
      <c r="AN710" s="200">
        <f>IFERROR(VLOOKUP(SPARES_MANUF[[#This Row],[P/N]],'Table V'!A$1:O$7777,13,FALSE),"0,00")</f>
        <v>13676</v>
      </c>
      <c r="AO710" s="213">
        <f>IFERROR(VLOOKUP(SPARES_MANUF[[#This Row],[P/N]],'Table V'!A$1:O$7777,14,FALSE),"0,00")</f>
        <v>19359</v>
      </c>
      <c r="AP710" s="214" t="str">
        <f>IFERROR(VLOOKUP(SPARES_MANUF[[#This Row],[P/N]],'Table V'!A$1:O$7777,15,FALSE),"TBD")</f>
        <v>USD</v>
      </c>
      <c r="AQ710" s="213">
        <f>IFERROR(VLOOKUP(SPARES_MANUF[[#This Row],[CONCAT]],[3]PO_AS!$A$2:$R$2520,16,FALSE),"TBD")</f>
        <v>13676</v>
      </c>
      <c r="AR710" s="214" t="str">
        <f>IFERROR(VLOOKUP(SPARES_MANUF[[#This Row],[CONCAT]],[3]PO_AS!$A$2:$S$2520,18,FALSE),"TBD")</f>
        <v>USD</v>
      </c>
      <c r="AS710" s="214" t="str">
        <f>IF(OR(AN710=AQ710,AO710=AQ710),"Valide","Non valide")</f>
        <v>Valide</v>
      </c>
      <c r="AT710" s="214" t="str">
        <f>IFERROR(IF(SEARCH(AP710,AR710),"Valide","Non valide"),"Non valide")</f>
        <v>Valide</v>
      </c>
      <c r="AU710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13676</v>
      </c>
      <c r="AV710" s="280">
        <f>IFERROR(SPARES_MANUF[[#This Row],[CA]]*INDEX('Paramètres listes'!$A$32:$C$34,MATCH(SPARES_MANUF[[#This Row],[Devise vendue]],'Paramètres listes'!$A$32:$A$34,0),MATCH(DASHBOARD!$J$5,'Paramètres listes'!$A$32:$C$32,0)),"0,00")</f>
        <v>12171.64</v>
      </c>
      <c r="AW710" s="261" t="str">
        <f>LEFT(SPARES_MANUF[[#This Row],[LCT]],9)</f>
        <v>LCT241811</v>
      </c>
      <c r="AX710" s="219" t="str">
        <f>SPARES_MANUF[[#This Row],[Collaborated date]]</f>
        <v>TBD</v>
      </c>
      <c r="AY710" s="222">
        <f>IF(AND(SPARES_MANUF[[#This Row],[Dashboard date]]&gt;40179,SPARES_MANUF[[#This Row],[Dashboard date]]&lt;45658),SPARES_MANUF[[#This Row],[Dashboard date]],0)</f>
        <v>0</v>
      </c>
      <c r="AZ710" s="207">
        <f>IF(OR(SPARES_MANUF[[#This Row],[Client]]="STELIA",SPARES_MANUF[[#This Row],[Priority]]="RTN",SPARES_MANUF[[#This Row],[Priority]]="EXP",SPARES_MANUF[[#This Row],[Priority]]="CRIT"),2,1)</f>
        <v>2</v>
      </c>
      <c r="BA710" s="208">
        <f>IFERROR(VLOOKUP(SPARES_MANUF[[#This Row],[P/N]],Tableau2[[#All],[PN]:[Temps alloués (h)]],16,FALSE),"TBD")</f>
        <v>0</v>
      </c>
      <c r="BB710" s="208">
        <f>IFERROR(SUM(SPARES_MANUF[[#This Row],[Temps alloués Unitaire]]*SPARES_MANUF[[#This Row],[Requested Qty]]),"TBD")</f>
        <v>0</v>
      </c>
    </row>
    <row r="711" spans="1:54" ht="63.75" hidden="1" x14ac:dyDescent="0.2">
      <c r="A711" s="335" t="str">
        <f>C711&amp;(RIGHT(D711,2))</f>
        <v>2803468610</v>
      </c>
      <c r="B711" s="81" t="str">
        <f>IFERROR(VLOOKUP(F711,'Table V'!A:K,11,FALSE),"TBD")</f>
        <v>AIRBUS</v>
      </c>
      <c r="C711" s="81">
        <v>28034686</v>
      </c>
      <c r="D711" s="85" t="s">
        <v>139</v>
      </c>
      <c r="E711" s="83" t="s">
        <v>78</v>
      </c>
      <c r="F711" s="81" t="s">
        <v>847</v>
      </c>
      <c r="G711" s="81">
        <v>1</v>
      </c>
      <c r="H711" s="81">
        <v>1</v>
      </c>
      <c r="I711" s="81" t="str">
        <f>IFERROR(VLOOKUP(F711,'Stock PHS'!A:F,6,FALSE),"")</f>
        <v/>
      </c>
      <c r="J711" s="122" t="str">
        <f>IFERROR(VLOOKUP(F711,'Table V'!A:I,9,FALSE),"P/N INCONNU")</f>
        <v>P/N CONNU</v>
      </c>
      <c r="K711" s="81" t="str">
        <f>IFERROR(VLOOKUP(F711,'Table V'!A:J,10,FALSE),"TBD")</f>
        <v>RR0827Z</v>
      </c>
      <c r="L711" s="81" t="str">
        <f>IFERROR(VLOOKUP(F711,'Table V'!A:C,3,FALSE),"LdF non existante")</f>
        <v>LdF Non approuvée</v>
      </c>
      <c r="M711" s="85"/>
      <c r="N711" s="85" t="str">
        <f>IFERROR(VLOOKUP(F711,'Table V'!A:H,8,FALSE),"À définir")</f>
        <v>NON</v>
      </c>
      <c r="O711" s="81">
        <f>IFERROR(VLOOKUP(F711,'Table V'!A:E,2,FALSE),"TBD")</f>
        <v>419</v>
      </c>
      <c r="P711" s="81" t="str">
        <f>IFERROR(CONCATENATE(VLOOKUP(F711,'Table V'!$A$1:$Q$259969,17,FALSE),"-",(RIGHT(C711,4)),"0",D711),"")</f>
        <v>1251319-4686010</v>
      </c>
      <c r="Q711" s="92" t="str">
        <f>IFERROR(VLOOKUP(F711,'Table V'!A:L,12,FALSE),"")</f>
        <v>LAB</v>
      </c>
      <c r="R711" s="82" t="s">
        <v>1344</v>
      </c>
      <c r="S711" s="81" t="s">
        <v>164</v>
      </c>
      <c r="T711" s="90"/>
      <c r="U711" s="88"/>
      <c r="V711" s="93" t="str">
        <f>IFERROR(VLOOKUP(F711,'Table V'!A:F,6,FALSE),"TBD")</f>
        <v>6586901700 6504421000 6586901800 6504420500 6574907800</v>
      </c>
      <c r="W711" s="94" t="str">
        <f>IFERROR(VLOOKUP(F711,'Table V'!A:G,7,FALSE),"TBD")</f>
        <v>Qté 1
Qté 1
Qté 1
Qté 1
Qté 1</v>
      </c>
      <c r="X711" s="81" t="str">
        <f>IFERROR(VLOOKUP(A711,[1]Feuil1!$A:$AJ,32,FALSE),"N/A")</f>
        <v>Waiting</v>
      </c>
      <c r="Y711" s="96" t="s">
        <v>1897</v>
      </c>
      <c r="Z711" s="89" t="s">
        <v>1469</v>
      </c>
      <c r="AA711" s="81" t="s">
        <v>840</v>
      </c>
      <c r="AB711" s="85">
        <v>20827</v>
      </c>
      <c r="AC711" s="85"/>
      <c r="AD711" s="85"/>
      <c r="AE711" s="90">
        <v>43509</v>
      </c>
      <c r="AF711" s="90" t="s">
        <v>129</v>
      </c>
      <c r="AG711" s="90" t="str">
        <f>IF(OR(E711="AOG",E711="CRIT"),(IFERROR(IF(AF711=0,WORKDAY(AE711,-2),WORKDAY(AF711,-2)),"TBD")),(IFERROR(IF(AF711=0,WORKDAY(AE711,-4),WORKDAY(AF711,-4)),"TBD")))</f>
        <v>TBD</v>
      </c>
      <c r="AH711" s="81"/>
      <c r="AI711" s="245" t="str">
        <f>IFERROR(VLOOKUP(SPARES_MANUF[[#This Row],[LCT pour mise à la MAD]],[2]MAD!$B$4:$J$500000,2,FALSE),"MAD TBD")</f>
        <v>MAD TBD</v>
      </c>
      <c r="AJ711" s="248" t="str">
        <f>IFERROR(VLOOKUP(SPARES_MANUF[[#This Row],[LCT pour mise à la MAD]],[2]MAD!$B$4:$J$500000,9,FALSE),"")</f>
        <v/>
      </c>
      <c r="AK711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1" s="133" t="str">
        <f>SPARES_MANUF[[#This Row],[Promised ODD]]</f>
        <v>TBD</v>
      </c>
      <c r="AM711" s="90"/>
      <c r="AN711" s="200">
        <f>IFERROR(VLOOKUP(SPARES_MANUF[[#This Row],[P/N]],'Table V'!A$1:O$7777,13,FALSE),"0,00")</f>
        <v>3533</v>
      </c>
      <c r="AO711" s="213">
        <f>IFERROR(VLOOKUP(SPARES_MANUF[[#This Row],[P/N]],'Table V'!A$1:O$7777,14,FALSE),"0,00")</f>
        <v>0</v>
      </c>
      <c r="AP711" s="214" t="str">
        <f>IFERROR(VLOOKUP(SPARES_MANUF[[#This Row],[P/N]],'Table V'!A$1:O$7777,15,FALSE),"TBD")</f>
        <v>USD</v>
      </c>
      <c r="AQ711" s="213">
        <f>IFERROR(VLOOKUP(SPARES_MANUF[[#This Row],[CONCAT]],[3]PO_AS!$A$2:$R$2520,16,FALSE),"TBD")</f>
        <v>3533</v>
      </c>
      <c r="AR711" s="214" t="str">
        <f>IFERROR(VLOOKUP(SPARES_MANUF[[#This Row],[CONCAT]],[3]PO_AS!$A$2:$S$2520,18,FALSE),"TBD")</f>
        <v>USD</v>
      </c>
      <c r="AS711" s="214" t="str">
        <f>IF(OR(AN711=AQ711,AO711=AQ711),"Valide","Non valide")</f>
        <v>Valide</v>
      </c>
      <c r="AT711" s="214" t="str">
        <f>IFERROR(IF(SEARCH(AP711,AR711),"Valide","Non valide"),"Non valide")</f>
        <v>Valide</v>
      </c>
      <c r="AU711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3533</v>
      </c>
      <c r="AV711" s="280">
        <f>IFERROR(SPARES_MANUF[[#This Row],[CA]]*INDEX('Paramètres listes'!$A$32:$C$34,MATCH(SPARES_MANUF[[#This Row],[Devise vendue]],'Paramètres listes'!$A$32:$A$34,0),MATCH(DASHBOARD!$J$5,'Paramètres listes'!$A$32:$C$32,0)),"0,00")</f>
        <v>3144.37</v>
      </c>
      <c r="AW711" s="261" t="str">
        <f>LEFT(SPARES_MANUF[[#This Row],[LCT]],9)</f>
        <v>LCT243633</v>
      </c>
      <c r="AX711" s="219" t="str">
        <f>SPARES_MANUF[[#This Row],[Collaborated date]]</f>
        <v>TBD</v>
      </c>
      <c r="AY711" s="222">
        <f>IF(AND(SPARES_MANUF[[#This Row],[Dashboard date]]&gt;40179,SPARES_MANUF[[#This Row],[Dashboard date]]&lt;45658),SPARES_MANUF[[#This Row],[Dashboard date]],0)</f>
        <v>0</v>
      </c>
      <c r="AZ711" s="207">
        <f>IF(OR(SPARES_MANUF[[#This Row],[Client]]="STELIA",SPARES_MANUF[[#This Row],[Priority]]="RTN",SPARES_MANUF[[#This Row],[Priority]]="EXP",SPARES_MANUF[[#This Row],[Priority]]="CRIT"),2,1)</f>
        <v>2</v>
      </c>
      <c r="BA711" s="208">
        <f>IFERROR(VLOOKUP(SPARES_MANUF[[#This Row],[P/N]],Tableau2[[#All],[PN]:[Temps alloués (h)]],16,FALSE),"TBD")</f>
        <v>0</v>
      </c>
      <c r="BB711" s="208">
        <f>IFERROR(SUM(SPARES_MANUF[[#This Row],[Temps alloués Unitaire]]*SPARES_MANUF[[#This Row],[Requested Qty]]),"TBD")</f>
        <v>0</v>
      </c>
    </row>
    <row r="712" spans="1:54" ht="38.25" hidden="1" x14ac:dyDescent="0.2">
      <c r="A712" s="335" t="str">
        <f>C712&amp;(RIGHT(D712,2))</f>
        <v>28047407
2815867820</v>
      </c>
      <c r="B712" s="81" t="str">
        <f>IFERROR(VLOOKUP(F712,'Table V'!A:K,11,FALSE),"TBD")</f>
        <v>AIRBUS</v>
      </c>
      <c r="C712" s="81" t="s">
        <v>1939</v>
      </c>
      <c r="D712" s="85" t="s">
        <v>1940</v>
      </c>
      <c r="E712" s="83" t="s">
        <v>78</v>
      </c>
      <c r="F712" s="81" t="s">
        <v>638</v>
      </c>
      <c r="G712" s="81">
        <v>2</v>
      </c>
      <c r="H712" s="81">
        <v>2</v>
      </c>
      <c r="I712" s="81" t="str">
        <f>IFERROR(VLOOKUP(F712,'Stock PHS'!A:F,6,FALSE),"")</f>
        <v/>
      </c>
      <c r="J712" s="122" t="str">
        <f>IFERROR(VLOOKUP(F712,'Table V'!A:I,9,FALSE),"P/N INCONNU")</f>
        <v>P/N CONNU</v>
      </c>
      <c r="K712" s="81" t="str">
        <f>IFERROR(VLOOKUP(F712,'Table V'!A:J,10,FALSE),"TBD")</f>
        <v>TBD</v>
      </c>
      <c r="L712" s="81" t="str">
        <f>IFERROR(VLOOKUP(F712,'Table V'!A:C,3,FALSE),"LdF non existante")</f>
        <v>LdF approuvée</v>
      </c>
      <c r="M712" s="85"/>
      <c r="N712" s="85" t="str">
        <f>IFERROR(VLOOKUP(F712,'Table V'!A:H,8,FALSE),"À définir")</f>
        <v>NON</v>
      </c>
      <c r="O712" s="81" t="str">
        <f>IFERROR(VLOOKUP(F712,'Table V'!A:E,2,FALSE),"TBD")</f>
        <v>CONTROL UNIT-HP FUEL</v>
      </c>
      <c r="P712" s="81" t="str">
        <f>IFERROR(CONCATENATE(VLOOKUP(F712,'Table V'!$A$1:$Q$259969,17,FALSE),"-",(RIGHT(C712,4)),"0",D712),"")</f>
        <v>1251319-8678010
20</v>
      </c>
      <c r="Q712" s="92" t="str">
        <f>IFERROR(VLOOKUP(F712,'Table V'!A:L,12,FALSE),"")</f>
        <v>COL</v>
      </c>
      <c r="R712" s="82" t="s">
        <v>1384</v>
      </c>
      <c r="S712" s="81" t="s">
        <v>1408</v>
      </c>
      <c r="T712" s="90">
        <v>43611</v>
      </c>
      <c r="U712" s="88" t="s">
        <v>18</v>
      </c>
      <c r="V712" s="93">
        <f>IFERROR(VLOOKUP(F712,'Table V'!A:F,6,FALSE),"TBD")</f>
        <v>6595685000</v>
      </c>
      <c r="W712" s="94" t="str">
        <f>IFERROR(VLOOKUP(F712,'Table V'!A:G,7,FALSE),"TBD")</f>
        <v>Qté 1</v>
      </c>
      <c r="X712" s="81" t="str">
        <f>IFERROR(VLOOKUP(A712,[1]Feuil1!$A:$AJ,32,FALSE),"N/A")</f>
        <v>Waiting</v>
      </c>
      <c r="Y712" s="96" t="s">
        <v>1897</v>
      </c>
      <c r="Z712" s="89" t="s">
        <v>1972</v>
      </c>
      <c r="AA712" s="81" t="s">
        <v>840</v>
      </c>
      <c r="AB712" s="85">
        <v>21430</v>
      </c>
      <c r="AC712" s="85"/>
      <c r="AD712" s="85">
        <v>7305</v>
      </c>
      <c r="AE712" s="90">
        <v>43708</v>
      </c>
      <c r="AF712" s="90" t="s">
        <v>129</v>
      </c>
      <c r="AG712" s="90" t="str">
        <f>IF(OR(E712="AOG",E712="CRIT"),(IFERROR(IF(AF712=0,WORKDAY(AE712,-2),WORKDAY(AF712,-2)),"TBD")),(IFERROR(IF(AF712=0,WORKDAY(AE712,-4),WORKDAY(AF712,-4)),"TBD")))</f>
        <v>TBD</v>
      </c>
      <c r="AH712" s="81"/>
      <c r="AI712" s="245" t="str">
        <f>IFERROR(VLOOKUP(SPARES_MANUF[[#This Row],[LCT pour mise à la MAD]],[2]MAD!$B$4:$J$500000,2,FALSE),"MAD TBD")</f>
        <v>MAD TBD</v>
      </c>
      <c r="AJ712" s="248" t="str">
        <f>IFERROR(VLOOKUP(SPARES_MANUF[[#This Row],[LCT pour mise à la MAD]],[2]MAD!$B$4:$J$500000,9,FALSE),"")</f>
        <v/>
      </c>
      <c r="AK712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2" s="133" t="str">
        <f>SPARES_MANUF[[#This Row],[Promised ODD]]</f>
        <v>TBD</v>
      </c>
      <c r="AM712" s="90"/>
      <c r="AN712" s="200">
        <f>IFERROR(VLOOKUP(SPARES_MANUF[[#This Row],[P/N]],'Table V'!A$1:O$7777,13,FALSE),"0,00")</f>
        <v>5510</v>
      </c>
      <c r="AO712" s="213">
        <f>IFERROR(VLOOKUP(SPARES_MANUF[[#This Row],[P/N]],'Table V'!A$1:O$7777,14,FALSE),"0,00")</f>
        <v>6993</v>
      </c>
      <c r="AP712" s="214" t="str">
        <f>IFERROR(VLOOKUP(SPARES_MANUF[[#This Row],[P/N]],'Table V'!A$1:O$7777,15,FALSE),"TBD")</f>
        <v>USD</v>
      </c>
      <c r="AQ712" s="213" t="str">
        <f>IFERROR(VLOOKUP(SPARES_MANUF[[#This Row],[CONCAT]],[3]PO_AS!$A$2:$R$2520,16,FALSE),"TBD")</f>
        <v>TBD</v>
      </c>
      <c r="AR712" s="214" t="str">
        <f>IFERROR(VLOOKUP(SPARES_MANUF[[#This Row],[CONCAT]],[3]PO_AS!$A$2:$S$2520,18,FALSE),"TBD")</f>
        <v>TBD</v>
      </c>
      <c r="AS712" s="214" t="str">
        <f>IF(OR(AN712=AQ712,AO712=AQ712),"Valide","Non valide")</f>
        <v>Non valide</v>
      </c>
      <c r="AT712" s="214" t="str">
        <f>IFERROR(IF(SEARCH(AP712,AR712),"Valide","Non valide"),"Non valide")</f>
        <v>Non valide</v>
      </c>
      <c r="AU712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11020</v>
      </c>
      <c r="AV712" s="280">
        <f>IFERROR(SPARES_MANUF[[#This Row],[CA]]*INDEX('Paramètres listes'!$A$32:$C$34,MATCH(SPARES_MANUF[[#This Row],[Devise vendue]],'Paramètres listes'!$A$32:$A$34,0),MATCH(DASHBOARD!$J$5,'Paramètres listes'!$A$32:$C$32,0)),"0,00")</f>
        <v>9807.7999999999993</v>
      </c>
      <c r="AW712" s="261" t="str">
        <f>LEFT(SPARES_MANUF[[#This Row],[LCT]],9)</f>
        <v>LCT261769</v>
      </c>
      <c r="AX712" s="219" t="str">
        <f>SPARES_MANUF[[#This Row],[Collaborated date]]</f>
        <v>TBD</v>
      </c>
      <c r="AY712" s="222">
        <f>IF(AND(SPARES_MANUF[[#This Row],[Dashboard date]]&gt;40179,SPARES_MANUF[[#This Row],[Dashboard date]]&lt;45658),SPARES_MANUF[[#This Row],[Dashboard date]],0)</f>
        <v>0</v>
      </c>
      <c r="AZ712" s="207">
        <f>IF(OR(SPARES_MANUF[[#This Row],[Client]]="STELIA",SPARES_MANUF[[#This Row],[Priority]]="RTN",SPARES_MANUF[[#This Row],[Priority]]="EXP",SPARES_MANUF[[#This Row],[Priority]]="CRIT"),2,1)</f>
        <v>2</v>
      </c>
      <c r="BA712" s="208">
        <f>IFERROR(VLOOKUP(SPARES_MANUF[[#This Row],[P/N]],Tableau2[[#All],[PN]:[Temps alloués (h)]],16,FALSE),"TBD")</f>
        <v>5</v>
      </c>
      <c r="BB712" s="208">
        <f>IFERROR(SUM(SPARES_MANUF[[#This Row],[Temps alloués Unitaire]]*SPARES_MANUF[[#This Row],[Requested Qty]]),"TBD")</f>
        <v>10</v>
      </c>
    </row>
    <row r="713" spans="1:54" ht="38.25" hidden="1" x14ac:dyDescent="0.2">
      <c r="A713" s="335" t="str">
        <f>C713&amp;(RIGHT(D713,2))</f>
        <v>2809756810</v>
      </c>
      <c r="B713" s="81" t="str">
        <f>IFERROR(VLOOKUP(F713,'Table V'!A:K,11,FALSE),"TBD")</f>
        <v>AIRBUS</v>
      </c>
      <c r="C713" s="81">
        <v>28097568</v>
      </c>
      <c r="D713" s="85" t="s">
        <v>139</v>
      </c>
      <c r="E713" s="83" t="s">
        <v>86</v>
      </c>
      <c r="F713" s="81" t="s">
        <v>182</v>
      </c>
      <c r="G713" s="81" t="s">
        <v>1064</v>
      </c>
      <c r="H713" s="81" t="s">
        <v>1064</v>
      </c>
      <c r="I713" s="81" t="str">
        <f>IFERROR(VLOOKUP(F713,'Stock PHS'!A:F,6,FALSE),"")</f>
        <v/>
      </c>
      <c r="J713" s="122" t="str">
        <f>IFERROR(VLOOKUP(F713,'Table V'!A:I,9,FALSE),"P/N INCONNU")</f>
        <v>P/N CONNU</v>
      </c>
      <c r="K713" s="81" t="str">
        <f>IFERROR(VLOOKUP(F713,'Table V'!A:J,10,FALSE),"TBD")</f>
        <v>VB0268D</v>
      </c>
      <c r="L713" s="81" t="str">
        <f>IFERROR(VLOOKUP(F713,'Table V'!A:C,3,FALSE),"LdF non existante")</f>
        <v>LdF approuvée</v>
      </c>
      <c r="M713" s="85"/>
      <c r="N713" s="85" t="str">
        <f>IFERROR(VLOOKUP(F713,'Table V'!A:H,8,FALSE),"À définir")</f>
        <v>NON</v>
      </c>
      <c r="O713" s="81">
        <f>IFERROR(VLOOKUP(F713,'Table V'!A:E,2,FALSE),"TBD")</f>
        <v>313</v>
      </c>
      <c r="P713" s="85" t="str">
        <f>IFERROR(CONCATENATE(VLOOKUP(F713,'Table V'!$A$1:$Q$259969,17,FALSE),"-",(RIGHT(C713,4)),"0",D713),"")</f>
        <v>1251019-7568010</v>
      </c>
      <c r="Q713" s="92" t="str">
        <f>IFERROR(VLOOKUP(F713,'Table V'!A:L,12,FALSE),"")</f>
        <v>LAB</v>
      </c>
      <c r="R713" s="82" t="s">
        <v>1592</v>
      </c>
      <c r="S713" s="81" t="s">
        <v>841</v>
      </c>
      <c r="T713" s="90"/>
      <c r="U713" s="88"/>
      <c r="V713" s="93" t="str">
        <f>IFERROR(VLOOKUP(F713,'Table V'!A:F,6,FALSE),"TBD")</f>
        <v>6V90079000</v>
      </c>
      <c r="W713" s="94" t="str">
        <f>IFERROR(VLOOKUP(F713,'Table V'!A:G,7,FALSE),"TBD")</f>
        <v>Qté 1</v>
      </c>
      <c r="X713" s="81" t="str">
        <f>IFERROR(VLOOKUP(A713,[1]Feuil1!$A:$AJ,32,FALSE),"N/A")</f>
        <v>Waiting</v>
      </c>
      <c r="Y713" s="96" t="s">
        <v>1897</v>
      </c>
      <c r="Z713" s="89" t="s">
        <v>1583</v>
      </c>
      <c r="AA713" s="81" t="s">
        <v>840</v>
      </c>
      <c r="AB713" s="85">
        <v>22837</v>
      </c>
      <c r="AC713" s="85"/>
      <c r="AD713" s="85"/>
      <c r="AE713" s="90">
        <v>43626.999988425923</v>
      </c>
      <c r="AF713" s="90" t="s">
        <v>129</v>
      </c>
      <c r="AG713" s="90" t="str">
        <f>IF(OR(E713="AOG",E713="CRIT"),(IFERROR(IF(AF713=0,WORKDAY(AE713,-2),WORKDAY(AF713,-2)),"TBD")),(IFERROR(IF(AF713=0,WORKDAY(AE713,-4),WORKDAY(AF713,-4)),"TBD")))</f>
        <v>TBD</v>
      </c>
      <c r="AH713" s="81"/>
      <c r="AI713" s="245" t="str">
        <f>IFERROR(VLOOKUP(SPARES_MANUF[[#This Row],[LCT pour mise à la MAD]],[2]MAD!$B$4:$J$500000,2,FALSE),"MAD TBD")</f>
        <v>MAD TBD</v>
      </c>
      <c r="AJ713" s="248" t="str">
        <f>IFERROR(VLOOKUP(SPARES_MANUF[[#This Row],[LCT pour mise à la MAD]],[2]MAD!$B$4:$J$500000,9,FALSE),"")</f>
        <v/>
      </c>
      <c r="AK713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3" s="133" t="str">
        <f>SPARES_MANUF[[#This Row],[Promised ODD]]</f>
        <v>TBD</v>
      </c>
      <c r="AM713" s="90"/>
      <c r="AN713" s="200">
        <f>IFERROR(VLOOKUP(SPARES_MANUF[[#This Row],[P/N]],'Table V'!A$1:O$7777,13,FALSE),"0,00")</f>
        <v>2339</v>
      </c>
      <c r="AO713" s="213">
        <f>IFERROR(VLOOKUP(SPARES_MANUF[[#This Row],[P/N]],'Table V'!A$1:O$7777,14,FALSE),"0,00")</f>
        <v>0</v>
      </c>
      <c r="AP713" s="214" t="str">
        <f>IFERROR(VLOOKUP(SPARES_MANUF[[#This Row],[P/N]],'Table V'!A$1:O$7777,15,FALSE),"TBD")</f>
        <v>USD</v>
      </c>
      <c r="AQ713" s="213">
        <f>IFERROR(VLOOKUP(SPARES_MANUF[[#This Row],[CONCAT]],[3]PO_AS!$A$2:$R$2520,16,FALSE),"TBD")</f>
        <v>2339</v>
      </c>
      <c r="AR713" s="214" t="str">
        <f>IFERROR(VLOOKUP(SPARES_MANUF[[#This Row],[CONCAT]],[3]PO_AS!$A$2:$S$2520,18,FALSE),"TBD")</f>
        <v>USD</v>
      </c>
      <c r="AS713" s="214" t="str">
        <f>IF(OR(AN713=AQ713,AO713=AQ713),"Valide","Non valide")</f>
        <v>Valide</v>
      </c>
      <c r="AT713" s="214" t="str">
        <f>IFERROR(IF(SEARCH(AP713,AR713),"Valide","Non valide"),"Non valide")</f>
        <v>Valide</v>
      </c>
      <c r="AU713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2339</v>
      </c>
      <c r="AV713" s="280">
        <f>IFERROR(SPARES_MANUF[[#This Row],[CA]]*INDEX('Paramètres listes'!$A$32:$C$34,MATCH(SPARES_MANUF[[#This Row],[Devise vendue]],'Paramètres listes'!$A$32:$A$34,0),MATCH(DASHBOARD!$J$5,'Paramètres listes'!$A$32:$C$32,0)),"0,00")</f>
        <v>2081.71</v>
      </c>
      <c r="AW713" s="261" t="str">
        <f>LEFT(SPARES_MANUF[[#This Row],[LCT]],9)</f>
        <v>LCT302642</v>
      </c>
      <c r="AX713" s="219" t="str">
        <f>SPARES_MANUF[[#This Row],[Collaborated date]]</f>
        <v>TBD</v>
      </c>
      <c r="AY713" s="222">
        <f>IF(AND(SPARES_MANUF[[#This Row],[Dashboard date]]&gt;40179,SPARES_MANUF[[#This Row],[Dashboard date]]&lt;45658),SPARES_MANUF[[#This Row],[Dashboard date]],0)</f>
        <v>0</v>
      </c>
      <c r="AZ713" s="207">
        <f>IF(OR(SPARES_MANUF[[#This Row],[Client]]="STELIA",SPARES_MANUF[[#This Row],[Priority]]="RTN",SPARES_MANUF[[#This Row],[Priority]]="EXP",SPARES_MANUF[[#This Row],[Priority]]="CRIT"),2,1)</f>
        <v>2</v>
      </c>
      <c r="BA713" s="208">
        <f>IFERROR(VLOOKUP(SPARES_MANUF[[#This Row],[P/N]],Tableau2[[#All],[PN]:[Temps alloués (h)]],16,FALSE),"TBD")</f>
        <v>4.95</v>
      </c>
      <c r="BB713" s="208">
        <f>IFERROR(SUM(SPARES_MANUF[[#This Row],[Temps alloués Unitaire]]*SPARES_MANUF[[#This Row],[Requested Qty]]),"TBD")</f>
        <v>4.95</v>
      </c>
    </row>
    <row r="714" spans="1:54" ht="38.25" hidden="1" x14ac:dyDescent="0.2">
      <c r="A714" s="341" t="str">
        <f>C714&amp;(RIGHT(D714,2))</f>
        <v>2811409210</v>
      </c>
      <c r="B714" s="109" t="str">
        <f>IFERROR(VLOOKUP(F714,'Table V'!A:K,11,FALSE),"TBD")</f>
        <v>AIRBUS</v>
      </c>
      <c r="C714" s="109">
        <v>28114092</v>
      </c>
      <c r="D714" s="113" t="s">
        <v>139</v>
      </c>
      <c r="E714" s="111" t="s">
        <v>86</v>
      </c>
      <c r="F714" s="109" t="s">
        <v>638</v>
      </c>
      <c r="G714" s="109">
        <v>8</v>
      </c>
      <c r="H714" s="109">
        <v>8</v>
      </c>
      <c r="I714" s="81" t="str">
        <f>IFERROR(VLOOKUP(F714,'Stock PHS'!A:F,6,FALSE),"")</f>
        <v/>
      </c>
      <c r="J714" s="122" t="str">
        <f>IFERROR(VLOOKUP(F714,'Table V'!A:I,9,FALSE),"P/N INCONNU")</f>
        <v>P/N CONNU</v>
      </c>
      <c r="K714" s="109" t="str">
        <f>IFERROR(VLOOKUP(F714,'Table V'!A:J,10,FALSE),"TBD")</f>
        <v>TBD</v>
      </c>
      <c r="L714" s="109" t="str">
        <f>IFERROR(VLOOKUP(F714,'Table V'!A:C,3,FALSE),"LdF non existante")</f>
        <v>LdF approuvée</v>
      </c>
      <c r="M714" s="113"/>
      <c r="N714" s="113" t="str">
        <f>IFERROR(VLOOKUP(F714,'Table V'!A:H,8,FALSE),"À définir")</f>
        <v>NON</v>
      </c>
      <c r="O714" s="109" t="str">
        <f>IFERROR(VLOOKUP(F714,'Table V'!A:E,2,FALSE),"TBD")</f>
        <v>CONTROL UNIT-HP FUEL</v>
      </c>
      <c r="P714" s="113" t="str">
        <f>IFERROR(CONCATENATE(VLOOKUP(F714,'Table V'!$A$1:$Q$259969,17,FALSE),"-",(RIGHT(C714,4)),"0",D714),"")</f>
        <v>1251319-4092010</v>
      </c>
      <c r="Q714" s="298" t="str">
        <f>IFERROR(VLOOKUP(F714,'Table V'!A:L,12,FALSE),"")</f>
        <v>COL</v>
      </c>
      <c r="R714" s="110" t="s">
        <v>1640</v>
      </c>
      <c r="S714" s="81" t="s">
        <v>1641</v>
      </c>
      <c r="T714" s="117"/>
      <c r="U714" s="114"/>
      <c r="V714" s="299">
        <f>IFERROR(VLOOKUP(F714,'Table V'!A:F,6,FALSE),"TBD")</f>
        <v>6595685000</v>
      </c>
      <c r="W714" s="300" t="str">
        <f>IFERROR(VLOOKUP(F714,'Table V'!A:G,7,FALSE),"TBD")</f>
        <v>Qté 1</v>
      </c>
      <c r="X714" s="109" t="str">
        <f>IFERROR(VLOOKUP(A714,[1]Feuil1!$A:$AJ,32,FALSE),"N/A")</f>
        <v>Waiting</v>
      </c>
      <c r="Y714" s="115" t="s">
        <v>1897</v>
      </c>
      <c r="Z714" s="89" t="s">
        <v>2003</v>
      </c>
      <c r="AA714" s="109" t="s">
        <v>840</v>
      </c>
      <c r="AB714" s="85">
        <v>23642</v>
      </c>
      <c r="AC714" s="113"/>
      <c r="AD714" s="113"/>
      <c r="AE714" s="117">
        <v>43646</v>
      </c>
      <c r="AF714" s="90" t="s">
        <v>129</v>
      </c>
      <c r="AG714" s="117" t="str">
        <f>IF(OR(E714="AOG",E714="CRIT"),(IFERROR(IF(AF714=0,WORKDAY(AE714,-2),WORKDAY(AF714,-2)),"TBD")),(IFERROR(IF(AF714=0,WORKDAY(AE714,-4),WORKDAY(AF714,-4)),"TBD")))</f>
        <v>TBD</v>
      </c>
      <c r="AH714" s="109"/>
      <c r="AI714" s="245" t="str">
        <f>IFERROR(VLOOKUP(SPARES_MANUF[[#This Row],[LCT pour mise à la MAD]],[2]MAD!$B$4:$J$500000,2,FALSE),"MAD TBD")</f>
        <v>MAD TBD</v>
      </c>
      <c r="AJ714" s="248" t="str">
        <f>IFERROR(VLOOKUP(SPARES_MANUF[[#This Row],[LCT pour mise à la MAD]],[2]MAD!$B$4:$J$500000,9,FALSE),"")</f>
        <v/>
      </c>
      <c r="AK714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4" s="245" t="str">
        <f>SPARES_MANUF[[#This Row],[Promised ODD]]</f>
        <v>TBD</v>
      </c>
      <c r="AM714" s="90"/>
      <c r="AN714" s="200">
        <f>IFERROR(VLOOKUP(SPARES_MANUF[[#This Row],[P/N]],'Table V'!A$1:O$7777,13,FALSE),"0,00")</f>
        <v>5510</v>
      </c>
      <c r="AO714" s="213">
        <f>IFERROR(VLOOKUP(SPARES_MANUF[[#This Row],[P/N]],'Table V'!A$1:O$7777,14,FALSE),"0,00")</f>
        <v>6993</v>
      </c>
      <c r="AP714" s="214" t="str">
        <f>IFERROR(VLOOKUP(SPARES_MANUF[[#This Row],[P/N]],'Table V'!A$1:O$7777,15,FALSE),"TBD")</f>
        <v>USD</v>
      </c>
      <c r="AQ714" s="213">
        <f>IFERROR(VLOOKUP(SPARES_MANUF[[#This Row],[CONCAT]],[3]PO_AS!$A$2:$R$2520,16,FALSE),"TBD")</f>
        <v>5510</v>
      </c>
      <c r="AR714" s="214" t="str">
        <f>IFERROR(VLOOKUP(SPARES_MANUF[[#This Row],[CONCAT]],[3]PO_AS!$A$2:$S$2520,18,FALSE),"TBD")</f>
        <v>USD</v>
      </c>
      <c r="AS714" s="214" t="str">
        <f>IF(OR(AN714=AQ714,AO714=AQ714),"Valide","Non valide")</f>
        <v>Valide</v>
      </c>
      <c r="AT714" s="214" t="str">
        <f>IFERROR(IF(SEARCH(AP714,AR714),"Valide","Non valide"),"Non valide")</f>
        <v>Valide</v>
      </c>
      <c r="AU714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44080</v>
      </c>
      <c r="AV714" s="280">
        <f>IFERROR(SPARES_MANUF[[#This Row],[CA]]*INDEX('Paramètres listes'!$A$32:$C$34,MATCH(SPARES_MANUF[[#This Row],[Devise vendue]],'Paramètres listes'!$A$32:$A$34,0),MATCH(DASHBOARD!$J$5,'Paramètres listes'!$A$32:$C$32,0)),"0,00")</f>
        <v>39231.199999999997</v>
      </c>
      <c r="AW714" s="261" t="str">
        <f>LEFT(SPARES_MANUF[[#This Row],[LCT]],9)</f>
        <v>LCT320729</v>
      </c>
      <c r="AX714" s="219" t="str">
        <f>SPARES_MANUF[[#This Row],[Collaborated date]]</f>
        <v>TBD</v>
      </c>
      <c r="AY714" s="222">
        <f>IF(AND(SPARES_MANUF[[#This Row],[Dashboard date]]&gt;40179,SPARES_MANUF[[#This Row],[Dashboard date]]&lt;45658),SPARES_MANUF[[#This Row],[Dashboard date]],0)</f>
        <v>0</v>
      </c>
      <c r="AZ714" s="207">
        <f>IF(OR(SPARES_MANUF[[#This Row],[Client]]="STELIA",SPARES_MANUF[[#This Row],[Priority]]="RTN",SPARES_MANUF[[#This Row],[Priority]]="EXP",SPARES_MANUF[[#This Row],[Priority]]="CRIT"),2,1)</f>
        <v>2</v>
      </c>
      <c r="BA714" s="208">
        <f>IFERROR(VLOOKUP(SPARES_MANUF[[#This Row],[P/N]],Tableau2[[#All],[PN]:[Temps alloués (h)]],16,FALSE),"TBD")</f>
        <v>5</v>
      </c>
      <c r="BB714" s="208">
        <f>IFERROR(SUM(SPARES_MANUF[[#This Row],[Temps alloués Unitaire]]*SPARES_MANUF[[#This Row],[Requested Qty]]),"TBD")</f>
        <v>40</v>
      </c>
    </row>
    <row r="715" spans="1:54" ht="25.5" hidden="1" x14ac:dyDescent="0.2">
      <c r="A715" s="341" t="str">
        <f>C715&amp;(RIGHT(D715,2))</f>
        <v>2794013010</v>
      </c>
      <c r="B715" s="109" t="str">
        <f>IFERROR(VLOOKUP(F715,'Table V'!A:K,11,FALSE),"TBD")</f>
        <v>AIRBUS</v>
      </c>
      <c r="C715" s="109">
        <v>27940130</v>
      </c>
      <c r="D715" s="113" t="s">
        <v>139</v>
      </c>
      <c r="E715" s="111" t="s">
        <v>86</v>
      </c>
      <c r="F715" s="109" t="s">
        <v>580</v>
      </c>
      <c r="G715" s="109">
        <v>1</v>
      </c>
      <c r="H715" s="109">
        <v>1</v>
      </c>
      <c r="I715" s="81" t="str">
        <f>IFERROR(VLOOKUP(F715,'Stock PHS'!A:F,6,FALSE),"")</f>
        <v>STOCK PHS Qté 1</v>
      </c>
      <c r="J715" s="122" t="str">
        <f>IFERROR(VLOOKUP(F715,'Table V'!A:I,9,FALSE),"P/N INCONNU")</f>
        <v>P/N CONNU</v>
      </c>
      <c r="K715" s="109" t="str">
        <f>IFERROR(VLOOKUP(F715,'Table V'!A:J,10,FALSE),"TBD")</f>
        <v>NR1624P</v>
      </c>
      <c r="L715" s="109" t="str">
        <f>IFERROR(VLOOKUP(F715,'Table V'!A:C,3,FALSE),"LdF non existante")</f>
        <v>LdF approuvée</v>
      </c>
      <c r="M715" s="113"/>
      <c r="N715" s="113" t="str">
        <f>IFERROR(VLOOKUP(F715,'Table V'!A:H,8,FALSE),"À définir")</f>
        <v>NON</v>
      </c>
      <c r="O715" s="109">
        <f>IFERROR(VLOOKUP(F715,'Table V'!A:E,2,FALSE),"TBD")</f>
        <v>119</v>
      </c>
      <c r="P715" s="113" t="str">
        <f>IFERROR(CONCATENATE(VLOOKUP(F715,'Table V'!$A$1:$Q$259969,17,FALSE),"-",(RIGHT(C715,4)),"0",D715),"")</f>
        <v>1251019-0130010</v>
      </c>
      <c r="Q715" s="298" t="str">
        <f>IFERROR(VLOOKUP(F715,'Table V'!A:L,12,FALSE),"")</f>
        <v>LAB</v>
      </c>
      <c r="R715" s="110" t="s">
        <v>1865</v>
      </c>
      <c r="S715" s="81" t="s">
        <v>163</v>
      </c>
      <c r="T715" s="117"/>
      <c r="U715" s="114"/>
      <c r="V715" s="299">
        <f>IFERROR(VLOOKUP(F715,'Table V'!A:F,6,FALSE),"TBD")</f>
        <v>6963382700</v>
      </c>
      <c r="W715" s="300" t="str">
        <f>IFERROR(VLOOKUP(F715,'Table V'!A:G,7,FALSE),"TBD")</f>
        <v>Qté 1</v>
      </c>
      <c r="X715" s="109" t="str">
        <f>IFERROR(VLOOKUP(A715,[1]Feuil1!$A:$AJ,32,FALSE),"N/A")</f>
        <v>Waiting</v>
      </c>
      <c r="Y715" s="115" t="s">
        <v>1897</v>
      </c>
      <c r="Z715" s="89" t="s">
        <v>2169</v>
      </c>
      <c r="AA715" s="109" t="s">
        <v>840</v>
      </c>
      <c r="AB715" s="85">
        <v>23792</v>
      </c>
      <c r="AC715" s="113"/>
      <c r="AD715" s="113"/>
      <c r="AE715" s="117">
        <v>43595</v>
      </c>
      <c r="AF715" s="90" t="s">
        <v>129</v>
      </c>
      <c r="AG715" s="117" t="str">
        <f>IF(OR(E715="AOG",E715="CRIT"),(IFERROR(IF(AF715=0,WORKDAY(AE715,-2),WORKDAY(AF715,-2)),"TBD")),(IFERROR(IF(AF715=0,WORKDAY(AE715,-4),WORKDAY(AF715,-4)),"TBD")))</f>
        <v>TBD</v>
      </c>
      <c r="AH715" s="109"/>
      <c r="AI715" s="245" t="str">
        <f>IFERROR(VLOOKUP(SPARES_MANUF[[#This Row],[LCT pour mise à la MAD]],[2]MAD!$B$4:$J$500000,2,FALSE),"MAD TBD")</f>
        <v>MAD TBD</v>
      </c>
      <c r="AJ715" s="126" t="str">
        <f>IFERROR(VLOOKUP(SPARES_MANUF[[#This Row],[LCT pour mise à la MAD]],[2]MAD!$B$4:$J$500000,9,FALSE),"")</f>
        <v/>
      </c>
      <c r="AK715" s="129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5" s="245" t="str">
        <f>SPARES_MANUF[[#This Row],[Promised ODD]]</f>
        <v>TBD</v>
      </c>
      <c r="AM715" s="90"/>
      <c r="AN715" s="200">
        <f>IFERROR(VLOOKUP(SPARES_MANUF[[#This Row],[P/N]],'Table V'!A$1:O$7777,13,FALSE),"0,00")</f>
        <v>1173</v>
      </c>
      <c r="AO715" s="213">
        <f>IFERROR(VLOOKUP(SPARES_MANUF[[#This Row],[P/N]],'Table V'!A$1:O$7777,14,FALSE),"0,00")</f>
        <v>0</v>
      </c>
      <c r="AP715" s="214" t="str">
        <f>IFERROR(VLOOKUP(SPARES_MANUF[[#This Row],[P/N]],'Table V'!A$1:O$7777,15,FALSE),"TBD")</f>
        <v>USD</v>
      </c>
      <c r="AQ715" s="213">
        <f>IFERROR(VLOOKUP(SPARES_MANUF[[#This Row],[CONCAT]],[3]PO_AS!$A$2:$R$2520,16,FALSE),"TBD")</f>
        <v>1173</v>
      </c>
      <c r="AR715" s="214" t="str">
        <f>IFERROR(VLOOKUP(SPARES_MANUF[[#This Row],[CONCAT]],[3]PO_AS!$A$2:$S$2520,18,FALSE),"TBD")</f>
        <v>USD</v>
      </c>
      <c r="AS715" s="214" t="str">
        <f>IF(OR(AN715=AQ715,AO715=AQ715),"Valide","Non valide")</f>
        <v>Valide</v>
      </c>
      <c r="AT715" s="214" t="str">
        <f>IFERROR(IF(SEARCH(AP715,AR715),"Valide","Non valide"),"Non valide")</f>
        <v>Valide</v>
      </c>
      <c r="AU715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715" s="280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715" s="261" t="str">
        <f>LEFT(SPARES_MANUF[[#This Row],[LCT]],9)</f>
        <v>LCT324919</v>
      </c>
      <c r="AX715" s="219" t="str">
        <f>SPARES_MANUF[[#This Row],[Collaborated date]]</f>
        <v>TBD</v>
      </c>
      <c r="AY715" s="222">
        <f>IF(AND(SPARES_MANUF[[#This Row],[Dashboard date]]&gt;40179,SPARES_MANUF[[#This Row],[Dashboard date]]&lt;45658),SPARES_MANUF[[#This Row],[Dashboard date]],0)</f>
        <v>0</v>
      </c>
      <c r="AZ715" s="207">
        <f>IF(OR(SPARES_MANUF[[#This Row],[Client]]="STELIA",SPARES_MANUF[[#This Row],[Priority]]="RTN",SPARES_MANUF[[#This Row],[Priority]]="EXP",SPARES_MANUF[[#This Row],[Priority]]="CRIT"),2,1)</f>
        <v>2</v>
      </c>
      <c r="BA715" s="208">
        <f>IFERROR(VLOOKUP(SPARES_MANUF[[#This Row],[P/N]],Tableau2[[#All],[PN]:[Temps alloués (h)]],16,FALSE),"TBD")</f>
        <v>2.35</v>
      </c>
      <c r="BB715" s="208">
        <f>IFERROR(SUM(SPARES_MANUF[[#This Row],[Temps alloués Unitaire]]*SPARES_MANUF[[#This Row],[Requested Qty]]),"TBD")</f>
        <v>2.35</v>
      </c>
    </row>
    <row r="716" spans="1:54" ht="38.25" hidden="1" x14ac:dyDescent="0.2">
      <c r="A716" s="335" t="str">
        <f>C716&amp;(RIGHT(D716,2))</f>
        <v>2816177410</v>
      </c>
      <c r="B716" s="81" t="str">
        <f>IFERROR(VLOOKUP(F716,'Table V'!A:K,11,FALSE),"TBD")</f>
        <v>AIRBUS</v>
      </c>
      <c r="C716" s="81">
        <v>28161774</v>
      </c>
      <c r="D716" s="85" t="s">
        <v>139</v>
      </c>
      <c r="E716" s="83" t="s">
        <v>11</v>
      </c>
      <c r="F716" s="81" t="s">
        <v>1206</v>
      </c>
      <c r="G716" s="81">
        <v>1</v>
      </c>
      <c r="H716" s="81">
        <v>1</v>
      </c>
      <c r="I716" s="81" t="str">
        <f>IFERROR(VLOOKUP(F716,'Stock PHS'!A:F,6,FALSE),"")</f>
        <v/>
      </c>
      <c r="J716" s="122" t="str">
        <f>IFERROR(VLOOKUP(F716,'Table V'!A:I,9,FALSE),"P/N INCONNU")</f>
        <v>P/N CONNU</v>
      </c>
      <c r="K716" s="81" t="str">
        <f>IFERROR(VLOOKUP(F716,'Table V'!A:J,10,FALSE),"TBD")</f>
        <v>VB0204D</v>
      </c>
      <c r="L716" s="81" t="str">
        <f>IFERROR(VLOOKUP(F716,'Table V'!A:C,3,FALSE),"LdF non existante")</f>
        <v>LdF Non approuvée</v>
      </c>
      <c r="M716" s="85"/>
      <c r="N716" s="85" t="str">
        <f>IFERROR(VLOOKUP(F716,'Table V'!A:H,8,FALSE),"À définir")</f>
        <v>NON</v>
      </c>
      <c r="O716" s="81">
        <f>IFERROR(VLOOKUP(F716,'Table V'!A:E,2,FALSE),"TBD")</f>
        <v>518</v>
      </c>
      <c r="P716" s="85" t="str">
        <f>IFERROR(CONCATENATE(VLOOKUP(F716,'Table V'!$A$1:$Q$259969,17,FALSE),"-",(RIGHT(C716,4)),"0",D716),"")</f>
        <v>1251019-1774010</v>
      </c>
      <c r="Q716" s="92" t="str">
        <f>IFERROR(VLOOKUP(F716,'Table V'!A:L,12,FALSE),"")</f>
        <v>LAB</v>
      </c>
      <c r="R716" s="82" t="s">
        <v>1935</v>
      </c>
      <c r="S716" s="81" t="s">
        <v>168</v>
      </c>
      <c r="T716" s="90"/>
      <c r="U716" s="88"/>
      <c r="V716" s="93" t="str">
        <f>IFERROR(VLOOKUP(F716,'Table V'!A:F,6,FALSE),"TBD")</f>
        <v>6V01448300</v>
      </c>
      <c r="W716" s="94" t="str">
        <f>IFERROR(VLOOKUP(F716,'Table V'!A:G,7,FALSE),"TBD")</f>
        <v>Qté 1</v>
      </c>
      <c r="X716" s="81" t="str">
        <f>IFERROR(VLOOKUP(A716,[1]Feuil1!$A:$AJ,32,FALSE),"N/A")</f>
        <v>Waiting</v>
      </c>
      <c r="Y716" s="132" t="s">
        <v>1897</v>
      </c>
      <c r="Z716" s="89" t="s">
        <v>2237</v>
      </c>
      <c r="AA716" s="81" t="s">
        <v>840</v>
      </c>
      <c r="AB716" s="85">
        <v>24699</v>
      </c>
      <c r="AC716" s="85"/>
      <c r="AD716" s="85" t="s">
        <v>920</v>
      </c>
      <c r="AE716" s="117">
        <v>43631</v>
      </c>
      <c r="AF716" s="90" t="s">
        <v>129</v>
      </c>
      <c r="AG716" s="90" t="str">
        <f>IF(OR(E716="AOG",E716="CRIT"),(IFERROR(IF(AF716=0,WORKDAY(AE716,-2),WORKDAY(AF716,-2)),"TBD")),(IFERROR(IF(AF716=0,WORKDAY(AE716,-4),WORKDAY(AF716,-4)),"TBD")))</f>
        <v>TBD</v>
      </c>
      <c r="AH716" s="90"/>
      <c r="AI716" s="403" t="str">
        <f>IFERROR(VLOOKUP(SPARES_MANUF[[#This Row],[LCT pour mise à la MAD]],[2]MAD!$B$4:$J$500000,2,FALSE),"MAD TBD")</f>
        <v>MAD TBD</v>
      </c>
      <c r="AJ716" s="248" t="str">
        <f>IFERROR(VLOOKUP(SPARES_MANUF[[#This Row],[LCT pour mise à la MAD]],[2]MAD!$B$4:$J$500000,9,FALSE),"")</f>
        <v/>
      </c>
      <c r="AK716" s="406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6" s="133" t="str">
        <f>SPARES_MANUF[[#This Row],[Promised ODD]]</f>
        <v>TBD</v>
      </c>
      <c r="AM716" s="90"/>
      <c r="AN716" s="200">
        <f>IFERROR(VLOOKUP(SPARES_MANUF[[#This Row],[P/N]],'Table V'!A$1:O$7777,13,FALSE),"0,00")</f>
        <v>2429</v>
      </c>
      <c r="AO716" s="213">
        <f>IFERROR(VLOOKUP(SPARES_MANUF[[#This Row],[P/N]],'Table V'!A$1:O$7777,14,FALSE),"0,00")</f>
        <v>4294</v>
      </c>
      <c r="AP716" s="214" t="str">
        <f>IFERROR(VLOOKUP(SPARES_MANUF[[#This Row],[P/N]],'Table V'!A$1:O$7777,15,FALSE),"TBD")</f>
        <v>USD</v>
      </c>
      <c r="AQ716" s="213">
        <f>IFERROR(VLOOKUP(SPARES_MANUF[[#This Row],[CONCAT]],[3]PO_AS!$A$2:$R$2520,16,FALSE),"TBD")</f>
        <v>4294</v>
      </c>
      <c r="AR716" s="214" t="str">
        <f>IFERROR(VLOOKUP(SPARES_MANUF[[#This Row],[CONCAT]],[3]PO_AS!$A$2:$S$2520,18,FALSE),"TBD")</f>
        <v>USD</v>
      </c>
      <c r="AS716" s="214" t="str">
        <f>IF(OR(AN716=AQ716,AO716=AQ716),"Valide","Non valide")</f>
        <v>Valide</v>
      </c>
      <c r="AT716" s="214" t="str">
        <f>IFERROR(IF(SEARCH(AP716,AR716),"Valide","Non valide"),"Non valide")</f>
        <v>Valide</v>
      </c>
      <c r="AU716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4294</v>
      </c>
      <c r="AV716" s="280">
        <f>IFERROR(SPARES_MANUF[[#This Row],[CA]]*INDEX('Paramètres listes'!$A$32:$C$34,MATCH(SPARES_MANUF[[#This Row],[Devise vendue]],'Paramètres listes'!$A$32:$A$34,0),MATCH(DASHBOARD!$J$5,'Paramètres listes'!$A$32:$C$32,0)),"0,00")</f>
        <v>3821.66</v>
      </c>
      <c r="AW716" s="262" t="str">
        <f>LEFT(SPARES_MANUF[[#This Row],[LCT]],9)</f>
        <v>LCT342283</v>
      </c>
      <c r="AX716" s="219" t="str">
        <f>SPARES_MANUF[[#This Row],[Collaborated date]]</f>
        <v>TBD</v>
      </c>
      <c r="AY716" s="222">
        <f>IF(AND(SPARES_MANUF[[#This Row],[Dashboard date]]&gt;40179,SPARES_MANUF[[#This Row],[Dashboard date]]&lt;45658),SPARES_MANUF[[#This Row],[Dashboard date]],0)</f>
        <v>0</v>
      </c>
      <c r="AZ716" s="207">
        <f>IF(OR(SPARES_MANUF[[#This Row],[Client]]="STELIA",SPARES_MANUF[[#This Row],[Priority]]="RTN",SPARES_MANUF[[#This Row],[Priority]]="EXP",SPARES_MANUF[[#This Row],[Priority]]="CRIT"),2,1)</f>
        <v>2</v>
      </c>
      <c r="BA716" s="208">
        <f>IFERROR(VLOOKUP(SPARES_MANUF[[#This Row],[P/N]],Tableau2[[#All],[PN]:[Temps alloués (h)]],16,FALSE),"TBD")</f>
        <v>2.5099999999999998</v>
      </c>
      <c r="BB716" s="208">
        <f>IFERROR(SUM(SPARES_MANUF[[#This Row],[Temps alloués Unitaire]]*SPARES_MANUF[[#This Row],[Requested Qty]]),"TBD")</f>
        <v>2.5099999999999998</v>
      </c>
    </row>
    <row r="717" spans="1:54" ht="216.75" hidden="1" x14ac:dyDescent="0.2">
      <c r="A717" s="335" t="str">
        <f>C717&amp;(RIGHT(D717,2))</f>
        <v>2816997410</v>
      </c>
      <c r="B717" s="81" t="str">
        <f>IFERROR(VLOOKUP(F717,'Table V'!A:K,11,FALSE),"TBD")</f>
        <v>AIRBUS</v>
      </c>
      <c r="C717" s="81">
        <v>28169974</v>
      </c>
      <c r="D717" s="85" t="s">
        <v>139</v>
      </c>
      <c r="E717" s="83" t="s">
        <v>86</v>
      </c>
      <c r="F717" s="81" t="s">
        <v>576</v>
      </c>
      <c r="G717" s="81">
        <v>17</v>
      </c>
      <c r="H717" s="81">
        <v>17</v>
      </c>
      <c r="I717" s="81" t="str">
        <f>IFERROR(VLOOKUP(F717,'Stock PHS'!A:F,6,FALSE),"")</f>
        <v/>
      </c>
      <c r="J717" s="122" t="str">
        <f>IFERROR(VLOOKUP(F717,'Table V'!A:I,9,FALSE),"P/N INCONNU")</f>
        <v>P/N CONNU</v>
      </c>
      <c r="K717" s="81" t="str">
        <f>IFERROR(VLOOKUP(F717,'Table V'!A:J,10,FALSE),"TBD")</f>
        <v>NB5457P</v>
      </c>
      <c r="L717" s="81" t="str">
        <f>IFERROR(VLOOKUP(F717,'Table V'!A:C,3,FALSE),"LdF non existante")</f>
        <v>LdF approuvée</v>
      </c>
      <c r="M717" s="85"/>
      <c r="N717" s="85" t="str">
        <f>IFERROR(VLOOKUP(F717,'Table V'!A:H,8,FALSE),"À définir")</f>
        <v>NON</v>
      </c>
      <c r="O717" s="81">
        <f>IFERROR(VLOOKUP(F717,'Table V'!A:E,2,FALSE),"TBD")</f>
        <v>117</v>
      </c>
      <c r="P717" s="85" t="str">
        <f>IFERROR(CONCATENATE(VLOOKUP(F717,'Table V'!$A$1:$Q$259969,17,FALSE),"-",(RIGHT(C717,4)),"0",D717),"")</f>
        <v>1251019-9974010</v>
      </c>
      <c r="Q717" s="92" t="str">
        <f>IFERROR(VLOOKUP(F717,'Table V'!A:L,12,FALSE),"")</f>
        <v>LAB</v>
      </c>
      <c r="R717" s="82" t="s">
        <v>1968</v>
      </c>
      <c r="S717" s="81" t="s">
        <v>1969</v>
      </c>
      <c r="T717" s="90"/>
      <c r="U717" s="88"/>
      <c r="V717" s="93" t="str">
        <f>IFERROR(VLOOKUP(F717,'Table V'!A:F,6,FALSE),"TBD")</f>
        <v>N/A</v>
      </c>
      <c r="W717" s="94" t="str">
        <f>IFERROR(VLOOKUP(F717,'Table V'!A:G,7,FALSE),"TBD")</f>
        <v>N/A</v>
      </c>
      <c r="X717" s="81" t="str">
        <f>IFERROR(VLOOKUP(A717,[1]Feuil1!$A:$AJ,32,FALSE),"N/A")</f>
        <v>N/A</v>
      </c>
      <c r="Y717" s="132" t="s">
        <v>1897</v>
      </c>
      <c r="Z717" s="89" t="s">
        <v>1963</v>
      </c>
      <c r="AA717" s="81" t="s">
        <v>840</v>
      </c>
      <c r="AB717" s="85">
        <v>25299</v>
      </c>
      <c r="AC717" s="85"/>
      <c r="AD717" s="85"/>
      <c r="AE717" s="90">
        <v>43784</v>
      </c>
      <c r="AF717" s="90" t="s">
        <v>129</v>
      </c>
      <c r="AG717" s="90" t="str">
        <f>IF(OR(E717="AOG",E717="CRIT"),(IFERROR(IF(AF717=0,WORKDAY(AE717,-2),WORKDAY(AF717,-2)),"TBD")),(IFERROR(IF(AF717=0,WORKDAY(AE717,-4),WORKDAY(AF717,-4)),"TBD")))</f>
        <v>TBD</v>
      </c>
      <c r="AH717" s="90"/>
      <c r="AI717" s="403" t="str">
        <f>IFERROR(VLOOKUP(SPARES_MANUF[[#This Row],[LCT pour mise à la MAD]],[2]MAD!$B$4:$J$500000,2,FALSE),"MAD TBD")</f>
        <v>MAD TBD</v>
      </c>
      <c r="AJ717" s="248" t="str">
        <f>IFERROR(VLOOKUP(SPARES_MANUF[[#This Row],[LCT pour mise à la MAD]],[2]MAD!$B$4:$J$500000,9,FALSE),"")</f>
        <v/>
      </c>
      <c r="AK717" s="406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7" s="133" t="str">
        <f>SPARES_MANUF[[#This Row],[Promised ODD]]</f>
        <v>TBD</v>
      </c>
      <c r="AM717" s="90"/>
      <c r="AN717" s="200">
        <f>IFERROR(VLOOKUP(SPARES_MANUF[[#This Row],[P/N]],'Table V'!A$1:O$7777,13,FALSE),"0,00")</f>
        <v>1313.9</v>
      </c>
      <c r="AO717" s="213">
        <f>IFERROR(VLOOKUP(SPARES_MANUF[[#This Row],[P/N]],'Table V'!A$1:O$7777,14,FALSE),"0,00")</f>
        <v>0</v>
      </c>
      <c r="AP717" s="214" t="str">
        <f>IFERROR(VLOOKUP(SPARES_MANUF[[#This Row],[P/N]],'Table V'!A$1:O$7777,15,FALSE),"TBD")</f>
        <v>USD</v>
      </c>
      <c r="AQ717" s="213">
        <f>IFERROR(VLOOKUP(SPARES_MANUF[[#This Row],[CONCAT]],[3]PO_AS!$A$2:$R$2520,16,FALSE),"TBD")</f>
        <v>1313.9</v>
      </c>
      <c r="AR717" s="214" t="str">
        <f>IFERROR(VLOOKUP(SPARES_MANUF[[#This Row],[CONCAT]],[3]PO_AS!$A$2:$S$2520,18,FALSE),"TBD")</f>
        <v>USD</v>
      </c>
      <c r="AS717" s="214" t="str">
        <f>IF(OR(AN717=AQ717,AO717=AQ717),"Valide","Non valide")</f>
        <v>Valide</v>
      </c>
      <c r="AT717" s="214" t="str">
        <f>IFERROR(IF(SEARCH(AP717,AR717),"Valide","Non valide"),"Non valide")</f>
        <v>Valide</v>
      </c>
      <c r="AU717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22336.300000000003</v>
      </c>
      <c r="AV717" s="280">
        <f>IFERROR(SPARES_MANUF[[#This Row],[CA]]*INDEX('Paramètres listes'!$A$32:$C$34,MATCH(SPARES_MANUF[[#This Row],[Devise vendue]],'Paramètres listes'!$A$32:$A$34,0),MATCH(DASHBOARD!$J$5,'Paramètres listes'!$A$32:$C$32,0)),"0,00")</f>
        <v>19879.307000000004</v>
      </c>
      <c r="AW717" s="262" t="str">
        <f>LEFT(SPARES_MANUF[[#This Row],[LCT]],9)</f>
        <v>LCT364215</v>
      </c>
      <c r="AX717" s="219" t="str">
        <f>SPARES_MANUF[[#This Row],[Collaborated date]]</f>
        <v>TBD</v>
      </c>
      <c r="AY717" s="222">
        <f>IF(AND(SPARES_MANUF[[#This Row],[Dashboard date]]&gt;40179,SPARES_MANUF[[#This Row],[Dashboard date]]&lt;45658),SPARES_MANUF[[#This Row],[Dashboard date]],0)</f>
        <v>0</v>
      </c>
      <c r="AZ717" s="207">
        <f>IF(OR(SPARES_MANUF[[#This Row],[Client]]="STELIA",SPARES_MANUF[[#This Row],[Priority]]="RTN",SPARES_MANUF[[#This Row],[Priority]]="EXP",SPARES_MANUF[[#This Row],[Priority]]="CRIT"),2,1)</f>
        <v>2</v>
      </c>
      <c r="BA717" s="208">
        <f>IFERROR(VLOOKUP(SPARES_MANUF[[#This Row],[P/N]],Tableau2[[#All],[PN]:[Temps alloués (h)]],16,FALSE),"TBD")</f>
        <v>3.74</v>
      </c>
      <c r="BB717" s="208">
        <f>IFERROR(SUM(SPARES_MANUF[[#This Row],[Temps alloués Unitaire]]*SPARES_MANUF[[#This Row],[Requested Qty]]),"TBD")</f>
        <v>63.580000000000005</v>
      </c>
    </row>
    <row r="718" spans="1:54" ht="38.25" hidden="1" x14ac:dyDescent="0.2">
      <c r="A718" s="341" t="str">
        <f>C718&amp;(RIGHT(D718,2))</f>
        <v>2818503410</v>
      </c>
      <c r="B718" s="109" t="str">
        <f>IFERROR(VLOOKUP(F718,'Table V'!A:K,11,FALSE),"TBD")</f>
        <v>AIRBUS</v>
      </c>
      <c r="C718" s="109">
        <v>28185034</v>
      </c>
      <c r="D718" s="113" t="s">
        <v>139</v>
      </c>
      <c r="E718" s="111" t="s">
        <v>86</v>
      </c>
      <c r="F718" s="109" t="s">
        <v>650</v>
      </c>
      <c r="G718" s="109">
        <v>15</v>
      </c>
      <c r="H718" s="109">
        <v>15</v>
      </c>
      <c r="I718" s="81" t="str">
        <f>IFERROR(VLOOKUP(F718,'Stock PHS'!A:F,6,FALSE),"")</f>
        <v/>
      </c>
      <c r="J718" s="122" t="str">
        <f>IFERROR(VLOOKUP(F718,'Table V'!A:I,9,FALSE),"P/N INCONNU")</f>
        <v>P/N CONNU</v>
      </c>
      <c r="K718" s="109" t="str">
        <f>IFERROR(VLOOKUP(F718,'Table V'!A:J,10,FALSE),"TBD")</f>
        <v>N/A</v>
      </c>
      <c r="L718" s="109" t="str">
        <f>IFERROR(VLOOKUP(F718,'Table V'!A:C,3,FALSE),"LdF non existante")</f>
        <v>LdF approuvée</v>
      </c>
      <c r="M718" s="113"/>
      <c r="N718" s="113" t="str">
        <f>IFERROR(VLOOKUP(F718,'Table V'!A:H,8,FALSE),"À définir")</f>
        <v>NON</v>
      </c>
      <c r="O718" s="109" t="str">
        <f>IFERROR(VLOOKUP(F718,'Table V'!A:E,2,FALSE),"TBD")</f>
        <v>PROTECTION CAP</v>
      </c>
      <c r="P718" s="113" t="str">
        <f>IFERROR(CONCATENATE(VLOOKUP(F718,'Table V'!$A$1:$Q$259969,17,FALSE),"-",(RIGHT(C718,4)),"0",D718),"")</f>
        <v>1251019-5034010</v>
      </c>
      <c r="Q718" s="298" t="str">
        <f>IFERROR(VLOOKUP(F718,'Table V'!A:L,12,FALSE),"")</f>
        <v>COL</v>
      </c>
      <c r="R718" s="110" t="s">
        <v>2014</v>
      </c>
      <c r="S718" s="81" t="s">
        <v>2015</v>
      </c>
      <c r="T718" s="117"/>
      <c r="U718" s="114"/>
      <c r="V718" s="299" t="str">
        <f>IFERROR(VLOOKUP(F718,'Table V'!A:F,6,FALSE),"TBD")</f>
        <v>N/A</v>
      </c>
      <c r="W718" s="300" t="str">
        <f>IFERROR(VLOOKUP(F718,'Table V'!A:G,7,FALSE),"TBD")</f>
        <v>N/A</v>
      </c>
      <c r="X718" s="109" t="str">
        <f>IFERROR(VLOOKUP(A718,[1]Feuil1!$A:$AJ,32,FALSE),"N/A")</f>
        <v>N/A</v>
      </c>
      <c r="Y718" s="369" t="s">
        <v>1897</v>
      </c>
      <c r="Z718" s="116" t="s">
        <v>2016</v>
      </c>
      <c r="AA718" s="109" t="s">
        <v>840</v>
      </c>
      <c r="AB718" s="113">
        <v>25765</v>
      </c>
      <c r="AC718" s="113"/>
      <c r="AD718" s="113"/>
      <c r="AE718" s="117">
        <v>43955</v>
      </c>
      <c r="AF718" s="117" t="s">
        <v>129</v>
      </c>
      <c r="AG718" s="117" t="str">
        <f>IF(OR(E718="AOG",E718="CRIT"),(IFERROR(IF(AF718=0,WORKDAY(AE718,-2),WORKDAY(AF718,-2)),"TBD")),(IFERROR(IF(AF718=0,WORKDAY(AE718,-4),WORKDAY(AF718,-4)),"TBD")))</f>
        <v>TBD</v>
      </c>
      <c r="AH718" s="117"/>
      <c r="AI718" s="403" t="str">
        <f>IFERROR(VLOOKUP(SPARES_MANUF[[#This Row],[LCT pour mise à la MAD]],[2]MAD!$B$4:$J$500000,2,FALSE),"MAD TBD")</f>
        <v>MAD TBD</v>
      </c>
      <c r="AJ718" s="248" t="str">
        <f>IFERROR(VLOOKUP(SPARES_MANUF[[#This Row],[LCT pour mise à la MAD]],[2]MAD!$B$4:$J$500000,9,FALSE),"")</f>
        <v/>
      </c>
      <c r="AK718" s="406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8" s="245">
        <v>43955</v>
      </c>
      <c r="AM718" s="90" t="s">
        <v>10</v>
      </c>
      <c r="AN718" s="200">
        <f>IFERROR(VLOOKUP(SPARES_MANUF[[#This Row],[P/N]],'Table V'!A$1:O$7777,13,FALSE),"0,00")</f>
        <v>134</v>
      </c>
      <c r="AO718" s="213">
        <f>IFERROR(VLOOKUP(SPARES_MANUF[[#This Row],[P/N]],'Table V'!A$1:O$7777,14,FALSE),"0,00")</f>
        <v>0</v>
      </c>
      <c r="AP718" s="214" t="str">
        <f>IFERROR(VLOOKUP(SPARES_MANUF[[#This Row],[P/N]],'Table V'!A$1:O$7777,15,FALSE),"TBD")</f>
        <v>EUR</v>
      </c>
      <c r="AQ718" s="213">
        <f>IFERROR(VLOOKUP(SPARES_MANUF[[#This Row],[CONCAT]],[3]PO_AS!$A$2:$R$2520,16,FALSE),"TBD")</f>
        <v>134</v>
      </c>
      <c r="AR718" s="214" t="str">
        <f>IFERROR(VLOOKUP(SPARES_MANUF[[#This Row],[CONCAT]],[3]PO_AS!$A$2:$S$2520,18,FALSE),"TBD")</f>
        <v>EUR</v>
      </c>
      <c r="AS718" s="214" t="str">
        <f>IF(OR(AN718=AQ718,AO718=AQ718),"Valide","Non valide")</f>
        <v>Valide</v>
      </c>
      <c r="AT718" s="214" t="str">
        <f>IFERROR(IF(SEARCH(AP718,AR718),"Valide","Non valide"),"Non valide")</f>
        <v>Valide</v>
      </c>
      <c r="AU718" s="28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2010</v>
      </c>
      <c r="AV718" s="280">
        <f>IFERROR(SPARES_MANUF[[#This Row],[CA]]*INDEX('Paramètres listes'!$A$32:$C$34,MATCH(SPARES_MANUF[[#This Row],[Devise vendue]],'Paramètres listes'!$A$32:$A$34,0),MATCH(DASHBOARD!$J$5,'Paramètres listes'!$A$32:$C$32,0)),"0,00")</f>
        <v>2010</v>
      </c>
      <c r="AW718" s="262" t="str">
        <f>LEFT(SPARES_MANUF[[#This Row],[LCT]],9)</f>
        <v>LCT374771</v>
      </c>
      <c r="AX718" s="219">
        <f>SPARES_MANUF[[#This Row],[Collaborated date]]</f>
        <v>43955</v>
      </c>
      <c r="AY718" s="222">
        <f>IF(AND(SPARES_MANUF[[#This Row],[Dashboard date]]&gt;40179,SPARES_MANUF[[#This Row],[Dashboard date]]&lt;45658),SPARES_MANUF[[#This Row],[Dashboard date]],0)</f>
        <v>43955</v>
      </c>
      <c r="AZ718" s="207">
        <f>IF(OR(SPARES_MANUF[[#This Row],[Client]]="STELIA",SPARES_MANUF[[#This Row],[Priority]]="RTN",SPARES_MANUF[[#This Row],[Priority]]="EXP",SPARES_MANUF[[#This Row],[Priority]]="CRIT"),2,1)</f>
        <v>2</v>
      </c>
      <c r="BA718" s="208">
        <f>IFERROR(VLOOKUP(SPARES_MANUF[[#This Row],[P/N]],Tableau2[[#All],[PN]:[Temps alloués (h)]],16,FALSE),"TBD")</f>
        <v>0.65</v>
      </c>
      <c r="BB718" s="208">
        <f>IFERROR(SUM(SPARES_MANUF[[#This Row],[Temps alloués Unitaire]]*SPARES_MANUF[[#This Row],[Requested Qty]]),"TBD")</f>
        <v>9.75</v>
      </c>
    </row>
    <row r="719" spans="1:54" ht="25.5" hidden="1" x14ac:dyDescent="0.2">
      <c r="A719" s="344" t="str">
        <f>C719&amp;(RIGHT(D719,2))</f>
        <v>2818499110</v>
      </c>
      <c r="B719" s="229" t="str">
        <f>IFERROR(VLOOKUP(F719,'Table V'!A:K,11,FALSE),"TBD")</f>
        <v>AIRBUS</v>
      </c>
      <c r="C719" s="229">
        <v>28184991</v>
      </c>
      <c r="D719" s="371" t="s">
        <v>139</v>
      </c>
      <c r="E719" s="230" t="s">
        <v>86</v>
      </c>
      <c r="F719" s="146" t="s">
        <v>2081</v>
      </c>
      <c r="G719" s="229">
        <v>1</v>
      </c>
      <c r="H719" s="229">
        <v>1</v>
      </c>
      <c r="I719" s="229" t="str">
        <f>IFERROR(VLOOKUP(F719,'Stock PHS'!A:F,6,FALSE),"")</f>
        <v/>
      </c>
      <c r="J719" s="231" t="str">
        <f>IFERROR(VLOOKUP(F719,'Table V'!A:I,9,FALSE),"P/N INCONNU")</f>
        <v>P/N CONNU</v>
      </c>
      <c r="K719" s="229" t="str">
        <f>IFERROR(VLOOKUP(F719,'Table V'!A:J,10,FALSE),"TBD")</f>
        <v>TBD</v>
      </c>
      <c r="L719" s="229" t="str">
        <f>IFERROR(VLOOKUP(F719,'Table V'!A:C,3,FALSE),"LdF non existante")</f>
        <v>LdF Non approuvée</v>
      </c>
      <c r="M719" s="232"/>
      <c r="N719" s="232" t="str">
        <f>IFERROR(VLOOKUP(F719,'Table V'!A:H,8,FALSE),"À définir")</f>
        <v>NON</v>
      </c>
      <c r="O719" s="229" t="str">
        <f>IFERROR(VLOOKUP(F719,'Table V'!A:E,2,FALSE),"TBD")</f>
        <v>BUNDLE</v>
      </c>
      <c r="P719" s="232" t="str">
        <f>IFERROR(CONCATENATE(VLOOKUP(F719,'Table V'!$A$1:$Q$259969,17,FALSE),"-",(RIGHT(C719,4)),"0",D719),"")</f>
        <v>1251019-4991010</v>
      </c>
      <c r="Q719" s="233" t="str">
        <f>IFERROR(VLOOKUP(F719,'Table V'!A:L,12,FALSE),"")</f>
        <v>COL</v>
      </c>
      <c r="R719" s="147"/>
      <c r="S719" s="229"/>
      <c r="T719" s="236"/>
      <c r="U719" s="372"/>
      <c r="V719" s="234" t="str">
        <f>IFERROR(VLOOKUP(F719,'Table V'!A:F,6,FALSE),"TBD")</f>
        <v>N/A</v>
      </c>
      <c r="W719" s="235" t="str">
        <f>IFERROR(VLOOKUP(F719,'Table V'!A:G,7,FALSE),"TBD")</f>
        <v>N/A</v>
      </c>
      <c r="X719" s="235" t="str">
        <f>IFERROR(VLOOKUP(A719,[1]Feuil1!$A:$AJ,32,FALSE),"N/A")</f>
        <v>N/A</v>
      </c>
      <c r="Y719" s="155" t="s">
        <v>1937</v>
      </c>
      <c r="Z719" s="373"/>
      <c r="AA719" s="229"/>
      <c r="AB719" s="232"/>
      <c r="AC719" s="232"/>
      <c r="AD719" s="232"/>
      <c r="AE719" s="236">
        <v>43672</v>
      </c>
      <c r="AF719" s="157" t="s">
        <v>129</v>
      </c>
      <c r="AG719" s="236" t="str">
        <f>IF(OR(E719="AOG",E719="CRIT"),(IFERROR(IF(AF719=0,WORKDAY(AE719,-2),WORKDAY(AF719,-2)),"TBD")),(IFERROR(IF(AF719=0,WORKDAY(AE719,-4),WORKDAY(AF719,-4)),"TBD")))</f>
        <v>TBD</v>
      </c>
      <c r="AH719" s="236"/>
      <c r="AI719" s="355" t="str">
        <f>IFERROR(VLOOKUP(SPARES_MANUF[[#This Row],[LCT pour mise à la MAD]],[2]MAD!$B$4:$J$500000,2,FALSE),"MAD TBD")</f>
        <v>MAD TBD</v>
      </c>
      <c r="AJ719" s="250" t="str">
        <f>IFERROR(VLOOKUP(SPARES_MANUF[[#This Row],[LCT pour mise à la MAD]],[2]MAD!$B$4:$J$500000,9,FALSE),"")</f>
        <v/>
      </c>
      <c r="AK719" s="358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19" s="237" t="str">
        <f>SPARES_MANUF[[#This Row],[Promised ODD]]</f>
        <v>TBD</v>
      </c>
      <c r="AM719" s="229"/>
      <c r="AN719" s="238">
        <f>IFERROR(VLOOKUP(SPARES_MANUF[[#This Row],[P/N]],'Table V'!A$1:O$7777,13,FALSE),"0,00")</f>
        <v>0</v>
      </c>
      <c r="AO719" s="239">
        <f>IFERROR(VLOOKUP(SPARES_MANUF[[#This Row],[P/N]],'Table V'!A$1:O$7777,14,FALSE),"0,00")</f>
        <v>0</v>
      </c>
      <c r="AP719" s="240" t="str">
        <f>IFERROR(VLOOKUP(SPARES_MANUF[[#This Row],[P/N]],'Table V'!A$1:O$7777,15,FALSE),"TBD")</f>
        <v>EUR</v>
      </c>
      <c r="AQ719" s="239" t="str">
        <f>IFERROR(VLOOKUP(SPARES_MANUF[[#This Row],[CONCAT]],[3]PO_AS!$A$2:$R$2520,16,FALSE),"TBD")</f>
        <v>TBD</v>
      </c>
      <c r="AR719" s="240" t="str">
        <f>IFERROR(VLOOKUP(SPARES_MANUF[[#This Row],[CONCAT]],[3]PO_AS!$A$2:$S$2520,18,FALSE),"TBD")</f>
        <v>TBD</v>
      </c>
      <c r="AS719" s="240" t="str">
        <f>IF(OR(AN719=AQ719,AO719=AQ719),"Valide","Non valide")</f>
        <v>Non valide</v>
      </c>
      <c r="AT719" s="240" t="str">
        <f>IFERROR(IF(SEARCH(AP719,AR719),"Valide","Non valide"),"Non valide")</f>
        <v>Non valide</v>
      </c>
      <c r="AU719" s="28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19" s="281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19" s="345" t="str">
        <f>LEFT(SPARES_MANUF[[#This Row],[LCT]],9)</f>
        <v/>
      </c>
      <c r="AX719" s="240" t="str">
        <f>SPARES_MANUF[[#This Row],[Collaborated date]]</f>
        <v>TBD</v>
      </c>
      <c r="AY719" s="241">
        <f>IF(AND(SPARES_MANUF[[#This Row],[Dashboard date]]&gt;40179,SPARES_MANUF[[#This Row],[Dashboard date]]&lt;45658),SPARES_MANUF[[#This Row],[Dashboard date]],0)</f>
        <v>0</v>
      </c>
      <c r="AZ719" s="265">
        <f>IF(OR(SPARES_MANUF[[#This Row],[Client]]="STELIA",SPARES_MANUF[[#This Row],[Priority]]="RTN",SPARES_MANUF[[#This Row],[Priority]]="EXP",SPARES_MANUF[[#This Row],[Priority]]="CRIT"),2,1)</f>
        <v>2</v>
      </c>
      <c r="BA719" s="242">
        <f>IFERROR(VLOOKUP(SPARES_MANUF[[#This Row],[P/N]],Tableau2[[#All],[PN]:[Temps alloués (h)]],16,FALSE),"TBD")</f>
        <v>0</v>
      </c>
      <c r="BB719" s="242">
        <f>IFERROR(SUM(SPARES_MANUF[[#This Row],[Temps alloués Unitaire]]*SPARES_MANUF[[#This Row],[Requested Qty]]),"TBD")</f>
        <v>0</v>
      </c>
    </row>
    <row r="720" spans="1:54" ht="38.25" hidden="1" x14ac:dyDescent="0.2">
      <c r="A720" s="337" t="str">
        <f>C720&amp;(RIGHT(D720,2))</f>
        <v>2819138310</v>
      </c>
      <c r="B720" s="146" t="str">
        <f>IFERROR(VLOOKUP(F720,'Table V'!A:K,11,FALSE),"TBD")</f>
        <v>AIRBUS</v>
      </c>
      <c r="C720" s="146">
        <v>28191383</v>
      </c>
      <c r="D720" s="150" t="s">
        <v>139</v>
      </c>
      <c r="E720" s="148" t="s">
        <v>86</v>
      </c>
      <c r="F720" s="146" t="s">
        <v>650</v>
      </c>
      <c r="G720" s="146">
        <v>40</v>
      </c>
      <c r="H720" s="146">
        <v>40</v>
      </c>
      <c r="I720" s="146" t="str">
        <f>IFERROR(VLOOKUP(F720,'Stock PHS'!A:F,6,FALSE),"")</f>
        <v/>
      </c>
      <c r="J720" s="149" t="str">
        <f>IFERROR(VLOOKUP(F720,'Table V'!A:I,9,FALSE),"P/N INCONNU")</f>
        <v>P/N CONNU</v>
      </c>
      <c r="K720" s="146" t="str">
        <f>IFERROR(VLOOKUP(F720,'Table V'!A:J,10,FALSE),"TBD")</f>
        <v>N/A</v>
      </c>
      <c r="L720" s="146" t="str">
        <f>IFERROR(VLOOKUP(F720,'Table V'!A:C,3,FALSE),"LdF non existante")</f>
        <v>LdF approuvée</v>
      </c>
      <c r="M720" s="150"/>
      <c r="N720" s="150" t="str">
        <f>IFERROR(VLOOKUP(F720,'Table V'!A:H,8,FALSE),"À définir")</f>
        <v>NON</v>
      </c>
      <c r="O720" s="146" t="str">
        <f>IFERROR(VLOOKUP(F720,'Table V'!A:E,2,FALSE),"TBD")</f>
        <v>PROTECTION CAP</v>
      </c>
      <c r="P720" s="150" t="str">
        <f>IFERROR(CONCATENATE(VLOOKUP(F720,'Table V'!$A$1:$Q$259969,17,FALSE),"-",(RIGHT(C720,4)),"0",D720),"")</f>
        <v>1251019-1383010</v>
      </c>
      <c r="Q720" s="151" t="str">
        <f>IFERROR(VLOOKUP(F720,'Table V'!A:L,12,FALSE),"")</f>
        <v>COL</v>
      </c>
      <c r="R720" s="147" t="s">
        <v>2155</v>
      </c>
      <c r="S720" s="146" t="s">
        <v>2156</v>
      </c>
      <c r="T720" s="157"/>
      <c r="U720" s="152"/>
      <c r="V720" s="153" t="str">
        <f>IFERROR(VLOOKUP(F720,'Table V'!A:F,6,FALSE),"TBD")</f>
        <v>N/A</v>
      </c>
      <c r="W720" s="154" t="str">
        <f>IFERROR(VLOOKUP(F720,'Table V'!A:G,7,FALSE),"TBD")</f>
        <v>N/A</v>
      </c>
      <c r="X720" s="154" t="str">
        <f>IFERROR(VLOOKUP(A720,[1]Feuil1!$A:$AJ,32,FALSE),"N/A")</f>
        <v>N/A</v>
      </c>
      <c r="Y720" s="155" t="s">
        <v>1897</v>
      </c>
      <c r="Z720" s="89" t="s">
        <v>2065</v>
      </c>
      <c r="AA720" s="146" t="s">
        <v>840</v>
      </c>
      <c r="AB720" s="150">
        <v>26133</v>
      </c>
      <c r="AC720" s="150"/>
      <c r="AD720" s="150"/>
      <c r="AE720" s="157">
        <v>43983.999988425923</v>
      </c>
      <c r="AF720" s="157" t="s">
        <v>129</v>
      </c>
      <c r="AG720" s="157" t="str">
        <f>IF(OR(E720="AOG",E720="CRIT"),(IFERROR(IF(AF720=0,WORKDAY(AE720,-2),WORKDAY(AF720,-2)),"TBD")),(IFERROR(IF(AF720=0,WORKDAY(AE720,-4),WORKDAY(AF720,-4)),"TBD")))</f>
        <v>TBD</v>
      </c>
      <c r="AH720" s="157"/>
      <c r="AI720" s="251" t="str">
        <f>IFERROR(VLOOKUP(SPARES_MANUF[[#This Row],[LCT pour mise à la MAD]],[2]MAD!$B$4:$J$500000,2,FALSE),"MAD TBD")</f>
        <v>MAD TBD</v>
      </c>
      <c r="AJ720" s="249" t="str">
        <f>IFERROR(VLOOKUP(SPARES_MANUF[[#This Row],[LCT pour mise à la MAD]],[2]MAD!$B$4:$J$500000,9,FALSE),"")</f>
        <v/>
      </c>
      <c r="AK720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0" s="158">
        <v>43983</v>
      </c>
      <c r="AM720" s="157" t="s">
        <v>10</v>
      </c>
      <c r="AN720" s="200">
        <f>IFERROR(VLOOKUP(SPARES_MANUF[[#This Row],[P/N]],'Table V'!A$1:O$7777,13,FALSE),"0,00")</f>
        <v>134</v>
      </c>
      <c r="AO720" s="218">
        <f>IFERROR(VLOOKUP(SPARES_MANUF[[#This Row],[P/N]],'Table V'!A$1:O$7777,14,FALSE),"0,00")</f>
        <v>0</v>
      </c>
      <c r="AP720" s="219" t="str">
        <f>IFERROR(VLOOKUP(SPARES_MANUF[[#This Row],[P/N]],'Table V'!A$1:O$7777,15,FALSE),"TBD")</f>
        <v>EUR</v>
      </c>
      <c r="AQ720" s="218">
        <f>IFERROR(VLOOKUP(SPARES_MANUF[[#This Row],[CONCAT]],[3]PO_AS!$A$2:$R$2520,16,FALSE),"TBD")</f>
        <v>134</v>
      </c>
      <c r="AR720" s="219" t="str">
        <f>IFERROR(VLOOKUP(SPARES_MANUF[[#This Row],[CONCAT]],[3]PO_AS!$A$2:$S$2520,18,FALSE),"TBD")</f>
        <v>EUR</v>
      </c>
      <c r="AS720" s="219" t="str">
        <f>IF(OR(AN720=AQ720,AO720=AQ720),"Valide","Non valide")</f>
        <v>Valide</v>
      </c>
      <c r="AT720" s="219" t="str">
        <f>IFERROR(IF(SEARCH(AP720,AR720),"Valide","Non valide"),"Non valide")</f>
        <v>Valide</v>
      </c>
      <c r="AU720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5360</v>
      </c>
      <c r="AV720" s="221">
        <f>IFERROR(SPARES_MANUF[[#This Row],[CA]]*INDEX('Paramètres listes'!$A$32:$C$34,MATCH(SPARES_MANUF[[#This Row],[Devise vendue]],'Paramètres listes'!$A$32:$A$34,0),MATCH(DASHBOARD!$J$5,'Paramètres listes'!$A$32:$C$32,0)),"0,00")</f>
        <v>5360</v>
      </c>
      <c r="AW720" s="342" t="str">
        <f>LEFT(SPARES_MANUF[[#This Row],[LCT]],9)</f>
        <v>LCT388030</v>
      </c>
      <c r="AX720" s="219">
        <f>SPARES_MANUF[[#This Row],[Collaborated date]]</f>
        <v>43983</v>
      </c>
      <c r="AY720" s="222">
        <f>IF(AND(SPARES_MANUF[[#This Row],[Dashboard date]]&gt;40179,SPARES_MANUF[[#This Row],[Dashboard date]]&lt;45658),SPARES_MANUF[[#This Row],[Dashboard date]],0)</f>
        <v>43983</v>
      </c>
      <c r="AZ720" s="207">
        <f>IF(OR(SPARES_MANUF[[#This Row],[Client]]="STELIA",SPARES_MANUF[[#This Row],[Priority]]="RTN",SPARES_MANUF[[#This Row],[Priority]]="EXP",SPARES_MANUF[[#This Row],[Priority]]="CRIT"),2,1)</f>
        <v>2</v>
      </c>
      <c r="BA720" s="208">
        <f>IFERROR(VLOOKUP(SPARES_MANUF[[#This Row],[P/N]],Tableau2[[#All],[PN]:[Temps alloués (h)]],16,FALSE),"TBD")</f>
        <v>0.65</v>
      </c>
      <c r="BB720" s="208">
        <f>IFERROR(SUM(SPARES_MANUF[[#This Row],[Temps alloués Unitaire]]*SPARES_MANUF[[#This Row],[Requested Qty]]),"TBD")</f>
        <v>26</v>
      </c>
    </row>
    <row r="721" spans="1:54" ht="25.5" hidden="1" x14ac:dyDescent="0.2">
      <c r="A721" s="337" t="str">
        <f>C721&amp;(RIGHT(D721,2))</f>
        <v>490003867320</v>
      </c>
      <c r="B721" s="146" t="str">
        <f>IFERROR(VLOOKUP(F721,'Table V'!A:K,11,FALSE),"TBD")</f>
        <v>AIRBUS</v>
      </c>
      <c r="C721" s="146">
        <v>4900038673</v>
      </c>
      <c r="D721" s="150" t="s">
        <v>723</v>
      </c>
      <c r="E721" s="148" t="s">
        <v>78</v>
      </c>
      <c r="F721" s="146" t="s">
        <v>2038</v>
      </c>
      <c r="G721" s="146">
        <v>1</v>
      </c>
      <c r="H721" s="146">
        <v>1</v>
      </c>
      <c r="I721" s="146" t="str">
        <f>IFERROR(VLOOKUP(F721,'Stock PHS'!A:F,6,FALSE),"")</f>
        <v/>
      </c>
      <c r="J721" s="149" t="str">
        <f>IFERROR(VLOOKUP(F721,'Table V'!A:I,9,FALSE),"P/N INCONNU")</f>
        <v>P/N CONNU</v>
      </c>
      <c r="K721" s="146" t="str">
        <f>IFERROR(VLOOKUP(F721,'Table V'!A:J,10,FALSE),"TBD")</f>
        <v>RB0457C</v>
      </c>
      <c r="L721" s="146" t="str">
        <f>IFERROR(VLOOKUP(F721,'Table V'!A:C,3,FALSE),"LdF non existante")</f>
        <v>LdF Non approuvée</v>
      </c>
      <c r="M721" s="150"/>
      <c r="N721" s="150" t="str">
        <f>IFERROR(VLOOKUP(F721,'Table V'!A:H,8,FALSE),"À définir")</f>
        <v>NON</v>
      </c>
      <c r="O721" s="146">
        <f>IFERROR(VLOOKUP(F721,'Table V'!A:E,2,FALSE),"TBD")</f>
        <v>34</v>
      </c>
      <c r="P721" s="150" t="str">
        <f>IFERROR(CONCATENATE(VLOOKUP(F721,'Table V'!$A$1:$Q$259969,17,FALSE),"-",(RIGHT(C721,4)),"0",D721),"")</f>
        <v>1251319-8673020</v>
      </c>
      <c r="Q721" s="151" t="str">
        <f>IFERROR(VLOOKUP(F721,'Table V'!A:L,12,FALSE),"")</f>
        <v>LAB</v>
      </c>
      <c r="R721" s="147" t="s">
        <v>2242</v>
      </c>
      <c r="S721" s="146" t="s">
        <v>153</v>
      </c>
      <c r="T721" s="157"/>
      <c r="U721" s="152"/>
      <c r="V721" s="153" t="str">
        <f>IFERROR(VLOOKUP(F721,'Table V'!A:F,6,FALSE),"TBD")</f>
        <v>6863437600</v>
      </c>
      <c r="W721" s="154">
        <f>IFERROR(VLOOKUP(F721,'Table V'!A:G,7,FALSE),"TBD")</f>
        <v>1</v>
      </c>
      <c r="X721" s="154" t="str">
        <f>IFERROR(VLOOKUP(A721,[1]Feuil1!$A:$AJ,32,FALSE),"N/A")</f>
        <v>Waiting</v>
      </c>
      <c r="Y721" s="155" t="s">
        <v>1897</v>
      </c>
      <c r="Z721" s="89" t="s">
        <v>2066</v>
      </c>
      <c r="AA721" s="146" t="s">
        <v>840</v>
      </c>
      <c r="AB721" s="150">
        <v>26161</v>
      </c>
      <c r="AC721" s="150"/>
      <c r="AD721" s="150"/>
      <c r="AE721" s="157">
        <v>43678</v>
      </c>
      <c r="AF721" s="157" t="s">
        <v>129</v>
      </c>
      <c r="AG721" s="157" t="str">
        <f>IF(OR(E721="AOG",E721="CRIT"),(IFERROR(IF(AF721=0,WORKDAY(AE721,-2),WORKDAY(AF721,-2)),"TBD")),(IFERROR(IF(AF721=0,WORKDAY(AE721,-4),WORKDAY(AF721,-4)),"TBD")))</f>
        <v>TBD</v>
      </c>
      <c r="AH721" s="157"/>
      <c r="AI721" s="251" t="str">
        <f>IFERROR(VLOOKUP(SPARES_MANUF[[#This Row],[LCT pour mise à la MAD]],[2]MAD!$B$4:$J$500000,2,FALSE),"MAD TBD")</f>
        <v>MAD TBD</v>
      </c>
      <c r="AJ721" s="249" t="str">
        <f>IFERROR(VLOOKUP(SPARES_MANUF[[#This Row],[LCT pour mise à la MAD]],[2]MAD!$B$4:$J$500000,9,FALSE),"")</f>
        <v/>
      </c>
      <c r="AK721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1" s="158" t="str">
        <f>SPARES_MANUF[[#This Row],[Promised ODD]]</f>
        <v>TBD</v>
      </c>
      <c r="AM721" s="157"/>
      <c r="AN721" s="200">
        <f>IFERROR(VLOOKUP(SPARES_MANUF[[#This Row],[P/N]],'Table V'!A$1:O$7777,13,FALSE),"0,00")</f>
        <v>1855</v>
      </c>
      <c r="AO721" s="218">
        <f>IFERROR(VLOOKUP(SPARES_MANUF[[#This Row],[P/N]],'Table V'!A$1:O$7777,14,FALSE),"0,00")</f>
        <v>2750</v>
      </c>
      <c r="AP721" s="219" t="str">
        <f>IFERROR(VLOOKUP(SPARES_MANUF[[#This Row],[P/N]],'Table V'!A$1:O$7777,15,FALSE),"TBD")</f>
        <v>EUR</v>
      </c>
      <c r="AQ721" s="218" t="str">
        <f>IFERROR(VLOOKUP(SPARES_MANUF[[#This Row],[CONCAT]],[3]PO_AS!$A$2:$R$2520,16,FALSE),"TBD")</f>
        <v>TBD</v>
      </c>
      <c r="AR721" s="219" t="str">
        <f>IFERROR(VLOOKUP(SPARES_MANUF[[#This Row],[CONCAT]],[3]PO_AS!$A$2:$S$2520,18,FALSE),"TBD")</f>
        <v>TBD</v>
      </c>
      <c r="AS721" s="219" t="str">
        <f>IF(OR(AN721=AQ721,AO721=AQ721),"Valide","Non valide")</f>
        <v>Non valide</v>
      </c>
      <c r="AT721" s="219" t="str">
        <f>IFERROR(IF(SEARCH(AP721,AR721),"Valide","Non valide"),"Non valide")</f>
        <v>Non valide</v>
      </c>
      <c r="AU721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1855</v>
      </c>
      <c r="AV721" s="221">
        <f>IFERROR(SPARES_MANUF[[#This Row],[CA]]*INDEX('Paramètres listes'!$A$32:$C$34,MATCH(SPARES_MANUF[[#This Row],[Devise vendue]],'Paramètres listes'!$A$32:$A$34,0),MATCH(DASHBOARD!$J$5,'Paramètres listes'!$A$32:$C$32,0)),"0,00")</f>
        <v>1855</v>
      </c>
      <c r="AW721" s="342" t="str">
        <f>LEFT(SPARES_MANUF[[#This Row],[LCT]],9)</f>
        <v>LCT381073</v>
      </c>
      <c r="AX721" s="219" t="str">
        <f>SPARES_MANUF[[#This Row],[Collaborated date]]</f>
        <v>TBD</v>
      </c>
      <c r="AY721" s="222">
        <f>IF(AND(SPARES_MANUF[[#This Row],[Dashboard date]]&gt;40179,SPARES_MANUF[[#This Row],[Dashboard date]]&lt;45658),SPARES_MANUF[[#This Row],[Dashboard date]],0)</f>
        <v>0</v>
      </c>
      <c r="AZ721" s="207">
        <f>IF(OR(SPARES_MANUF[[#This Row],[Client]]="STELIA",SPARES_MANUF[[#This Row],[Priority]]="RTN",SPARES_MANUF[[#This Row],[Priority]]="EXP",SPARES_MANUF[[#This Row],[Priority]]="CRIT"),2,1)</f>
        <v>2</v>
      </c>
      <c r="BA721" s="208">
        <f>IFERROR(VLOOKUP(SPARES_MANUF[[#This Row],[P/N]],Tableau2[[#All],[PN]:[Temps alloués (h)]],16,FALSE),"TBD")</f>
        <v>0</v>
      </c>
      <c r="BB721" s="208">
        <f>IFERROR(SUM(SPARES_MANUF[[#This Row],[Temps alloués Unitaire]]*SPARES_MANUF[[#This Row],[Requested Qty]]),"TBD")</f>
        <v>0</v>
      </c>
    </row>
    <row r="722" spans="1:54" ht="38.25" hidden="1" x14ac:dyDescent="0.2">
      <c r="A722" s="337" t="str">
        <f>C722&amp;(RIGHT(D722,2))</f>
        <v>2819535010</v>
      </c>
      <c r="B722" s="146" t="str">
        <f>IFERROR(VLOOKUP(F722,'Table V'!A:K,11,FALSE),"TBD")</f>
        <v>AIRBUS</v>
      </c>
      <c r="C722" s="146">
        <v>28195350</v>
      </c>
      <c r="D722" s="150" t="s">
        <v>139</v>
      </c>
      <c r="E722" s="148" t="s">
        <v>86</v>
      </c>
      <c r="F722" s="146" t="s">
        <v>921</v>
      </c>
      <c r="G722" s="146">
        <v>2</v>
      </c>
      <c r="H722" s="146">
        <v>2</v>
      </c>
      <c r="I722" s="146" t="str">
        <f>IFERROR(VLOOKUP(F722,'Stock PHS'!A:F,6,FALSE),"")</f>
        <v/>
      </c>
      <c r="J722" s="149" t="str">
        <f>IFERROR(VLOOKUP(F722,'Table V'!A:I,9,FALSE),"P/N INCONNU")</f>
        <v>P/N CONNU</v>
      </c>
      <c r="K722" s="146" t="str">
        <f>IFERROR(VLOOKUP(F722,'Table V'!A:J,10,FALSE),"TBD")</f>
        <v>NB4112</v>
      </c>
      <c r="L722" s="146" t="str">
        <f>IFERROR(VLOOKUP(F722,'Table V'!A:C,3,FALSE),"LdF non existante")</f>
        <v>LdF Non approuvée</v>
      </c>
      <c r="M722" s="150"/>
      <c r="N722" s="150" t="str">
        <f>IFERROR(VLOOKUP(F722,'Table V'!A:H,8,FALSE),"À définir")</f>
        <v>NON</v>
      </c>
      <c r="O722" s="146">
        <f>IFERROR(VLOOKUP(F722,'Table V'!A:E,2,FALSE),"TBD")</f>
        <v>40</v>
      </c>
      <c r="P722" s="150" t="str">
        <f>IFERROR(CONCATENATE(VLOOKUP(F722,'Table V'!$A$1:$Q$259969,17,FALSE),"-",(RIGHT(C722,4)),"0",D722),"")</f>
        <v>1251019-5350010</v>
      </c>
      <c r="Q722" s="151" t="str">
        <f>IFERROR(VLOOKUP(F722,'Table V'!A:L,12,FALSE),"")</f>
        <v>LAB</v>
      </c>
      <c r="R722" s="147" t="s">
        <v>2151</v>
      </c>
      <c r="S722" s="146" t="s">
        <v>1256</v>
      </c>
      <c r="T722" s="157"/>
      <c r="U722" s="152"/>
      <c r="V722" s="153" t="str">
        <f>IFERROR(VLOOKUP(F722,'Table V'!A:F,6,FALSE),"TBD")</f>
        <v>N/A</v>
      </c>
      <c r="W722" s="154" t="str">
        <f>IFERROR(VLOOKUP(F722,'Table V'!A:G,7,FALSE),"TBD")</f>
        <v>N/A</v>
      </c>
      <c r="X722" s="154" t="str">
        <f>IFERROR(VLOOKUP(A722,[1]Feuil1!$A:$AJ,32,FALSE),"N/A")</f>
        <v>N/A</v>
      </c>
      <c r="Y722" s="155" t="s">
        <v>1897</v>
      </c>
      <c r="Z722" s="89" t="s">
        <v>2065</v>
      </c>
      <c r="AA722" s="146" t="s">
        <v>840</v>
      </c>
      <c r="AB722" s="150">
        <v>26134</v>
      </c>
      <c r="AC722" s="150"/>
      <c r="AD722" s="150"/>
      <c r="AE722" s="157">
        <v>43892</v>
      </c>
      <c r="AF722" s="157" t="s">
        <v>129</v>
      </c>
      <c r="AG722" s="157" t="str">
        <f>IF(OR(E722="AOG",E722="CRIT"),(IFERROR(IF(AF722=0,WORKDAY(AE722,-2),WORKDAY(AF722,-2)),"TBD")),(IFERROR(IF(AF722=0,WORKDAY(AE722,-4),WORKDAY(AF722,-4)),"TBD")))</f>
        <v>TBD</v>
      </c>
      <c r="AH722" s="157"/>
      <c r="AI722" s="251" t="str">
        <f>IFERROR(VLOOKUP(SPARES_MANUF[[#This Row],[LCT pour mise à la MAD]],[2]MAD!$B$4:$J$500000,2,FALSE),"MAD TBD")</f>
        <v>MAD TBD</v>
      </c>
      <c r="AJ722" s="249" t="str">
        <f>IFERROR(VLOOKUP(SPARES_MANUF[[#This Row],[LCT pour mise à la MAD]],[2]MAD!$B$4:$J$500000,9,FALSE),"")</f>
        <v/>
      </c>
      <c r="AK722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2" s="158">
        <v>43892</v>
      </c>
      <c r="AM722" s="157" t="s">
        <v>10</v>
      </c>
      <c r="AN722" s="200">
        <f>IFERROR(VLOOKUP(SPARES_MANUF[[#This Row],[P/N]],'Table V'!A$1:O$7777,13,FALSE),"0,00")</f>
        <v>4365</v>
      </c>
      <c r="AO722" s="218">
        <f>IFERROR(VLOOKUP(SPARES_MANUF[[#This Row],[P/N]],'Table V'!A$1:O$7777,14,FALSE),"0,00")</f>
        <v>0</v>
      </c>
      <c r="AP722" s="219" t="str">
        <f>IFERROR(VLOOKUP(SPARES_MANUF[[#This Row],[P/N]],'Table V'!A$1:O$7777,15,FALSE),"TBD")</f>
        <v>USD</v>
      </c>
      <c r="AQ722" s="218">
        <f>IFERROR(VLOOKUP(SPARES_MANUF[[#This Row],[CONCAT]],[3]PO_AS!$A$2:$R$2520,16,FALSE),"TBD")</f>
        <v>4365</v>
      </c>
      <c r="AR722" s="219" t="str">
        <f>IFERROR(VLOOKUP(SPARES_MANUF[[#This Row],[CONCAT]],[3]PO_AS!$A$2:$S$2520,18,FALSE),"TBD")</f>
        <v>USD</v>
      </c>
      <c r="AS722" s="219" t="str">
        <f>IF(OR(AN722=AQ722,AO722=AQ722),"Valide","Non valide")</f>
        <v>Valide</v>
      </c>
      <c r="AT722" s="219" t="str">
        <f>IFERROR(IF(SEARCH(AP722,AR722),"Valide","Non valide"),"Non valide")</f>
        <v>Valide</v>
      </c>
      <c r="AU722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8730</v>
      </c>
      <c r="AV722" s="221">
        <f>IFERROR(SPARES_MANUF[[#This Row],[CA]]*INDEX('Paramètres listes'!$A$32:$C$34,MATCH(SPARES_MANUF[[#This Row],[Devise vendue]],'Paramètres listes'!$A$32:$A$34,0),MATCH(DASHBOARD!$J$5,'Paramètres listes'!$A$32:$C$32,0)),"0,00")</f>
        <v>7769.7</v>
      </c>
      <c r="AW722" s="342" t="str">
        <f>LEFT(SPARES_MANUF[[#This Row],[LCT]],9)</f>
        <v>LCT388007</v>
      </c>
      <c r="AX722" s="219">
        <f>SPARES_MANUF[[#This Row],[Collaborated date]]</f>
        <v>43892</v>
      </c>
      <c r="AY722" s="222">
        <f>IF(AND(SPARES_MANUF[[#This Row],[Dashboard date]]&gt;40179,SPARES_MANUF[[#This Row],[Dashboard date]]&lt;45658),SPARES_MANUF[[#This Row],[Dashboard date]],0)</f>
        <v>43892</v>
      </c>
      <c r="AZ722" s="207">
        <f>IF(OR(SPARES_MANUF[[#This Row],[Client]]="STELIA",SPARES_MANUF[[#This Row],[Priority]]="RTN",SPARES_MANUF[[#This Row],[Priority]]="EXP",SPARES_MANUF[[#This Row],[Priority]]="CRIT"),2,1)</f>
        <v>2</v>
      </c>
      <c r="BA722" s="208">
        <f>IFERROR(VLOOKUP(SPARES_MANUF[[#This Row],[P/N]],Tableau2[[#All],[PN]:[Temps alloués (h)]],16,FALSE),"TBD")</f>
        <v>8.1</v>
      </c>
      <c r="BB722" s="208">
        <f>IFERROR(SUM(SPARES_MANUF[[#This Row],[Temps alloués Unitaire]]*SPARES_MANUF[[#This Row],[Requested Qty]]),"TBD")</f>
        <v>16.2</v>
      </c>
    </row>
    <row r="723" spans="1:54" ht="38.25" hidden="1" x14ac:dyDescent="0.2">
      <c r="A723" s="337" t="str">
        <f>C723&amp;(RIGHT(D723,2))</f>
        <v>2820033310</v>
      </c>
      <c r="B723" s="146" t="str">
        <f>IFERROR(VLOOKUP(F723,'Table V'!A:K,11,FALSE),"TBD")</f>
        <v>AIRBUS</v>
      </c>
      <c r="C723" s="146">
        <v>28200333</v>
      </c>
      <c r="D723" s="150" t="s">
        <v>139</v>
      </c>
      <c r="E723" s="148" t="s">
        <v>86</v>
      </c>
      <c r="F723" s="146" t="s">
        <v>2059</v>
      </c>
      <c r="G723" s="146">
        <v>20</v>
      </c>
      <c r="H723" s="146">
        <v>20</v>
      </c>
      <c r="I723" s="146" t="str">
        <f>IFERROR(VLOOKUP(F723,'Stock PHS'!A:F,6,FALSE),"")</f>
        <v/>
      </c>
      <c r="J723" s="149" t="str">
        <f>IFERROR(VLOOKUP(F723,'Table V'!A:I,9,FALSE),"P/N INCONNU")</f>
        <v>P/N CONNU</v>
      </c>
      <c r="K723" s="146" t="str">
        <f>IFERROR(VLOOKUP(F723,'Table V'!A:J,10,FALSE),"TBD")</f>
        <v>TBD</v>
      </c>
      <c r="L723" s="146" t="str">
        <f>IFERROR(VLOOKUP(F723,'Table V'!A:C,3,FALSE),"LdF non existante")</f>
        <v>LdF Non approuvée</v>
      </c>
      <c r="M723" s="150"/>
      <c r="N723" s="150" t="str">
        <f>IFERROR(VLOOKUP(F723,'Table V'!A:H,8,FALSE),"À définir")</f>
        <v>NON</v>
      </c>
      <c r="O723" s="146">
        <f>IFERROR(VLOOKUP(F723,'Table V'!A:E,2,FALSE),"TBD")</f>
        <v>409</v>
      </c>
      <c r="P723" s="150" t="str">
        <f>IFERROR(CONCATENATE(VLOOKUP(F723,'Table V'!$A$1:$Q$259969,17,FALSE),"-",(RIGHT(C723,4)),"0",D723),"")</f>
        <v>1251319-0333010</v>
      </c>
      <c r="Q723" s="151" t="str">
        <f>IFERROR(VLOOKUP(F723,'Table V'!A:L,12,FALSE),"")</f>
        <v>LAB</v>
      </c>
      <c r="R723" s="147" t="s">
        <v>2153</v>
      </c>
      <c r="S723" s="146" t="s">
        <v>2108</v>
      </c>
      <c r="T723" s="157"/>
      <c r="U723" s="152"/>
      <c r="V723" s="153" t="str">
        <f>IFERROR(VLOOKUP(F723,'Table V'!A:F,6,FALSE),"TBD")</f>
        <v>N/A</v>
      </c>
      <c r="W723" s="154" t="str">
        <f>IFERROR(VLOOKUP(F723,'Table V'!A:G,7,FALSE),"TBD")</f>
        <v>N/A</v>
      </c>
      <c r="X723" s="154" t="str">
        <f>IFERROR(VLOOKUP(A723,[1]Feuil1!$A:$AJ,32,FALSE),"N/A")</f>
        <v>N/A</v>
      </c>
      <c r="Y723" s="155" t="s">
        <v>1897</v>
      </c>
      <c r="Z723" s="89" t="s">
        <v>2111</v>
      </c>
      <c r="AA723" s="146" t="s">
        <v>840</v>
      </c>
      <c r="AB723" s="150">
        <v>26518</v>
      </c>
      <c r="AC723" s="150"/>
      <c r="AD723" s="150"/>
      <c r="AE723" s="157">
        <v>43871.999988425923</v>
      </c>
      <c r="AF723" s="157" t="s">
        <v>129</v>
      </c>
      <c r="AG723" s="157" t="str">
        <f>IF(OR(E723="AOG",E723="CRIT"),(IFERROR(IF(AF723=0,WORKDAY(AE723,-2),WORKDAY(AF723,-2)),"TBD")),(IFERROR(IF(AF723=0,WORKDAY(AE723,-4),WORKDAY(AF723,-4)),"TBD")))</f>
        <v>TBD</v>
      </c>
      <c r="AH723" s="157"/>
      <c r="AI723" s="251" t="str">
        <f>IFERROR(VLOOKUP(SPARES_MANUF[[#This Row],[LCT pour mise à la MAD]],[2]MAD!$B$4:$J$500000,2,FALSE),"MAD TBD")</f>
        <v>MAD TBD</v>
      </c>
      <c r="AJ723" s="249" t="str">
        <f>IFERROR(VLOOKUP(SPARES_MANUF[[#This Row],[LCT pour mise à la MAD]],[2]MAD!$B$4:$J$500000,9,FALSE),"")</f>
        <v/>
      </c>
      <c r="AK723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3" s="158" t="str">
        <f>SPARES_MANUF[[#This Row],[Promised ODD]]</f>
        <v>TBD</v>
      </c>
      <c r="AM723" s="157"/>
      <c r="AN723" s="200">
        <f>IFERROR(VLOOKUP(SPARES_MANUF[[#This Row],[P/N]],'Table V'!A$1:O$7777,13,FALSE),"0,00")</f>
        <v>0</v>
      </c>
      <c r="AO723" s="218">
        <f>IFERROR(VLOOKUP(SPARES_MANUF[[#This Row],[P/N]],'Table V'!A$1:O$7777,14,FALSE),"0,00")</f>
        <v>0</v>
      </c>
      <c r="AP723" s="219" t="str">
        <f>IFERROR(VLOOKUP(SPARES_MANUF[[#This Row],[P/N]],'Table V'!A$1:O$7777,15,FALSE),"TBD")</f>
        <v>TBD</v>
      </c>
      <c r="AQ723" s="218" t="str">
        <f>IFERROR(VLOOKUP(SPARES_MANUF[[#This Row],[CONCAT]],[3]PO_AS!$A$2:$R$2520,16,FALSE),"TBD")</f>
        <v>TBD</v>
      </c>
      <c r="AR723" s="219" t="str">
        <f>IFERROR(VLOOKUP(SPARES_MANUF[[#This Row],[CONCAT]],[3]PO_AS!$A$2:$S$2520,18,FALSE),"TBD")</f>
        <v>TBD</v>
      </c>
      <c r="AS723" s="219" t="str">
        <f>IF(OR(AN723=AQ723,AO723=AQ723),"Valide","Non valide")</f>
        <v>Non valide</v>
      </c>
      <c r="AT723" s="219" t="str">
        <f>IFERROR(IF(SEARCH(AP723,AR723),"Valide","Non valide"),"Non valide")</f>
        <v>Valide</v>
      </c>
      <c r="AU723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23" s="221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23" s="342" t="str">
        <f>LEFT(SPARES_MANUF[[#This Row],[LCT]],9)</f>
        <v>LCT388026</v>
      </c>
      <c r="AX723" s="219" t="str">
        <f>SPARES_MANUF[[#This Row],[Collaborated date]]</f>
        <v>TBD</v>
      </c>
      <c r="AY723" s="222">
        <f>IF(AND(SPARES_MANUF[[#This Row],[Dashboard date]]&gt;40179,SPARES_MANUF[[#This Row],[Dashboard date]]&lt;45658),SPARES_MANUF[[#This Row],[Dashboard date]],0)</f>
        <v>0</v>
      </c>
      <c r="AZ723" s="223">
        <f>IF(OR(SPARES_MANUF[[#This Row],[Client]]="STELIA",SPARES_MANUF[[#This Row],[Priority]]="RTN",SPARES_MANUF[[#This Row],[Priority]]="EXP",SPARES_MANUF[[#This Row],[Priority]]="CRIT"),2,1)</f>
        <v>2</v>
      </c>
      <c r="BA723" s="224">
        <f>IFERROR(VLOOKUP(SPARES_MANUF[[#This Row],[P/N]],Tableau2[[#All],[PN]:[Temps alloués (h)]],16,FALSE),"TBD")</f>
        <v>0</v>
      </c>
      <c r="BB723" s="224">
        <f>IFERROR(SUM(SPARES_MANUF[[#This Row],[Temps alloués Unitaire]]*SPARES_MANUF[[#This Row],[Requested Qty]]),"TBD")</f>
        <v>0</v>
      </c>
    </row>
    <row r="724" spans="1:54" ht="38.25" hidden="1" x14ac:dyDescent="0.2">
      <c r="A724" s="337" t="str">
        <f>C724&amp;(RIGHT(D724,2))</f>
        <v>2820033410</v>
      </c>
      <c r="B724" s="146" t="str">
        <f>IFERROR(VLOOKUP(F724,'Table V'!A:K,11,FALSE),"TBD")</f>
        <v>AIRBUS</v>
      </c>
      <c r="C724" s="146">
        <v>28200334</v>
      </c>
      <c r="D724" s="150" t="s">
        <v>139</v>
      </c>
      <c r="E724" s="148" t="s">
        <v>86</v>
      </c>
      <c r="F724" s="146" t="s">
        <v>2059</v>
      </c>
      <c r="G724" s="146">
        <v>7</v>
      </c>
      <c r="H724" s="146">
        <v>7</v>
      </c>
      <c r="I724" s="146" t="str">
        <f>IFERROR(VLOOKUP(F724,'Stock PHS'!A:F,6,FALSE),"")</f>
        <v/>
      </c>
      <c r="J724" s="149" t="str">
        <f>IFERROR(VLOOKUP(F724,'Table V'!A:I,9,FALSE),"P/N INCONNU")</f>
        <v>P/N CONNU</v>
      </c>
      <c r="K724" s="146" t="str">
        <f>IFERROR(VLOOKUP(F724,'Table V'!A:J,10,FALSE),"TBD")</f>
        <v>TBD</v>
      </c>
      <c r="L724" s="146" t="str">
        <f>IFERROR(VLOOKUP(F724,'Table V'!A:C,3,FALSE),"LdF non existante")</f>
        <v>LdF Non approuvée</v>
      </c>
      <c r="M724" s="150"/>
      <c r="N724" s="150" t="str">
        <f>IFERROR(VLOOKUP(F724,'Table V'!A:H,8,FALSE),"À définir")</f>
        <v>NON</v>
      </c>
      <c r="O724" s="146">
        <f>IFERROR(VLOOKUP(F724,'Table V'!A:E,2,FALSE),"TBD")</f>
        <v>409</v>
      </c>
      <c r="P724" s="150" t="str">
        <f>IFERROR(CONCATENATE(VLOOKUP(F724,'Table V'!$A$1:$Q$259969,17,FALSE),"-",(RIGHT(C724,4)),"0",D724),"")</f>
        <v>1251319-0334010</v>
      </c>
      <c r="Q724" s="151" t="str">
        <f>IFERROR(VLOOKUP(F724,'Table V'!A:L,12,FALSE),"")</f>
        <v>LAB</v>
      </c>
      <c r="R724" s="147" t="s">
        <v>2154</v>
      </c>
      <c r="S724" s="146" t="s">
        <v>2109</v>
      </c>
      <c r="T724" s="157"/>
      <c r="U724" s="152"/>
      <c r="V724" s="153" t="str">
        <f>IFERROR(VLOOKUP(F724,'Table V'!A:F,6,FALSE),"TBD")</f>
        <v>N/A</v>
      </c>
      <c r="W724" s="154" t="str">
        <f>IFERROR(VLOOKUP(F724,'Table V'!A:G,7,FALSE),"TBD")</f>
        <v>N/A</v>
      </c>
      <c r="X724" s="154" t="str">
        <f>IFERROR(VLOOKUP(A724,[1]Feuil1!$A:$AJ,32,FALSE),"N/A")</f>
        <v>N/A</v>
      </c>
      <c r="Y724" s="155" t="s">
        <v>1897</v>
      </c>
      <c r="Z724" s="89" t="s">
        <v>2111</v>
      </c>
      <c r="AA724" s="146" t="s">
        <v>840</v>
      </c>
      <c r="AB724" s="150">
        <v>26518</v>
      </c>
      <c r="AC724" s="150"/>
      <c r="AD724" s="150"/>
      <c r="AE724" s="157">
        <v>43929.999988425923</v>
      </c>
      <c r="AF724" s="157" t="s">
        <v>129</v>
      </c>
      <c r="AG724" s="157" t="str">
        <f>IF(OR(E724="AOG",E724="CRIT"),(IFERROR(IF(AF724=0,WORKDAY(AE724,-2),WORKDAY(AF724,-2)),"TBD")),(IFERROR(IF(AF724=0,WORKDAY(AE724,-4),WORKDAY(AF724,-4)),"TBD")))</f>
        <v>TBD</v>
      </c>
      <c r="AH724" s="157"/>
      <c r="AI724" s="251" t="str">
        <f>IFERROR(VLOOKUP(SPARES_MANUF[[#This Row],[LCT pour mise à la MAD]],[2]MAD!$B$4:$J$500000,2,FALSE),"MAD TBD")</f>
        <v>MAD TBD</v>
      </c>
      <c r="AJ724" s="249" t="str">
        <f>IFERROR(VLOOKUP(SPARES_MANUF[[#This Row],[LCT pour mise à la MAD]],[2]MAD!$B$4:$J$500000,9,FALSE),"")</f>
        <v/>
      </c>
      <c r="AK724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4" s="158" t="str">
        <f>SPARES_MANUF[[#This Row],[Promised ODD]]</f>
        <v>TBD</v>
      </c>
      <c r="AM724" s="157"/>
      <c r="AN724" s="200">
        <f>IFERROR(VLOOKUP(SPARES_MANUF[[#This Row],[P/N]],'Table V'!A$1:O$7777,13,FALSE),"0,00")</f>
        <v>0</v>
      </c>
      <c r="AO724" s="218">
        <f>IFERROR(VLOOKUP(SPARES_MANUF[[#This Row],[P/N]],'Table V'!A$1:O$7777,14,FALSE),"0,00")</f>
        <v>0</v>
      </c>
      <c r="AP724" s="219" t="str">
        <f>IFERROR(VLOOKUP(SPARES_MANUF[[#This Row],[P/N]],'Table V'!A$1:O$7777,15,FALSE),"TBD")</f>
        <v>TBD</v>
      </c>
      <c r="AQ724" s="218" t="str">
        <f>IFERROR(VLOOKUP(SPARES_MANUF[[#This Row],[CONCAT]],[3]PO_AS!$A$2:$R$2520,16,FALSE),"TBD")</f>
        <v>TBD</v>
      </c>
      <c r="AR724" s="219" t="str">
        <f>IFERROR(VLOOKUP(SPARES_MANUF[[#This Row],[CONCAT]],[3]PO_AS!$A$2:$S$2520,18,FALSE),"TBD")</f>
        <v>TBD</v>
      </c>
      <c r="AS724" s="219" t="str">
        <f>IF(OR(AN724=AQ724,AO724=AQ724),"Valide","Non valide")</f>
        <v>Non valide</v>
      </c>
      <c r="AT724" s="219" t="str">
        <f>IFERROR(IF(SEARCH(AP724,AR724),"Valide","Non valide"),"Non valide")</f>
        <v>Valide</v>
      </c>
      <c r="AU724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24" s="221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24" s="342" t="str">
        <f>LEFT(SPARES_MANUF[[#This Row],[LCT]],9)</f>
        <v>LCT388028</v>
      </c>
      <c r="AX724" s="219" t="str">
        <f>SPARES_MANUF[[#This Row],[Collaborated date]]</f>
        <v>TBD</v>
      </c>
      <c r="AY724" s="222">
        <f>IF(AND(SPARES_MANUF[[#This Row],[Dashboard date]]&gt;40179,SPARES_MANUF[[#This Row],[Dashboard date]]&lt;45658),SPARES_MANUF[[#This Row],[Dashboard date]],0)</f>
        <v>0</v>
      </c>
      <c r="AZ724" s="223">
        <f>IF(OR(SPARES_MANUF[[#This Row],[Client]]="STELIA",SPARES_MANUF[[#This Row],[Priority]]="RTN",SPARES_MANUF[[#This Row],[Priority]]="EXP",SPARES_MANUF[[#This Row],[Priority]]="CRIT"),2,1)</f>
        <v>2</v>
      </c>
      <c r="BA724" s="224">
        <f>IFERROR(VLOOKUP(SPARES_MANUF[[#This Row],[P/N]],Tableau2[[#All],[PN]:[Temps alloués (h)]],16,FALSE),"TBD")</f>
        <v>0</v>
      </c>
      <c r="BB724" s="224">
        <f>IFERROR(SUM(SPARES_MANUF[[#This Row],[Temps alloués Unitaire]]*SPARES_MANUF[[#This Row],[Requested Qty]]),"TBD")</f>
        <v>0</v>
      </c>
    </row>
    <row r="725" spans="1:54" ht="25.5" hidden="1" x14ac:dyDescent="0.2">
      <c r="A725" s="337" t="str">
        <f>C725&amp;(RIGHT(D725,2))</f>
        <v>2820355610</v>
      </c>
      <c r="B725" s="146" t="str">
        <f>IFERROR(VLOOKUP(F725,'Table V'!A:K,11,FALSE),"TBD")</f>
        <v>AIRBUS</v>
      </c>
      <c r="C725" s="146">
        <v>28203556</v>
      </c>
      <c r="D725" s="150" t="s">
        <v>139</v>
      </c>
      <c r="E725" s="148" t="s">
        <v>86</v>
      </c>
      <c r="F725" s="146" t="s">
        <v>561</v>
      </c>
      <c r="G725" s="146">
        <v>1</v>
      </c>
      <c r="H725" s="146">
        <v>1</v>
      </c>
      <c r="I725" s="146" t="str">
        <f>IFERROR(VLOOKUP(F725,'Stock PHS'!A:F,6,FALSE),"")</f>
        <v/>
      </c>
      <c r="J725" s="149" t="str">
        <f>IFERROR(VLOOKUP(F725,'Table V'!A:I,9,FALSE),"P/N INCONNU")</f>
        <v>P/N CONNU</v>
      </c>
      <c r="K725" s="146" t="str">
        <f>IFERROR(VLOOKUP(F725,'Table V'!A:J,10,FALSE),"TBD")</f>
        <v>NB01424P</v>
      </c>
      <c r="L725" s="146" t="str">
        <f>IFERROR(VLOOKUP(F725,'Table V'!A:C,3,FALSE),"LdF non existante")</f>
        <v>LdF Non approuvée</v>
      </c>
      <c r="M725" s="150"/>
      <c r="N725" s="150" t="str">
        <f>IFERROR(VLOOKUP(F725,'Table V'!A:H,8,FALSE),"À définir")</f>
        <v>NON</v>
      </c>
      <c r="O725" s="146">
        <f>IFERROR(VLOOKUP(F725,'Table V'!A:E,2,FALSE),"TBD")</f>
        <v>108</v>
      </c>
      <c r="P725" s="150" t="str">
        <f>IFERROR(CONCATENATE(VLOOKUP(F725,'Table V'!$A$1:$Q$259969,17,FALSE),"-",(RIGHT(C725,4)),"0",D725),"")</f>
        <v>1251019-3556010</v>
      </c>
      <c r="Q725" s="151" t="str">
        <f>IFERROR(VLOOKUP(F725,'Table V'!A:L,12,FALSE),"")</f>
        <v>LAB</v>
      </c>
      <c r="R725" s="147" t="s">
        <v>2095</v>
      </c>
      <c r="S725" s="146" t="s">
        <v>162</v>
      </c>
      <c r="T725" s="157"/>
      <c r="U725" s="152"/>
      <c r="V725" s="153">
        <f>IFERROR(VLOOKUP(F725,'Table V'!A:F,6,FALSE),"TBD")</f>
        <v>6963403800</v>
      </c>
      <c r="W725" s="154" t="str">
        <f>IFERROR(VLOOKUP(F725,'Table V'!A:G,7,FALSE),"TBD")</f>
        <v>Qté 1</v>
      </c>
      <c r="X725" s="154" t="str">
        <f>IFERROR(VLOOKUP(A725,[1]Feuil1!$A:$AJ,32,FALSE),"N/A")</f>
        <v>Waiting</v>
      </c>
      <c r="Y725" s="155" t="s">
        <v>1897</v>
      </c>
      <c r="Z725" s="156" t="s">
        <v>2096</v>
      </c>
      <c r="AA725" s="146" t="s">
        <v>840</v>
      </c>
      <c r="AB725" s="150">
        <v>26355</v>
      </c>
      <c r="AC725" s="150"/>
      <c r="AD725" s="150"/>
      <c r="AE725" s="157">
        <v>43737</v>
      </c>
      <c r="AF725" s="157" t="s">
        <v>129</v>
      </c>
      <c r="AG725" s="157" t="str">
        <f>IF(OR(E725="AOG",E725="CRIT"),(IFERROR(IF(AF725=0,WORKDAY(AE725,-2),WORKDAY(AF725,-2)),"TBD")),(IFERROR(IF(AF725=0,WORKDAY(AE725,-4),WORKDAY(AF725,-4)),"TBD")))</f>
        <v>TBD</v>
      </c>
      <c r="AH725" s="157"/>
      <c r="AI725" s="251" t="str">
        <f>IFERROR(VLOOKUP(SPARES_MANUF[[#This Row],[LCT pour mise à la MAD]],[2]MAD!$B$4:$J$500000,2,FALSE),"MAD TBD")</f>
        <v>MAD TBD</v>
      </c>
      <c r="AJ725" s="249" t="str">
        <f>IFERROR(VLOOKUP(SPARES_MANUF[[#This Row],[LCT pour mise à la MAD]],[2]MAD!$B$4:$J$500000,9,FALSE),"")</f>
        <v/>
      </c>
      <c r="AK725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5" s="158" t="str">
        <f>SPARES_MANUF[[#This Row],[Promised ODD]]</f>
        <v>TBD</v>
      </c>
      <c r="AM725" s="157"/>
      <c r="AN725" s="200">
        <f>IFERROR(VLOOKUP(SPARES_MANUF[[#This Row],[P/N]],'Table V'!A$1:O$7777,13,FALSE),"0,00")</f>
        <v>4194</v>
      </c>
      <c r="AO725" s="218">
        <f>IFERROR(VLOOKUP(SPARES_MANUF[[#This Row],[P/N]],'Table V'!A$1:O$7777,14,FALSE),"0,00")</f>
        <v>0</v>
      </c>
      <c r="AP725" s="219" t="str">
        <f>IFERROR(VLOOKUP(SPARES_MANUF[[#This Row],[P/N]],'Table V'!A$1:O$7777,15,FALSE),"TBD")</f>
        <v>USD</v>
      </c>
      <c r="AQ725" s="218">
        <f>IFERROR(VLOOKUP(SPARES_MANUF[[#This Row],[CONCAT]],[3]PO_AS!$A$2:$R$2520,16,FALSE),"TBD")</f>
        <v>4194</v>
      </c>
      <c r="AR725" s="219" t="str">
        <f>IFERROR(VLOOKUP(SPARES_MANUF[[#This Row],[CONCAT]],[3]PO_AS!$A$2:$S$2520,18,FALSE),"TBD")</f>
        <v>USD</v>
      </c>
      <c r="AS725" s="219" t="str">
        <f>IF(OR(AN725=AQ725,AO725=AQ725),"Valide","Non valide")</f>
        <v>Valide</v>
      </c>
      <c r="AT725" s="219" t="str">
        <f>IFERROR(IF(SEARCH(AP725,AR725),"Valide","Non valide"),"Non valide")</f>
        <v>Valide</v>
      </c>
      <c r="AU725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25" s="221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25" s="342" t="str">
        <f>LEFT(SPARES_MANUF[[#This Row],[LCT]],9)</f>
        <v>LCT383401</v>
      </c>
      <c r="AX725" s="219" t="str">
        <f>SPARES_MANUF[[#This Row],[Collaborated date]]</f>
        <v>TBD</v>
      </c>
      <c r="AY725" s="222">
        <f>IF(AND(SPARES_MANUF[[#This Row],[Dashboard date]]&gt;40179,SPARES_MANUF[[#This Row],[Dashboard date]]&lt;45658),SPARES_MANUF[[#This Row],[Dashboard date]],0)</f>
        <v>0</v>
      </c>
      <c r="AZ725" s="223">
        <f>IF(OR(SPARES_MANUF[[#This Row],[Client]]="STELIA",SPARES_MANUF[[#This Row],[Priority]]="RTN",SPARES_MANUF[[#This Row],[Priority]]="EXP",SPARES_MANUF[[#This Row],[Priority]]="CRIT"),2,1)</f>
        <v>2</v>
      </c>
      <c r="BA725" s="224">
        <f>IFERROR(VLOOKUP(SPARES_MANUF[[#This Row],[P/N]],Tableau2[[#All],[PN]:[Temps alloués (h)]],16,FALSE),"TBD")</f>
        <v>4.9800000000000004</v>
      </c>
      <c r="BB725" s="224">
        <f>IFERROR(SUM(SPARES_MANUF[[#This Row],[Temps alloués Unitaire]]*SPARES_MANUF[[#This Row],[Requested Qty]]),"TBD")</f>
        <v>4.9800000000000004</v>
      </c>
    </row>
    <row r="726" spans="1:54" ht="25.5" hidden="1" x14ac:dyDescent="0.2">
      <c r="A726" s="337" t="str">
        <f>C726&amp;(RIGHT(D726,2))</f>
        <v>2820619210</v>
      </c>
      <c r="B726" s="146" t="str">
        <f>IFERROR(VLOOKUP(F726,'Table V'!A:K,11,FALSE),"TBD")</f>
        <v>AIRBUS</v>
      </c>
      <c r="C726" s="146">
        <v>28206192</v>
      </c>
      <c r="D726" s="150" t="s">
        <v>139</v>
      </c>
      <c r="E726" s="148" t="s">
        <v>86</v>
      </c>
      <c r="F726" s="146" t="s">
        <v>610</v>
      </c>
      <c r="G726" s="146">
        <v>1</v>
      </c>
      <c r="H726" s="146">
        <v>1</v>
      </c>
      <c r="I726" s="146" t="str">
        <f>IFERROR(VLOOKUP(F726,'Stock PHS'!A:F,6,FALSE),"")</f>
        <v/>
      </c>
      <c r="J726" s="149" t="str">
        <f>IFERROR(VLOOKUP(F726,'Table V'!A:I,9,FALSE),"P/N INCONNU")</f>
        <v>P/N CONNU</v>
      </c>
      <c r="K726" s="146" t="str">
        <f>IFERROR(VLOOKUP(F726,'Table V'!A:J,10,FALSE),"TBD")</f>
        <v>N/A</v>
      </c>
      <c r="L726" s="146" t="str">
        <f>IFERROR(VLOOKUP(F726,'Table V'!A:C,3,FALSE),"LdF non existante")</f>
        <v>LdF approuvée</v>
      </c>
      <c r="M726" s="150"/>
      <c r="N726" s="150" t="str">
        <f>IFERROR(VLOOKUP(F726,'Table V'!A:H,8,FALSE),"À définir")</f>
        <v>NON</v>
      </c>
      <c r="O726" s="146">
        <f>IFERROR(VLOOKUP(F726,'Table V'!A:E,2,FALSE),"TBD")</f>
        <v>510</v>
      </c>
      <c r="P726" s="150" t="str">
        <f>IFERROR(CONCATENATE(VLOOKUP(F726,'Table V'!$A$1:$Q$259969,17,FALSE),"-",(RIGHT(C726,4)),"0",D726),"")</f>
        <v>1251319-6192010</v>
      </c>
      <c r="Q726" s="151" t="str">
        <f>IFERROR(VLOOKUP(F726,'Table V'!A:L,12,FALSE),"")</f>
        <v>LAB</v>
      </c>
      <c r="R726" s="147" t="s">
        <v>2106</v>
      </c>
      <c r="S726" s="81" t="s">
        <v>166</v>
      </c>
      <c r="T726" s="157"/>
      <c r="U726" s="152"/>
      <c r="V726" s="153">
        <f>IFERROR(VLOOKUP(F726,'Table V'!A:F,6,FALSE),"TBD")</f>
        <v>6530207600</v>
      </c>
      <c r="W726" s="154" t="str">
        <f>IFERROR(VLOOKUP(F726,'Table V'!A:G,7,FALSE),"TBD")</f>
        <v>Qté 1</v>
      </c>
      <c r="X726" s="154" t="str">
        <f>IFERROR(VLOOKUP(A726,[1]Feuil1!$A:$AJ,32,FALSE),"N/A")</f>
        <v>Waiting</v>
      </c>
      <c r="Y726" s="155" t="s">
        <v>1897</v>
      </c>
      <c r="Z726" s="89" t="s">
        <v>1978</v>
      </c>
      <c r="AA726" s="146" t="s">
        <v>840</v>
      </c>
      <c r="AB726" s="150">
        <v>24552</v>
      </c>
      <c r="AC726" s="150"/>
      <c r="AD726" s="150"/>
      <c r="AE726" s="157">
        <v>43663.999988425923</v>
      </c>
      <c r="AF726" s="157" t="s">
        <v>129</v>
      </c>
      <c r="AG726" s="157" t="str">
        <f>IF(OR(E726="AOG",E726="CRIT"),(IFERROR(IF(AF726=0,WORKDAY(AE726,-2),WORKDAY(AF726,-2)),"TBD")),(IFERROR(IF(AF726=0,WORKDAY(AE726,-4),WORKDAY(AF726,-4)),"TBD")))</f>
        <v>TBD</v>
      </c>
      <c r="AH726" s="157"/>
      <c r="AI726" s="251" t="str">
        <f>IFERROR(VLOOKUP(SPARES_MANUF[[#This Row],[LCT pour mise à la MAD]],[2]MAD!$B$4:$J$500000,2,FALSE),"MAD TBD")</f>
        <v>MAD TBD</v>
      </c>
      <c r="AJ726" s="249" t="str">
        <f>IFERROR(VLOOKUP(SPARES_MANUF[[#This Row],[LCT pour mise à la MAD]],[2]MAD!$B$4:$J$500000,9,FALSE),"")</f>
        <v/>
      </c>
      <c r="AK726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6" s="158" t="str">
        <f>SPARES_MANUF[[#This Row],[Promised ODD]]</f>
        <v>TBD</v>
      </c>
      <c r="AM726" s="157"/>
      <c r="AN726" s="200">
        <f>IFERROR(VLOOKUP(SPARES_MANUF[[#This Row],[P/N]],'Table V'!A$1:O$7777,13,FALSE),"0,00")</f>
        <v>1460</v>
      </c>
      <c r="AO726" s="218">
        <f>IFERROR(VLOOKUP(SPARES_MANUF[[#This Row],[P/N]],'Table V'!A$1:O$7777,14,FALSE),"0,00")</f>
        <v>2347</v>
      </c>
      <c r="AP726" s="219" t="str">
        <f>IFERROR(VLOOKUP(SPARES_MANUF[[#This Row],[P/N]],'Table V'!A$1:O$7777,15,FALSE),"TBD")</f>
        <v>USD</v>
      </c>
      <c r="AQ726" s="218">
        <f>IFERROR(VLOOKUP(SPARES_MANUF[[#This Row],[CONCAT]],[3]PO_AS!$A$2:$R$2520,16,FALSE),"TBD")</f>
        <v>1460</v>
      </c>
      <c r="AR726" s="219" t="str">
        <f>IFERROR(VLOOKUP(SPARES_MANUF[[#This Row],[CONCAT]],[3]PO_AS!$A$2:$S$2520,18,FALSE),"TBD")</f>
        <v>USD</v>
      </c>
      <c r="AS726" s="219" t="str">
        <f>IF(OR(AN726=AQ726,AO726=AQ726),"Valide","Non valide")</f>
        <v>Valide</v>
      </c>
      <c r="AT726" s="219" t="str">
        <f>IFERROR(IF(SEARCH(AP726,AR726),"Valide","Non valide"),"Non valide")</f>
        <v>Valide</v>
      </c>
      <c r="AU726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726" s="221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726" s="342" t="str">
        <f>LEFT(SPARES_MANUF[[#This Row],[LCT]],9)</f>
        <v>LCT384780</v>
      </c>
      <c r="AX726" s="219" t="str">
        <f>SPARES_MANUF[[#This Row],[Collaborated date]]</f>
        <v>TBD</v>
      </c>
      <c r="AY726" s="222">
        <f>IF(AND(SPARES_MANUF[[#This Row],[Dashboard date]]&gt;40179,SPARES_MANUF[[#This Row],[Dashboard date]]&lt;45658),SPARES_MANUF[[#This Row],[Dashboard date]],0)</f>
        <v>0</v>
      </c>
      <c r="AZ726" s="223">
        <f>IF(OR(SPARES_MANUF[[#This Row],[Client]]="STELIA",SPARES_MANUF[[#This Row],[Priority]]="RTN",SPARES_MANUF[[#This Row],[Priority]]="EXP",SPARES_MANUF[[#This Row],[Priority]]="CRIT"),2,1)</f>
        <v>2</v>
      </c>
      <c r="BA726" s="224">
        <f>IFERROR(VLOOKUP(SPARES_MANUF[[#This Row],[P/N]],Tableau2[[#All],[PN]:[Temps alloués (h)]],16,FALSE),"TBD")</f>
        <v>2.39</v>
      </c>
      <c r="BB726" s="224">
        <f>IFERROR(SUM(SPARES_MANUF[[#This Row],[Temps alloués Unitaire]]*SPARES_MANUF[[#This Row],[Requested Qty]]),"TBD")</f>
        <v>2.39</v>
      </c>
    </row>
    <row r="727" spans="1:54" ht="63.75" hidden="1" x14ac:dyDescent="0.2">
      <c r="A727" s="337" t="str">
        <f>C727&amp;(RIGHT(D727,2))</f>
        <v>2820520710</v>
      </c>
      <c r="B727" s="146" t="str">
        <f>IFERROR(VLOOKUP(F727,'Table V'!A:K,11,FALSE),"TBD")</f>
        <v>AIRBUS</v>
      </c>
      <c r="C727" s="146">
        <v>28205207</v>
      </c>
      <c r="D727" s="150" t="s">
        <v>139</v>
      </c>
      <c r="E727" s="148" t="s">
        <v>78</v>
      </c>
      <c r="F727" s="146" t="s">
        <v>597</v>
      </c>
      <c r="G727" s="146">
        <v>1</v>
      </c>
      <c r="H727" s="146">
        <v>1</v>
      </c>
      <c r="I727" s="146" t="str">
        <f>IFERROR(VLOOKUP(F727,'Stock PHS'!A:F,6,FALSE),"")</f>
        <v/>
      </c>
      <c r="J727" s="149" t="str">
        <f>IFERROR(VLOOKUP(F727,'Table V'!A:I,9,FALSE),"P/N INCONNU")</f>
        <v>P/N CONNU</v>
      </c>
      <c r="K727" s="146" t="str">
        <f>IFERROR(VLOOKUP(F727,'Table V'!A:J,10,FALSE),"TBD")</f>
        <v>RR0829Z</v>
      </c>
      <c r="L727" s="146" t="str">
        <f>IFERROR(VLOOKUP(F727,'Table V'!A:C,3,FALSE),"LdF non existante")</f>
        <v>LdF Non approuvée</v>
      </c>
      <c r="M727" s="150"/>
      <c r="N727" s="150" t="str">
        <f>IFERROR(VLOOKUP(F727,'Table V'!A:H,8,FALSE),"À définir")</f>
        <v>NON</v>
      </c>
      <c r="O727" s="146">
        <f>IFERROR(VLOOKUP(F727,'Table V'!A:E,2,FALSE),"TBD")</f>
        <v>426</v>
      </c>
      <c r="P727" s="150" t="str">
        <f>IFERROR(CONCATENATE(VLOOKUP(F727,'Table V'!$A$1:$Q$259969,17,FALSE),"-",(RIGHT(C727,4)),"0",D727),"")</f>
        <v>1251319-5207010</v>
      </c>
      <c r="Q727" s="151" t="str">
        <f>IFERROR(VLOOKUP(F727,'Table V'!A:L,12,FALSE),"")</f>
        <v>LAB</v>
      </c>
      <c r="R727" s="147" t="s">
        <v>2107</v>
      </c>
      <c r="S727" s="81" t="s">
        <v>164</v>
      </c>
      <c r="T727" s="157"/>
      <c r="U727" s="152"/>
      <c r="V727" s="153" t="str">
        <f>IFERROR(VLOOKUP(F727,'Table V'!A:F,6,FALSE),"TBD")</f>
        <v>6574929100</v>
      </c>
      <c r="W727" s="154">
        <f>IFERROR(VLOOKUP(F727,'Table V'!A:G,7,FALSE),"TBD")</f>
        <v>1</v>
      </c>
      <c r="X727" s="154" t="str">
        <f>IFERROR(VLOOKUP(A727,[1]Feuil1!$A:$AJ,32,FALSE),"N/A")</f>
        <v>Waiting</v>
      </c>
      <c r="Y727" s="155" t="s">
        <v>1897</v>
      </c>
      <c r="Z727" s="156" t="s">
        <v>2238</v>
      </c>
      <c r="AA727" s="146" t="s">
        <v>840</v>
      </c>
      <c r="AB727" s="150">
        <v>26446</v>
      </c>
      <c r="AC727" s="150"/>
      <c r="AD727" s="150"/>
      <c r="AE727" s="157">
        <v>43678.999988425923</v>
      </c>
      <c r="AF727" s="157" t="s">
        <v>129</v>
      </c>
      <c r="AG727" s="157" t="str">
        <f>IF(OR(E727="AOG",E727="CRIT"),(IFERROR(IF(AF727=0,WORKDAY(AE727,-2),WORKDAY(AF727,-2)),"TBD")),(IFERROR(IF(AF727=0,WORKDAY(AE727,-4),WORKDAY(AF727,-4)),"TBD")))</f>
        <v>TBD</v>
      </c>
      <c r="AH727" s="157"/>
      <c r="AI727" s="251" t="str">
        <f>IFERROR(VLOOKUP(SPARES_MANUF[[#This Row],[LCT pour mise à la MAD]],[2]MAD!$B$4:$J$500000,2,FALSE),"MAD TBD")</f>
        <v>MAD TBD</v>
      </c>
      <c r="AJ727" s="249" t="str">
        <f>IFERROR(VLOOKUP(SPARES_MANUF[[#This Row],[LCT pour mise à la MAD]],[2]MAD!$B$4:$J$500000,9,FALSE),"")</f>
        <v/>
      </c>
      <c r="AK727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7" s="158" t="str">
        <f>SPARES_MANUF[[#This Row],[Promised ODD]]</f>
        <v>TBD</v>
      </c>
      <c r="AM727" s="157"/>
      <c r="AN727" s="200">
        <f>IFERROR(VLOOKUP(SPARES_MANUF[[#This Row],[P/N]],'Table V'!A$1:O$7777,13,FALSE),"0,00")</f>
        <v>9649</v>
      </c>
      <c r="AO727" s="218">
        <f>IFERROR(VLOOKUP(SPARES_MANUF[[#This Row],[P/N]],'Table V'!A$1:O$7777,14,FALSE),"0,00")</f>
        <v>12118</v>
      </c>
      <c r="AP727" s="219" t="str">
        <f>IFERROR(VLOOKUP(SPARES_MANUF[[#This Row],[P/N]],'Table V'!A$1:O$7777,15,FALSE),"TBD")</f>
        <v>USD</v>
      </c>
      <c r="AQ727" s="218">
        <f>IFERROR(VLOOKUP(SPARES_MANUF[[#This Row],[CONCAT]],[3]PO_AS!$A$2:$R$2520,16,FALSE),"TBD")</f>
        <v>9649</v>
      </c>
      <c r="AR727" s="219" t="str">
        <f>IFERROR(VLOOKUP(SPARES_MANUF[[#This Row],[CONCAT]],[3]PO_AS!$A$2:$S$2520,18,FALSE),"TBD")</f>
        <v>USD</v>
      </c>
      <c r="AS727" s="219" t="str">
        <f>IF(OR(AN727=AQ727,AO727=AQ727),"Valide","Non valide")</f>
        <v>Valide</v>
      </c>
      <c r="AT727" s="219" t="str">
        <f>IFERROR(IF(SEARCH(AP727,AR727),"Valide","Non valide"),"Non valide")</f>
        <v>Valide</v>
      </c>
      <c r="AU727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9649</v>
      </c>
      <c r="AV727" s="221">
        <f>IFERROR(SPARES_MANUF[[#This Row],[CA]]*INDEX('Paramètres listes'!$A$32:$C$34,MATCH(SPARES_MANUF[[#This Row],[Devise vendue]],'Paramètres listes'!$A$32:$A$34,0),MATCH(DASHBOARD!$J$5,'Paramètres listes'!$A$32:$C$32,0)),"0,00")</f>
        <v>8587.61</v>
      </c>
      <c r="AW727" s="342" t="str">
        <f>LEFT(SPARES_MANUF[[#This Row],[LCT]],9)</f>
        <v>LCT384782</v>
      </c>
      <c r="AX727" s="219" t="str">
        <f>SPARES_MANUF[[#This Row],[Collaborated date]]</f>
        <v>TBD</v>
      </c>
      <c r="AY727" s="222">
        <f>IF(AND(SPARES_MANUF[[#This Row],[Dashboard date]]&gt;40179,SPARES_MANUF[[#This Row],[Dashboard date]]&lt;45658),SPARES_MANUF[[#This Row],[Dashboard date]],0)</f>
        <v>0</v>
      </c>
      <c r="AZ727" s="223">
        <f>IF(OR(SPARES_MANUF[[#This Row],[Client]]="STELIA",SPARES_MANUF[[#This Row],[Priority]]="RTN",SPARES_MANUF[[#This Row],[Priority]]="EXP",SPARES_MANUF[[#This Row],[Priority]]="CRIT"),2,1)</f>
        <v>2</v>
      </c>
      <c r="BA727" s="224">
        <f>IFERROR(VLOOKUP(SPARES_MANUF[[#This Row],[P/N]],Tableau2[[#All],[PN]:[Temps alloués (h)]],16,FALSE),"TBD")</f>
        <v>0</v>
      </c>
      <c r="BB727" s="224">
        <f>IFERROR(SUM(SPARES_MANUF[[#This Row],[Temps alloués Unitaire]]*SPARES_MANUF[[#This Row],[Requested Qty]]),"TBD")</f>
        <v>0</v>
      </c>
    </row>
    <row r="728" spans="1:54" ht="38.25" hidden="1" x14ac:dyDescent="0.2">
      <c r="A728" s="337" t="str">
        <f>C728&amp;(RIGHT(D728,2))</f>
        <v>2821616710</v>
      </c>
      <c r="B728" s="146" t="str">
        <f>IFERROR(VLOOKUP(F728,'Table V'!A:K,11,FALSE),"TBD")</f>
        <v>AIRBUS</v>
      </c>
      <c r="C728" s="146">
        <v>28216167</v>
      </c>
      <c r="D728" s="147" t="s">
        <v>139</v>
      </c>
      <c r="E728" s="148" t="s">
        <v>3</v>
      </c>
      <c r="F728" s="146" t="s">
        <v>1393</v>
      </c>
      <c r="G728" s="146">
        <v>1</v>
      </c>
      <c r="H728" s="146">
        <v>1</v>
      </c>
      <c r="I728" s="146" t="str">
        <f>IFERROR(VLOOKUP(F728,'Stock PHS'!A:F,6,FALSE),"")</f>
        <v/>
      </c>
      <c r="J728" s="149" t="str">
        <f>IFERROR(VLOOKUP(F728,'Table V'!A:I,9,FALSE),"P/N INCONNU")</f>
        <v>P/N CONNU</v>
      </c>
      <c r="K728" s="146" t="str">
        <f>IFERROR(VLOOKUP(F728,'Table V'!A:J,10,FALSE),"TBD")</f>
        <v>NA</v>
      </c>
      <c r="L728" s="146" t="str">
        <f>IFERROR(VLOOKUP(F728,'Table V'!A:C,3,FALSE),"LdF non existante")</f>
        <v>LdF Non approuvée</v>
      </c>
      <c r="M728" s="150"/>
      <c r="N728" s="150" t="str">
        <f>IFERROR(VLOOKUP(F728,'Table V'!A:H,8,FALSE),"À définir")</f>
        <v>NON</v>
      </c>
      <c r="O728" s="146">
        <f>IFERROR(VLOOKUP(F728,'Table V'!A:E,2,FALSE),"TBD")</f>
        <v>511</v>
      </c>
      <c r="P728" s="150" t="str">
        <f>IFERROR(CONCATENATE(VLOOKUP(F728,'Table V'!$A$1:$Q$259969,17,FALSE),"-",(RIGHT(C728,4)),"0",D728),"")</f>
        <v>1251019-6167010</v>
      </c>
      <c r="Q728" s="151" t="str">
        <f>IFERROR(VLOOKUP(F728,'Table V'!A:L,12,FALSE),"")</f>
        <v>LAB</v>
      </c>
      <c r="R728" s="147" t="s">
        <v>2152</v>
      </c>
      <c r="S728" s="146" t="s">
        <v>162</v>
      </c>
      <c r="T728" s="157"/>
      <c r="U728" s="152"/>
      <c r="V728" s="153" t="str">
        <f>IFERROR(VLOOKUP(F728,'Table V'!A:F,6,FALSE),"TBD")</f>
        <v>N/A</v>
      </c>
      <c r="W728" s="154" t="str">
        <f>IFERROR(VLOOKUP(F728,'Table V'!A:G,7,FALSE),"TBD")</f>
        <v>N/A</v>
      </c>
      <c r="X728" s="154" t="str">
        <f>IFERROR(VLOOKUP(A728,[1]Feuil1!$A:$AJ,32,FALSE),"N/A")</f>
        <v>N/A</v>
      </c>
      <c r="Y728" s="155" t="s">
        <v>1937</v>
      </c>
      <c r="Z728" s="156" t="s">
        <v>2141</v>
      </c>
      <c r="AA728" s="146" t="s">
        <v>840</v>
      </c>
      <c r="AB728" s="150">
        <v>26660</v>
      </c>
      <c r="AC728" s="150"/>
      <c r="AD728" s="150"/>
      <c r="AE728" s="157">
        <v>43665</v>
      </c>
      <c r="AF728" s="157" t="s">
        <v>129</v>
      </c>
      <c r="AG728" s="157" t="str">
        <f>IF(OR(E728="AOG",E728="CRIT"),(IFERROR(IF(AF728=0,WORKDAY(AE728,-2),WORKDAY(AF728,-2)),"TBD")),(IFERROR(IF(AF728=0,WORKDAY(AE728,-4),WORKDAY(AF728,-4)),"TBD")))</f>
        <v>TBD</v>
      </c>
      <c r="AH728" s="157"/>
      <c r="AI728" s="251" t="str">
        <f>IFERROR(VLOOKUP(SPARES_MANUF[[#This Row],[LCT pour mise à la MAD]],[2]MAD!$B$4:$J$500000,2,FALSE),"MAD TBD")</f>
        <v>MAD TBD</v>
      </c>
      <c r="AJ728" s="249" t="str">
        <f>IFERROR(VLOOKUP(SPARES_MANUF[[#This Row],[LCT pour mise à la MAD]],[2]MAD!$B$4:$J$500000,9,FALSE),"")</f>
        <v/>
      </c>
      <c r="AK728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8" s="158" t="str">
        <f>SPARES_MANUF[[#This Row],[Promised ODD]]</f>
        <v>TBD</v>
      </c>
      <c r="AM728" s="157"/>
      <c r="AN728" s="200">
        <f>IFERROR(VLOOKUP(SPARES_MANUF[[#This Row],[P/N]],'Table V'!A$1:O$7777,13,FALSE),"0,00")</f>
        <v>831</v>
      </c>
      <c r="AO728" s="218">
        <f>IFERROR(VLOOKUP(SPARES_MANUF[[#This Row],[P/N]],'Table V'!A$1:O$7777,14,FALSE),"0,00")</f>
        <v>1258</v>
      </c>
      <c r="AP728" s="219" t="str">
        <f>IFERROR(VLOOKUP(SPARES_MANUF[[#This Row],[P/N]],'Table V'!A$1:O$7777,15,FALSE),"TBD")</f>
        <v>USD</v>
      </c>
      <c r="AQ728" s="218" t="str">
        <f>IFERROR(VLOOKUP(SPARES_MANUF[[#This Row],[CONCAT]],[3]PO_AS!$A$2:$R$2520,16,FALSE),"TBD")</f>
        <v>TBD</v>
      </c>
      <c r="AR728" s="219" t="str">
        <f>IFERROR(VLOOKUP(SPARES_MANUF[[#This Row],[CONCAT]],[3]PO_AS!$A$2:$S$2520,18,FALSE),"TBD")</f>
        <v>TBD</v>
      </c>
      <c r="AS728" s="219" t="str">
        <f>IF(OR(AN728=AQ728,AO728=AQ728),"Valide","Non valide")</f>
        <v>Non valide</v>
      </c>
      <c r="AT728" s="219" t="str">
        <f>IFERROR(IF(SEARCH(AP728,AR728),"Valide","Non valide"),"Non valide")</f>
        <v>Non valide</v>
      </c>
      <c r="AU728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1258</v>
      </c>
      <c r="AV728" s="227">
        <f>IFERROR(SPARES_MANUF[[#This Row],[CA]]*INDEX('Paramètres listes'!$A$32:$C$34,MATCH(SPARES_MANUF[[#This Row],[Devise vendue]],'Paramètres listes'!$A$32:$A$34,0),MATCH(DASHBOARD!$J$5,'Paramètres listes'!$A$32:$C$32,0)),"0,00")</f>
        <v>1119.6200000000001</v>
      </c>
      <c r="AW728" s="342" t="str">
        <f>LEFT(SPARES_MANUF[[#This Row],[LCT]],9)</f>
        <v>LCT388012</v>
      </c>
      <c r="AX728" s="219" t="str">
        <f>SPARES_MANUF[[#This Row],[Collaborated date]]</f>
        <v>TBD</v>
      </c>
      <c r="AY728" s="222">
        <f>IF(AND(SPARES_MANUF[[#This Row],[Dashboard date]]&gt;40179,SPARES_MANUF[[#This Row],[Dashboard date]]&lt;45658),SPARES_MANUF[[#This Row],[Dashboard date]],0)</f>
        <v>0</v>
      </c>
      <c r="AZ728" s="223">
        <f>IF(OR(SPARES_MANUF[[#This Row],[Client]]="STELIA",SPARES_MANUF[[#This Row],[Priority]]="RTN",SPARES_MANUF[[#This Row],[Priority]]="EXP",SPARES_MANUF[[#This Row],[Priority]]="CRIT"),2,1)</f>
        <v>1</v>
      </c>
      <c r="BA728" s="224">
        <f>IFERROR(VLOOKUP(SPARES_MANUF[[#This Row],[P/N]],Tableau2[[#All],[PN]:[Temps alloués (h)]],16,FALSE),"TBD")</f>
        <v>2.14</v>
      </c>
      <c r="BB728" s="224">
        <f>IFERROR(SUM(SPARES_MANUF[[#This Row],[Temps alloués Unitaire]]*SPARES_MANUF[[#This Row],[Requested Qty]]),"TBD")</f>
        <v>2.14</v>
      </c>
    </row>
    <row r="729" spans="1:54" ht="25.5" hidden="1" x14ac:dyDescent="0.2">
      <c r="A729" s="337" t="str">
        <f>C729&amp;(RIGHT(D729,2))</f>
        <v>2821314610</v>
      </c>
      <c r="B729" s="146" t="str">
        <f>IFERROR(VLOOKUP(F729,'Table V'!A:K,11,FALSE),"TBD")</f>
        <v>AIRBUS</v>
      </c>
      <c r="C729" s="146">
        <v>28213146</v>
      </c>
      <c r="D729" s="150" t="s">
        <v>139</v>
      </c>
      <c r="E729" s="148" t="s">
        <v>11</v>
      </c>
      <c r="F729" s="146" t="s">
        <v>2132</v>
      </c>
      <c r="G729" s="146">
        <v>1</v>
      </c>
      <c r="H729" s="146">
        <v>1</v>
      </c>
      <c r="I729" s="146" t="str">
        <f>IFERROR(VLOOKUP(F729,'Stock PHS'!A:F,6,FALSE),"")</f>
        <v/>
      </c>
      <c r="J729" s="149" t="str">
        <f>IFERROR(VLOOKUP(F729,'Table V'!A:I,9,FALSE),"P/N INCONNU")</f>
        <v>P/N CONNU</v>
      </c>
      <c r="K729" s="146" t="str">
        <f>IFERROR(VLOOKUP(F729,'Table V'!A:J,10,FALSE),"TBD")</f>
        <v>TBD</v>
      </c>
      <c r="L729" s="146" t="str">
        <f>IFERROR(VLOOKUP(F729,'Table V'!A:C,3,FALSE),"LdF non existante")</f>
        <v>LdF Non approuvée</v>
      </c>
      <c r="M729" s="150"/>
      <c r="N729" s="150" t="str">
        <f>IFERROR(VLOOKUP(F729,'Table V'!A:H,8,FALSE),"À définir")</f>
        <v>NON</v>
      </c>
      <c r="O729" s="146">
        <f>IFERROR(VLOOKUP(F729,'Table V'!A:E,2,FALSE),"TBD")</f>
        <v>600</v>
      </c>
      <c r="P729" s="150" t="str">
        <f>IFERROR(CONCATENATE(VLOOKUP(F729,'Table V'!$A$1:$Q$259969,17,FALSE),"-",(RIGHT(C729,4)),"0",D729),"")</f>
        <v>1251019-3146010</v>
      </c>
      <c r="Q729" s="151" t="str">
        <f>IFERROR(VLOOKUP(F729,'Table V'!A:L,12,FALSE),"")</f>
        <v>COL</v>
      </c>
      <c r="R729" s="147"/>
      <c r="S729" s="146" t="s">
        <v>153</v>
      </c>
      <c r="T729" s="157"/>
      <c r="U729" s="152"/>
      <c r="V729" s="153" t="str">
        <f>IFERROR(VLOOKUP(F729,'Table V'!A:F,6,FALSE),"TBD")</f>
        <v>N/A</v>
      </c>
      <c r="W729" s="154" t="str">
        <f>IFERROR(VLOOKUP(F729,'Table V'!A:G,7,FALSE),"TBD")</f>
        <v>N/A</v>
      </c>
      <c r="X729" s="154" t="str">
        <f>IFERROR(VLOOKUP(A729,[1]Feuil1!$A:$AJ,32,FALSE),"N/A")</f>
        <v>N/A</v>
      </c>
      <c r="Y729" s="155" t="s">
        <v>1897</v>
      </c>
      <c r="Z729" s="156"/>
      <c r="AA729" s="146"/>
      <c r="AB729" s="150">
        <v>26826</v>
      </c>
      <c r="AC729" s="150"/>
      <c r="AD729" s="150"/>
      <c r="AE729" s="157">
        <v>43696</v>
      </c>
      <c r="AF729" s="157" t="s">
        <v>129</v>
      </c>
      <c r="AG729" s="157" t="str">
        <f>IF(OR(E729="AOG",E729="CRIT"),(IFERROR(IF(AF729=0,WORKDAY(AE729,-2),WORKDAY(AF729,-2)),"TBD")),(IFERROR(IF(AF729=0,WORKDAY(AE729,-4),WORKDAY(AF729,-4)),"TBD")))</f>
        <v>TBD</v>
      </c>
      <c r="AH729" s="157"/>
      <c r="AI729" s="251" t="str">
        <f>IFERROR(VLOOKUP(SPARES_MANUF[[#This Row],[LCT pour mise à la MAD]],[2]MAD!$B$4:$J$500000,2,FALSE),"MAD TBD")</f>
        <v>MAD TBD</v>
      </c>
      <c r="AJ729" s="249" t="str">
        <f>IFERROR(VLOOKUP(SPARES_MANUF[[#This Row],[LCT pour mise à la MAD]],[2]MAD!$B$4:$J$500000,9,FALSE),"")</f>
        <v/>
      </c>
      <c r="AK729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29" s="158" t="str">
        <f>SPARES_MANUF[[#This Row],[Promised ODD]]</f>
        <v>TBD</v>
      </c>
      <c r="AM729" s="157"/>
      <c r="AN729" s="200">
        <f>IFERROR(VLOOKUP(SPARES_MANUF[[#This Row],[P/N]],'Table V'!A$1:O$7777,13,FALSE),"0,00")</f>
        <v>0</v>
      </c>
      <c r="AO729" s="218">
        <f>IFERROR(VLOOKUP(SPARES_MANUF[[#This Row],[P/N]],'Table V'!A$1:O$7777,14,FALSE),"0,00")</f>
        <v>0</v>
      </c>
      <c r="AP729" s="219" t="str">
        <f>IFERROR(VLOOKUP(SPARES_MANUF[[#This Row],[P/N]],'Table V'!A$1:O$7777,15,FALSE),"TBD")</f>
        <v>EUR</v>
      </c>
      <c r="AQ729" s="218">
        <f>IFERROR(VLOOKUP(SPARES_MANUF[[#This Row],[CONCAT]],[3]PO_AS!$A$2:$R$2520,16,FALSE),"TBD")</f>
        <v>0.01</v>
      </c>
      <c r="AR729" s="219" t="str">
        <f>IFERROR(VLOOKUP(SPARES_MANUF[[#This Row],[CONCAT]],[3]PO_AS!$A$2:$S$2520,18,FALSE),"TBD")</f>
        <v>EUR</v>
      </c>
      <c r="AS729" s="219" t="str">
        <f>IF(OR(AN729=AQ729,AO729=AQ729),"Valide","Non valide")</f>
        <v>Non valide</v>
      </c>
      <c r="AT729" s="219" t="str">
        <f>IFERROR(IF(SEARCH(AP729,AR729),"Valide","Non valide"),"Non valide")</f>
        <v>Valide</v>
      </c>
      <c r="AU729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29" s="227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29" s="342" t="str">
        <f>LEFT(SPARES_MANUF[[#This Row],[LCT]],9)</f>
        <v/>
      </c>
      <c r="AX729" s="219" t="str">
        <f>SPARES_MANUF[[#This Row],[Collaborated date]]</f>
        <v>TBD</v>
      </c>
      <c r="AY729" s="222">
        <f>IF(AND(SPARES_MANUF[[#This Row],[Dashboard date]]&gt;40179,SPARES_MANUF[[#This Row],[Dashboard date]]&lt;45658),SPARES_MANUF[[#This Row],[Dashboard date]],0)</f>
        <v>0</v>
      </c>
      <c r="AZ729" s="223">
        <f>IF(OR(SPARES_MANUF[[#This Row],[Client]]="STELIA",SPARES_MANUF[[#This Row],[Priority]]="RTN",SPARES_MANUF[[#This Row],[Priority]]="EXP",SPARES_MANUF[[#This Row],[Priority]]="CRIT"),2,1)</f>
        <v>2</v>
      </c>
      <c r="BA729" s="224">
        <f>IFERROR(VLOOKUP(SPARES_MANUF[[#This Row],[P/N]],Tableau2[[#All],[PN]:[Temps alloués (h)]],16,FALSE),"TBD")</f>
        <v>0</v>
      </c>
      <c r="BB729" s="224">
        <f>IFERROR(SUM(SPARES_MANUF[[#This Row],[Temps alloués Unitaire]]*SPARES_MANUF[[#This Row],[Requested Qty]]),"TBD")</f>
        <v>0</v>
      </c>
    </row>
    <row r="730" spans="1:54" ht="25.5" hidden="1" x14ac:dyDescent="0.2">
      <c r="A730" s="337" t="str">
        <f>C730&amp;(RIGHT(D730,2))</f>
        <v>28218908
630144494410</v>
      </c>
      <c r="B730" s="146" t="str">
        <f>IFERROR(VLOOKUP(F730,'Table V'!A:K,11,FALSE),"TBD")</f>
        <v>AIRBUS</v>
      </c>
      <c r="C730" s="146" t="s">
        <v>2264</v>
      </c>
      <c r="D730" s="150" t="s">
        <v>139</v>
      </c>
      <c r="E730" s="148" t="s">
        <v>3</v>
      </c>
      <c r="F730" s="146" t="s">
        <v>558</v>
      </c>
      <c r="G730" s="146">
        <v>1</v>
      </c>
      <c r="H730" s="146">
        <v>1</v>
      </c>
      <c r="I730" s="146" t="str">
        <f>IFERROR(VLOOKUP(F730,'Stock PHS'!A:F,6,FALSE),"")</f>
        <v/>
      </c>
      <c r="J730" s="149" t="str">
        <f>IFERROR(VLOOKUP(F730,'Table V'!A:I,9,FALSE),"P/N INCONNU")</f>
        <v>P/N CONNU</v>
      </c>
      <c r="K730" s="146" t="str">
        <f>IFERROR(VLOOKUP(F730,'Table V'!A:J,10,FALSE),"TBD")</f>
        <v>NB3526P</v>
      </c>
      <c r="L730" s="146" t="str">
        <f>IFERROR(VLOOKUP(F730,'Table V'!A:C,3,FALSE),"LdF non existante")</f>
        <v>LdF Non approuvée</v>
      </c>
      <c r="M730" s="150"/>
      <c r="N730" s="150" t="str">
        <f>IFERROR(VLOOKUP(F730,'Table V'!A:H,8,FALSE),"À définir")</f>
        <v>NON</v>
      </c>
      <c r="O730" s="146">
        <f>IFERROR(VLOOKUP(F730,'Table V'!A:E,2,FALSE),"TBD")</f>
        <v>108</v>
      </c>
      <c r="P730" s="150" t="str">
        <f>IFERROR(CONCATENATE(VLOOKUP(F730,'Table V'!$A$1:$Q$259969,17,FALSE),"-",(RIGHT(C730,4)),"0",D730),"")</f>
        <v>1251019-4944010</v>
      </c>
      <c r="Q730" s="151" t="str">
        <f>IFERROR(VLOOKUP(F730,'Table V'!A:L,12,FALSE),"")</f>
        <v>LAB</v>
      </c>
      <c r="R730" s="147" t="s">
        <v>2161</v>
      </c>
      <c r="S730" s="81" t="s">
        <v>164</v>
      </c>
      <c r="T730" s="157"/>
      <c r="U730" s="152"/>
      <c r="V730" s="153" t="str">
        <f>IFERROR(VLOOKUP(F730,'Table V'!A:F,6,FALSE),"TBD")</f>
        <v>6963469200</v>
      </c>
      <c r="W730" s="154" t="str">
        <f>IFERROR(VLOOKUP(F730,'Table V'!A:G,7,FALSE),"TBD")</f>
        <v>Qté 1</v>
      </c>
      <c r="X730" s="154" t="str">
        <f>IFERROR(VLOOKUP(A730,[1]Feuil1!$A:$AJ,32,FALSE),"N/A")</f>
        <v>N/A</v>
      </c>
      <c r="Y730" s="155" t="s">
        <v>1893</v>
      </c>
      <c r="Z730" s="156" t="s">
        <v>2265</v>
      </c>
      <c r="AA730" s="146" t="s">
        <v>840</v>
      </c>
      <c r="AB730" s="150">
        <v>26774</v>
      </c>
      <c r="AC730" s="150"/>
      <c r="AD730" s="150"/>
      <c r="AE730" s="157">
        <v>43661</v>
      </c>
      <c r="AF730" s="157">
        <v>43693</v>
      </c>
      <c r="AG730" s="157">
        <f>IF(OR(E730="AOG",E730="CRIT"),(IFERROR(IF(AF730=0,WORKDAY(AE730,-2),WORKDAY(AF730,-2)),"TBD")),(IFERROR(IF(AF730=0,WORKDAY(AE730,-4),WORKDAY(AF730,-4)),"TBD")))</f>
        <v>43691</v>
      </c>
      <c r="AH730" s="157"/>
      <c r="AI730" s="251" t="str">
        <f>IFERROR(VLOOKUP(SPARES_MANUF[[#This Row],[LCT pour mise à la MAD]],[2]MAD!$B$4:$J$500000,2,FALSE),"MAD TBD")</f>
        <v>MAD TBD</v>
      </c>
      <c r="AJ730" s="249" t="str">
        <f>IFERROR(VLOOKUP(SPARES_MANUF[[#This Row],[LCT pour mise à la MAD]],[2]MAD!$B$4:$J$500000,9,FALSE),"")</f>
        <v/>
      </c>
      <c r="AK730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0" s="158">
        <f>SPARES_MANUF[[#This Row],[Promised ODD]]</f>
        <v>43693</v>
      </c>
      <c r="AM730" s="146" t="s">
        <v>10</v>
      </c>
      <c r="AN730" s="200">
        <f>IFERROR(VLOOKUP(SPARES_MANUF[[#This Row],[P/N]],'Table V'!A$1:O$7777,13,FALSE),"0,00")</f>
        <v>2402</v>
      </c>
      <c r="AO730" s="218">
        <f>IFERROR(VLOOKUP(SPARES_MANUF[[#This Row],[P/N]],'Table V'!A$1:O$7777,14,FALSE),"0,00")</f>
        <v>3619</v>
      </c>
      <c r="AP730" s="219" t="str">
        <f>IFERROR(VLOOKUP(SPARES_MANUF[[#This Row],[P/N]],'Table V'!A$1:O$7777,15,FALSE),"TBD")</f>
        <v>USD</v>
      </c>
      <c r="AQ730" s="218" t="str">
        <f>IFERROR(VLOOKUP(SPARES_MANUF[[#This Row],[CONCAT]],[3]PO_AS!$A$2:$R$2520,16,FALSE),"TBD")</f>
        <v>TBD</v>
      </c>
      <c r="AR730" s="219" t="str">
        <f>IFERROR(VLOOKUP(SPARES_MANUF[[#This Row],[CONCAT]],[3]PO_AS!$A$2:$S$2520,18,FALSE),"TBD")</f>
        <v>TBD</v>
      </c>
      <c r="AS730" s="219" t="str">
        <f>IF(OR(AN730=AQ730,AO730=AQ730),"Valide","Non valide")</f>
        <v>Non valide</v>
      </c>
      <c r="AT730" s="219" t="str">
        <f>IFERROR(IF(SEARCH(AP730,AR730),"Valide","Non valide"),"Non valide")</f>
        <v>Non valide</v>
      </c>
      <c r="AU730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3619</v>
      </c>
      <c r="AV730" s="227">
        <f>IFERROR(SPARES_MANUF[[#This Row],[CA]]*INDEX('Paramètres listes'!$A$32:$C$34,MATCH(SPARES_MANUF[[#This Row],[Devise vendue]],'Paramètres listes'!$A$32:$A$34,0),MATCH(DASHBOARD!$J$5,'Paramètres listes'!$A$32:$C$32,0)),"0,00")</f>
        <v>3220.91</v>
      </c>
      <c r="AW730" s="342" t="str">
        <f>LEFT(SPARES_MANUF[[#This Row],[LCT]],9)</f>
        <v>LCT395093</v>
      </c>
      <c r="AX730" s="219">
        <f>SPARES_MANUF[[#This Row],[Collaborated date]]</f>
        <v>43693</v>
      </c>
      <c r="AY730" s="222">
        <f>IF(AND(SPARES_MANUF[[#This Row],[Dashboard date]]&gt;40179,SPARES_MANUF[[#This Row],[Dashboard date]]&lt;45658),SPARES_MANUF[[#This Row],[Dashboard date]],0)</f>
        <v>43693</v>
      </c>
      <c r="AZ730" s="223">
        <f>IF(OR(SPARES_MANUF[[#This Row],[Client]]="STELIA",SPARES_MANUF[[#This Row],[Priority]]="RTN",SPARES_MANUF[[#This Row],[Priority]]="EXP",SPARES_MANUF[[#This Row],[Priority]]="CRIT"),2,1)</f>
        <v>1</v>
      </c>
      <c r="BA730" s="224">
        <f>IFERROR(VLOOKUP(SPARES_MANUF[[#This Row],[P/N]],Tableau2[[#All],[PN]:[Temps alloués (h)]],16,FALSE),"TBD")</f>
        <v>5.39</v>
      </c>
      <c r="BB730" s="224">
        <f>IFERROR(SUM(SPARES_MANUF[[#This Row],[Temps alloués Unitaire]]*SPARES_MANUF[[#This Row],[Requested Qty]]),"TBD")</f>
        <v>5.39</v>
      </c>
    </row>
    <row r="731" spans="1:54" ht="38.25" hidden="1" x14ac:dyDescent="0.2">
      <c r="A731" s="343" t="str">
        <f>C731&amp;(RIGHT(D731,2))</f>
        <v>2819137510</v>
      </c>
      <c r="B731" s="173" t="str">
        <f>IFERROR(VLOOKUP(F731,'Table V'!A:K,11,FALSE),"TBD")</f>
        <v>AIRBUS</v>
      </c>
      <c r="C731" s="146">
        <v>28191375</v>
      </c>
      <c r="D731" s="176" t="s">
        <v>139</v>
      </c>
      <c r="E731" s="175" t="s">
        <v>86</v>
      </c>
      <c r="F731" s="173" t="s">
        <v>1601</v>
      </c>
      <c r="G731" s="173">
        <v>2</v>
      </c>
      <c r="H731" s="173">
        <v>2</v>
      </c>
      <c r="I731" s="146" t="str">
        <f>IFERROR(VLOOKUP(F731,'Stock PHS'!A:F,6,FALSE),"")</f>
        <v/>
      </c>
      <c r="J731" s="149" t="str">
        <f>IFERROR(VLOOKUP(F731,'Table V'!A:I,9,FALSE),"P/N INCONNU")</f>
        <v>P/N CONNU</v>
      </c>
      <c r="K731" s="173" t="str">
        <f>IFERROR(VLOOKUP(F731,'Table V'!A:J,10,FALSE),"TBD")</f>
        <v>N/A</v>
      </c>
      <c r="L731" s="173" t="str">
        <f>IFERROR(VLOOKUP(F731,'Table V'!A:C,3,FALSE),"LdF non existante")</f>
        <v>LdF Non approuvée</v>
      </c>
      <c r="M731" s="176"/>
      <c r="N731" s="176" t="str">
        <f>IFERROR(VLOOKUP(F731,'Table V'!A:H,8,FALSE),"À définir")</f>
        <v>NON</v>
      </c>
      <c r="O731" s="173" t="str">
        <f>IFERROR(VLOOKUP(F731,'Table V'!A:E,2,FALSE),"TBD")</f>
        <v>BUNDLE</v>
      </c>
      <c r="P731" s="176" t="str">
        <f>IFERROR(CONCATENATE(VLOOKUP(F731,'Table V'!$A$1:$Q$259969,17,FALSE),"-",(RIGHT(C731,4)),"0",D731),"")</f>
        <v>1251019-1375010</v>
      </c>
      <c r="Q731" s="177" t="str">
        <f>IFERROR(VLOOKUP(F731,'Table V'!A:L,12,FALSE),"")</f>
        <v>COL</v>
      </c>
      <c r="R731" s="174" t="s">
        <v>2157</v>
      </c>
      <c r="S731" s="146" t="s">
        <v>2158</v>
      </c>
      <c r="T731" s="182"/>
      <c r="U731" s="178"/>
      <c r="V731" s="179" t="str">
        <f>IFERROR(VLOOKUP(F731,'Table V'!A:F,6,FALSE),"TBD")</f>
        <v>N/A</v>
      </c>
      <c r="W731" s="180" t="str">
        <f>IFERROR(VLOOKUP(F731,'Table V'!A:G,7,FALSE),"TBD")</f>
        <v>N/A</v>
      </c>
      <c r="X731" s="180" t="str">
        <f>IFERROR(VLOOKUP(A731,[1]Feuil1!$A:$AJ,32,FALSE),"N/A")</f>
        <v>N/A</v>
      </c>
      <c r="Y731" s="181" t="s">
        <v>1897</v>
      </c>
      <c r="Z731" s="254" t="s">
        <v>2159</v>
      </c>
      <c r="AA731" s="173" t="s">
        <v>840</v>
      </c>
      <c r="AB731" s="176">
        <v>26746</v>
      </c>
      <c r="AC731" s="176"/>
      <c r="AD731" s="176"/>
      <c r="AE731" s="182">
        <v>43861</v>
      </c>
      <c r="AF731" s="182" t="s">
        <v>129</v>
      </c>
      <c r="AG731" s="182" t="str">
        <f>IF(OR(E731="AOG",E731="CRIT"),(IFERROR(IF(AF731=0,WORKDAY(AE731,-2),WORKDAY(AF731,-2)),"TBD")),(IFERROR(IF(AF731=0,WORKDAY(AE731,-4),WORKDAY(AF731,-4)),"TBD")))</f>
        <v>TBD</v>
      </c>
      <c r="AH731" s="182"/>
      <c r="AI731" s="251" t="str">
        <f>IFERROR(VLOOKUP(SPARES_MANUF[[#This Row],[LCT pour mise à la MAD]],[2]MAD!$B$4:$J$500000,2,FALSE),"MAD TBD")</f>
        <v>MAD TBD</v>
      </c>
      <c r="AJ731" s="101" t="str">
        <f>IFERROR(VLOOKUP(SPARES_MANUF[[#This Row],[LCT pour mise à la MAD]],[2]MAD!$B$4:$J$500000,9,FALSE),"")</f>
        <v/>
      </c>
      <c r="AK731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1" s="192">
        <v>43861</v>
      </c>
      <c r="AM731" s="157" t="s">
        <v>10</v>
      </c>
      <c r="AN731" s="220">
        <f>IFERROR(VLOOKUP(SPARES_MANUF[[#This Row],[P/N]],'Table V'!A$1:O$7777,13,FALSE),"0,00")</f>
        <v>4521</v>
      </c>
      <c r="AO731" s="221">
        <f>IFERROR(VLOOKUP(SPARES_MANUF[[#This Row],[P/N]],'Table V'!A$1:O$7777,14,FALSE),"0,00")</f>
        <v>9368</v>
      </c>
      <c r="AP731" s="219" t="str">
        <f>IFERROR(VLOOKUP(SPARES_MANUF[[#This Row],[P/N]],'Table V'!A$1:O$7777,15,FALSE),"TBD")</f>
        <v>USD</v>
      </c>
      <c r="AQ731" s="218">
        <f>IFERROR(VLOOKUP(SPARES_MANUF[[#This Row],[CONCAT]],[3]PO_AS!$A$2:$R$2520,16,FALSE),"TBD")</f>
        <v>4521</v>
      </c>
      <c r="AR731" s="219" t="str">
        <f>IFERROR(VLOOKUP(SPARES_MANUF[[#This Row],[CONCAT]],[3]PO_AS!$A$2:$S$2520,18,FALSE),"TBD")</f>
        <v>USD</v>
      </c>
      <c r="AS731" s="219" t="str">
        <f>IF(OR(AN731=AQ731,AO731=AQ731),"Valide","Non valide")</f>
        <v>Valide</v>
      </c>
      <c r="AT731" s="219" t="str">
        <f>IFERROR(IF(SEARCH(AP731,AR731),"Valide","Non valide"),"Non valide")</f>
        <v>Valide</v>
      </c>
      <c r="AU731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9042</v>
      </c>
      <c r="AV731" s="227">
        <f>IFERROR(SPARES_MANUF[[#This Row],[CA]]*INDEX('Paramètres listes'!$A$32:$C$34,MATCH(SPARES_MANUF[[#This Row],[Devise vendue]],'Paramètres listes'!$A$32:$A$34,0),MATCH(DASHBOARD!$J$5,'Paramètres listes'!$A$32:$C$32,0)),"0,00")</f>
        <v>8047.38</v>
      </c>
      <c r="AW731" s="342" t="str">
        <f>LEFT(SPARES_MANUF[[#This Row],[LCT]],9)</f>
        <v>LCT388120</v>
      </c>
      <c r="AX731" s="219">
        <f>SPARES_MANUF[[#This Row],[Collaborated date]]</f>
        <v>43861</v>
      </c>
      <c r="AY731" s="222">
        <f>IF(AND(SPARES_MANUF[[#This Row],[Dashboard date]]&gt;40179,SPARES_MANUF[[#This Row],[Dashboard date]]&lt;45658),SPARES_MANUF[[#This Row],[Dashboard date]],0)</f>
        <v>43861</v>
      </c>
      <c r="AZ731" s="223">
        <f>IF(OR(SPARES_MANUF[[#This Row],[Client]]="STELIA",SPARES_MANUF[[#This Row],[Priority]]="RTN",SPARES_MANUF[[#This Row],[Priority]]="EXP",SPARES_MANUF[[#This Row],[Priority]]="CRIT"),2,1)</f>
        <v>2</v>
      </c>
      <c r="BA731" s="224">
        <f>IFERROR(VLOOKUP(SPARES_MANUF[[#This Row],[P/N]],Tableau2[[#All],[PN]:[Temps alloués (h)]],16,FALSE),"TBD")</f>
        <v>19.37</v>
      </c>
      <c r="BB731" s="224">
        <f>IFERROR(SUM(SPARES_MANUF[[#This Row],[Temps alloués Unitaire]]*SPARES_MANUF[[#This Row],[Requested Qty]]),"TBD")</f>
        <v>38.74</v>
      </c>
    </row>
    <row r="732" spans="1:54" ht="38.25" hidden="1" x14ac:dyDescent="0.2">
      <c r="A732" s="343" t="str">
        <f>C732&amp;(RIGHT(D732,2))</f>
        <v>2821976310</v>
      </c>
      <c r="B732" s="173" t="str">
        <f>IFERROR(VLOOKUP(F732,'Table V'!A:K,11,FALSE),"TBD")</f>
        <v>AIRBUS</v>
      </c>
      <c r="C732" s="173">
        <v>28219763</v>
      </c>
      <c r="D732" s="176" t="s">
        <v>139</v>
      </c>
      <c r="E732" s="175" t="s">
        <v>11</v>
      </c>
      <c r="F732" s="173" t="s">
        <v>2160</v>
      </c>
      <c r="G732" s="173">
        <v>1</v>
      </c>
      <c r="H732" s="173">
        <v>1</v>
      </c>
      <c r="I732" s="146" t="str">
        <f>IFERROR(VLOOKUP(F732,'Stock PHS'!A:F,6,FALSE),"")</f>
        <v/>
      </c>
      <c r="J732" s="149" t="str">
        <f>IFERROR(VLOOKUP(F732,'Table V'!A:I,9,FALSE),"P/N INCONNU")</f>
        <v>P/N CONNU</v>
      </c>
      <c r="K732" s="173" t="str">
        <f>IFERROR(VLOOKUP(F732,'Table V'!A:J,10,FALSE),"TBD")</f>
        <v>VB0180G</v>
      </c>
      <c r="L732" s="173" t="str">
        <f>IFERROR(VLOOKUP(F732,'Table V'!A:C,3,FALSE),"LdF non existante")</f>
        <v>LdF Non approuvée</v>
      </c>
      <c r="M732" s="176"/>
      <c r="N732" s="176" t="str">
        <f>IFERROR(VLOOKUP(F732,'Table V'!A:H,8,FALSE),"À définir")</f>
        <v>NON</v>
      </c>
      <c r="O732" s="173" t="str">
        <f>IFERROR(VLOOKUP(F732,'Table V'!A:E,2,FALSE),"TBD")</f>
        <v>5130VE</v>
      </c>
      <c r="P732" s="176" t="str">
        <f>IFERROR(CONCATENATE(VLOOKUP(F732,'Table V'!$A$1:$Q$259969,17,FALSE),"-",(RIGHT(C732,4)),"0",D732),"")</f>
        <v>1251019-9763010</v>
      </c>
      <c r="Q732" s="177" t="str">
        <f>IFERROR(VLOOKUP(F732,'Table V'!A:L,12,FALSE),"")</f>
        <v>LAB</v>
      </c>
      <c r="R732" s="174" t="s">
        <v>2196</v>
      </c>
      <c r="S732" s="173" t="s">
        <v>153</v>
      </c>
      <c r="T732" s="182"/>
      <c r="U732" s="178"/>
      <c r="V732" s="179" t="str">
        <f>IFERROR(VLOOKUP(F732,'Table V'!A:F,6,FALSE),"TBD")</f>
        <v>6V005147000</v>
      </c>
      <c r="W732" s="180" t="str">
        <f>IFERROR(VLOOKUP(F732,'Table V'!A:G,7,FALSE),"TBD")</f>
        <v>Qté 1</v>
      </c>
      <c r="X732" s="180" t="str">
        <f>IFERROR(VLOOKUP(A732,[1]Feuil1!$A:$AJ,32,FALSE),"N/A")</f>
        <v>Waiting</v>
      </c>
      <c r="Y732" s="181" t="s">
        <v>1897</v>
      </c>
      <c r="Z732" s="156" t="s">
        <v>2207</v>
      </c>
      <c r="AA732" s="173" t="s">
        <v>840</v>
      </c>
      <c r="AB732" s="150">
        <v>27009</v>
      </c>
      <c r="AC732" s="176"/>
      <c r="AD732" s="176"/>
      <c r="AE732" s="182">
        <v>43667</v>
      </c>
      <c r="AF732" s="182" t="s">
        <v>129</v>
      </c>
      <c r="AG732" s="182" t="str">
        <f>IF(OR(E732="AOG",E732="CRIT"),(IFERROR(IF(AF732=0,WORKDAY(AE732,-2),WORKDAY(AF732,-2)),"TBD")),(IFERROR(IF(AF732=0,WORKDAY(AE732,-4),WORKDAY(AF732,-4)),"TBD")))</f>
        <v>TBD</v>
      </c>
      <c r="AH732" s="182"/>
      <c r="AI732" s="251" t="str">
        <f>IFERROR(VLOOKUP(SPARES_MANUF[[#This Row],[LCT pour mise à la MAD]],[2]MAD!$B$4:$J$500000,2,FALSE),"MAD TBD")</f>
        <v>MAD TBD</v>
      </c>
      <c r="AJ732" s="249" t="str">
        <f>IFERROR(VLOOKUP(SPARES_MANUF[[#This Row],[LCT pour mise à la MAD]],[2]MAD!$B$4:$J$500000,9,FALSE),"")</f>
        <v/>
      </c>
      <c r="AK732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2" s="192" t="str">
        <f>SPARES_MANUF[[#This Row],[Promised ODD]]</f>
        <v>TBD</v>
      </c>
      <c r="AM732" s="146"/>
      <c r="AN732" s="220">
        <f>IFERROR(VLOOKUP(SPARES_MANUF[[#This Row],[P/N]],'Table V'!A$1:O$7777,13,FALSE),"0,00")</f>
        <v>0</v>
      </c>
      <c r="AO732" s="221">
        <f>IFERROR(VLOOKUP(SPARES_MANUF[[#This Row],[P/N]],'Table V'!A$1:O$7777,14,FALSE),"0,00")</f>
        <v>0</v>
      </c>
      <c r="AP732" s="219" t="str">
        <f>IFERROR(VLOOKUP(SPARES_MANUF[[#This Row],[P/N]],'Table V'!A$1:O$7777,15,FALSE),"TBD")</f>
        <v>EUR</v>
      </c>
      <c r="AQ732" s="218">
        <f>IFERROR(VLOOKUP(SPARES_MANUF[[#This Row],[CONCAT]],[3]PO_AS!$A$2:$R$2520,16,FALSE),"TBD")</f>
        <v>0.01</v>
      </c>
      <c r="AR732" s="219" t="str">
        <f>IFERROR(VLOOKUP(SPARES_MANUF[[#This Row],[CONCAT]],[3]PO_AS!$A$2:$S$2520,18,FALSE),"TBD")</f>
        <v>EUR</v>
      </c>
      <c r="AS732" s="219" t="str">
        <f>IF(OR(AN732=AQ732,AO732=AQ732),"Valide","Non valide")</f>
        <v>Non valide</v>
      </c>
      <c r="AT732" s="219" t="str">
        <f>IFERROR(IF(SEARCH(AP732,AR732),"Valide","Non valide"),"Non valide")</f>
        <v>Valide</v>
      </c>
      <c r="AU73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32" s="227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32" s="342" t="str">
        <f>LEFT(SPARES_MANUF[[#This Row],[LCT]],9)</f>
        <v>LCT396538</v>
      </c>
      <c r="AX732" s="219" t="str">
        <f>SPARES_MANUF[[#This Row],[Collaborated date]]</f>
        <v>TBD</v>
      </c>
      <c r="AY732" s="222">
        <f>IF(AND(SPARES_MANUF[[#This Row],[Dashboard date]]&gt;40179,SPARES_MANUF[[#This Row],[Dashboard date]]&lt;45658),SPARES_MANUF[[#This Row],[Dashboard date]],0)</f>
        <v>0</v>
      </c>
      <c r="AZ732" s="223">
        <f>IF(OR(SPARES_MANUF[[#This Row],[Client]]="STELIA",SPARES_MANUF[[#This Row],[Priority]]="RTN",SPARES_MANUF[[#This Row],[Priority]]="EXP",SPARES_MANUF[[#This Row],[Priority]]="CRIT"),2,1)</f>
        <v>2</v>
      </c>
      <c r="BA732" s="224">
        <f>IFERROR(VLOOKUP(SPARES_MANUF[[#This Row],[P/N]],Tableau2[[#All],[PN]:[Temps alloués (h)]],16,FALSE),"TBD")</f>
        <v>1.89</v>
      </c>
      <c r="BB732" s="224">
        <f>IFERROR(SUM(SPARES_MANUF[[#This Row],[Temps alloués Unitaire]]*SPARES_MANUF[[#This Row],[Requested Qty]]),"TBD")</f>
        <v>1.89</v>
      </c>
    </row>
    <row r="733" spans="1:54" ht="38.25" hidden="1" x14ac:dyDescent="0.2">
      <c r="A733" s="343" t="str">
        <f>C733&amp;(RIGHT(D733,2))</f>
        <v>2822091010</v>
      </c>
      <c r="B733" s="173" t="str">
        <f>IFERROR(VLOOKUP(F733,'Table V'!A:K,11,FALSE),"TBD")</f>
        <v>AIRBUS</v>
      </c>
      <c r="C733" s="173">
        <v>28220910</v>
      </c>
      <c r="D733" s="176" t="s">
        <v>139</v>
      </c>
      <c r="E733" s="175" t="s">
        <v>86</v>
      </c>
      <c r="F733" s="173" t="s">
        <v>580</v>
      </c>
      <c r="G733" s="173" t="s">
        <v>1064</v>
      </c>
      <c r="H733" s="173" t="s">
        <v>1064</v>
      </c>
      <c r="I733" s="146" t="str">
        <f>IFERROR(VLOOKUP(F733,'Stock PHS'!A:F,6,FALSE),"")</f>
        <v>STOCK PHS Qté 1</v>
      </c>
      <c r="J733" s="149" t="str">
        <f>IFERROR(VLOOKUP(F733,'Table V'!A:I,9,FALSE),"P/N INCONNU")</f>
        <v>P/N CONNU</v>
      </c>
      <c r="K733" s="173" t="str">
        <f>IFERROR(VLOOKUP(F733,'Table V'!A:J,10,FALSE),"TBD")</f>
        <v>NR1624P</v>
      </c>
      <c r="L733" s="173" t="str">
        <f>IFERROR(VLOOKUP(F733,'Table V'!A:C,3,FALSE),"LdF non existante")</f>
        <v>LdF approuvée</v>
      </c>
      <c r="M733" s="176"/>
      <c r="N733" s="176" t="str">
        <f>IFERROR(VLOOKUP(F733,'Table V'!A:H,8,FALSE),"À définir")</f>
        <v>NON</v>
      </c>
      <c r="O733" s="173">
        <f>IFERROR(VLOOKUP(F733,'Table V'!A:E,2,FALSE),"TBD")</f>
        <v>119</v>
      </c>
      <c r="P733" s="176" t="str">
        <f>IFERROR(CONCATENATE(VLOOKUP(F733,'Table V'!$A$1:$Q$259969,17,FALSE),"-",(RIGHT(C733,4)),"0",D733),"")</f>
        <v>1251019-0910010</v>
      </c>
      <c r="Q733" s="177" t="str">
        <f>IFERROR(VLOOKUP(F733,'Table V'!A:L,12,FALSE),"")</f>
        <v>LAB</v>
      </c>
      <c r="R733" s="174" t="s">
        <v>2170</v>
      </c>
      <c r="S733" s="173" t="s">
        <v>259</v>
      </c>
      <c r="T733" s="182"/>
      <c r="U733" s="178"/>
      <c r="V733" s="179">
        <f>IFERROR(VLOOKUP(F733,'Table V'!A:F,6,FALSE),"TBD")</f>
        <v>6963382700</v>
      </c>
      <c r="W733" s="180" t="str">
        <f>IFERROR(VLOOKUP(F733,'Table V'!A:G,7,FALSE),"TBD")</f>
        <v>Qté 1</v>
      </c>
      <c r="X733" s="180" t="str">
        <f>IFERROR(VLOOKUP(A733,[1]Feuil1!$A:$AJ,32,FALSE),"N/A")</f>
        <v>Waiting</v>
      </c>
      <c r="Y733" s="181" t="s">
        <v>1897</v>
      </c>
      <c r="Z733" s="254" t="s">
        <v>2208</v>
      </c>
      <c r="AA733" s="173" t="s">
        <v>840</v>
      </c>
      <c r="AB733" s="150">
        <v>26814</v>
      </c>
      <c r="AC733" s="176"/>
      <c r="AD733" s="176"/>
      <c r="AE733" s="182">
        <v>43669</v>
      </c>
      <c r="AF733" s="182" t="s">
        <v>129</v>
      </c>
      <c r="AG733" s="182" t="str">
        <f>IF(OR(E733="AOG",E733="CRIT"),(IFERROR(IF(AF733=0,WORKDAY(AE733,-2),WORKDAY(AF733,-2)),"TBD")),(IFERROR(IF(AF733=0,WORKDAY(AE733,-4),WORKDAY(AF733,-4)),"TBD")))</f>
        <v>TBD</v>
      </c>
      <c r="AH733" s="182"/>
      <c r="AI733" s="251" t="str">
        <f>IFERROR(VLOOKUP(SPARES_MANUF[[#This Row],[LCT pour mise à la MAD]],[2]MAD!$B$4:$J$500000,2,FALSE),"MAD TBD")</f>
        <v>MAD TBD</v>
      </c>
      <c r="AJ733" s="249" t="str">
        <f>IFERROR(VLOOKUP(SPARES_MANUF[[#This Row],[LCT pour mise à la MAD]],[2]MAD!$B$4:$J$500000,9,FALSE),"")</f>
        <v/>
      </c>
      <c r="AK733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3" s="192" t="str">
        <f>SPARES_MANUF[[#This Row],[Promised ODD]]</f>
        <v>TBD</v>
      </c>
      <c r="AM733" s="146"/>
      <c r="AN733" s="220">
        <f>IFERROR(VLOOKUP(SPARES_MANUF[[#This Row],[P/N]],'Table V'!A$1:O$7777,13,FALSE),"0,00")</f>
        <v>1173</v>
      </c>
      <c r="AO733" s="221">
        <f>IFERROR(VLOOKUP(SPARES_MANUF[[#This Row],[P/N]],'Table V'!A$1:O$7777,14,FALSE),"0,00")</f>
        <v>0</v>
      </c>
      <c r="AP733" s="219" t="str">
        <f>IFERROR(VLOOKUP(SPARES_MANUF[[#This Row],[P/N]],'Table V'!A$1:O$7777,15,FALSE),"TBD")</f>
        <v>USD</v>
      </c>
      <c r="AQ733" s="218">
        <f>IFERROR(VLOOKUP(SPARES_MANUF[[#This Row],[CONCAT]],[3]PO_AS!$A$2:$R$2520,16,FALSE),"TBD")</f>
        <v>1173</v>
      </c>
      <c r="AR733" s="219" t="str">
        <f>IFERROR(VLOOKUP(SPARES_MANUF[[#This Row],[CONCAT]],[3]PO_AS!$A$2:$S$2520,18,FALSE),"TBD")</f>
        <v>USD</v>
      </c>
      <c r="AS733" s="219" t="str">
        <f>IF(OR(AN733=AQ733,AO733=AQ733),"Valide","Non valide")</f>
        <v>Valide</v>
      </c>
      <c r="AT733" s="219" t="str">
        <f>IFERROR(IF(SEARCH(AP733,AR733),"Valide","Non valide"),"Non valide")</f>
        <v>Valide</v>
      </c>
      <c r="AU733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733" s="227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733" s="342" t="str">
        <f>LEFT(SPARES_MANUF[[#This Row],[LCT]],9)</f>
        <v>LCT395188</v>
      </c>
      <c r="AX733" s="219" t="str">
        <f>SPARES_MANUF[[#This Row],[Collaborated date]]</f>
        <v>TBD</v>
      </c>
      <c r="AY733" s="222">
        <f>IF(AND(SPARES_MANUF[[#This Row],[Dashboard date]]&gt;40179,SPARES_MANUF[[#This Row],[Dashboard date]]&lt;45658),SPARES_MANUF[[#This Row],[Dashboard date]],0)</f>
        <v>0</v>
      </c>
      <c r="AZ733" s="223">
        <f>IF(OR(SPARES_MANUF[[#This Row],[Client]]="STELIA",SPARES_MANUF[[#This Row],[Priority]]="RTN",SPARES_MANUF[[#This Row],[Priority]]="EXP",SPARES_MANUF[[#This Row],[Priority]]="CRIT"),2,1)</f>
        <v>2</v>
      </c>
      <c r="BA733" s="224">
        <f>IFERROR(VLOOKUP(SPARES_MANUF[[#This Row],[P/N]],Tableau2[[#All],[PN]:[Temps alloués (h)]],16,FALSE),"TBD")</f>
        <v>2.35</v>
      </c>
      <c r="BB733" s="224">
        <f>IFERROR(SUM(SPARES_MANUF[[#This Row],[Temps alloués Unitaire]]*SPARES_MANUF[[#This Row],[Requested Qty]]),"TBD")</f>
        <v>2.35</v>
      </c>
    </row>
    <row r="734" spans="1:54" ht="25.5" hidden="1" x14ac:dyDescent="0.2">
      <c r="A734" s="343" t="str">
        <f>C734&amp;(RIGHT(D734,2))</f>
        <v>2822091110</v>
      </c>
      <c r="B734" s="173" t="str">
        <f>IFERROR(VLOOKUP(F734,'Table V'!A:K,11,FALSE),"TBD")</f>
        <v>AIRBUS</v>
      </c>
      <c r="C734" s="304">
        <v>28220911</v>
      </c>
      <c r="D734" s="176" t="s">
        <v>139</v>
      </c>
      <c r="E734" s="175" t="s">
        <v>86</v>
      </c>
      <c r="F734" s="173" t="s">
        <v>561</v>
      </c>
      <c r="G734" s="173" t="s">
        <v>1064</v>
      </c>
      <c r="H734" s="173" t="s">
        <v>1064</v>
      </c>
      <c r="I734" s="146" t="str">
        <f>IFERROR(VLOOKUP(F734,'Stock PHS'!A:F,6,FALSE),"")</f>
        <v/>
      </c>
      <c r="J734" s="149" t="str">
        <f>IFERROR(VLOOKUP(F734,'Table V'!A:I,9,FALSE),"P/N INCONNU")</f>
        <v>P/N CONNU</v>
      </c>
      <c r="K734" s="173" t="str">
        <f>IFERROR(VLOOKUP(F734,'Table V'!A:J,10,FALSE),"TBD")</f>
        <v>NB01424P</v>
      </c>
      <c r="L734" s="173" t="str">
        <f>IFERROR(VLOOKUP(F734,'Table V'!A:C,3,FALSE),"LdF non existante")</f>
        <v>LdF Non approuvée</v>
      </c>
      <c r="M734" s="176"/>
      <c r="N734" s="176" t="str">
        <f>IFERROR(VLOOKUP(F734,'Table V'!A:H,8,FALSE),"À définir")</f>
        <v>NON</v>
      </c>
      <c r="O734" s="173">
        <f>IFERROR(VLOOKUP(F734,'Table V'!A:E,2,FALSE),"TBD")</f>
        <v>108</v>
      </c>
      <c r="P734" s="176" t="str">
        <f>IFERROR(CONCATENATE(VLOOKUP(F734,'Table V'!$A$1:$Q$259969,17,FALSE),"-",(RIGHT(C734,4)),"0",D734),"")</f>
        <v>1251019-0911010</v>
      </c>
      <c r="Q734" s="177" t="str">
        <f>IFERROR(VLOOKUP(F734,'Table V'!A:L,12,FALSE),"")</f>
        <v>LAB</v>
      </c>
      <c r="R734" s="174" t="s">
        <v>2174</v>
      </c>
      <c r="S734" s="173" t="s">
        <v>163</v>
      </c>
      <c r="T734" s="182"/>
      <c r="U734" s="178"/>
      <c r="V734" s="179">
        <f>IFERROR(VLOOKUP(F734,'Table V'!A:F,6,FALSE),"TBD")</f>
        <v>6963403800</v>
      </c>
      <c r="W734" s="180" t="str">
        <f>IFERROR(VLOOKUP(F734,'Table V'!A:G,7,FALSE),"TBD")</f>
        <v>Qté 1</v>
      </c>
      <c r="X734" s="180" t="str">
        <f>IFERROR(VLOOKUP(A734,[1]Feuil1!$A:$AJ,32,FALSE),"N/A")</f>
        <v>Waiting</v>
      </c>
      <c r="Y734" s="181" t="s">
        <v>1897</v>
      </c>
      <c r="Z734" s="254" t="s">
        <v>2176</v>
      </c>
      <c r="AA734" s="173" t="s">
        <v>840</v>
      </c>
      <c r="AB734" s="150">
        <v>26823</v>
      </c>
      <c r="AC734" s="176"/>
      <c r="AD734" s="176"/>
      <c r="AE734" s="182">
        <v>43752</v>
      </c>
      <c r="AF734" s="182" t="s">
        <v>129</v>
      </c>
      <c r="AG734" s="182" t="str">
        <f>IF(OR(E734="AOG",E734="CRIT"),(IFERROR(IF(AF734=0,WORKDAY(AE734,-2),WORKDAY(AF734,-2)),"TBD")),(IFERROR(IF(AF734=0,WORKDAY(AE734,-4),WORKDAY(AF734,-4)),"TBD")))</f>
        <v>TBD</v>
      </c>
      <c r="AH734" s="182"/>
      <c r="AI734" s="251" t="str">
        <f>IFERROR(VLOOKUP(SPARES_MANUF[[#This Row],[LCT pour mise à la MAD]],[2]MAD!$B$4:$J$500000,2,FALSE),"MAD TBD")</f>
        <v>MAD TBD</v>
      </c>
      <c r="AJ734" s="249" t="str">
        <f>IFERROR(VLOOKUP(SPARES_MANUF[[#This Row],[LCT pour mise à la MAD]],[2]MAD!$B$4:$J$500000,9,FALSE),"")</f>
        <v/>
      </c>
      <c r="AK734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4" s="192" t="str">
        <f>SPARES_MANUF[[#This Row],[Promised ODD]]</f>
        <v>TBD</v>
      </c>
      <c r="AM734" s="146"/>
      <c r="AN734" s="220">
        <f>IFERROR(VLOOKUP(SPARES_MANUF[[#This Row],[P/N]],'Table V'!A$1:O$7777,13,FALSE),"0,00")</f>
        <v>4194</v>
      </c>
      <c r="AO734" s="221">
        <f>IFERROR(VLOOKUP(SPARES_MANUF[[#This Row],[P/N]],'Table V'!A$1:O$7777,14,FALSE),"0,00")</f>
        <v>0</v>
      </c>
      <c r="AP734" s="219" t="str">
        <f>IFERROR(VLOOKUP(SPARES_MANUF[[#This Row],[P/N]],'Table V'!A$1:O$7777,15,FALSE),"TBD")</f>
        <v>USD</v>
      </c>
      <c r="AQ734" s="218">
        <f>IFERROR(VLOOKUP(SPARES_MANUF[[#This Row],[CONCAT]],[3]PO_AS!$A$2:$R$2520,16,FALSE),"TBD")</f>
        <v>4194</v>
      </c>
      <c r="AR734" s="219" t="str">
        <f>IFERROR(VLOOKUP(SPARES_MANUF[[#This Row],[CONCAT]],[3]PO_AS!$A$2:$S$2520,18,FALSE),"TBD")</f>
        <v>USD</v>
      </c>
      <c r="AS734" s="219" t="str">
        <f>IF(OR(AN734=AQ734,AO734=AQ734),"Valide","Non valide")</f>
        <v>Valide</v>
      </c>
      <c r="AT734" s="219" t="str">
        <f>IFERROR(IF(SEARCH(AP734,AR734),"Valide","Non valide"),"Non valide")</f>
        <v>Valide</v>
      </c>
      <c r="AU734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34" s="227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34" s="342" t="str">
        <f>LEFT(SPARES_MANUF[[#This Row],[LCT]],9)</f>
        <v>LCT395196</v>
      </c>
      <c r="AX734" s="219" t="str">
        <f>SPARES_MANUF[[#This Row],[Collaborated date]]</f>
        <v>TBD</v>
      </c>
      <c r="AY734" s="222">
        <f>IF(AND(SPARES_MANUF[[#This Row],[Dashboard date]]&gt;40179,SPARES_MANUF[[#This Row],[Dashboard date]]&lt;45658),SPARES_MANUF[[#This Row],[Dashboard date]],0)</f>
        <v>0</v>
      </c>
      <c r="AZ734" s="223">
        <f>IF(OR(SPARES_MANUF[[#This Row],[Client]]="STELIA",SPARES_MANUF[[#This Row],[Priority]]="RTN",SPARES_MANUF[[#This Row],[Priority]]="EXP",SPARES_MANUF[[#This Row],[Priority]]="CRIT"),2,1)</f>
        <v>2</v>
      </c>
      <c r="BA734" s="224">
        <f>IFERROR(VLOOKUP(SPARES_MANUF[[#This Row],[P/N]],Tableau2[[#All],[PN]:[Temps alloués (h)]],16,FALSE),"TBD")</f>
        <v>4.9800000000000004</v>
      </c>
      <c r="BB734" s="224">
        <f>IFERROR(SUM(SPARES_MANUF[[#This Row],[Temps alloués Unitaire]]*SPARES_MANUF[[#This Row],[Requested Qty]]),"TBD")</f>
        <v>4.9800000000000004</v>
      </c>
    </row>
    <row r="735" spans="1:54" ht="38.25" hidden="1" x14ac:dyDescent="0.2">
      <c r="A735" s="343" t="str">
        <f>C735&amp;(RIGHT(D735,2))</f>
        <v>2822091020</v>
      </c>
      <c r="B735" s="173" t="str">
        <f>IFERROR(VLOOKUP(F735,'Table V'!A:K,11,FALSE),"TBD")</f>
        <v>AIRBUS</v>
      </c>
      <c r="C735" s="173">
        <v>28220910</v>
      </c>
      <c r="D735" s="176" t="s">
        <v>723</v>
      </c>
      <c r="E735" s="175" t="s">
        <v>86</v>
      </c>
      <c r="F735" s="173" t="s">
        <v>580</v>
      </c>
      <c r="G735" s="173" t="s">
        <v>1064</v>
      </c>
      <c r="H735" s="173" t="s">
        <v>1064</v>
      </c>
      <c r="I735" s="146" t="str">
        <f>IFERROR(VLOOKUP(F735,'Stock PHS'!A:F,6,FALSE),"")</f>
        <v>STOCK PHS Qté 1</v>
      </c>
      <c r="J735" s="149" t="str">
        <f>IFERROR(VLOOKUP(F735,'Table V'!A:I,9,FALSE),"P/N INCONNU")</f>
        <v>P/N CONNU</v>
      </c>
      <c r="K735" s="173" t="str">
        <f>IFERROR(VLOOKUP(F735,'Table V'!A:J,10,FALSE),"TBD")</f>
        <v>NR1624P</v>
      </c>
      <c r="L735" s="173" t="str">
        <f>IFERROR(VLOOKUP(F735,'Table V'!A:C,3,FALSE),"LdF non existante")</f>
        <v>LdF approuvée</v>
      </c>
      <c r="M735" s="176"/>
      <c r="N735" s="176" t="str">
        <f>IFERROR(VLOOKUP(F735,'Table V'!A:H,8,FALSE),"À définir")</f>
        <v>NON</v>
      </c>
      <c r="O735" s="173">
        <f>IFERROR(VLOOKUP(F735,'Table V'!A:E,2,FALSE),"TBD")</f>
        <v>119</v>
      </c>
      <c r="P735" s="176" t="str">
        <f>IFERROR(CONCATENATE(VLOOKUP(F735,'Table V'!$A$1:$Q$259969,17,FALSE),"-",(RIGHT(C735,4)),"0",D735),"")</f>
        <v>1251019-0910020</v>
      </c>
      <c r="Q735" s="177" t="str">
        <f>IFERROR(VLOOKUP(F735,'Table V'!A:L,12,FALSE),"")</f>
        <v>LAB</v>
      </c>
      <c r="R735" s="174" t="s">
        <v>2171</v>
      </c>
      <c r="S735" s="146" t="s">
        <v>260</v>
      </c>
      <c r="T735" s="182"/>
      <c r="U735" s="178"/>
      <c r="V735" s="179">
        <f>IFERROR(VLOOKUP(F735,'Table V'!A:F,6,FALSE),"TBD")</f>
        <v>6963382700</v>
      </c>
      <c r="W735" s="180" t="str">
        <f>IFERROR(VLOOKUP(F735,'Table V'!A:G,7,FALSE),"TBD")</f>
        <v>Qté 1</v>
      </c>
      <c r="X735" s="180" t="str">
        <f>IFERROR(VLOOKUP(A735,[1]Feuil1!$A:$AJ,32,FALSE),"N/A")</f>
        <v>Waiting</v>
      </c>
      <c r="Y735" s="181" t="s">
        <v>1897</v>
      </c>
      <c r="Z735" s="254" t="s">
        <v>2208</v>
      </c>
      <c r="AA735" s="173" t="s">
        <v>840</v>
      </c>
      <c r="AB735" s="176">
        <v>26814</v>
      </c>
      <c r="AC735" s="176"/>
      <c r="AD735" s="176"/>
      <c r="AE735" s="182">
        <v>43669</v>
      </c>
      <c r="AF735" s="182" t="s">
        <v>129</v>
      </c>
      <c r="AG735" s="182" t="str">
        <f>IF(OR(E735="AOG",E735="CRIT"),(IFERROR(IF(AF735=0,WORKDAY(AE735,-2),WORKDAY(AF735,-2)),"TBD")),(IFERROR(IF(AF735=0,WORKDAY(AE735,-4),WORKDAY(AF735,-4)),"TBD")))</f>
        <v>TBD</v>
      </c>
      <c r="AH735" s="182"/>
      <c r="AI735" s="251" t="str">
        <f>IFERROR(VLOOKUP(SPARES_MANUF[[#This Row],[LCT pour mise à la MAD]],[2]MAD!$B$4:$J$500000,2,FALSE),"MAD TBD")</f>
        <v>MAD TBD</v>
      </c>
      <c r="AJ735" s="249" t="str">
        <f>IFERROR(VLOOKUP(SPARES_MANUF[[#This Row],[LCT pour mise à la MAD]],[2]MAD!$B$4:$J$500000,9,FALSE),"")</f>
        <v/>
      </c>
      <c r="AK735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5" s="192" t="str">
        <f>SPARES_MANUF[[#This Row],[Promised ODD]]</f>
        <v>TBD</v>
      </c>
      <c r="AM735" s="146"/>
      <c r="AN735" s="220">
        <f>IFERROR(VLOOKUP(SPARES_MANUF[[#This Row],[P/N]],'Table V'!A$1:O$7777,13,FALSE),"0,00")</f>
        <v>1173</v>
      </c>
      <c r="AO735" s="221">
        <f>IFERROR(VLOOKUP(SPARES_MANUF[[#This Row],[P/N]],'Table V'!A$1:O$7777,14,FALSE),"0,00")</f>
        <v>0</v>
      </c>
      <c r="AP735" s="219" t="str">
        <f>IFERROR(VLOOKUP(SPARES_MANUF[[#This Row],[P/N]],'Table V'!A$1:O$7777,15,FALSE),"TBD")</f>
        <v>USD</v>
      </c>
      <c r="AQ735" s="218">
        <f>IFERROR(VLOOKUP(SPARES_MANUF[[#This Row],[CONCAT]],[3]PO_AS!$A$2:$R$2520,16,FALSE),"TBD")</f>
        <v>1173</v>
      </c>
      <c r="AR735" s="219" t="str">
        <f>IFERROR(VLOOKUP(SPARES_MANUF[[#This Row],[CONCAT]],[3]PO_AS!$A$2:$S$2520,18,FALSE),"TBD")</f>
        <v>USD</v>
      </c>
      <c r="AS735" s="219" t="str">
        <f>IF(OR(AN735=AQ735,AO735=AQ735),"Valide","Non valide")</f>
        <v>Valide</v>
      </c>
      <c r="AT735" s="219" t="str">
        <f>IFERROR(IF(SEARCH(AP735,AR735),"Valide","Non valide"),"Non valide")</f>
        <v>Valide</v>
      </c>
      <c r="AU735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735" s="227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735" s="342" t="str">
        <f>LEFT(SPARES_MANUF[[#This Row],[LCT]],9)</f>
        <v>LCT395190</v>
      </c>
      <c r="AX735" s="219" t="str">
        <f>SPARES_MANUF[[#This Row],[Collaborated date]]</f>
        <v>TBD</v>
      </c>
      <c r="AY735" s="222">
        <f>IF(AND(SPARES_MANUF[[#This Row],[Dashboard date]]&gt;40179,SPARES_MANUF[[#This Row],[Dashboard date]]&lt;45658),SPARES_MANUF[[#This Row],[Dashboard date]],0)</f>
        <v>0</v>
      </c>
      <c r="AZ735" s="223">
        <f>IF(OR(SPARES_MANUF[[#This Row],[Client]]="STELIA",SPARES_MANUF[[#This Row],[Priority]]="RTN",SPARES_MANUF[[#This Row],[Priority]]="EXP",SPARES_MANUF[[#This Row],[Priority]]="CRIT"),2,1)</f>
        <v>2</v>
      </c>
      <c r="BA735" s="224">
        <f>IFERROR(VLOOKUP(SPARES_MANUF[[#This Row],[P/N]],Tableau2[[#All],[PN]:[Temps alloués (h)]],16,FALSE),"TBD")</f>
        <v>2.35</v>
      </c>
      <c r="BB735" s="224">
        <f>IFERROR(SUM(SPARES_MANUF[[#This Row],[Temps alloués Unitaire]]*SPARES_MANUF[[#This Row],[Requested Qty]]),"TBD")</f>
        <v>2.35</v>
      </c>
    </row>
    <row r="736" spans="1:54" ht="38.25" hidden="1" x14ac:dyDescent="0.2">
      <c r="A736" s="337" t="str">
        <f>C736&amp;(RIGHT(D736,2))</f>
        <v>2822091030</v>
      </c>
      <c r="B736" s="146" t="str">
        <f>IFERROR(VLOOKUP(F736,'Table V'!A:K,11,FALSE),"TBD")</f>
        <v>AIRBUS</v>
      </c>
      <c r="C736" s="146">
        <v>28220910</v>
      </c>
      <c r="D736" s="150" t="s">
        <v>724</v>
      </c>
      <c r="E736" s="148" t="s">
        <v>86</v>
      </c>
      <c r="F736" s="146" t="s">
        <v>580</v>
      </c>
      <c r="G736" s="173" t="s">
        <v>1064</v>
      </c>
      <c r="H736" s="173" t="s">
        <v>1064</v>
      </c>
      <c r="I736" s="146" t="str">
        <f>IFERROR(VLOOKUP(F736,'Stock PHS'!A:F,6,FALSE),"")</f>
        <v>STOCK PHS Qté 1</v>
      </c>
      <c r="J736" s="149" t="str">
        <f>IFERROR(VLOOKUP(F736,'Table V'!A:I,9,FALSE),"P/N INCONNU")</f>
        <v>P/N CONNU</v>
      </c>
      <c r="K736" s="146" t="str">
        <f>IFERROR(VLOOKUP(F736,'Table V'!A:J,10,FALSE),"TBD")</f>
        <v>NR1624P</v>
      </c>
      <c r="L736" s="146" t="str">
        <f>IFERROR(VLOOKUP(F736,'Table V'!A:C,3,FALSE),"LdF non existante")</f>
        <v>LdF approuvée</v>
      </c>
      <c r="M736" s="150"/>
      <c r="N736" s="150" t="str">
        <f>IFERROR(VLOOKUP(F736,'Table V'!A:H,8,FALSE),"À définir")</f>
        <v>NON</v>
      </c>
      <c r="O736" s="146">
        <f>IFERROR(VLOOKUP(F736,'Table V'!A:E,2,FALSE),"TBD")</f>
        <v>119</v>
      </c>
      <c r="P736" s="150" t="str">
        <f>IFERROR(CONCATENATE(VLOOKUP(F736,'Table V'!$A$1:$Q$259969,17,FALSE),"-",(RIGHT(C736,4)),"0",D736),"")</f>
        <v>1251019-0910030</v>
      </c>
      <c r="Q736" s="151" t="str">
        <f>IFERROR(VLOOKUP(F736,'Table V'!A:L,12,FALSE),"")</f>
        <v>LAB</v>
      </c>
      <c r="R736" s="147" t="s">
        <v>2172</v>
      </c>
      <c r="S736" s="146" t="s">
        <v>261</v>
      </c>
      <c r="T736" s="157"/>
      <c r="U736" s="178"/>
      <c r="V736" s="153">
        <f>IFERROR(VLOOKUP(F736,'Table V'!A:F,6,FALSE),"TBD")</f>
        <v>6963382700</v>
      </c>
      <c r="W736" s="154" t="str">
        <f>IFERROR(VLOOKUP(F736,'Table V'!A:G,7,FALSE),"TBD")</f>
        <v>Qté 1</v>
      </c>
      <c r="X736" s="154" t="str">
        <f>IFERROR(VLOOKUP(A736,[1]Feuil1!$A:$AJ,32,FALSE),"N/A")</f>
        <v>Waiting</v>
      </c>
      <c r="Y736" s="271" t="s">
        <v>1897</v>
      </c>
      <c r="Z736" s="156" t="s">
        <v>2208</v>
      </c>
      <c r="AA736" s="146" t="s">
        <v>840</v>
      </c>
      <c r="AB736" s="150">
        <v>26814</v>
      </c>
      <c r="AC736" s="150"/>
      <c r="AD736" s="150"/>
      <c r="AE736" s="157">
        <v>43669</v>
      </c>
      <c r="AF736" s="182" t="s">
        <v>129</v>
      </c>
      <c r="AG736" s="157" t="str">
        <f>IF(OR(E736="AOG",E736="CRIT"),(IFERROR(IF(AF736=0,WORKDAY(AE736,-2),WORKDAY(AF736,-2)),"TBD")),(IFERROR(IF(AF736=0,WORKDAY(AE736,-4),WORKDAY(AF736,-4)),"TBD")))</f>
        <v>TBD</v>
      </c>
      <c r="AH736" s="157"/>
      <c r="AI736" s="251" t="str">
        <f>IFERROR(VLOOKUP(SPARES_MANUF[[#This Row],[LCT pour mise à la MAD]],[2]MAD!$B$4:$J$500000,2,FALSE),"MAD TBD")</f>
        <v>MAD TBD</v>
      </c>
      <c r="AJ736" s="249" t="str">
        <f>IFERROR(VLOOKUP(SPARES_MANUF[[#This Row],[LCT pour mise à la MAD]],[2]MAD!$B$4:$J$500000,9,FALSE),"")</f>
        <v/>
      </c>
      <c r="AK736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6" s="158" t="str">
        <f>SPARES_MANUF[[#This Row],[Promised ODD]]</f>
        <v>TBD</v>
      </c>
      <c r="AM736" s="146"/>
      <c r="AN736" s="200">
        <f>IFERROR(VLOOKUP(SPARES_MANUF[[#This Row],[P/N]],'Table V'!A$1:O$7777,13,FALSE),"0,00")</f>
        <v>1173</v>
      </c>
      <c r="AO736" s="218">
        <f>IFERROR(VLOOKUP(SPARES_MANUF[[#This Row],[P/N]],'Table V'!A$1:O$7777,14,FALSE),"0,00")</f>
        <v>0</v>
      </c>
      <c r="AP736" s="219" t="str">
        <f>IFERROR(VLOOKUP(SPARES_MANUF[[#This Row],[P/N]],'Table V'!A$1:O$7777,15,FALSE),"TBD")</f>
        <v>USD</v>
      </c>
      <c r="AQ736" s="218">
        <f>IFERROR(VLOOKUP(SPARES_MANUF[[#This Row],[CONCAT]],[3]PO_AS!$A$2:$R$2520,16,FALSE),"TBD")</f>
        <v>1173</v>
      </c>
      <c r="AR736" s="219" t="str">
        <f>IFERROR(VLOOKUP(SPARES_MANUF[[#This Row],[CONCAT]],[3]PO_AS!$A$2:$S$2520,18,FALSE),"TBD")</f>
        <v>USD</v>
      </c>
      <c r="AS736" s="219" t="str">
        <f>IF(OR(AN736=AQ736,AO736=AQ736),"Valide","Non valide")</f>
        <v>Valide</v>
      </c>
      <c r="AT736" s="219" t="str">
        <f>IFERROR(IF(SEARCH(AP736,AR736),"Valide","Non valide"),"Non valide")</f>
        <v>Valide</v>
      </c>
      <c r="AU736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736" s="227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736" s="342" t="str">
        <f>LEFT(SPARES_MANUF[[#This Row],[LCT]],9)</f>
        <v>LCT395192</v>
      </c>
      <c r="AX736" s="219" t="str">
        <f>SPARES_MANUF[[#This Row],[Collaborated date]]</f>
        <v>TBD</v>
      </c>
      <c r="AY736" s="222">
        <f>IF(AND(SPARES_MANUF[[#This Row],[Dashboard date]]&gt;40179,SPARES_MANUF[[#This Row],[Dashboard date]]&lt;45658),SPARES_MANUF[[#This Row],[Dashboard date]],0)</f>
        <v>0</v>
      </c>
      <c r="AZ736" s="223">
        <f>IF(OR(SPARES_MANUF[[#This Row],[Client]]="STELIA",SPARES_MANUF[[#This Row],[Priority]]="RTN",SPARES_MANUF[[#This Row],[Priority]]="EXP",SPARES_MANUF[[#This Row],[Priority]]="CRIT"),2,1)</f>
        <v>2</v>
      </c>
      <c r="BA736" s="224">
        <f>IFERROR(VLOOKUP(SPARES_MANUF[[#This Row],[P/N]],Tableau2[[#All],[PN]:[Temps alloués (h)]],16,FALSE),"TBD")</f>
        <v>2.35</v>
      </c>
      <c r="BB736" s="224">
        <f>IFERROR(SUM(SPARES_MANUF[[#This Row],[Temps alloués Unitaire]]*SPARES_MANUF[[#This Row],[Requested Qty]]),"TBD")</f>
        <v>2.35</v>
      </c>
    </row>
    <row r="737" spans="1:54" ht="38.25" hidden="1" x14ac:dyDescent="0.2">
      <c r="A737" s="343" t="str">
        <f>C737&amp;(RIGHT(D737,2))</f>
        <v>2822091040</v>
      </c>
      <c r="B737" s="173" t="str">
        <f>IFERROR(VLOOKUP(F737,'Table V'!A:K,11,FALSE),"TBD")</f>
        <v>AIRBUS</v>
      </c>
      <c r="C737" s="173">
        <v>28220910</v>
      </c>
      <c r="D737" s="176" t="s">
        <v>1257</v>
      </c>
      <c r="E737" s="175" t="s">
        <v>86</v>
      </c>
      <c r="F737" s="173" t="s">
        <v>580</v>
      </c>
      <c r="G737" s="173" t="s">
        <v>1064</v>
      </c>
      <c r="H737" s="173" t="s">
        <v>1064</v>
      </c>
      <c r="I737" s="146" t="str">
        <f>IFERROR(VLOOKUP(F737,'Stock PHS'!A:F,6,FALSE),"")</f>
        <v>STOCK PHS Qté 1</v>
      </c>
      <c r="J737" s="149" t="str">
        <f>IFERROR(VLOOKUP(F737,'Table V'!A:I,9,FALSE),"P/N INCONNU")</f>
        <v>P/N CONNU</v>
      </c>
      <c r="K737" s="173" t="str">
        <f>IFERROR(VLOOKUP(F737,'Table V'!A:J,10,FALSE),"TBD")</f>
        <v>NR1624P</v>
      </c>
      <c r="L737" s="173" t="str">
        <f>IFERROR(VLOOKUP(F737,'Table V'!A:C,3,FALSE),"LdF non existante")</f>
        <v>LdF approuvée</v>
      </c>
      <c r="M737" s="176"/>
      <c r="N737" s="176" t="str">
        <f>IFERROR(VLOOKUP(F737,'Table V'!A:H,8,FALSE),"À définir")</f>
        <v>NON</v>
      </c>
      <c r="O737" s="173">
        <f>IFERROR(VLOOKUP(F737,'Table V'!A:E,2,FALSE),"TBD")</f>
        <v>119</v>
      </c>
      <c r="P737" s="176" t="str">
        <f>IFERROR(CONCATENATE(VLOOKUP(F737,'Table V'!$A$1:$Q$259969,17,FALSE),"-",(RIGHT(C737,4)),"0",D737),"")</f>
        <v>1251019-0910040</v>
      </c>
      <c r="Q737" s="177" t="str">
        <f>IFERROR(VLOOKUP(F737,'Table V'!A:L,12,FALSE),"")</f>
        <v>LAB</v>
      </c>
      <c r="R737" s="147" t="s">
        <v>2173</v>
      </c>
      <c r="S737" s="146" t="s">
        <v>262</v>
      </c>
      <c r="T737" s="157"/>
      <c r="U737" s="178"/>
      <c r="V737" s="179">
        <f>IFERROR(VLOOKUP(F737,'Table V'!A:F,6,FALSE),"TBD")</f>
        <v>6963382700</v>
      </c>
      <c r="W737" s="180" t="str">
        <f>IFERROR(VLOOKUP(F737,'Table V'!A:G,7,FALSE),"TBD")</f>
        <v>Qté 1</v>
      </c>
      <c r="X737" s="180" t="str">
        <f>IFERROR(VLOOKUP(A737,[1]Feuil1!$A:$AJ,32,FALSE),"N/A")</f>
        <v>Waiting</v>
      </c>
      <c r="Y737" s="271" t="s">
        <v>1897</v>
      </c>
      <c r="Z737" s="156" t="s">
        <v>2208</v>
      </c>
      <c r="AA737" s="173" t="s">
        <v>840</v>
      </c>
      <c r="AB737" s="150">
        <v>26814</v>
      </c>
      <c r="AC737" s="176"/>
      <c r="AD737" s="150"/>
      <c r="AE737" s="182">
        <v>43669</v>
      </c>
      <c r="AF737" s="182" t="s">
        <v>129</v>
      </c>
      <c r="AG737" s="182" t="str">
        <f>IF(OR(E737="AOG",E737="CRIT"),(IFERROR(IF(AF737=0,WORKDAY(AE737,-2),WORKDAY(AF737,-2)),"TBD")),(IFERROR(IF(AF737=0,WORKDAY(AE737,-4),WORKDAY(AF737,-4)),"TBD")))</f>
        <v>TBD</v>
      </c>
      <c r="AH737" s="182"/>
      <c r="AI737" s="251" t="str">
        <f>IFERROR(VLOOKUP(SPARES_MANUF[[#This Row],[LCT pour mise à la MAD]],[2]MAD!$B$4:$J$500000,2,FALSE),"MAD TBD")</f>
        <v>MAD TBD</v>
      </c>
      <c r="AJ737" s="249" t="str">
        <f>IFERROR(VLOOKUP(SPARES_MANUF[[#This Row],[LCT pour mise à la MAD]],[2]MAD!$B$4:$J$500000,9,FALSE),"")</f>
        <v/>
      </c>
      <c r="AK737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7" s="192" t="str">
        <f>SPARES_MANUF[[#This Row],[Promised ODD]]</f>
        <v>TBD</v>
      </c>
      <c r="AM737" s="146"/>
      <c r="AN737" s="220">
        <f>IFERROR(VLOOKUP(SPARES_MANUF[[#This Row],[P/N]],'Table V'!A$1:O$7777,13,FALSE),"0,00")</f>
        <v>1173</v>
      </c>
      <c r="AO737" s="221">
        <f>IFERROR(VLOOKUP(SPARES_MANUF[[#This Row],[P/N]],'Table V'!A$1:O$7777,14,FALSE),"0,00")</f>
        <v>0</v>
      </c>
      <c r="AP737" s="219" t="str">
        <f>IFERROR(VLOOKUP(SPARES_MANUF[[#This Row],[P/N]],'Table V'!A$1:O$7777,15,FALSE),"TBD")</f>
        <v>USD</v>
      </c>
      <c r="AQ737" s="218">
        <f>IFERROR(VLOOKUP(SPARES_MANUF[[#This Row],[CONCAT]],[3]PO_AS!$A$2:$R$2520,16,FALSE),"TBD")</f>
        <v>1173</v>
      </c>
      <c r="AR737" s="219" t="str">
        <f>IFERROR(VLOOKUP(SPARES_MANUF[[#This Row],[CONCAT]],[3]PO_AS!$A$2:$S$2520,18,FALSE),"TBD")</f>
        <v>USD</v>
      </c>
      <c r="AS737" s="219" t="str">
        <f>IF(OR(AN737=AQ737,AO737=AQ737),"Valide","Non valide")</f>
        <v>Valide</v>
      </c>
      <c r="AT737" s="219" t="str">
        <f>IFERROR(IF(SEARCH(AP737,AR737),"Valide","Non valide"),"Non valide")</f>
        <v>Valide</v>
      </c>
      <c r="AU737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1173</v>
      </c>
      <c r="AV737" s="227">
        <f>IFERROR(SPARES_MANUF[[#This Row],[CA]]*INDEX('Paramètres listes'!$A$32:$C$34,MATCH(SPARES_MANUF[[#This Row],[Devise vendue]],'Paramètres listes'!$A$32:$A$34,0),MATCH(DASHBOARD!$J$5,'Paramètres listes'!$A$32:$C$32,0)),"0,00")</f>
        <v>1043.97</v>
      </c>
      <c r="AW737" s="342" t="str">
        <f>LEFT(SPARES_MANUF[[#This Row],[LCT]],9)</f>
        <v>LCT395194</v>
      </c>
      <c r="AX737" s="219" t="str">
        <f>SPARES_MANUF[[#This Row],[Collaborated date]]</f>
        <v>TBD</v>
      </c>
      <c r="AY737" s="222">
        <f>IF(AND(SPARES_MANUF[[#This Row],[Dashboard date]]&gt;40179,SPARES_MANUF[[#This Row],[Dashboard date]]&lt;45658),SPARES_MANUF[[#This Row],[Dashboard date]],0)</f>
        <v>0</v>
      </c>
      <c r="AZ737" s="223">
        <f>IF(OR(SPARES_MANUF[[#This Row],[Client]]="STELIA",SPARES_MANUF[[#This Row],[Priority]]="RTN",SPARES_MANUF[[#This Row],[Priority]]="EXP",SPARES_MANUF[[#This Row],[Priority]]="CRIT"),2,1)</f>
        <v>2</v>
      </c>
      <c r="BA737" s="224">
        <f>IFERROR(VLOOKUP(SPARES_MANUF[[#This Row],[P/N]],Tableau2[[#All],[PN]:[Temps alloués (h)]],16,FALSE),"TBD")</f>
        <v>2.35</v>
      </c>
      <c r="BB737" s="224">
        <f>IFERROR(SUM(SPARES_MANUF[[#This Row],[Temps alloués Unitaire]]*SPARES_MANUF[[#This Row],[Requested Qty]]),"TBD")</f>
        <v>2.35</v>
      </c>
    </row>
    <row r="738" spans="1:54" ht="25.5" hidden="1" x14ac:dyDescent="0.2">
      <c r="A738" s="343" t="str">
        <f>C738&amp;(RIGHT(D738,2))</f>
        <v>2822091120</v>
      </c>
      <c r="B738" s="173" t="str">
        <f>IFERROR(VLOOKUP(F738,'Table V'!A:K,11,FALSE),"TBD")</f>
        <v>AIRBUS</v>
      </c>
      <c r="C738" s="173">
        <v>28220911</v>
      </c>
      <c r="D738" s="176" t="s">
        <v>723</v>
      </c>
      <c r="E738" s="175" t="s">
        <v>86</v>
      </c>
      <c r="F738" s="173" t="s">
        <v>561</v>
      </c>
      <c r="G738" s="173" t="s">
        <v>1064</v>
      </c>
      <c r="H738" s="173" t="s">
        <v>1064</v>
      </c>
      <c r="I738" s="146" t="str">
        <f>IFERROR(VLOOKUP(F738,'Stock PHS'!A:F,6,FALSE),"")</f>
        <v/>
      </c>
      <c r="J738" s="149" t="str">
        <f>IFERROR(VLOOKUP(F738,'Table V'!A:I,9,FALSE),"P/N INCONNU")</f>
        <v>P/N CONNU</v>
      </c>
      <c r="K738" s="173" t="str">
        <f>IFERROR(VLOOKUP(F738,'Table V'!A:J,10,FALSE),"TBD")</f>
        <v>NB01424P</v>
      </c>
      <c r="L738" s="173" t="str">
        <f>IFERROR(VLOOKUP(F738,'Table V'!A:C,3,FALSE),"LdF non existante")</f>
        <v>LdF Non approuvée</v>
      </c>
      <c r="M738" s="176"/>
      <c r="N738" s="176" t="str">
        <f>IFERROR(VLOOKUP(F738,'Table V'!A:H,8,FALSE),"À définir")</f>
        <v>NON</v>
      </c>
      <c r="O738" s="173">
        <f>IFERROR(VLOOKUP(F738,'Table V'!A:E,2,FALSE),"TBD")</f>
        <v>108</v>
      </c>
      <c r="P738" s="176" t="str">
        <f>IFERROR(CONCATENATE(VLOOKUP(F738,'Table V'!$A$1:$Q$259969,17,FALSE),"-",(RIGHT(C738,4)),"0",D738),"")</f>
        <v>1251019-0911020</v>
      </c>
      <c r="Q738" s="177" t="str">
        <f>IFERROR(VLOOKUP(F738,'Table V'!A:L,12,FALSE),"")</f>
        <v>LAB</v>
      </c>
      <c r="R738" s="147" t="s">
        <v>2175</v>
      </c>
      <c r="S738" s="146" t="s">
        <v>259</v>
      </c>
      <c r="T738" s="157"/>
      <c r="U738" s="178"/>
      <c r="V738" s="179">
        <f>IFERROR(VLOOKUP(F738,'Table V'!A:F,6,FALSE),"TBD")</f>
        <v>6963403800</v>
      </c>
      <c r="W738" s="180" t="str">
        <f>IFERROR(VLOOKUP(F738,'Table V'!A:G,7,FALSE),"TBD")</f>
        <v>Qté 1</v>
      </c>
      <c r="X738" s="180" t="str">
        <f>IFERROR(VLOOKUP(A738,[1]Feuil1!$A:$AJ,32,FALSE),"N/A")</f>
        <v>Waiting</v>
      </c>
      <c r="Y738" s="271" t="s">
        <v>1897</v>
      </c>
      <c r="Z738" s="156" t="s">
        <v>2176</v>
      </c>
      <c r="AA738" s="173" t="s">
        <v>840</v>
      </c>
      <c r="AB738" s="150">
        <v>26823</v>
      </c>
      <c r="AC738" s="176"/>
      <c r="AD738" s="150"/>
      <c r="AE738" s="182">
        <v>43752</v>
      </c>
      <c r="AF738" s="182" t="s">
        <v>129</v>
      </c>
      <c r="AG738" s="182" t="str">
        <f>IF(OR(E738="AOG",E738="CRIT"),(IFERROR(IF(AF738=0,WORKDAY(AE738,-2),WORKDAY(AF738,-2)),"TBD")),(IFERROR(IF(AF738=0,WORKDAY(AE738,-4),WORKDAY(AF738,-4)),"TBD")))</f>
        <v>TBD</v>
      </c>
      <c r="AH738" s="182"/>
      <c r="AI738" s="251" t="str">
        <f>IFERROR(VLOOKUP(SPARES_MANUF[[#This Row],[LCT pour mise à la MAD]],[2]MAD!$B$4:$J$500000,2,FALSE),"MAD TBD")</f>
        <v>MAD TBD</v>
      </c>
      <c r="AJ738" s="249" t="str">
        <f>IFERROR(VLOOKUP(SPARES_MANUF[[#This Row],[LCT pour mise à la MAD]],[2]MAD!$B$4:$J$500000,9,FALSE),"")</f>
        <v/>
      </c>
      <c r="AK738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8" s="192" t="str">
        <f>SPARES_MANUF[[#This Row],[Promised ODD]]</f>
        <v>TBD</v>
      </c>
      <c r="AM738" s="146"/>
      <c r="AN738" s="220">
        <f>IFERROR(VLOOKUP(SPARES_MANUF[[#This Row],[P/N]],'Table V'!A$1:O$7777,13,FALSE),"0,00")</f>
        <v>4194</v>
      </c>
      <c r="AO738" s="221">
        <f>IFERROR(VLOOKUP(SPARES_MANUF[[#This Row],[P/N]],'Table V'!A$1:O$7777,14,FALSE),"0,00")</f>
        <v>0</v>
      </c>
      <c r="AP738" s="219" t="str">
        <f>IFERROR(VLOOKUP(SPARES_MANUF[[#This Row],[P/N]],'Table V'!A$1:O$7777,15,FALSE),"TBD")</f>
        <v>USD</v>
      </c>
      <c r="AQ738" s="218">
        <f>IFERROR(VLOOKUP(SPARES_MANUF[[#This Row],[CONCAT]],[3]PO_AS!$A$2:$R$2520,16,FALSE),"TBD")</f>
        <v>4194</v>
      </c>
      <c r="AR738" s="219" t="str">
        <f>IFERROR(VLOOKUP(SPARES_MANUF[[#This Row],[CONCAT]],[3]PO_AS!$A$2:$S$2520,18,FALSE),"TBD")</f>
        <v>USD</v>
      </c>
      <c r="AS738" s="219" t="str">
        <f>IF(OR(AN738=AQ738,AO738=AQ738),"Valide","Non valide")</f>
        <v>Valide</v>
      </c>
      <c r="AT738" s="219" t="str">
        <f>IFERROR(IF(SEARCH(AP738,AR738),"Valide","Non valide"),"Non valide")</f>
        <v>Valide</v>
      </c>
      <c r="AU738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38" s="227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38" s="342" t="str">
        <f>LEFT(SPARES_MANUF[[#This Row],[LCT]],9)</f>
        <v>LCT395198</v>
      </c>
      <c r="AX738" s="219" t="str">
        <f>SPARES_MANUF[[#This Row],[Collaborated date]]</f>
        <v>TBD</v>
      </c>
      <c r="AY738" s="222">
        <f>IF(AND(SPARES_MANUF[[#This Row],[Dashboard date]]&gt;40179,SPARES_MANUF[[#This Row],[Dashboard date]]&lt;45658),SPARES_MANUF[[#This Row],[Dashboard date]],0)</f>
        <v>0</v>
      </c>
      <c r="AZ738" s="223">
        <f>IF(OR(SPARES_MANUF[[#This Row],[Client]]="STELIA",SPARES_MANUF[[#This Row],[Priority]]="RTN",SPARES_MANUF[[#This Row],[Priority]]="EXP",SPARES_MANUF[[#This Row],[Priority]]="CRIT"),2,1)</f>
        <v>2</v>
      </c>
      <c r="BA738" s="224">
        <f>IFERROR(VLOOKUP(SPARES_MANUF[[#This Row],[P/N]],Tableau2[[#All],[PN]:[Temps alloués (h)]],16,FALSE),"TBD")</f>
        <v>4.9800000000000004</v>
      </c>
      <c r="BB738" s="224">
        <f>IFERROR(SUM(SPARES_MANUF[[#This Row],[Temps alloués Unitaire]]*SPARES_MANUF[[#This Row],[Requested Qty]]),"TBD")</f>
        <v>4.9800000000000004</v>
      </c>
    </row>
    <row r="739" spans="1:54" ht="38.25" hidden="1" x14ac:dyDescent="0.2">
      <c r="A739" s="348" t="str">
        <f>C739&amp;(RIGHT(D739,2))</f>
        <v>2796145220</v>
      </c>
      <c r="B739" s="304" t="str">
        <f>IFERROR(VLOOKUP(F739,'Table V'!A:K,11,FALSE),"TBD")</f>
        <v>AIRBUS</v>
      </c>
      <c r="C739" s="304">
        <v>27961452</v>
      </c>
      <c r="D739" s="309" t="s">
        <v>723</v>
      </c>
      <c r="E739" s="306" t="s">
        <v>86</v>
      </c>
      <c r="F739" s="304" t="s">
        <v>561</v>
      </c>
      <c r="G739" s="173" t="s">
        <v>1064</v>
      </c>
      <c r="H739" s="173" t="s">
        <v>1064</v>
      </c>
      <c r="I739" s="303" t="str">
        <f>IFERROR(VLOOKUP(F739,'Stock PHS'!A:F,6,FALSE),"")</f>
        <v/>
      </c>
      <c r="J739" s="307" t="str">
        <f>IFERROR(VLOOKUP(F739,'Table V'!A:I,9,FALSE),"P/N INCONNU")</f>
        <v>P/N CONNU</v>
      </c>
      <c r="K739" s="304" t="str">
        <f>IFERROR(VLOOKUP(F739,'Table V'!A:J,10,FALSE),"TBD")</f>
        <v>NB01424P</v>
      </c>
      <c r="L739" s="304" t="str">
        <f>IFERROR(VLOOKUP(F739,'Table V'!A:C,3,FALSE),"LdF non existante")</f>
        <v>LdF Non approuvée</v>
      </c>
      <c r="M739" s="309"/>
      <c r="N739" s="309" t="str">
        <f>IFERROR(VLOOKUP(F739,'Table V'!A:H,8,FALSE),"À définir")</f>
        <v>NON</v>
      </c>
      <c r="O739" s="304">
        <f>IFERROR(VLOOKUP(F739,'Table V'!A:E,2,FALSE),"TBD")</f>
        <v>108</v>
      </c>
      <c r="P739" s="309" t="str">
        <f>IFERROR(CONCATENATE(VLOOKUP(F739,'Table V'!$A$1:$Q$259969,17,FALSE),"-",(RIGHT(C739,4)),"0",D739),"")</f>
        <v>1251019-1452020</v>
      </c>
      <c r="Q739" s="311" t="str">
        <f>IFERROR(VLOOKUP(F739,'Table V'!A:L,12,FALSE),"")</f>
        <v>LAB</v>
      </c>
      <c r="R739" s="110" t="s">
        <v>1128</v>
      </c>
      <c r="S739" s="109" t="s">
        <v>258</v>
      </c>
      <c r="T739" s="117"/>
      <c r="U739" s="178" t="s">
        <v>18</v>
      </c>
      <c r="V739" s="314">
        <f>IFERROR(VLOOKUP(F739,'Table V'!A:F,6,FALSE),"TBD")</f>
        <v>6963403800</v>
      </c>
      <c r="W739" s="316" t="str">
        <f>IFERROR(VLOOKUP(F739,'Table V'!A:G,7,FALSE),"TBD")</f>
        <v>Qté 1</v>
      </c>
      <c r="X739" s="316" t="str">
        <f>IFERROR(VLOOKUP(A739,[1]Feuil1!$A:$AJ,32,FALSE),"N/A")</f>
        <v>Waiting</v>
      </c>
      <c r="Y739" s="115" t="s">
        <v>1897</v>
      </c>
      <c r="Z739" s="89" t="s">
        <v>1463</v>
      </c>
      <c r="AA739" s="304" t="s">
        <v>840</v>
      </c>
      <c r="AB739" s="85">
        <v>18818</v>
      </c>
      <c r="AC739" s="309"/>
      <c r="AD739" s="113">
        <v>5805</v>
      </c>
      <c r="AE739" s="319">
        <v>43499.999988425923</v>
      </c>
      <c r="AF739" s="182" t="s">
        <v>129</v>
      </c>
      <c r="AG739" s="319" t="str">
        <f>IF(OR(E739="AOG",E739="CRIT"),(IFERROR(IF(AF739=0,WORKDAY(AE739,-2),WORKDAY(AF739,-2)),"TBD")),(IFERROR(IF(AF739=0,WORKDAY(AE739,-4),WORKDAY(AF739,-4)),"TBD")))</f>
        <v>TBD</v>
      </c>
      <c r="AH739" s="319"/>
      <c r="AI739" s="320" t="str">
        <f>IFERROR(VLOOKUP(SPARES_MANUF[[#This Row],[LCT pour mise à la MAD]],[2]MAD!$B$4:$J$500000,2,FALSE),"MAD TBD")</f>
        <v>MAD TBD</v>
      </c>
      <c r="AJ739" s="321" t="str">
        <f>IFERROR(VLOOKUP(SPARES_MANUF[[#This Row],[LCT pour mise à la MAD]],[2]MAD!$B$4:$J$500000,9,FALSE),"")</f>
        <v/>
      </c>
      <c r="AK739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39" s="324" t="str">
        <f>SPARES_MANUF[[#This Row],[Promised ODD]]</f>
        <v>TBD</v>
      </c>
      <c r="AM739" s="303"/>
      <c r="AN739" s="326">
        <f>IFERROR(VLOOKUP(SPARES_MANUF[[#This Row],[P/N]],'Table V'!A$1:O$7777,13,FALSE),"0,00")</f>
        <v>4194</v>
      </c>
      <c r="AO739" s="328">
        <f>IFERROR(VLOOKUP(SPARES_MANUF[[#This Row],[P/N]],'Table V'!A$1:O$7777,14,FALSE),"0,00")</f>
        <v>0</v>
      </c>
      <c r="AP739" s="329" t="str">
        <f>IFERROR(VLOOKUP(SPARES_MANUF[[#This Row],[P/N]],'Table V'!A$1:O$7777,15,FALSE),"TBD")</f>
        <v>USD</v>
      </c>
      <c r="AQ739" s="327">
        <f>IFERROR(VLOOKUP(SPARES_MANUF[[#This Row],[CONCAT]],[3]PO_AS!$A$2:$R$2520,16,FALSE),"TBD")</f>
        <v>0.01</v>
      </c>
      <c r="AR739" s="329" t="str">
        <f>IFERROR(VLOOKUP(SPARES_MANUF[[#This Row],[CONCAT]],[3]PO_AS!$A$2:$S$2520,18,FALSE),"TBD")</f>
        <v>USD</v>
      </c>
      <c r="AS739" s="329" t="str">
        <f>IF(OR(AN739=AQ739,AO739=AQ739),"Valide","Non valide")</f>
        <v>Non valide</v>
      </c>
      <c r="AT739" s="329" t="str">
        <f>IFERROR(IF(SEARCH(AP739,AR739),"Valide","Non valide"),"Non valide")</f>
        <v>Valide</v>
      </c>
      <c r="AU739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39" s="33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39" s="347" t="str">
        <f>LEFT(SPARES_MANUF[[#This Row],[LCT]],9)</f>
        <v>LCT183541</v>
      </c>
      <c r="AX739" s="329" t="str">
        <f>SPARES_MANUF[[#This Row],[Collaborated date]]</f>
        <v>TBD</v>
      </c>
      <c r="AY739" s="331">
        <f>IF(AND(SPARES_MANUF[[#This Row],[Dashboard date]]&gt;40179,SPARES_MANUF[[#This Row],[Dashboard date]]&lt;45658),SPARES_MANUF[[#This Row],[Dashboard date]],0)</f>
        <v>0</v>
      </c>
      <c r="AZ739" s="332">
        <f>IF(OR(SPARES_MANUF[[#This Row],[Client]]="STELIA",SPARES_MANUF[[#This Row],[Priority]]="RTN",SPARES_MANUF[[#This Row],[Priority]]="EXP",SPARES_MANUF[[#This Row],[Priority]]="CRIT"),2,1)</f>
        <v>2</v>
      </c>
      <c r="BA739" s="333">
        <f>IFERROR(VLOOKUP(SPARES_MANUF[[#This Row],[P/N]],Tableau2[[#All],[PN]:[Temps alloués (h)]],16,FALSE),"TBD")</f>
        <v>4.9800000000000004</v>
      </c>
      <c r="BB739" s="333">
        <f>IFERROR(SUM(SPARES_MANUF[[#This Row],[Temps alloués Unitaire]]*SPARES_MANUF[[#This Row],[Requested Qty]]),"TBD")</f>
        <v>4.9800000000000004</v>
      </c>
    </row>
    <row r="740" spans="1:54" ht="38.25" hidden="1" x14ac:dyDescent="0.2">
      <c r="A740" s="348" t="str">
        <f>C740&amp;(RIGHT(D740,2))</f>
        <v>2796145230</v>
      </c>
      <c r="B740" s="304" t="str">
        <f>IFERROR(VLOOKUP(F740,'Table V'!A:K,11,FALSE),"TBD")</f>
        <v>AIRBUS</v>
      </c>
      <c r="C740" s="304">
        <v>27961452</v>
      </c>
      <c r="D740" s="309" t="s">
        <v>724</v>
      </c>
      <c r="E740" s="306" t="s">
        <v>86</v>
      </c>
      <c r="F740" s="304" t="s">
        <v>561</v>
      </c>
      <c r="G740" s="173" t="s">
        <v>1064</v>
      </c>
      <c r="H740" s="173" t="s">
        <v>1064</v>
      </c>
      <c r="I740" s="303" t="str">
        <f>IFERROR(VLOOKUP(F740,'Stock PHS'!A:F,6,FALSE),"")</f>
        <v/>
      </c>
      <c r="J740" s="307" t="str">
        <f>IFERROR(VLOOKUP(F740,'Table V'!A:I,9,FALSE),"P/N INCONNU")</f>
        <v>P/N CONNU</v>
      </c>
      <c r="K740" s="304" t="str">
        <f>IFERROR(VLOOKUP(F740,'Table V'!A:J,10,FALSE),"TBD")</f>
        <v>NB01424P</v>
      </c>
      <c r="L740" s="304" t="str">
        <f>IFERROR(VLOOKUP(F740,'Table V'!A:C,3,FALSE),"LdF non existante")</f>
        <v>LdF Non approuvée</v>
      </c>
      <c r="M740" s="309"/>
      <c r="N740" s="309" t="str">
        <f>IFERROR(VLOOKUP(F740,'Table V'!A:H,8,FALSE),"À définir")</f>
        <v>NON</v>
      </c>
      <c r="O740" s="304">
        <f>IFERROR(VLOOKUP(F740,'Table V'!A:E,2,FALSE),"TBD")</f>
        <v>108</v>
      </c>
      <c r="P740" s="309" t="str">
        <f>IFERROR(CONCATENATE(VLOOKUP(F740,'Table V'!$A$1:$Q$259969,17,FALSE),"-",(RIGHT(C740,4)),"0",D740),"")</f>
        <v>1251019-1452030</v>
      </c>
      <c r="Q740" s="311" t="str">
        <f>IFERROR(VLOOKUP(F740,'Table V'!A:L,12,FALSE),"")</f>
        <v>LAB</v>
      </c>
      <c r="R740" s="110" t="s">
        <v>1128</v>
      </c>
      <c r="S740" s="109" t="s">
        <v>179</v>
      </c>
      <c r="T740" s="117"/>
      <c r="U740" s="178" t="s">
        <v>18</v>
      </c>
      <c r="V740" s="314">
        <f>IFERROR(VLOOKUP(F740,'Table V'!A:F,6,FALSE),"TBD")</f>
        <v>6963403800</v>
      </c>
      <c r="W740" s="316" t="str">
        <f>IFERROR(VLOOKUP(F740,'Table V'!A:G,7,FALSE),"TBD")</f>
        <v>Qté 1</v>
      </c>
      <c r="X740" s="316" t="str">
        <f>IFERROR(VLOOKUP(A740,[1]Feuil1!$A:$AJ,32,FALSE),"N/A")</f>
        <v>Waiting</v>
      </c>
      <c r="Y740" s="115" t="s">
        <v>1897</v>
      </c>
      <c r="Z740" s="89" t="s">
        <v>1463</v>
      </c>
      <c r="AA740" s="304" t="s">
        <v>840</v>
      </c>
      <c r="AB740" s="85">
        <v>18818</v>
      </c>
      <c r="AC740" s="309"/>
      <c r="AD740" s="113">
        <v>5805</v>
      </c>
      <c r="AE740" s="319">
        <v>43499.999988425923</v>
      </c>
      <c r="AF740" s="182" t="s">
        <v>129</v>
      </c>
      <c r="AG740" s="319" t="str">
        <f>IF(OR(E740="AOG",E740="CRIT"),(IFERROR(IF(AF740=0,WORKDAY(AE740,-2),WORKDAY(AF740,-2)),"TBD")),(IFERROR(IF(AF740=0,WORKDAY(AE740,-4),WORKDAY(AF740,-4)),"TBD")))</f>
        <v>TBD</v>
      </c>
      <c r="AH740" s="319"/>
      <c r="AI740" s="320" t="str">
        <f>IFERROR(VLOOKUP(SPARES_MANUF[[#This Row],[LCT pour mise à la MAD]],[2]MAD!$B$4:$J$500000,2,FALSE),"MAD TBD")</f>
        <v>MAD TBD</v>
      </c>
      <c r="AJ740" s="321" t="str">
        <f>IFERROR(VLOOKUP(SPARES_MANUF[[#This Row],[LCT pour mise à la MAD]],[2]MAD!$B$4:$J$500000,9,FALSE),"")</f>
        <v/>
      </c>
      <c r="AK740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0" s="324" t="str">
        <f>SPARES_MANUF[[#This Row],[Promised ODD]]</f>
        <v>TBD</v>
      </c>
      <c r="AM740" s="303"/>
      <c r="AN740" s="326">
        <f>IFERROR(VLOOKUP(SPARES_MANUF[[#This Row],[P/N]],'Table V'!A$1:O$7777,13,FALSE),"0,00")</f>
        <v>4194</v>
      </c>
      <c r="AO740" s="328">
        <f>IFERROR(VLOOKUP(SPARES_MANUF[[#This Row],[P/N]],'Table V'!A$1:O$7777,14,FALSE),"0,00")</f>
        <v>0</v>
      </c>
      <c r="AP740" s="329" t="str">
        <f>IFERROR(VLOOKUP(SPARES_MANUF[[#This Row],[P/N]],'Table V'!A$1:O$7777,15,FALSE),"TBD")</f>
        <v>USD</v>
      </c>
      <c r="AQ740" s="327">
        <f>IFERROR(VLOOKUP(SPARES_MANUF[[#This Row],[CONCAT]],[3]PO_AS!$A$2:$R$2520,16,FALSE),"TBD")</f>
        <v>0.01</v>
      </c>
      <c r="AR740" s="329" t="str">
        <f>IFERROR(VLOOKUP(SPARES_MANUF[[#This Row],[CONCAT]],[3]PO_AS!$A$2:$S$2520,18,FALSE),"TBD")</f>
        <v>USD</v>
      </c>
      <c r="AS740" s="329" t="str">
        <f>IF(OR(AN740=AQ740,AO740=AQ740),"Valide","Non valide")</f>
        <v>Non valide</v>
      </c>
      <c r="AT740" s="329" t="str">
        <f>IFERROR(IF(SEARCH(AP740,AR740),"Valide","Non valide"),"Non valide")</f>
        <v>Valide</v>
      </c>
      <c r="AU740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40" s="33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40" s="347" t="str">
        <f>LEFT(SPARES_MANUF[[#This Row],[LCT]],9)</f>
        <v>LCT183541</v>
      </c>
      <c r="AX740" s="329" t="str">
        <f>SPARES_MANUF[[#This Row],[Collaborated date]]</f>
        <v>TBD</v>
      </c>
      <c r="AY740" s="331">
        <f>IF(AND(SPARES_MANUF[[#This Row],[Dashboard date]]&gt;40179,SPARES_MANUF[[#This Row],[Dashboard date]]&lt;45658),SPARES_MANUF[[#This Row],[Dashboard date]],0)</f>
        <v>0</v>
      </c>
      <c r="AZ740" s="332">
        <f>IF(OR(SPARES_MANUF[[#This Row],[Client]]="STELIA",SPARES_MANUF[[#This Row],[Priority]]="RTN",SPARES_MANUF[[#This Row],[Priority]]="EXP",SPARES_MANUF[[#This Row],[Priority]]="CRIT"),2,1)</f>
        <v>2</v>
      </c>
      <c r="BA740" s="333">
        <f>IFERROR(VLOOKUP(SPARES_MANUF[[#This Row],[P/N]],Tableau2[[#All],[PN]:[Temps alloués (h)]],16,FALSE),"TBD")</f>
        <v>4.9800000000000004</v>
      </c>
      <c r="BB740" s="333">
        <f>IFERROR(SUM(SPARES_MANUF[[#This Row],[Temps alloués Unitaire]]*SPARES_MANUF[[#This Row],[Requested Qty]]),"TBD")</f>
        <v>4.9800000000000004</v>
      </c>
    </row>
    <row r="741" spans="1:54" ht="38.25" hidden="1" x14ac:dyDescent="0.2">
      <c r="A741" s="348" t="str">
        <f>C741&amp;(RIGHT(D741,2))</f>
        <v>2796145240</v>
      </c>
      <c r="B741" s="304" t="str">
        <f>IFERROR(VLOOKUP(F741,'Table V'!A:K,11,FALSE),"TBD")</f>
        <v>AIRBUS</v>
      </c>
      <c r="C741" s="304">
        <v>27961452</v>
      </c>
      <c r="D741" s="309" t="s">
        <v>1257</v>
      </c>
      <c r="E741" s="306" t="s">
        <v>86</v>
      </c>
      <c r="F741" s="304" t="s">
        <v>561</v>
      </c>
      <c r="G741" s="173" t="s">
        <v>1064</v>
      </c>
      <c r="H741" s="173" t="s">
        <v>1064</v>
      </c>
      <c r="I741" s="303" t="str">
        <f>IFERROR(VLOOKUP(F741,'Stock PHS'!A:F,6,FALSE),"")</f>
        <v/>
      </c>
      <c r="J741" s="307" t="str">
        <f>IFERROR(VLOOKUP(F741,'Table V'!A:I,9,FALSE),"P/N INCONNU")</f>
        <v>P/N CONNU</v>
      </c>
      <c r="K741" s="304" t="str">
        <f>IFERROR(VLOOKUP(F741,'Table V'!A:J,10,FALSE),"TBD")</f>
        <v>NB01424P</v>
      </c>
      <c r="L741" s="304" t="str">
        <f>IFERROR(VLOOKUP(F741,'Table V'!A:C,3,FALSE),"LdF non existante")</f>
        <v>LdF Non approuvée</v>
      </c>
      <c r="M741" s="309"/>
      <c r="N741" s="309" t="str">
        <f>IFERROR(VLOOKUP(F741,'Table V'!A:H,8,FALSE),"À définir")</f>
        <v>NON</v>
      </c>
      <c r="O741" s="304">
        <f>IFERROR(VLOOKUP(F741,'Table V'!A:E,2,FALSE),"TBD")</f>
        <v>108</v>
      </c>
      <c r="P741" s="309" t="str">
        <f>IFERROR(CONCATENATE(VLOOKUP(F741,'Table V'!$A$1:$Q$259969,17,FALSE),"-",(RIGHT(C741,4)),"0",D741),"")</f>
        <v>1251019-1452040</v>
      </c>
      <c r="Q741" s="311" t="str">
        <f>IFERROR(VLOOKUP(F741,'Table V'!A:L,12,FALSE),"")</f>
        <v>LAB</v>
      </c>
      <c r="R741" s="110" t="s">
        <v>1128</v>
      </c>
      <c r="S741" s="109" t="s">
        <v>161</v>
      </c>
      <c r="T741" s="117"/>
      <c r="U741" s="178" t="s">
        <v>18</v>
      </c>
      <c r="V741" s="314">
        <f>IFERROR(VLOOKUP(F741,'Table V'!A:F,6,FALSE),"TBD")</f>
        <v>6963403800</v>
      </c>
      <c r="W741" s="316" t="str">
        <f>IFERROR(VLOOKUP(F741,'Table V'!A:G,7,FALSE),"TBD")</f>
        <v>Qté 1</v>
      </c>
      <c r="X741" s="316" t="str">
        <f>IFERROR(VLOOKUP(A741,[1]Feuil1!$A:$AJ,32,FALSE),"N/A")</f>
        <v>Waiting</v>
      </c>
      <c r="Y741" s="115" t="s">
        <v>1897</v>
      </c>
      <c r="Z741" s="89" t="s">
        <v>1463</v>
      </c>
      <c r="AA741" s="304" t="s">
        <v>840</v>
      </c>
      <c r="AB741" s="85">
        <v>18818</v>
      </c>
      <c r="AC741" s="309"/>
      <c r="AD741" s="113">
        <v>5805</v>
      </c>
      <c r="AE741" s="319">
        <v>43499.999988425923</v>
      </c>
      <c r="AF741" s="182" t="s">
        <v>129</v>
      </c>
      <c r="AG741" s="319" t="str">
        <f>IF(OR(E741="AOG",E741="CRIT"),(IFERROR(IF(AF741=0,WORKDAY(AE741,-2),WORKDAY(AF741,-2)),"TBD")),(IFERROR(IF(AF741=0,WORKDAY(AE741,-4),WORKDAY(AF741,-4)),"TBD")))</f>
        <v>TBD</v>
      </c>
      <c r="AH741" s="319"/>
      <c r="AI741" s="320" t="str">
        <f>IFERROR(VLOOKUP(SPARES_MANUF[[#This Row],[LCT pour mise à la MAD]],[2]MAD!$B$4:$J$500000,2,FALSE),"MAD TBD")</f>
        <v>MAD TBD</v>
      </c>
      <c r="AJ741" s="321" t="str">
        <f>IFERROR(VLOOKUP(SPARES_MANUF[[#This Row],[LCT pour mise à la MAD]],[2]MAD!$B$4:$J$500000,9,FALSE),"")</f>
        <v/>
      </c>
      <c r="AK741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1" s="324" t="str">
        <f>SPARES_MANUF[[#This Row],[Promised ODD]]</f>
        <v>TBD</v>
      </c>
      <c r="AM741" s="303"/>
      <c r="AN741" s="326">
        <f>IFERROR(VLOOKUP(SPARES_MANUF[[#This Row],[P/N]],'Table V'!A$1:O$7777,13,FALSE),"0,00")</f>
        <v>4194</v>
      </c>
      <c r="AO741" s="328">
        <f>IFERROR(VLOOKUP(SPARES_MANUF[[#This Row],[P/N]],'Table V'!A$1:O$7777,14,FALSE),"0,00")</f>
        <v>0</v>
      </c>
      <c r="AP741" s="329" t="str">
        <f>IFERROR(VLOOKUP(SPARES_MANUF[[#This Row],[P/N]],'Table V'!A$1:O$7777,15,FALSE),"TBD")</f>
        <v>USD</v>
      </c>
      <c r="AQ741" s="327">
        <f>IFERROR(VLOOKUP(SPARES_MANUF[[#This Row],[CONCAT]],[3]PO_AS!$A$2:$R$2520,16,FALSE),"TBD")</f>
        <v>0.01</v>
      </c>
      <c r="AR741" s="329" t="str">
        <f>IFERROR(VLOOKUP(SPARES_MANUF[[#This Row],[CONCAT]],[3]PO_AS!$A$2:$S$2520,18,FALSE),"TBD")</f>
        <v>USD</v>
      </c>
      <c r="AS741" s="329" t="str">
        <f>IF(OR(AN741=AQ741,AO741=AQ741),"Valide","Non valide")</f>
        <v>Non valide</v>
      </c>
      <c r="AT741" s="329" t="str">
        <f>IFERROR(IF(SEARCH(AP741,AR741),"Valide","Non valide"),"Non valide")</f>
        <v>Valide</v>
      </c>
      <c r="AU741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41" s="33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41" s="347" t="str">
        <f>LEFT(SPARES_MANUF[[#This Row],[LCT]],9)</f>
        <v>LCT183541</v>
      </c>
      <c r="AX741" s="329" t="str">
        <f>SPARES_MANUF[[#This Row],[Collaborated date]]</f>
        <v>TBD</v>
      </c>
      <c r="AY741" s="331">
        <f>IF(AND(SPARES_MANUF[[#This Row],[Dashboard date]]&gt;40179,SPARES_MANUF[[#This Row],[Dashboard date]]&lt;45658),SPARES_MANUF[[#This Row],[Dashboard date]],0)</f>
        <v>0</v>
      </c>
      <c r="AZ741" s="332">
        <f>IF(OR(SPARES_MANUF[[#This Row],[Client]]="STELIA",SPARES_MANUF[[#This Row],[Priority]]="RTN",SPARES_MANUF[[#This Row],[Priority]]="EXP",SPARES_MANUF[[#This Row],[Priority]]="CRIT"),2,1)</f>
        <v>2</v>
      </c>
      <c r="BA741" s="333">
        <f>IFERROR(VLOOKUP(SPARES_MANUF[[#This Row],[P/N]],Tableau2[[#All],[PN]:[Temps alloués (h)]],16,FALSE),"TBD")</f>
        <v>4.9800000000000004</v>
      </c>
      <c r="BB741" s="333">
        <f>IFERROR(SUM(SPARES_MANUF[[#This Row],[Temps alloués Unitaire]]*SPARES_MANUF[[#This Row],[Requested Qty]]),"TBD")</f>
        <v>4.9800000000000004</v>
      </c>
    </row>
    <row r="742" spans="1:54" ht="51" hidden="1" x14ac:dyDescent="0.2">
      <c r="A742" s="348" t="str">
        <f>C742&amp;(RIGHT(D742,2))</f>
        <v>2822109610</v>
      </c>
      <c r="B742" s="304" t="str">
        <f>IFERROR(VLOOKUP(F742,'Table V'!A:K,11,FALSE),"TBD")</f>
        <v>AIRBUS</v>
      </c>
      <c r="C742" s="304">
        <v>28221096</v>
      </c>
      <c r="D742" s="309" t="s">
        <v>139</v>
      </c>
      <c r="E742" s="306" t="s">
        <v>86</v>
      </c>
      <c r="F742" s="304" t="s">
        <v>561</v>
      </c>
      <c r="G742" s="173" t="s">
        <v>1064</v>
      </c>
      <c r="H742" s="173" t="s">
        <v>1064</v>
      </c>
      <c r="I742" s="303" t="str">
        <f>IFERROR(VLOOKUP(F742,'Stock PHS'!A:F,6,FALSE),"")</f>
        <v/>
      </c>
      <c r="J742" s="307" t="str">
        <f>IFERROR(VLOOKUP(F742,'Table V'!A:I,9,FALSE),"P/N INCONNU")</f>
        <v>P/N CONNU</v>
      </c>
      <c r="K742" s="304" t="str">
        <f>IFERROR(VLOOKUP(F742,'Table V'!A:J,10,FALSE),"TBD")</f>
        <v>NB01424P</v>
      </c>
      <c r="L742" s="304" t="str">
        <f>IFERROR(VLOOKUP(F742,'Table V'!A:C,3,FALSE),"LdF non existante")</f>
        <v>LdF Non approuvée</v>
      </c>
      <c r="M742" s="309"/>
      <c r="N742" s="309" t="str">
        <f>IFERROR(VLOOKUP(F742,'Table V'!A:H,8,FALSE),"À définir")</f>
        <v>NON</v>
      </c>
      <c r="O742" s="304">
        <f>IFERROR(VLOOKUP(F742,'Table V'!A:E,2,FALSE),"TBD")</f>
        <v>108</v>
      </c>
      <c r="P742" s="309" t="str">
        <f>IFERROR(CONCATENATE(VLOOKUP(F742,'Table V'!$A$1:$Q$259969,17,FALSE),"-",(RIGHT(C742,4)),"0",D742),"")</f>
        <v>1251019-1096010</v>
      </c>
      <c r="Q742" s="311" t="str">
        <f>IFERROR(VLOOKUP(F742,'Table V'!A:L,12,FALSE),"")</f>
        <v>LAB</v>
      </c>
      <c r="R742" s="352" t="s">
        <v>2177</v>
      </c>
      <c r="S742" s="304" t="s">
        <v>260</v>
      </c>
      <c r="T742" s="319"/>
      <c r="U742" s="312"/>
      <c r="V742" s="314">
        <f>IFERROR(VLOOKUP(F742,'Table V'!A:F,6,FALSE),"TBD")</f>
        <v>6963403800</v>
      </c>
      <c r="W742" s="316" t="str">
        <f>IFERROR(VLOOKUP(F742,'Table V'!A:G,7,FALSE),"TBD")</f>
        <v>Qté 1</v>
      </c>
      <c r="X742" s="316" t="str">
        <f>IFERROR(VLOOKUP(A742,[1]Feuil1!$A:$AJ,32,FALSE),"N/A")</f>
        <v>Waiting</v>
      </c>
      <c r="Y742" s="317" t="s">
        <v>1897</v>
      </c>
      <c r="Z742" s="89" t="s">
        <v>1977</v>
      </c>
      <c r="AA742" s="304" t="s">
        <v>840</v>
      </c>
      <c r="AB742" s="85">
        <v>22405</v>
      </c>
      <c r="AC742" s="309"/>
      <c r="AD742" s="309"/>
      <c r="AE742" s="319">
        <v>43753.999988425923</v>
      </c>
      <c r="AF742" s="182" t="s">
        <v>129</v>
      </c>
      <c r="AG742" s="319" t="str">
        <f>IF(OR(E742="AOG",E742="CRIT"),(IFERROR(IF(AF742=0,WORKDAY(AE742,-2),WORKDAY(AF742,-2)),"TBD")),(IFERROR(IF(AF742=0,WORKDAY(AE742,-4),WORKDAY(AF742,-4)),"TBD")))</f>
        <v>TBD</v>
      </c>
      <c r="AH742" s="319"/>
      <c r="AI742" s="320" t="str">
        <f>IFERROR(VLOOKUP(SPARES_MANUF[[#This Row],[LCT pour mise à la MAD]],[2]MAD!$B$4:$J$500000,2,FALSE),"MAD TBD")</f>
        <v>MAD TBD</v>
      </c>
      <c r="AJ742" s="321" t="str">
        <f>IFERROR(VLOOKUP(SPARES_MANUF[[#This Row],[LCT pour mise à la MAD]],[2]MAD!$B$4:$J$500000,9,FALSE),"")</f>
        <v/>
      </c>
      <c r="AK742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2" s="324" t="str">
        <f>SPARES_MANUF[[#This Row],[Promised ODD]]</f>
        <v>TBD</v>
      </c>
      <c r="AM742" s="303"/>
      <c r="AN742" s="326">
        <f>IFERROR(VLOOKUP(SPARES_MANUF[[#This Row],[P/N]],'Table V'!A$1:O$7777,13,FALSE),"0,00")</f>
        <v>4194</v>
      </c>
      <c r="AO742" s="328">
        <f>IFERROR(VLOOKUP(SPARES_MANUF[[#This Row],[P/N]],'Table V'!A$1:O$7777,14,FALSE),"0,00")</f>
        <v>0</v>
      </c>
      <c r="AP742" s="329" t="str">
        <f>IFERROR(VLOOKUP(SPARES_MANUF[[#This Row],[P/N]],'Table V'!A$1:O$7777,15,FALSE),"TBD")</f>
        <v>USD</v>
      </c>
      <c r="AQ742" s="327">
        <f>IFERROR(VLOOKUP(SPARES_MANUF[[#This Row],[CONCAT]],[3]PO_AS!$A$2:$R$2520,16,FALSE),"TBD")</f>
        <v>4194</v>
      </c>
      <c r="AR742" s="329" t="str">
        <f>IFERROR(VLOOKUP(SPARES_MANUF[[#This Row],[CONCAT]],[3]PO_AS!$A$2:$S$2520,18,FALSE),"TBD")</f>
        <v>USD</v>
      </c>
      <c r="AS742" s="329" t="str">
        <f>IF(OR(AN742=AQ742,AO742=AQ742),"Valide","Non valide")</f>
        <v>Valide</v>
      </c>
      <c r="AT742" s="329" t="str">
        <f>IFERROR(IF(SEARCH(AP742,AR742),"Valide","Non valide"),"Non valide")</f>
        <v>Valide</v>
      </c>
      <c r="AU742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42" s="33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42" s="347" t="str">
        <f>LEFT(SPARES_MANUF[[#This Row],[LCT]],9)</f>
        <v>LCT395588</v>
      </c>
      <c r="AX742" s="329" t="str">
        <f>SPARES_MANUF[[#This Row],[Collaborated date]]</f>
        <v>TBD</v>
      </c>
      <c r="AY742" s="331">
        <f>IF(AND(SPARES_MANUF[[#This Row],[Dashboard date]]&gt;40179,SPARES_MANUF[[#This Row],[Dashboard date]]&lt;45658),SPARES_MANUF[[#This Row],[Dashboard date]],0)</f>
        <v>0</v>
      </c>
      <c r="AZ742" s="332">
        <f>IF(OR(SPARES_MANUF[[#This Row],[Client]]="STELIA",SPARES_MANUF[[#This Row],[Priority]]="RTN",SPARES_MANUF[[#This Row],[Priority]]="EXP",SPARES_MANUF[[#This Row],[Priority]]="CRIT"),2,1)</f>
        <v>2</v>
      </c>
      <c r="BA742" s="333">
        <f>IFERROR(VLOOKUP(SPARES_MANUF[[#This Row],[P/N]],Tableau2[[#All],[PN]:[Temps alloués (h)]],16,FALSE),"TBD")</f>
        <v>4.9800000000000004</v>
      </c>
      <c r="BB742" s="333">
        <f>IFERROR(SUM(SPARES_MANUF[[#This Row],[Temps alloués Unitaire]]*SPARES_MANUF[[#This Row],[Requested Qty]]),"TBD")</f>
        <v>4.9800000000000004</v>
      </c>
    </row>
    <row r="743" spans="1:54" ht="51" hidden="1" x14ac:dyDescent="0.2">
      <c r="A743" s="346" t="str">
        <f>C743&amp;(RIGHT(D743,2))</f>
        <v>2822109620</v>
      </c>
      <c r="B743" s="303" t="str">
        <f>IFERROR(VLOOKUP(F743,'Table V'!A:K,11,FALSE),"TBD")</f>
        <v>AIRBUS</v>
      </c>
      <c r="C743" s="303">
        <v>28221096</v>
      </c>
      <c r="D743" s="308" t="s">
        <v>723</v>
      </c>
      <c r="E743" s="305" t="s">
        <v>86</v>
      </c>
      <c r="F743" s="303" t="s">
        <v>561</v>
      </c>
      <c r="G743" s="146" t="s">
        <v>1064</v>
      </c>
      <c r="H743" s="146" t="s">
        <v>1064</v>
      </c>
      <c r="I743" s="303" t="str">
        <f>IFERROR(VLOOKUP(F743,'Stock PHS'!A:F,6,FALSE),"")</f>
        <v/>
      </c>
      <c r="J743" s="307" t="str">
        <f>IFERROR(VLOOKUP(F743,'Table V'!A:I,9,FALSE),"P/N INCONNU")</f>
        <v>P/N CONNU</v>
      </c>
      <c r="K743" s="303" t="str">
        <f>IFERROR(VLOOKUP(F743,'Table V'!A:J,10,FALSE),"TBD")</f>
        <v>NB01424P</v>
      </c>
      <c r="L743" s="303" t="str">
        <f>IFERROR(VLOOKUP(F743,'Table V'!A:C,3,FALSE),"LdF non existante")</f>
        <v>LdF Non approuvée</v>
      </c>
      <c r="M743" s="308"/>
      <c r="N743" s="308" t="str">
        <f>IFERROR(VLOOKUP(F743,'Table V'!A:H,8,FALSE),"À définir")</f>
        <v>NON</v>
      </c>
      <c r="O743" s="303">
        <f>IFERROR(VLOOKUP(F743,'Table V'!A:E,2,FALSE),"TBD")</f>
        <v>108</v>
      </c>
      <c r="P743" s="308" t="str">
        <f>IFERROR(CONCATENATE(VLOOKUP(F743,'Table V'!$A$1:$Q$259969,17,FALSE),"-",(RIGHT(C743,4)),"0",D743),"")</f>
        <v>1251019-1096020</v>
      </c>
      <c r="Q743" s="310" t="str">
        <f>IFERROR(VLOOKUP(F743,'Table V'!A:L,12,FALSE),"")</f>
        <v>LAB</v>
      </c>
      <c r="R743" s="352" t="s">
        <v>2178</v>
      </c>
      <c r="S743" s="303" t="s">
        <v>261</v>
      </c>
      <c r="T743" s="318"/>
      <c r="U743" s="353"/>
      <c r="V743" s="313">
        <f>IFERROR(VLOOKUP(F743,'Table V'!A:F,6,FALSE),"TBD")</f>
        <v>6963403800</v>
      </c>
      <c r="W743" s="315" t="str">
        <f>IFERROR(VLOOKUP(F743,'Table V'!A:G,7,FALSE),"TBD")</f>
        <v>Qté 1</v>
      </c>
      <c r="X743" s="315" t="str">
        <f>IFERROR(VLOOKUP(A743,[1]Feuil1!$A:$AJ,32,FALSE),"N/A")</f>
        <v>Waiting</v>
      </c>
      <c r="Y743" s="354" t="s">
        <v>1897</v>
      </c>
      <c r="Z743" s="89" t="s">
        <v>1977</v>
      </c>
      <c r="AA743" s="303" t="s">
        <v>840</v>
      </c>
      <c r="AB743" s="85">
        <v>22405</v>
      </c>
      <c r="AC743" s="308"/>
      <c r="AD743" s="308"/>
      <c r="AE743" s="318">
        <v>43753.999988425923</v>
      </c>
      <c r="AF743" s="157" t="s">
        <v>129</v>
      </c>
      <c r="AG743" s="318" t="str">
        <f>IF(OR(E743="AOG",E743="CRIT"),(IFERROR(IF(AF743=0,WORKDAY(AE743,-2),WORKDAY(AF743,-2)),"TBD")),(IFERROR(IF(AF743=0,WORKDAY(AE743,-4),WORKDAY(AF743,-4)),"TBD")))</f>
        <v>TBD</v>
      </c>
      <c r="AH743" s="318"/>
      <c r="AI743" s="320" t="str">
        <f>IFERROR(VLOOKUP(SPARES_MANUF[[#This Row],[LCT pour mise à la MAD]],[2]MAD!$B$4:$J$500000,2,FALSE),"MAD TBD")</f>
        <v>MAD TBD</v>
      </c>
      <c r="AJ743" s="321" t="str">
        <f>IFERROR(VLOOKUP(SPARES_MANUF[[#This Row],[LCT pour mise à la MAD]],[2]MAD!$B$4:$J$500000,9,FALSE),"")</f>
        <v/>
      </c>
      <c r="AK743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3" s="323" t="str">
        <f>SPARES_MANUF[[#This Row],[Promised ODD]]</f>
        <v>TBD</v>
      </c>
      <c r="AM743" s="303"/>
      <c r="AN743" s="325">
        <f>IFERROR(VLOOKUP(SPARES_MANUF[[#This Row],[P/N]],'Table V'!A$1:O$7777,13,FALSE),"0,00")</f>
        <v>4194</v>
      </c>
      <c r="AO743" s="327">
        <f>IFERROR(VLOOKUP(SPARES_MANUF[[#This Row],[P/N]],'Table V'!A$1:O$7777,14,FALSE),"0,00")</f>
        <v>0</v>
      </c>
      <c r="AP743" s="329" t="str">
        <f>IFERROR(VLOOKUP(SPARES_MANUF[[#This Row],[P/N]],'Table V'!A$1:O$7777,15,FALSE),"TBD")</f>
        <v>USD</v>
      </c>
      <c r="AQ743" s="327">
        <f>IFERROR(VLOOKUP(SPARES_MANUF[[#This Row],[CONCAT]],[3]PO_AS!$A$2:$R$2520,16,FALSE),"TBD")</f>
        <v>4194</v>
      </c>
      <c r="AR743" s="329" t="str">
        <f>IFERROR(VLOOKUP(SPARES_MANUF[[#This Row],[CONCAT]],[3]PO_AS!$A$2:$S$2520,18,FALSE),"TBD")</f>
        <v>USD</v>
      </c>
      <c r="AS743" s="329" t="str">
        <f>IF(OR(AN743=AQ743,AO743=AQ743),"Valide","Non valide")</f>
        <v>Valide</v>
      </c>
      <c r="AT743" s="329" t="str">
        <f>IFERROR(IF(SEARCH(AP743,AR743),"Valide","Non valide"),"Non valide")</f>
        <v>Valide</v>
      </c>
      <c r="AU743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43" s="33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43" s="347" t="str">
        <f>LEFT(SPARES_MANUF[[#This Row],[LCT]],9)</f>
        <v>LCT395590</v>
      </c>
      <c r="AX743" s="329" t="str">
        <f>SPARES_MANUF[[#This Row],[Collaborated date]]</f>
        <v>TBD</v>
      </c>
      <c r="AY743" s="331">
        <f>IF(AND(SPARES_MANUF[[#This Row],[Dashboard date]]&gt;40179,SPARES_MANUF[[#This Row],[Dashboard date]]&lt;45658),SPARES_MANUF[[#This Row],[Dashboard date]],0)</f>
        <v>0</v>
      </c>
      <c r="AZ743" s="332">
        <f>IF(OR(SPARES_MANUF[[#This Row],[Client]]="STELIA",SPARES_MANUF[[#This Row],[Priority]]="RTN",SPARES_MANUF[[#This Row],[Priority]]="EXP",SPARES_MANUF[[#This Row],[Priority]]="CRIT"),2,1)</f>
        <v>2</v>
      </c>
      <c r="BA743" s="333">
        <f>IFERROR(VLOOKUP(SPARES_MANUF[[#This Row],[P/N]],Tableau2[[#All],[PN]:[Temps alloués (h)]],16,FALSE),"TBD")</f>
        <v>4.9800000000000004</v>
      </c>
      <c r="BB743" s="333">
        <f>IFERROR(SUM(SPARES_MANUF[[#This Row],[Temps alloués Unitaire]]*SPARES_MANUF[[#This Row],[Requested Qty]]),"TBD")</f>
        <v>4.9800000000000004</v>
      </c>
    </row>
    <row r="744" spans="1:54" ht="51" hidden="1" x14ac:dyDescent="0.2">
      <c r="A744" s="346" t="str">
        <f>C744&amp;(RIGHT(D744,2))</f>
        <v>2822109630</v>
      </c>
      <c r="B744" s="303" t="str">
        <f>IFERROR(VLOOKUP(F744,'Table V'!A:K,11,FALSE),"TBD")</f>
        <v>AIRBUS</v>
      </c>
      <c r="C744" s="303">
        <v>28221096</v>
      </c>
      <c r="D744" s="308" t="s">
        <v>724</v>
      </c>
      <c r="E744" s="305" t="s">
        <v>86</v>
      </c>
      <c r="F744" s="303" t="s">
        <v>561</v>
      </c>
      <c r="G744" s="146" t="s">
        <v>1064</v>
      </c>
      <c r="H744" s="146" t="s">
        <v>1064</v>
      </c>
      <c r="I744" s="303" t="str">
        <f>IFERROR(VLOOKUP(F744,'Stock PHS'!A:F,6,FALSE),"")</f>
        <v/>
      </c>
      <c r="J744" s="307" t="str">
        <f>IFERROR(VLOOKUP(F744,'Table V'!A:I,9,FALSE),"P/N INCONNU")</f>
        <v>P/N CONNU</v>
      </c>
      <c r="K744" s="303" t="str">
        <f>IFERROR(VLOOKUP(F744,'Table V'!A:J,10,FALSE),"TBD")</f>
        <v>NB01424P</v>
      </c>
      <c r="L744" s="303" t="str">
        <f>IFERROR(VLOOKUP(F744,'Table V'!A:C,3,FALSE),"LdF non existante")</f>
        <v>LdF Non approuvée</v>
      </c>
      <c r="M744" s="308"/>
      <c r="N744" s="308" t="str">
        <f>IFERROR(VLOOKUP(F744,'Table V'!A:H,8,FALSE),"À définir")</f>
        <v>NON</v>
      </c>
      <c r="O744" s="303">
        <f>IFERROR(VLOOKUP(F744,'Table V'!A:E,2,FALSE),"TBD")</f>
        <v>108</v>
      </c>
      <c r="P744" s="308" t="str">
        <f>IFERROR(CONCATENATE(VLOOKUP(F744,'Table V'!$A$1:$Q$259969,17,FALSE),"-",(RIGHT(C744,4)),"0",D744),"")</f>
        <v>1251019-1096030</v>
      </c>
      <c r="Q744" s="310" t="str">
        <f>IFERROR(VLOOKUP(F744,'Table V'!A:L,12,FALSE),"")</f>
        <v>LAB</v>
      </c>
      <c r="R744" s="352" t="s">
        <v>2179</v>
      </c>
      <c r="S744" s="146" t="s">
        <v>262</v>
      </c>
      <c r="T744" s="318"/>
      <c r="U744" s="353"/>
      <c r="V744" s="313">
        <f>IFERROR(VLOOKUP(F744,'Table V'!A:F,6,FALSE),"TBD")</f>
        <v>6963403800</v>
      </c>
      <c r="W744" s="315" t="str">
        <f>IFERROR(VLOOKUP(F744,'Table V'!A:G,7,FALSE),"TBD")</f>
        <v>Qté 1</v>
      </c>
      <c r="X744" s="315" t="str">
        <f>IFERROR(VLOOKUP(A744,[1]Feuil1!$A:$AJ,32,FALSE),"N/A")</f>
        <v>Waiting</v>
      </c>
      <c r="Y744" s="354" t="s">
        <v>1897</v>
      </c>
      <c r="Z744" s="89" t="s">
        <v>1977</v>
      </c>
      <c r="AA744" s="303" t="s">
        <v>840</v>
      </c>
      <c r="AB744" s="85">
        <v>22405</v>
      </c>
      <c r="AC744" s="308"/>
      <c r="AD744" s="308"/>
      <c r="AE744" s="318">
        <v>43753.999988425923</v>
      </c>
      <c r="AF744" s="157" t="s">
        <v>129</v>
      </c>
      <c r="AG744" s="318" t="str">
        <f>IF(OR(E744="AOG",E744="CRIT"),(IFERROR(IF(AF744=0,WORKDAY(AE744,-2),WORKDAY(AF744,-2)),"TBD")),(IFERROR(IF(AF744=0,WORKDAY(AE744,-4),WORKDAY(AF744,-4)),"TBD")))</f>
        <v>TBD</v>
      </c>
      <c r="AH744" s="318"/>
      <c r="AI744" s="320" t="str">
        <f>IFERROR(VLOOKUP(SPARES_MANUF[[#This Row],[LCT pour mise à la MAD]],[2]MAD!$B$4:$J$500000,2,FALSE),"MAD TBD")</f>
        <v>MAD TBD</v>
      </c>
      <c r="AJ744" s="321" t="str">
        <f>IFERROR(VLOOKUP(SPARES_MANUF[[#This Row],[LCT pour mise à la MAD]],[2]MAD!$B$4:$J$500000,9,FALSE),"")</f>
        <v/>
      </c>
      <c r="AK744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4" s="323" t="str">
        <f>SPARES_MANUF[[#This Row],[Promised ODD]]</f>
        <v>TBD</v>
      </c>
      <c r="AM744" s="303"/>
      <c r="AN744" s="325">
        <f>IFERROR(VLOOKUP(SPARES_MANUF[[#This Row],[P/N]],'Table V'!A$1:O$7777,13,FALSE),"0,00")</f>
        <v>4194</v>
      </c>
      <c r="AO744" s="327">
        <f>IFERROR(VLOOKUP(SPARES_MANUF[[#This Row],[P/N]],'Table V'!A$1:O$7777,14,FALSE),"0,00")</f>
        <v>0</v>
      </c>
      <c r="AP744" s="329" t="str">
        <f>IFERROR(VLOOKUP(SPARES_MANUF[[#This Row],[P/N]],'Table V'!A$1:O$7777,15,FALSE),"TBD")</f>
        <v>USD</v>
      </c>
      <c r="AQ744" s="327">
        <f>IFERROR(VLOOKUP(SPARES_MANUF[[#This Row],[CONCAT]],[3]PO_AS!$A$2:$R$2520,16,FALSE),"TBD")</f>
        <v>4194</v>
      </c>
      <c r="AR744" s="329" t="str">
        <f>IFERROR(VLOOKUP(SPARES_MANUF[[#This Row],[CONCAT]],[3]PO_AS!$A$2:$S$2520,18,FALSE),"TBD")</f>
        <v>USD</v>
      </c>
      <c r="AS744" s="329" t="str">
        <f>IF(OR(AN744=AQ744,AO744=AQ744),"Valide","Non valide")</f>
        <v>Valide</v>
      </c>
      <c r="AT744" s="329" t="str">
        <f>IFERROR(IF(SEARCH(AP744,AR744),"Valide","Non valide"),"Non valide")</f>
        <v>Valide</v>
      </c>
      <c r="AU744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44" s="330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44" s="347" t="str">
        <f>LEFT(SPARES_MANUF[[#This Row],[LCT]],9)</f>
        <v>LCT395592</v>
      </c>
      <c r="AX744" s="329" t="str">
        <f>SPARES_MANUF[[#This Row],[Collaborated date]]</f>
        <v>TBD</v>
      </c>
      <c r="AY744" s="331">
        <f>IF(AND(SPARES_MANUF[[#This Row],[Dashboard date]]&gt;40179,SPARES_MANUF[[#This Row],[Dashboard date]]&lt;45658),SPARES_MANUF[[#This Row],[Dashboard date]],0)</f>
        <v>0</v>
      </c>
      <c r="AZ744" s="332">
        <f>IF(OR(SPARES_MANUF[[#This Row],[Client]]="STELIA",SPARES_MANUF[[#This Row],[Priority]]="RTN",SPARES_MANUF[[#This Row],[Priority]]="EXP",SPARES_MANUF[[#This Row],[Priority]]="CRIT"),2,1)</f>
        <v>2</v>
      </c>
      <c r="BA744" s="333">
        <f>IFERROR(VLOOKUP(SPARES_MANUF[[#This Row],[P/N]],Tableau2[[#All],[PN]:[Temps alloués (h)]],16,FALSE),"TBD")</f>
        <v>4.9800000000000004</v>
      </c>
      <c r="BB744" s="333">
        <f>IFERROR(SUM(SPARES_MANUF[[#This Row],[Temps alloués Unitaire]]*SPARES_MANUF[[#This Row],[Requested Qty]]),"TBD")</f>
        <v>4.9800000000000004</v>
      </c>
    </row>
    <row r="745" spans="1:54" ht="25.5" hidden="1" x14ac:dyDescent="0.2">
      <c r="A745" s="346" t="str">
        <f>C745&amp;(RIGHT(D745,2))</f>
        <v>2820619220</v>
      </c>
      <c r="B745" s="303" t="str">
        <f>IFERROR(VLOOKUP(F745,'Table V'!A:K,11,FALSE),"TBD")</f>
        <v>AIRBUS</v>
      </c>
      <c r="C745" s="303">
        <v>28206192</v>
      </c>
      <c r="D745" s="308" t="s">
        <v>723</v>
      </c>
      <c r="E745" s="305" t="s">
        <v>86</v>
      </c>
      <c r="F745" s="303" t="s">
        <v>610</v>
      </c>
      <c r="G745" s="146" t="s">
        <v>1064</v>
      </c>
      <c r="H745" s="146" t="s">
        <v>1064</v>
      </c>
      <c r="I745" s="303" t="str">
        <f>IFERROR(VLOOKUP(F745,'Stock PHS'!A:F,6,FALSE),"")</f>
        <v/>
      </c>
      <c r="J745" s="307" t="str">
        <f>IFERROR(VLOOKUP(F745,'Table V'!A:I,9,FALSE),"P/N INCONNU")</f>
        <v>P/N CONNU</v>
      </c>
      <c r="K745" s="303" t="str">
        <f>IFERROR(VLOOKUP(F745,'Table V'!A:J,10,FALSE),"TBD")</f>
        <v>N/A</v>
      </c>
      <c r="L745" s="303" t="str">
        <f>IFERROR(VLOOKUP(F745,'Table V'!A:C,3,FALSE),"LdF non existante")</f>
        <v>LdF approuvée</v>
      </c>
      <c r="M745" s="308"/>
      <c r="N745" s="308" t="str">
        <f>IFERROR(VLOOKUP(F745,'Table V'!A:H,8,FALSE),"À définir")</f>
        <v>NON</v>
      </c>
      <c r="O745" s="303">
        <f>IFERROR(VLOOKUP(F745,'Table V'!A:E,2,FALSE),"TBD")</f>
        <v>510</v>
      </c>
      <c r="P745" s="308" t="str">
        <f>IFERROR(CONCATENATE(VLOOKUP(F745,'Table V'!$A$1:$Q$259969,17,FALSE),"-",(RIGHT(C745,4)),"0",D745),"")</f>
        <v>1251319-6192020</v>
      </c>
      <c r="Q745" s="310" t="str">
        <f>IFERROR(VLOOKUP(F745,'Table V'!A:L,12,FALSE),"")</f>
        <v>LAB</v>
      </c>
      <c r="R745" s="147" t="s">
        <v>2106</v>
      </c>
      <c r="S745" s="146" t="s">
        <v>167</v>
      </c>
      <c r="T745" s="318"/>
      <c r="U745" s="353"/>
      <c r="V745" s="313">
        <f>IFERROR(VLOOKUP(F745,'Table V'!A:F,6,FALSE),"TBD")</f>
        <v>6530207600</v>
      </c>
      <c r="W745" s="315" t="str">
        <f>IFERROR(VLOOKUP(F745,'Table V'!A:G,7,FALSE),"TBD")</f>
        <v>Qté 1</v>
      </c>
      <c r="X745" s="315" t="str">
        <f>IFERROR(VLOOKUP(A745,[1]Feuil1!$A:$AJ,32,FALSE),"N/A")</f>
        <v>Waiting</v>
      </c>
      <c r="Y745" s="354" t="s">
        <v>1897</v>
      </c>
      <c r="Z745" s="89" t="s">
        <v>1978</v>
      </c>
      <c r="AA745" s="303" t="s">
        <v>840</v>
      </c>
      <c r="AB745" s="150">
        <v>24552</v>
      </c>
      <c r="AC745" s="308"/>
      <c r="AD745" s="308"/>
      <c r="AE745" s="318">
        <v>43663.999988425923</v>
      </c>
      <c r="AF745" s="157" t="s">
        <v>129</v>
      </c>
      <c r="AG745" s="318" t="str">
        <f>IF(OR(E745="AOG",E745="CRIT"),(IFERROR(IF(AF745=0,WORKDAY(AE745,-2),WORKDAY(AF745,-2)),"TBD")),(IFERROR(IF(AF745=0,WORKDAY(AE745,-4),WORKDAY(AF745,-4)),"TBD")))</f>
        <v>TBD</v>
      </c>
      <c r="AH745" s="318"/>
      <c r="AI745" s="320" t="str">
        <f>IFERROR(VLOOKUP(SPARES_MANUF[[#This Row],[LCT pour mise à la MAD]],[2]MAD!$B$4:$J$500000,2,FALSE),"MAD TBD")</f>
        <v>MAD TBD</v>
      </c>
      <c r="AJ745" s="321" t="str">
        <f>IFERROR(VLOOKUP(SPARES_MANUF[[#This Row],[LCT pour mise à la MAD]],[2]MAD!$B$4:$J$500000,9,FALSE),"")</f>
        <v/>
      </c>
      <c r="AK745" s="32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5" s="323" t="str">
        <f>SPARES_MANUF[[#This Row],[Promised ODD]]</f>
        <v>TBD</v>
      </c>
      <c r="AM745" s="303"/>
      <c r="AN745" s="325">
        <f>IFERROR(VLOOKUP(SPARES_MANUF[[#This Row],[P/N]],'Table V'!A$1:O$7777,13,FALSE),"0,00")</f>
        <v>1460</v>
      </c>
      <c r="AO745" s="327">
        <f>IFERROR(VLOOKUP(SPARES_MANUF[[#This Row],[P/N]],'Table V'!A$1:O$7777,14,FALSE),"0,00")</f>
        <v>2347</v>
      </c>
      <c r="AP745" s="329" t="str">
        <f>IFERROR(VLOOKUP(SPARES_MANUF[[#This Row],[P/N]],'Table V'!A$1:O$7777,15,FALSE),"TBD")</f>
        <v>USD</v>
      </c>
      <c r="AQ745" s="327">
        <f>IFERROR(VLOOKUP(SPARES_MANUF[[#This Row],[CONCAT]],[3]PO_AS!$A$2:$R$2520,16,FALSE),"TBD")</f>
        <v>1460</v>
      </c>
      <c r="AR745" s="329" t="str">
        <f>IFERROR(VLOOKUP(SPARES_MANUF[[#This Row],[CONCAT]],[3]PO_AS!$A$2:$S$2520,18,FALSE),"TBD")</f>
        <v>USD</v>
      </c>
      <c r="AS745" s="329" t="str">
        <f>IF(OR(AN745=AQ745,AO745=AQ745),"Valide","Non valide")</f>
        <v>Valide</v>
      </c>
      <c r="AT745" s="329" t="str">
        <f>IFERROR(IF(SEARCH(AP745,AR745),"Valide","Non valide"),"Non valide")</f>
        <v>Valide</v>
      </c>
      <c r="AU745" s="330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745" s="330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745" s="347" t="str">
        <f>LEFT(SPARES_MANUF[[#This Row],[LCT]],9)</f>
        <v>LCT384780</v>
      </c>
      <c r="AX745" s="329" t="str">
        <f>SPARES_MANUF[[#This Row],[Collaborated date]]</f>
        <v>TBD</v>
      </c>
      <c r="AY745" s="331">
        <f>IF(AND(SPARES_MANUF[[#This Row],[Dashboard date]]&gt;40179,SPARES_MANUF[[#This Row],[Dashboard date]]&lt;45658),SPARES_MANUF[[#This Row],[Dashboard date]],0)</f>
        <v>0</v>
      </c>
      <c r="AZ745" s="332">
        <f>IF(OR(SPARES_MANUF[[#This Row],[Client]]="STELIA",SPARES_MANUF[[#This Row],[Priority]]="RTN",SPARES_MANUF[[#This Row],[Priority]]="EXP",SPARES_MANUF[[#This Row],[Priority]]="CRIT"),2,1)</f>
        <v>2</v>
      </c>
      <c r="BA745" s="333">
        <f>IFERROR(VLOOKUP(SPARES_MANUF[[#This Row],[P/N]],Tableau2[[#All],[PN]:[Temps alloués (h)]],16,FALSE),"TBD")</f>
        <v>2.39</v>
      </c>
      <c r="BB745" s="333">
        <f>IFERROR(SUM(SPARES_MANUF[[#This Row],[Temps alloués Unitaire]]*SPARES_MANUF[[#This Row],[Requested Qty]]),"TBD")</f>
        <v>2.39</v>
      </c>
    </row>
    <row r="746" spans="1:54" ht="38.25" hidden="1" x14ac:dyDescent="0.2">
      <c r="A746" s="343" t="str">
        <f>C746&amp;(RIGHT(D746,2))</f>
        <v>2822209510</v>
      </c>
      <c r="B746" s="173" t="str">
        <f>IFERROR(VLOOKUP(F746,'Table V'!A:K,11,FALSE),"TBD")</f>
        <v>AIRBUS</v>
      </c>
      <c r="C746" s="173">
        <v>28222095</v>
      </c>
      <c r="D746" s="176" t="s">
        <v>139</v>
      </c>
      <c r="E746" s="175" t="s">
        <v>86</v>
      </c>
      <c r="F746" s="173" t="s">
        <v>1112</v>
      </c>
      <c r="G746" s="173">
        <v>1</v>
      </c>
      <c r="H746" s="173">
        <v>1</v>
      </c>
      <c r="I746" s="146" t="str">
        <f>IFERROR(VLOOKUP(F746,'Stock PHS'!A:F,6,FALSE),"")</f>
        <v/>
      </c>
      <c r="J746" s="149" t="str">
        <f>IFERROR(VLOOKUP(F746,'Table V'!A:I,9,FALSE),"P/N INCONNU")</f>
        <v>P/N CONNU</v>
      </c>
      <c r="K746" s="173" t="str">
        <f>IFERROR(VLOOKUP(F746,'Table V'!A:J,10,FALSE),"TBD")</f>
        <v>RR0726Z</v>
      </c>
      <c r="L746" s="173" t="str">
        <f>IFERROR(VLOOKUP(F746,'Table V'!A:C,3,FALSE),"LdF non existante")</f>
        <v>LdF Non approuvée</v>
      </c>
      <c r="M746" s="176"/>
      <c r="N746" s="176" t="str">
        <f>IFERROR(VLOOKUP(F746,'Table V'!A:H,8,FALSE),"À définir")</f>
        <v>NON</v>
      </c>
      <c r="O746" s="173">
        <f>IFERROR(VLOOKUP(F746,'Table V'!A:E,2,FALSE),"TBD")</f>
        <v>429</v>
      </c>
      <c r="P746" s="176" t="str">
        <f>IFERROR(CONCATENATE(VLOOKUP(F746,'Table V'!$A$1:$Q$259969,17,FALSE),"-",(RIGHT(C746,4)),"0",D746),"")</f>
        <v>1251019-2095010</v>
      </c>
      <c r="Q746" s="177" t="str">
        <f>IFERROR(VLOOKUP(F746,'Table V'!A:L,12,FALSE),"")</f>
        <v>LAB</v>
      </c>
      <c r="R746" s="174" t="s">
        <v>2187</v>
      </c>
      <c r="S746" s="109" t="s">
        <v>161</v>
      </c>
      <c r="T746" s="182"/>
      <c r="U746" s="178"/>
      <c r="V746" s="179" t="str">
        <f>IFERROR(VLOOKUP(F746,'Table V'!A:F,6,FALSE),"TBD")</f>
        <v>6539607700
6539603600
6574907200</v>
      </c>
      <c r="W746" s="180" t="str">
        <f>IFERROR(VLOOKUP(F746,'Table V'!A:G,7,FALSE),"TBD")</f>
        <v>Qté 1</v>
      </c>
      <c r="X746" s="180" t="str">
        <f>IFERROR(VLOOKUP(A746,[1]Feuil1!$A:$AJ,32,FALSE),"N/A")</f>
        <v>Waiting</v>
      </c>
      <c r="Y746" s="181" t="s">
        <v>1897</v>
      </c>
      <c r="Z746" s="156" t="s">
        <v>2186</v>
      </c>
      <c r="AA746" s="173" t="s">
        <v>840</v>
      </c>
      <c r="AB746" s="176">
        <v>26894</v>
      </c>
      <c r="AC746" s="176"/>
      <c r="AD746" s="176"/>
      <c r="AE746" s="182">
        <v>43753</v>
      </c>
      <c r="AF746" s="182" t="s">
        <v>129</v>
      </c>
      <c r="AG746" s="182" t="str">
        <f>IF(OR(E746="AOG",E746="CRIT"),(IFERROR(IF(AF746=0,WORKDAY(AE746,-2),WORKDAY(AF746,-2)),"TBD")),(IFERROR(IF(AF746=0,WORKDAY(AE746,-4),WORKDAY(AF746,-4)),"TBD")))</f>
        <v>TBD</v>
      </c>
      <c r="AH746" s="182"/>
      <c r="AI746" s="251" t="str">
        <f>IFERROR(VLOOKUP(SPARES_MANUF[[#This Row],[LCT pour mise à la MAD]],[2]MAD!$B$4:$J$500000,2,FALSE),"MAD TBD")</f>
        <v>MAD TBD</v>
      </c>
      <c r="AJ746" s="249" t="str">
        <f>IFERROR(VLOOKUP(SPARES_MANUF[[#This Row],[LCT pour mise à la MAD]],[2]MAD!$B$4:$J$500000,9,FALSE),"")</f>
        <v/>
      </c>
      <c r="AK746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6" s="192" t="str">
        <f>SPARES_MANUF[[#This Row],[Promised ODD]]</f>
        <v>TBD</v>
      </c>
      <c r="AM746" s="146"/>
      <c r="AN746" s="220">
        <f>IFERROR(VLOOKUP(SPARES_MANUF[[#This Row],[P/N]],'Table V'!A$1:O$7777,13,FALSE),"0,00")</f>
        <v>13676</v>
      </c>
      <c r="AO746" s="221">
        <f>IFERROR(VLOOKUP(SPARES_MANUF[[#This Row],[P/N]],'Table V'!A$1:O$7777,14,FALSE),"0,00")</f>
        <v>19359</v>
      </c>
      <c r="AP746" s="219" t="str">
        <f>IFERROR(VLOOKUP(SPARES_MANUF[[#This Row],[P/N]],'Table V'!A$1:O$7777,15,FALSE),"TBD")</f>
        <v>USD</v>
      </c>
      <c r="AQ746" s="218">
        <f>IFERROR(VLOOKUP(SPARES_MANUF[[#This Row],[CONCAT]],[3]PO_AS!$A$2:$R$2520,16,FALSE),"TBD")</f>
        <v>13676</v>
      </c>
      <c r="AR746" s="219" t="str">
        <f>IFERROR(VLOOKUP(SPARES_MANUF[[#This Row],[CONCAT]],[3]PO_AS!$A$2:$S$2520,18,FALSE),"TBD")</f>
        <v>USD</v>
      </c>
      <c r="AS746" s="219" t="str">
        <f>IF(OR(AN746=AQ746,AO746=AQ746),"Valide","Non valide")</f>
        <v>Valide</v>
      </c>
      <c r="AT746" s="219" t="str">
        <f>IFERROR(IF(SEARCH(AP746,AR746),"Valide","Non valide"),"Non valide")</f>
        <v>Valide</v>
      </c>
      <c r="AU746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13676</v>
      </c>
      <c r="AV746" s="227">
        <f>IFERROR(SPARES_MANUF[[#This Row],[CA]]*INDEX('Paramètres listes'!$A$32:$C$34,MATCH(SPARES_MANUF[[#This Row],[Devise vendue]],'Paramètres listes'!$A$32:$A$34,0),MATCH(DASHBOARD!$J$5,'Paramètres listes'!$A$32:$C$32,0)),"0,00")</f>
        <v>12171.64</v>
      </c>
      <c r="AW746" s="342" t="str">
        <f>LEFT(SPARES_MANUF[[#This Row],[LCT]],9)</f>
        <v>LCT395813</v>
      </c>
      <c r="AX746" s="219" t="str">
        <f>SPARES_MANUF[[#This Row],[Collaborated date]]</f>
        <v>TBD</v>
      </c>
      <c r="AY746" s="222">
        <f>IF(AND(SPARES_MANUF[[#This Row],[Dashboard date]]&gt;40179,SPARES_MANUF[[#This Row],[Dashboard date]]&lt;45658),SPARES_MANUF[[#This Row],[Dashboard date]],0)</f>
        <v>0</v>
      </c>
      <c r="AZ746" s="223">
        <f>IF(OR(SPARES_MANUF[[#This Row],[Client]]="STELIA",SPARES_MANUF[[#This Row],[Priority]]="RTN",SPARES_MANUF[[#This Row],[Priority]]="EXP",SPARES_MANUF[[#This Row],[Priority]]="CRIT"),2,1)</f>
        <v>2</v>
      </c>
      <c r="BA746" s="224">
        <f>IFERROR(VLOOKUP(SPARES_MANUF[[#This Row],[P/N]],Tableau2[[#All],[PN]:[Temps alloués (h)]],16,FALSE),"TBD")</f>
        <v>0</v>
      </c>
      <c r="BB746" s="224">
        <f>IFERROR(SUM(SPARES_MANUF[[#This Row],[Temps alloués Unitaire]]*SPARES_MANUF[[#This Row],[Requested Qty]]),"TBD")</f>
        <v>0</v>
      </c>
    </row>
    <row r="747" spans="1:54" ht="25.5" hidden="1" x14ac:dyDescent="0.2">
      <c r="A747" s="343" t="str">
        <f>C747&amp;(RIGHT(D747,2))</f>
        <v>2822399010</v>
      </c>
      <c r="B747" s="173" t="str">
        <f>IFERROR(VLOOKUP(F747,'Table V'!A:K,11,FALSE),"TBD")</f>
        <v>AIRBUS</v>
      </c>
      <c r="C747" s="173">
        <v>28223990</v>
      </c>
      <c r="D747" s="176">
        <v>10</v>
      </c>
      <c r="E747" s="175" t="s">
        <v>86</v>
      </c>
      <c r="F747" s="173" t="s">
        <v>561</v>
      </c>
      <c r="G747" s="173">
        <v>1</v>
      </c>
      <c r="H747" s="173">
        <v>1</v>
      </c>
      <c r="I747" s="146" t="str">
        <f>IFERROR(VLOOKUP(F747,'Stock PHS'!A:F,6,FALSE),"")</f>
        <v/>
      </c>
      <c r="J747" s="149" t="str">
        <f>IFERROR(VLOOKUP(F747,'Table V'!A:I,9,FALSE),"P/N INCONNU")</f>
        <v>P/N CONNU</v>
      </c>
      <c r="K747" s="173" t="str">
        <f>IFERROR(VLOOKUP(F747,'Table V'!A:J,10,FALSE),"TBD")</f>
        <v>NB01424P</v>
      </c>
      <c r="L747" s="173" t="str">
        <f>IFERROR(VLOOKUP(F747,'Table V'!A:C,3,FALSE),"LdF non existante")</f>
        <v>LdF Non approuvée</v>
      </c>
      <c r="M747" s="176"/>
      <c r="N747" s="176" t="str">
        <f>IFERROR(VLOOKUP(F747,'Table V'!A:H,8,FALSE),"À définir")</f>
        <v>NON</v>
      </c>
      <c r="O747" s="173">
        <f>IFERROR(VLOOKUP(F747,'Table V'!A:E,2,FALSE),"TBD")</f>
        <v>108</v>
      </c>
      <c r="P747" s="176" t="str">
        <f>IFERROR(CONCATENATE(VLOOKUP(F747,'Table V'!$A$1:$Q$259969,17,FALSE),"-",(RIGHT(C747,4)),"0",D747),"")</f>
        <v>1251019-3990010</v>
      </c>
      <c r="Q747" s="177" t="str">
        <f>IFERROR(VLOOKUP(F747,'Table V'!A:L,12,FALSE),"")</f>
        <v>LAB</v>
      </c>
      <c r="R747" s="174" t="s">
        <v>2188</v>
      </c>
      <c r="S747" s="173" t="s">
        <v>263</v>
      </c>
      <c r="T747" s="182"/>
      <c r="U747" s="178"/>
      <c r="V747" s="179">
        <f>IFERROR(VLOOKUP(F747,'Table V'!A:F,6,FALSE),"TBD")</f>
        <v>6963403800</v>
      </c>
      <c r="W747" s="180" t="str">
        <f>IFERROR(VLOOKUP(F747,'Table V'!A:G,7,FALSE),"TBD")</f>
        <v>Qté 1</v>
      </c>
      <c r="X747" s="180" t="str">
        <f>IFERROR(VLOOKUP(A747,[1]Feuil1!$A:$AJ,32,FALSE),"N/A")</f>
        <v>Waiting</v>
      </c>
      <c r="Y747" s="181" t="s">
        <v>1897</v>
      </c>
      <c r="Z747" s="156" t="s">
        <v>2191</v>
      </c>
      <c r="AA747" s="173" t="s">
        <v>840</v>
      </c>
      <c r="AB747" s="176">
        <v>26926</v>
      </c>
      <c r="AC747" s="176"/>
      <c r="AD747" s="176"/>
      <c r="AE747" s="182">
        <v>43754.999988425923</v>
      </c>
      <c r="AF747" s="182" t="s">
        <v>129</v>
      </c>
      <c r="AG747" s="182" t="str">
        <f>IF(OR(E747="AOG",E747="CRIT"),(IFERROR(IF(AF747=0,WORKDAY(AE747,-2),WORKDAY(AF747,-2)),"TBD")),(IFERROR(IF(AF747=0,WORKDAY(AE747,-4),WORKDAY(AF747,-4)),"TBD")))</f>
        <v>TBD</v>
      </c>
      <c r="AH747" s="182"/>
      <c r="AI747" s="251" t="str">
        <f>IFERROR(VLOOKUP(SPARES_MANUF[[#This Row],[LCT pour mise à la MAD]],[2]MAD!$B$4:$J$500000,2,FALSE),"MAD TBD")</f>
        <v>MAD TBD</v>
      </c>
      <c r="AJ747" s="249" t="str">
        <f>IFERROR(VLOOKUP(SPARES_MANUF[[#This Row],[LCT pour mise à la MAD]],[2]MAD!$B$4:$J$500000,9,FALSE),"")</f>
        <v/>
      </c>
      <c r="AK747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7" s="192" t="str">
        <f>SPARES_MANUF[[#This Row],[Promised ODD]]</f>
        <v>TBD</v>
      </c>
      <c r="AM747" s="146"/>
      <c r="AN747" s="220">
        <f>IFERROR(VLOOKUP(SPARES_MANUF[[#This Row],[P/N]],'Table V'!A$1:O$7777,13,FALSE),"0,00")</f>
        <v>4194</v>
      </c>
      <c r="AO747" s="221">
        <f>IFERROR(VLOOKUP(SPARES_MANUF[[#This Row],[P/N]],'Table V'!A$1:O$7777,14,FALSE),"0,00")</f>
        <v>0</v>
      </c>
      <c r="AP747" s="219" t="str">
        <f>IFERROR(VLOOKUP(SPARES_MANUF[[#This Row],[P/N]],'Table V'!A$1:O$7777,15,FALSE),"TBD")</f>
        <v>USD</v>
      </c>
      <c r="AQ747" s="218">
        <f>IFERROR(VLOOKUP(SPARES_MANUF[[#This Row],[CONCAT]],[3]PO_AS!$A$2:$R$2520,16,FALSE),"TBD")</f>
        <v>4194</v>
      </c>
      <c r="AR747" s="219" t="str">
        <f>IFERROR(VLOOKUP(SPARES_MANUF[[#This Row],[CONCAT]],[3]PO_AS!$A$2:$S$2520,18,FALSE),"TBD")</f>
        <v>USD</v>
      </c>
      <c r="AS747" s="219" t="str">
        <f>IF(OR(AN747=AQ747,AO747=AQ747),"Valide","Non valide")</f>
        <v>Valide</v>
      </c>
      <c r="AT747" s="219" t="str">
        <f>IFERROR(IF(SEARCH(AP747,AR747),"Valide","Non valide"),"Non valide")</f>
        <v>Valide</v>
      </c>
      <c r="AU747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4194</v>
      </c>
      <c r="AV747" s="227">
        <f>IFERROR(SPARES_MANUF[[#This Row],[CA]]*INDEX('Paramètres listes'!$A$32:$C$34,MATCH(SPARES_MANUF[[#This Row],[Devise vendue]],'Paramètres listes'!$A$32:$A$34,0),MATCH(DASHBOARD!$J$5,'Paramètres listes'!$A$32:$C$32,0)),"0,00")</f>
        <v>3732.66</v>
      </c>
      <c r="AW747" s="342" t="str">
        <f>LEFT(SPARES_MANUF[[#This Row],[LCT]],9)</f>
        <v>LCT395815</v>
      </c>
      <c r="AX747" s="219" t="str">
        <f>SPARES_MANUF[[#This Row],[Collaborated date]]</f>
        <v>TBD</v>
      </c>
      <c r="AY747" s="222">
        <f>IF(AND(SPARES_MANUF[[#This Row],[Dashboard date]]&gt;40179,SPARES_MANUF[[#This Row],[Dashboard date]]&lt;45658),SPARES_MANUF[[#This Row],[Dashboard date]],0)</f>
        <v>0</v>
      </c>
      <c r="AZ747" s="223">
        <f>IF(OR(SPARES_MANUF[[#This Row],[Client]]="STELIA",SPARES_MANUF[[#This Row],[Priority]]="RTN",SPARES_MANUF[[#This Row],[Priority]]="EXP",SPARES_MANUF[[#This Row],[Priority]]="CRIT"),2,1)</f>
        <v>2</v>
      </c>
      <c r="BA747" s="224">
        <f>IFERROR(VLOOKUP(SPARES_MANUF[[#This Row],[P/N]],Tableau2[[#All],[PN]:[Temps alloués (h)]],16,FALSE),"TBD")</f>
        <v>4.9800000000000004</v>
      </c>
      <c r="BB747" s="224">
        <f>IFERROR(SUM(SPARES_MANUF[[#This Row],[Temps alloués Unitaire]]*SPARES_MANUF[[#This Row],[Requested Qty]]),"TBD")</f>
        <v>4.9800000000000004</v>
      </c>
    </row>
    <row r="748" spans="1:54" ht="38.25" hidden="1" x14ac:dyDescent="0.2">
      <c r="A748" s="337" t="str">
        <f>C748&amp;(RIGHT(D748,2))</f>
        <v>2822399120</v>
      </c>
      <c r="B748" s="146" t="str">
        <f>IFERROR(VLOOKUP(F748,'Table V'!A:K,11,FALSE),"TBD")</f>
        <v>AIRBUS</v>
      </c>
      <c r="C748" s="146">
        <v>28223991</v>
      </c>
      <c r="D748" s="150">
        <v>20</v>
      </c>
      <c r="E748" s="148" t="s">
        <v>86</v>
      </c>
      <c r="F748" s="146" t="s">
        <v>610</v>
      </c>
      <c r="G748" s="146">
        <v>1</v>
      </c>
      <c r="H748" s="146">
        <v>1</v>
      </c>
      <c r="I748" s="146" t="str">
        <f>IFERROR(VLOOKUP(F748,'Stock PHS'!A:F,6,FALSE),"")</f>
        <v/>
      </c>
      <c r="J748" s="149" t="str">
        <f>IFERROR(VLOOKUP(F748,'Table V'!A:I,9,FALSE),"P/N INCONNU")</f>
        <v>P/N CONNU</v>
      </c>
      <c r="K748" s="146" t="str">
        <f>IFERROR(VLOOKUP(F748,'Table V'!A:J,10,FALSE),"TBD")</f>
        <v>N/A</v>
      </c>
      <c r="L748" s="146" t="str">
        <f>IFERROR(VLOOKUP(F748,'Table V'!A:C,3,FALSE),"LdF non existante")</f>
        <v>LdF approuvée</v>
      </c>
      <c r="M748" s="150"/>
      <c r="N748" s="150" t="str">
        <f>IFERROR(VLOOKUP(F748,'Table V'!A:H,8,FALSE),"À définir")</f>
        <v>NON</v>
      </c>
      <c r="O748" s="146">
        <f>IFERROR(VLOOKUP(F748,'Table V'!A:E,2,FALSE),"TBD")</f>
        <v>510</v>
      </c>
      <c r="P748" s="150" t="str">
        <f>IFERROR(CONCATENATE(VLOOKUP(F748,'Table V'!$A$1:$Q$259969,17,FALSE),"-",(RIGHT(C748,4)),"0",D748),"")</f>
        <v>1251319-3991020</v>
      </c>
      <c r="Q748" s="151" t="str">
        <f>IFERROR(VLOOKUP(F748,'Table V'!A:L,12,FALSE),"")</f>
        <v>LAB</v>
      </c>
      <c r="R748" s="147" t="s">
        <v>2189</v>
      </c>
      <c r="S748" s="146" t="s">
        <v>168</v>
      </c>
      <c r="T748" s="157"/>
      <c r="U748" s="152"/>
      <c r="V748" s="153">
        <f>IFERROR(VLOOKUP(F748,'Table V'!A:F,6,FALSE),"TBD")</f>
        <v>6530207600</v>
      </c>
      <c r="W748" s="154" t="str">
        <f>IFERROR(VLOOKUP(F748,'Table V'!A:G,7,FALSE),"TBD")</f>
        <v>Qté 1</v>
      </c>
      <c r="X748" s="154" t="str">
        <f>IFERROR(VLOOKUP(A748,[1]Feuil1!$A:$AJ,32,FALSE),"N/A")</f>
        <v>Waiting</v>
      </c>
      <c r="Y748" s="155" t="s">
        <v>1897</v>
      </c>
      <c r="Z748" s="156" t="s">
        <v>2239</v>
      </c>
      <c r="AA748" s="146" t="s">
        <v>840</v>
      </c>
      <c r="AB748" s="150">
        <v>26927</v>
      </c>
      <c r="AC748" s="150"/>
      <c r="AD748" s="150"/>
      <c r="AE748" s="157">
        <v>43753.999988425923</v>
      </c>
      <c r="AF748" s="157" t="s">
        <v>129</v>
      </c>
      <c r="AG748" s="157" t="str">
        <f>IF(OR(E748="AOG",E748="CRIT"),(IFERROR(IF(AF748=0,WORKDAY(AE748,-2),WORKDAY(AF748,-2)),"TBD")),(IFERROR(IF(AF748=0,WORKDAY(AE748,-4),WORKDAY(AF748,-4)),"TBD")))</f>
        <v>TBD</v>
      </c>
      <c r="AH748" s="350"/>
      <c r="AI748" s="251" t="str">
        <f>IFERROR(VLOOKUP(SPARES_MANUF[[#This Row],[LCT pour mise à la MAD]],[2]MAD!$B$4:$J$500000,2,FALSE),"MAD TBD")</f>
        <v>MAD TBD</v>
      </c>
      <c r="AJ748" s="249" t="str">
        <f>IFERROR(VLOOKUP(SPARES_MANUF[[#This Row],[LCT pour mise à la MAD]],[2]MAD!$B$4:$J$500000,9,FALSE),"")</f>
        <v/>
      </c>
      <c r="AK748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8" s="158" t="str">
        <f>SPARES_MANUF[[#This Row],[Promised ODD]]</f>
        <v>TBD</v>
      </c>
      <c r="AM748" s="146"/>
      <c r="AN748" s="200">
        <f>IFERROR(VLOOKUP(SPARES_MANUF[[#This Row],[P/N]],'Table V'!A$1:O$7777,13,FALSE),"0,00")</f>
        <v>1460</v>
      </c>
      <c r="AO748" s="218">
        <f>IFERROR(VLOOKUP(SPARES_MANUF[[#This Row],[P/N]],'Table V'!A$1:O$7777,14,FALSE),"0,00")</f>
        <v>2347</v>
      </c>
      <c r="AP748" s="219" t="str">
        <f>IFERROR(VLOOKUP(SPARES_MANUF[[#This Row],[P/N]],'Table V'!A$1:O$7777,15,FALSE),"TBD")</f>
        <v>USD</v>
      </c>
      <c r="AQ748" s="218">
        <f>IFERROR(VLOOKUP(SPARES_MANUF[[#This Row],[CONCAT]],[3]PO_AS!$A$2:$R$2520,16,FALSE),"TBD")</f>
        <v>1460</v>
      </c>
      <c r="AR748" s="219" t="str">
        <f>IFERROR(VLOOKUP(SPARES_MANUF[[#This Row],[CONCAT]],[3]PO_AS!$A$2:$S$2520,18,FALSE),"TBD")</f>
        <v>USD</v>
      </c>
      <c r="AS748" s="219" t="str">
        <f>IF(OR(AN748=AQ748,AO748=AQ748),"Valide","Non valide")</f>
        <v>Valide</v>
      </c>
      <c r="AT748" s="219" t="str">
        <f>IFERROR(IF(SEARCH(AP748,AR748),"Valide","Non valide"),"Non valide")</f>
        <v>Valide</v>
      </c>
      <c r="AU748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748" s="227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748" s="342" t="str">
        <f>LEFT(SPARES_MANUF[[#This Row],[LCT]],9)</f>
        <v>LCT395817</v>
      </c>
      <c r="AX748" s="219" t="str">
        <f>SPARES_MANUF[[#This Row],[Collaborated date]]</f>
        <v>TBD</v>
      </c>
      <c r="AY748" s="222">
        <f>IF(AND(SPARES_MANUF[[#This Row],[Dashboard date]]&gt;40179,SPARES_MANUF[[#This Row],[Dashboard date]]&lt;45658),SPARES_MANUF[[#This Row],[Dashboard date]],0)</f>
        <v>0</v>
      </c>
      <c r="AZ748" s="223">
        <f>IF(OR(SPARES_MANUF[[#This Row],[Client]]="STELIA",SPARES_MANUF[[#This Row],[Priority]]="RTN",SPARES_MANUF[[#This Row],[Priority]]="EXP",SPARES_MANUF[[#This Row],[Priority]]="CRIT"),2,1)</f>
        <v>2</v>
      </c>
      <c r="BA748" s="224">
        <f>IFERROR(VLOOKUP(SPARES_MANUF[[#This Row],[P/N]],Tableau2[[#All],[PN]:[Temps alloués (h)]],16,FALSE),"TBD")</f>
        <v>2.39</v>
      </c>
      <c r="BB748" s="224">
        <f>IFERROR(SUM(SPARES_MANUF[[#This Row],[Temps alloués Unitaire]]*SPARES_MANUF[[#This Row],[Requested Qty]]),"TBD")</f>
        <v>2.39</v>
      </c>
    </row>
    <row r="749" spans="1:54" ht="38.25" hidden="1" x14ac:dyDescent="0.2">
      <c r="A749" s="337" t="str">
        <f>C749&amp;(RIGHT(D749,2))</f>
        <v>2822399110</v>
      </c>
      <c r="B749" s="146" t="str">
        <f>IFERROR(VLOOKUP(F749,'Table V'!A:K,11,FALSE),"TBD")</f>
        <v>AIRBUS</v>
      </c>
      <c r="C749" s="146">
        <v>28223991</v>
      </c>
      <c r="D749" s="150">
        <v>10</v>
      </c>
      <c r="E749" s="148" t="s">
        <v>86</v>
      </c>
      <c r="F749" s="146" t="s">
        <v>610</v>
      </c>
      <c r="G749" s="146">
        <v>1</v>
      </c>
      <c r="H749" s="146">
        <v>1</v>
      </c>
      <c r="I749" s="146" t="str">
        <f>IFERROR(VLOOKUP(F749,'Stock PHS'!A:F,6,FALSE),"")</f>
        <v/>
      </c>
      <c r="J749" s="149" t="str">
        <f>IFERROR(VLOOKUP(F749,'Table V'!A:I,9,FALSE),"P/N INCONNU")</f>
        <v>P/N CONNU</v>
      </c>
      <c r="K749" s="146" t="str">
        <f>IFERROR(VLOOKUP(F749,'Table V'!A:J,10,FALSE),"TBD")</f>
        <v>N/A</v>
      </c>
      <c r="L749" s="146" t="str">
        <f>IFERROR(VLOOKUP(F749,'Table V'!A:C,3,FALSE),"LdF non existante")</f>
        <v>LdF approuvée</v>
      </c>
      <c r="M749" s="150"/>
      <c r="N749" s="150" t="str">
        <f>IFERROR(VLOOKUP(F749,'Table V'!A:H,8,FALSE),"À définir")</f>
        <v>NON</v>
      </c>
      <c r="O749" s="146">
        <f>IFERROR(VLOOKUP(F749,'Table V'!A:E,2,FALSE),"TBD")</f>
        <v>510</v>
      </c>
      <c r="P749" s="150" t="str">
        <f>IFERROR(CONCATENATE(VLOOKUP(F749,'Table V'!$A$1:$Q$259969,17,FALSE),"-",(RIGHT(C749,4)),"0",D749),"")</f>
        <v>1251319-3991010</v>
      </c>
      <c r="Q749" s="151" t="str">
        <f>IFERROR(VLOOKUP(F749,'Table V'!A:L,12,FALSE),"")</f>
        <v>LAB</v>
      </c>
      <c r="R749" s="147" t="s">
        <v>2190</v>
      </c>
      <c r="S749" s="146" t="s">
        <v>841</v>
      </c>
      <c r="T749" s="157"/>
      <c r="U749" s="152"/>
      <c r="V749" s="153">
        <f>IFERROR(VLOOKUP(F749,'Table V'!A:F,6,FALSE),"TBD")</f>
        <v>6530207600</v>
      </c>
      <c r="W749" s="154" t="str">
        <f>IFERROR(VLOOKUP(F749,'Table V'!A:G,7,FALSE),"TBD")</f>
        <v>Qté 1</v>
      </c>
      <c r="X749" s="154" t="str">
        <f>IFERROR(VLOOKUP(A749,[1]Feuil1!$A:$AJ,32,FALSE),"N/A")</f>
        <v>Waiting</v>
      </c>
      <c r="Y749" s="155" t="s">
        <v>1897</v>
      </c>
      <c r="Z749" s="156" t="s">
        <v>2239</v>
      </c>
      <c r="AA749" s="146" t="s">
        <v>840</v>
      </c>
      <c r="AB749" s="150">
        <v>26927</v>
      </c>
      <c r="AC749" s="150"/>
      <c r="AD749" s="150"/>
      <c r="AE749" s="157">
        <v>43753.999988425923</v>
      </c>
      <c r="AF749" s="157" t="s">
        <v>129</v>
      </c>
      <c r="AG749" s="157" t="str">
        <f>IF(OR(E749="AOG",E749="CRIT"),(IFERROR(IF(AF749=0,WORKDAY(AE749,-2),WORKDAY(AF749,-2)),"TBD")),(IFERROR(IF(AF749=0,WORKDAY(AE749,-4),WORKDAY(AF749,-4)),"TBD")))</f>
        <v>TBD</v>
      </c>
      <c r="AH749" s="350"/>
      <c r="AI749" s="251" t="str">
        <f>IFERROR(VLOOKUP(SPARES_MANUF[[#This Row],[LCT pour mise à la MAD]],[2]MAD!$B$4:$J$500000,2,FALSE),"MAD TBD")</f>
        <v>MAD TBD</v>
      </c>
      <c r="AJ749" s="249" t="str">
        <f>IFERROR(VLOOKUP(SPARES_MANUF[[#This Row],[LCT pour mise à la MAD]],[2]MAD!$B$4:$J$500000,9,FALSE),"")</f>
        <v/>
      </c>
      <c r="AK749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49" s="158" t="str">
        <f>SPARES_MANUF[[#This Row],[Promised ODD]]</f>
        <v>TBD</v>
      </c>
      <c r="AM749" s="146"/>
      <c r="AN749" s="200">
        <f>IFERROR(VLOOKUP(SPARES_MANUF[[#This Row],[P/N]],'Table V'!A$1:O$7777,13,FALSE),"0,00")</f>
        <v>1460</v>
      </c>
      <c r="AO749" s="218">
        <f>IFERROR(VLOOKUP(SPARES_MANUF[[#This Row],[P/N]],'Table V'!A$1:O$7777,14,FALSE),"0,00")</f>
        <v>2347</v>
      </c>
      <c r="AP749" s="219" t="str">
        <f>IFERROR(VLOOKUP(SPARES_MANUF[[#This Row],[P/N]],'Table V'!A$1:O$7777,15,FALSE),"TBD")</f>
        <v>USD</v>
      </c>
      <c r="AQ749" s="218">
        <f>IFERROR(VLOOKUP(SPARES_MANUF[[#This Row],[CONCAT]],[3]PO_AS!$A$2:$R$2520,16,FALSE),"TBD")</f>
        <v>1460</v>
      </c>
      <c r="AR749" s="219" t="str">
        <f>IFERROR(VLOOKUP(SPARES_MANUF[[#This Row],[CONCAT]],[3]PO_AS!$A$2:$S$2520,18,FALSE),"TBD")</f>
        <v>USD</v>
      </c>
      <c r="AS749" s="219" t="str">
        <f>IF(OR(AN749=AQ749,AO749=AQ749),"Valide","Non valide")</f>
        <v>Valide</v>
      </c>
      <c r="AT749" s="219" t="str">
        <f>IFERROR(IF(SEARCH(AP749,AR749),"Valide","Non valide"),"Non valide")</f>
        <v>Valide</v>
      </c>
      <c r="AU749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1460</v>
      </c>
      <c r="AV749" s="227">
        <f>IFERROR(SPARES_MANUF[[#This Row],[CA]]*INDEX('Paramètres listes'!$A$32:$C$34,MATCH(SPARES_MANUF[[#This Row],[Devise vendue]],'Paramètres listes'!$A$32:$A$34,0),MATCH(DASHBOARD!$J$5,'Paramètres listes'!$A$32:$C$32,0)),"0,00")</f>
        <v>1299.4000000000001</v>
      </c>
      <c r="AW749" s="342" t="str">
        <f>LEFT(SPARES_MANUF[[#This Row],[LCT]],9)</f>
        <v>LCT395819</v>
      </c>
      <c r="AX749" s="219" t="str">
        <f>SPARES_MANUF[[#This Row],[Collaborated date]]</f>
        <v>TBD</v>
      </c>
      <c r="AY749" s="222">
        <f>IF(AND(SPARES_MANUF[[#This Row],[Dashboard date]]&gt;40179,SPARES_MANUF[[#This Row],[Dashboard date]]&lt;45658),SPARES_MANUF[[#This Row],[Dashboard date]],0)</f>
        <v>0</v>
      </c>
      <c r="AZ749" s="223">
        <f>IF(OR(SPARES_MANUF[[#This Row],[Client]]="STELIA",SPARES_MANUF[[#This Row],[Priority]]="RTN",SPARES_MANUF[[#This Row],[Priority]]="EXP",SPARES_MANUF[[#This Row],[Priority]]="CRIT"),2,1)</f>
        <v>2</v>
      </c>
      <c r="BA749" s="224">
        <f>IFERROR(VLOOKUP(SPARES_MANUF[[#This Row],[P/N]],Tableau2[[#All],[PN]:[Temps alloués (h)]],16,FALSE),"TBD")</f>
        <v>2.39</v>
      </c>
      <c r="BB749" s="224">
        <f>IFERROR(SUM(SPARES_MANUF[[#This Row],[Temps alloués Unitaire]]*SPARES_MANUF[[#This Row],[Requested Qty]]),"TBD")</f>
        <v>2.39</v>
      </c>
    </row>
    <row r="750" spans="1:54" hidden="1" x14ac:dyDescent="0.2">
      <c r="A750" s="337" t="str">
        <f>C750&amp;(RIGHT(D750,2))</f>
        <v>CDE-CCP7770103</v>
      </c>
      <c r="B750" s="146" t="str">
        <f>IFERROR(VLOOKUP(F750,'Table V'!A:K,11,FALSE),"TBD")</f>
        <v>LATECOERE</v>
      </c>
      <c r="C750" s="146" t="s">
        <v>300</v>
      </c>
      <c r="D750" s="150" t="s">
        <v>1067</v>
      </c>
      <c r="E750" s="148"/>
      <c r="F750" s="146" t="s">
        <v>1476</v>
      </c>
      <c r="G750" s="146">
        <v>3</v>
      </c>
      <c r="H750" s="146">
        <v>3</v>
      </c>
      <c r="I750" s="146" t="str">
        <f>IFERROR(VLOOKUP(F750,'Stock PHS'!A:F,6,FALSE),"")</f>
        <v/>
      </c>
      <c r="J750" s="149" t="str">
        <f>IFERROR(VLOOKUP(F750,'Table V'!A:I,9,FALSE),"P/N INCONNU")</f>
        <v>P/N CONNU</v>
      </c>
      <c r="K750" s="146" t="str">
        <f>IFERROR(VLOOKUP(F750,'Table V'!A:J,10,FALSE),"TBD")</f>
        <v>N/A</v>
      </c>
      <c r="L750" s="146" t="str">
        <f>IFERROR(VLOOKUP(F750,'Table V'!A:C,3,FALSE),"LdF non existante")</f>
        <v>LdF approuvée</v>
      </c>
      <c r="M750" s="150"/>
      <c r="N750" s="150" t="str">
        <f>IFERROR(VLOOKUP(F750,'Table V'!A:H,8,FALSE),"À définir")</f>
        <v>N/A</v>
      </c>
      <c r="O750" s="146" t="str">
        <f>IFERROR(VLOOKUP(F750,'Table V'!A:E,2,FALSE),"TBD")</f>
        <v>FDCP-L1</v>
      </c>
      <c r="P750" s="150" t="str">
        <f>IFERROR(CONCATENATE(VLOOKUP(F750,'Table V'!$A$1:$Q$259969,17,FALSE),"-",(RIGHT(C750,4)),"0",D750),"")</f>
        <v>1251619-701003</v>
      </c>
      <c r="Q750" s="151" t="str">
        <f>IFERROR(VLOOKUP(F750,'Table V'!A:L,12,FALSE),"")</f>
        <v>COL</v>
      </c>
      <c r="R750" s="147" t="s">
        <v>44</v>
      </c>
      <c r="S750" s="146">
        <v>73220017</v>
      </c>
      <c r="T750" s="182"/>
      <c r="U750" s="152"/>
      <c r="V750" s="153" t="str">
        <f>IFERROR(VLOOKUP(F750,'Table V'!A:F,6,FALSE),"TBD")</f>
        <v>N/A</v>
      </c>
      <c r="W750" s="154" t="str">
        <f>IFERROR(VLOOKUP(F750,'Table V'!A:G,7,FALSE),"TBD")</f>
        <v>N/A</v>
      </c>
      <c r="X750" s="154" t="str">
        <f>IFERROR(VLOOKUP(A750,[1]Feuil1!$A:$AJ,32,FALSE),"N/A")</f>
        <v>N/A</v>
      </c>
      <c r="Y750" s="155" t="s">
        <v>1897</v>
      </c>
      <c r="Z750" s="89" t="s">
        <v>2194</v>
      </c>
      <c r="AA750" s="81" t="s">
        <v>141</v>
      </c>
      <c r="AB750" s="150"/>
      <c r="AC750" s="150"/>
      <c r="AD750" s="150"/>
      <c r="AE750" s="157" t="s">
        <v>129</v>
      </c>
      <c r="AF750" s="157" t="s">
        <v>129</v>
      </c>
      <c r="AG750" s="157" t="str">
        <f>IF(OR(E750="AOG",E750="CRIT"),(IFERROR(IF(AF750=0,WORKDAY(AE750,-2),WORKDAY(AF750,-2)),"TBD")),(IFERROR(IF(AF750=0,WORKDAY(AE750,-4),WORKDAY(AF750,-4)),"TBD")))</f>
        <v>TBD</v>
      </c>
      <c r="AH750" s="350"/>
      <c r="AI750" s="251" t="str">
        <f>IFERROR(VLOOKUP(SPARES_MANUF[[#This Row],[LCT pour mise à la MAD]],[2]MAD!$B$4:$J$500000,2,FALSE),"MAD TBD")</f>
        <v>MAD TBD</v>
      </c>
      <c r="AJ750" s="249" t="str">
        <f>IFERROR(VLOOKUP(SPARES_MANUF[[#This Row],[LCT pour mise à la MAD]],[2]MAD!$B$4:$J$500000,9,FALSE),"")</f>
        <v/>
      </c>
      <c r="AK750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0" s="158" t="str">
        <f>SPARES_MANUF[[#This Row],[Promised ODD]]</f>
        <v>TBD</v>
      </c>
      <c r="AM750" s="146"/>
      <c r="AN750" s="200">
        <f>IFERROR(VLOOKUP(SPARES_MANUF[[#This Row],[P/N]],'Table V'!A$1:O$7777,13,FALSE),"0,00")</f>
        <v>1239</v>
      </c>
      <c r="AO750" s="218" t="str">
        <f>IFERROR(VLOOKUP(SPARES_MANUF[[#This Row],[P/N]],'Table V'!A$1:O$7777,14,FALSE),"0,00")</f>
        <v>N/A</v>
      </c>
      <c r="AP750" s="219" t="str">
        <f>IFERROR(VLOOKUP(SPARES_MANUF[[#This Row],[P/N]],'Table V'!A$1:O$7777,15,FALSE),"TBD")</f>
        <v>EUR</v>
      </c>
      <c r="AQ750" s="218" t="str">
        <f>IFERROR(VLOOKUP(SPARES_MANUF[[#This Row],[CONCAT]],[3]PO_AS!$A$2:$R$2520,16,FALSE),"TBD")</f>
        <v>TBD</v>
      </c>
      <c r="AR750" s="219" t="str">
        <f>IFERROR(VLOOKUP(SPARES_MANUF[[#This Row],[CONCAT]],[3]PO_AS!$A$2:$S$2520,18,FALSE),"TBD")</f>
        <v>TBD</v>
      </c>
      <c r="AS750" s="219" t="str">
        <f>IF(OR(AN750=AQ750,AO750=AQ750),"Valide","Non valide")</f>
        <v>Non valide</v>
      </c>
      <c r="AT750" s="219" t="str">
        <f>IFERROR(IF(SEARCH(AP750,AR750),"Valide","Non valide"),"Non valide")</f>
        <v>Non valide</v>
      </c>
      <c r="AU750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3717</v>
      </c>
      <c r="AV750" s="227">
        <f>IFERROR(SPARES_MANUF[[#This Row],[CA]]*INDEX('Paramètres listes'!$A$32:$C$34,MATCH(SPARES_MANUF[[#This Row],[Devise vendue]],'Paramètres listes'!$A$32:$A$34,0),MATCH(DASHBOARD!$J$5,'Paramètres listes'!$A$32:$C$32,0)),"0,00")</f>
        <v>3717</v>
      </c>
      <c r="AW750" s="342" t="str">
        <f>LEFT(SPARES_MANUF[[#This Row],[LCT]],9)</f>
        <v>N/A</v>
      </c>
      <c r="AX750" s="219" t="str">
        <f>SPARES_MANUF[[#This Row],[Collaborated date]]</f>
        <v>TBD</v>
      </c>
      <c r="AY750" s="222">
        <f>IF(AND(SPARES_MANUF[[#This Row],[Dashboard date]]&gt;40179,SPARES_MANUF[[#This Row],[Dashboard date]]&lt;45658),SPARES_MANUF[[#This Row],[Dashboard date]],0)</f>
        <v>0</v>
      </c>
      <c r="AZ750" s="223">
        <f>IF(OR(SPARES_MANUF[[#This Row],[Client]]="STELIA",SPARES_MANUF[[#This Row],[Priority]]="RTN",SPARES_MANUF[[#This Row],[Priority]]="EXP",SPARES_MANUF[[#This Row],[Priority]]="CRIT"),2,1)</f>
        <v>1</v>
      </c>
      <c r="BA750" s="224">
        <f>IFERROR(VLOOKUP(SPARES_MANUF[[#This Row],[P/N]],Tableau2[[#All],[PN]:[Temps alloués (h)]],16,FALSE),"TBD")</f>
        <v>2.14</v>
      </c>
      <c r="BB750" s="224">
        <f>IFERROR(SUM(SPARES_MANUF[[#This Row],[Temps alloués Unitaire]]*SPARES_MANUF[[#This Row],[Requested Qty]]),"TBD")</f>
        <v>6.42</v>
      </c>
    </row>
    <row r="751" spans="1:54" ht="38.25" hidden="1" x14ac:dyDescent="0.2">
      <c r="A751" s="337" t="str">
        <f>C751&amp;(RIGHT(D751,2))</f>
        <v>2822994210</v>
      </c>
      <c r="B751" s="146" t="str">
        <f>IFERROR(VLOOKUP(F751,'Table V'!A:K,11,FALSE),"TBD")</f>
        <v>AIRBUS</v>
      </c>
      <c r="C751" s="146">
        <v>28229942</v>
      </c>
      <c r="D751" s="150">
        <v>10</v>
      </c>
      <c r="E751" s="148" t="s">
        <v>3</v>
      </c>
      <c r="F751" s="146" t="s">
        <v>1033</v>
      </c>
      <c r="G751" s="146">
        <v>1</v>
      </c>
      <c r="H751" s="146">
        <v>1</v>
      </c>
      <c r="I751" s="146" t="str">
        <f>IFERROR(VLOOKUP(F751,'Stock PHS'!A:F,6,FALSE),"")</f>
        <v/>
      </c>
      <c r="J751" s="149" t="str">
        <f>IFERROR(VLOOKUP(F751,'Table V'!A:I,9,FALSE),"P/N INCONNU")</f>
        <v>P/N CONNU</v>
      </c>
      <c r="K751" s="146" t="str">
        <f>IFERROR(VLOOKUP(F751,'Table V'!A:J,10,FALSE),"TBD")</f>
        <v>NB07663</v>
      </c>
      <c r="L751" s="146" t="str">
        <f>IFERROR(VLOOKUP(F751,'Table V'!A:C,3,FALSE),"LdF non existante")</f>
        <v>LdF Non approuvée</v>
      </c>
      <c r="M751" s="150"/>
      <c r="N751" s="150" t="str">
        <f>IFERROR(VLOOKUP(F751,'Table V'!A:H,8,FALSE),"À définir")</f>
        <v>NON</v>
      </c>
      <c r="O751" s="146">
        <f>IFERROR(VLOOKUP(F751,'Table V'!A:E,2,FALSE),"TBD")</f>
        <v>45</v>
      </c>
      <c r="P751" s="150" t="str">
        <f>IFERROR(CONCATENATE(VLOOKUP(F751,'Table V'!$A$1:$Q$259969,17,FALSE),"-",(RIGHT(C751,4)),"0",D751),"")</f>
        <v>1251019-9942010</v>
      </c>
      <c r="Q751" s="151" t="str">
        <f>IFERROR(VLOOKUP(F751,'Table V'!A:L,12,FALSE),"")</f>
        <v>LAB</v>
      </c>
      <c r="R751" s="147" t="s">
        <v>2202</v>
      </c>
      <c r="S751" s="81" t="s">
        <v>167</v>
      </c>
      <c r="T751" s="157"/>
      <c r="U751" s="152"/>
      <c r="V751" s="153" t="str">
        <f>IFERROR(VLOOKUP(F751,'Table V'!A:F,6,FALSE),"TBD")</f>
        <v>N/A</v>
      </c>
      <c r="W751" s="154" t="str">
        <f>IFERROR(VLOOKUP(F751,'Table V'!A:G,7,FALSE),"TBD")</f>
        <v>N/A</v>
      </c>
      <c r="X751" s="154" t="str">
        <f>IFERROR(VLOOKUP(A751,[1]Feuil1!$A:$AJ,32,FALSE),"N/A")</f>
        <v>N/A</v>
      </c>
      <c r="Y751" s="155" t="s">
        <v>1897</v>
      </c>
      <c r="Z751" s="156" t="s">
        <v>2240</v>
      </c>
      <c r="AA751" s="146" t="s">
        <v>840</v>
      </c>
      <c r="AB751" s="150">
        <v>27163</v>
      </c>
      <c r="AC751" s="150"/>
      <c r="AD751" s="150"/>
      <c r="AE751" s="157">
        <v>43677.999988425923</v>
      </c>
      <c r="AF751" s="157" t="s">
        <v>129</v>
      </c>
      <c r="AG751" s="157" t="str">
        <f>IF(OR(E751="AOG",E751="CRIT"),(IFERROR(IF(AF751=0,WORKDAY(AE751,-2),WORKDAY(AF751,-2)),"TBD")),(IFERROR(IF(AF751=0,WORKDAY(AE751,-4),WORKDAY(AF751,-4)),"TBD")))</f>
        <v>TBD</v>
      </c>
      <c r="AH751" s="350"/>
      <c r="AI751" s="251" t="str">
        <f>IFERROR(VLOOKUP(SPARES_MANUF[[#This Row],[LCT pour mise à la MAD]],[2]MAD!$B$4:$J$500000,2,FALSE),"MAD TBD")</f>
        <v>MAD TBD</v>
      </c>
      <c r="AJ751" s="249" t="str">
        <f>IFERROR(VLOOKUP(SPARES_MANUF[[#This Row],[LCT pour mise à la MAD]],[2]MAD!$B$4:$J$500000,9,FALSE),"")</f>
        <v/>
      </c>
      <c r="AK751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1" s="158" t="str">
        <f>SPARES_MANUF[[#This Row],[Promised ODD]]</f>
        <v>TBD</v>
      </c>
      <c r="AM751" s="146"/>
      <c r="AN751" s="200">
        <f>IFERROR(VLOOKUP(SPARES_MANUF[[#This Row],[P/N]],'Table V'!A$1:O$7777,13,FALSE),"0,00")</f>
        <v>2247</v>
      </c>
      <c r="AO751" s="218">
        <f>IFERROR(VLOOKUP(SPARES_MANUF[[#This Row],[P/N]],'Table V'!A$1:O$7777,14,FALSE),"0,00")</f>
        <v>4290</v>
      </c>
      <c r="AP751" s="219" t="str">
        <f>IFERROR(VLOOKUP(SPARES_MANUF[[#This Row],[P/N]],'Table V'!A$1:O$7777,15,FALSE),"TBD")</f>
        <v>USD</v>
      </c>
      <c r="AQ751" s="218">
        <f>IFERROR(VLOOKUP(SPARES_MANUF[[#This Row],[CONCAT]],[3]PO_AS!$A$2:$R$2520,16,FALSE),"TBD")</f>
        <v>0.01</v>
      </c>
      <c r="AR751" s="219" t="str">
        <f>IFERROR(VLOOKUP(SPARES_MANUF[[#This Row],[CONCAT]],[3]PO_AS!$A$2:$S$2520,18,FALSE),"TBD")</f>
        <v>EUR</v>
      </c>
      <c r="AS751" s="219" t="str">
        <f>IF(OR(AN751=AQ751,AO751=AQ751),"Valide","Non valide")</f>
        <v>Non valide</v>
      </c>
      <c r="AT751" s="219" t="str">
        <f>IFERROR(IF(SEARCH(AP751,AR751),"Valide","Non valide"),"Non valide")</f>
        <v>Non valide</v>
      </c>
      <c r="AU751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4290</v>
      </c>
      <c r="AV751" s="227">
        <f>IFERROR(SPARES_MANUF[[#This Row],[CA]]*INDEX('Paramètres listes'!$A$32:$C$34,MATCH(SPARES_MANUF[[#This Row],[Devise vendue]],'Paramètres listes'!$A$32:$A$34,0),MATCH(DASHBOARD!$J$5,'Paramètres listes'!$A$32:$C$32,0)),"0,00")</f>
        <v>3818.1</v>
      </c>
      <c r="AW751" s="342" t="str">
        <f>LEFT(SPARES_MANUF[[#This Row],[LCT]],9)</f>
        <v>LCT402129</v>
      </c>
      <c r="AX751" s="219" t="str">
        <f>SPARES_MANUF[[#This Row],[Collaborated date]]</f>
        <v>TBD</v>
      </c>
      <c r="AY751" s="222">
        <f>IF(AND(SPARES_MANUF[[#This Row],[Dashboard date]]&gt;40179,SPARES_MANUF[[#This Row],[Dashboard date]]&lt;45658),SPARES_MANUF[[#This Row],[Dashboard date]],0)</f>
        <v>0</v>
      </c>
      <c r="AZ751" s="223">
        <f>IF(OR(SPARES_MANUF[[#This Row],[Client]]="STELIA",SPARES_MANUF[[#This Row],[Priority]]="RTN",SPARES_MANUF[[#This Row],[Priority]]="EXP",SPARES_MANUF[[#This Row],[Priority]]="CRIT"),2,1)</f>
        <v>1</v>
      </c>
      <c r="BA751" s="224">
        <f>IFERROR(VLOOKUP(SPARES_MANUF[[#This Row],[P/N]],Tableau2[[#All],[PN]:[Temps alloués (h)]],16,FALSE),"TBD")</f>
        <v>7.99</v>
      </c>
      <c r="BB751" s="224">
        <f>IFERROR(SUM(SPARES_MANUF[[#This Row],[Temps alloués Unitaire]]*SPARES_MANUF[[#This Row],[Requested Qty]]),"TBD")</f>
        <v>7.99</v>
      </c>
    </row>
    <row r="752" spans="1:54" ht="25.5" hidden="1" x14ac:dyDescent="0.2">
      <c r="A752" s="337" t="str">
        <f>C752&amp;(RIGHT(D752,2))</f>
        <v>2823228410</v>
      </c>
      <c r="B752" s="146" t="str">
        <f>IFERROR(VLOOKUP(F752,'Table V'!A:K,11,FALSE),"TBD")</f>
        <v>AIRBUS</v>
      </c>
      <c r="C752" s="146">
        <v>28232284</v>
      </c>
      <c r="D752" s="147" t="s">
        <v>139</v>
      </c>
      <c r="E752" s="148" t="s">
        <v>86</v>
      </c>
      <c r="F752" s="146" t="s">
        <v>2098</v>
      </c>
      <c r="G752" s="146">
        <v>1</v>
      </c>
      <c r="H752" s="146">
        <v>1</v>
      </c>
      <c r="I752" s="146" t="str">
        <f>IFERROR(VLOOKUP(F752,'Stock PHS'!A:F,6,FALSE),"")</f>
        <v/>
      </c>
      <c r="J752" s="149" t="str">
        <f>IFERROR(VLOOKUP(F752,'Table V'!A:I,9,FALSE),"P/N INCONNU")</f>
        <v>P/N CONNU</v>
      </c>
      <c r="K752" s="146" t="str">
        <f>IFERROR(VLOOKUP(F752,'Table V'!A:J,10,FALSE),"TBD")</f>
        <v>TBD</v>
      </c>
      <c r="L752" s="146" t="str">
        <f>IFERROR(VLOOKUP(F752,'Table V'!A:C,3,FALSE),"LdF non existante")</f>
        <v>LdF Non approuvée</v>
      </c>
      <c r="M752" s="150"/>
      <c r="N752" s="150" t="str">
        <f>IFERROR(VLOOKUP(F752,'Table V'!A:H,8,FALSE),"À définir")</f>
        <v>NON</v>
      </c>
      <c r="O752" s="146" t="str">
        <f>IFERROR(VLOOKUP(F752,'Table V'!A:E,2,FALSE),"TBD")</f>
        <v>BUNDLE</v>
      </c>
      <c r="P752" s="150" t="str">
        <f>IFERROR(CONCATENATE(VLOOKUP(F752,'Table V'!$A$1:$Q$259969,17,FALSE),"-",(RIGHT(C752,4)),"0",D752),"")</f>
        <v>1251019-2284010</v>
      </c>
      <c r="Q752" s="151" t="str">
        <f>IFERROR(VLOOKUP(F752,'Table V'!A:L,12,FALSE),"")</f>
        <v>COL</v>
      </c>
      <c r="R752" s="147" t="s">
        <v>2225</v>
      </c>
      <c r="S752" s="146" t="s">
        <v>2226</v>
      </c>
      <c r="T752" s="157"/>
      <c r="U752" s="152"/>
      <c r="V752" s="153" t="str">
        <f>IFERROR(VLOOKUP(F752,'Table V'!A:F,6,FALSE),"TBD")</f>
        <v>N/A</v>
      </c>
      <c r="W752" s="154" t="str">
        <f>IFERROR(VLOOKUP(F752,'Table V'!A:G,7,FALSE),"TBD")</f>
        <v>N/A</v>
      </c>
      <c r="X752" s="154" t="str">
        <f>IFERROR(VLOOKUP(A752,[1]Feuil1!$A:$AJ,32,FALSE),"N/A")</f>
        <v>N/A</v>
      </c>
      <c r="Y752" s="155" t="s">
        <v>1897</v>
      </c>
      <c r="Z752" s="89" t="s">
        <v>2227</v>
      </c>
      <c r="AA752" s="146" t="s">
        <v>840</v>
      </c>
      <c r="AB752" s="150">
        <v>27285</v>
      </c>
      <c r="AC752" s="150"/>
      <c r="AD752" s="150"/>
      <c r="AE752" s="157">
        <v>43693</v>
      </c>
      <c r="AF752" s="157" t="s">
        <v>129</v>
      </c>
      <c r="AG752" s="157" t="str">
        <f>IF(OR(E752="AOG",E752="CRIT"),(IFERROR(IF(AF752=0,WORKDAY(AE752,-2),WORKDAY(AF752,-2)),"TBD")),(IFERROR(IF(AF752=0,WORKDAY(AE752,-4),WORKDAY(AF752,-4)),"TBD")))</f>
        <v>TBD</v>
      </c>
      <c r="AH752" s="157"/>
      <c r="AI752" s="251" t="str">
        <f>IFERROR(VLOOKUP(SPARES_MANUF[[#This Row],[LCT pour mise à la MAD]],[2]MAD!$B$4:$J$500000,2,FALSE),"MAD TBD")</f>
        <v>MAD TBD</v>
      </c>
      <c r="AJ752" s="249" t="str">
        <f>IFERROR(VLOOKUP(SPARES_MANUF[[#This Row],[LCT pour mise à la MAD]],[2]MAD!$B$4:$J$500000,9,FALSE),"")</f>
        <v/>
      </c>
      <c r="AK752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2" s="158" t="str">
        <f>SPARES_MANUF[[#This Row],[Promised ODD]]</f>
        <v>TBD</v>
      </c>
      <c r="AM752" s="146"/>
      <c r="AN752" s="200">
        <f>IFERROR(VLOOKUP(SPARES_MANUF[[#This Row],[P/N]],'Table V'!A$1:O$7777,13,FALSE),"0,00")</f>
        <v>5161</v>
      </c>
      <c r="AO752" s="218">
        <f>IFERROR(VLOOKUP(SPARES_MANUF[[#This Row],[P/N]],'Table V'!A$1:O$7777,14,FALSE),"0,00")</f>
        <v>7606</v>
      </c>
      <c r="AP752" s="219" t="str">
        <f>IFERROR(VLOOKUP(SPARES_MANUF[[#This Row],[P/N]],'Table V'!A$1:O$7777,15,FALSE),"TBD")</f>
        <v>USD</v>
      </c>
      <c r="AQ752" s="218" t="str">
        <f>IFERROR(VLOOKUP(SPARES_MANUF[[#This Row],[CONCAT]],[3]PO_AS!$A$2:$R$2520,16,FALSE),"TBD")</f>
        <v>TBD</v>
      </c>
      <c r="AR752" s="219" t="str">
        <f>IFERROR(VLOOKUP(SPARES_MANUF[[#This Row],[CONCAT]],[3]PO_AS!$A$2:$S$2520,18,FALSE),"TBD")</f>
        <v>TBD</v>
      </c>
      <c r="AS752" s="219" t="str">
        <f>IF(OR(AN752=AQ752,AO752=AQ752),"Valide","Non valide")</f>
        <v>Non valide</v>
      </c>
      <c r="AT752" s="219" t="str">
        <f>IFERROR(IF(SEARCH(AP752,AR752),"Valide","Non valide"),"Non valide")</f>
        <v>Non valide</v>
      </c>
      <c r="AU75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5161</v>
      </c>
      <c r="AV752" s="227">
        <f>IFERROR(SPARES_MANUF[[#This Row],[CA]]*INDEX('Paramètres listes'!$A$32:$C$34,MATCH(SPARES_MANUF[[#This Row],[Devise vendue]],'Paramètres listes'!$A$32:$A$34,0),MATCH(DASHBOARD!$J$5,'Paramètres listes'!$A$32:$C$32,0)),"0,00")</f>
        <v>4593.29</v>
      </c>
      <c r="AW752" s="342" t="str">
        <f>LEFT(SPARES_MANUF[[#This Row],[LCT]],9)</f>
        <v>LCT402633</v>
      </c>
      <c r="AX752" s="219" t="str">
        <f>SPARES_MANUF[[#This Row],[Collaborated date]]</f>
        <v>TBD</v>
      </c>
      <c r="AY752" s="222">
        <f>IF(AND(SPARES_MANUF[[#This Row],[Dashboard date]]&gt;40179,SPARES_MANUF[[#This Row],[Dashboard date]]&lt;45658),SPARES_MANUF[[#This Row],[Dashboard date]],0)</f>
        <v>0</v>
      </c>
      <c r="AZ752" s="223">
        <f>IF(OR(SPARES_MANUF[[#This Row],[Client]]="STELIA",SPARES_MANUF[[#This Row],[Priority]]="RTN",SPARES_MANUF[[#This Row],[Priority]]="EXP",SPARES_MANUF[[#This Row],[Priority]]="CRIT"),2,1)</f>
        <v>2</v>
      </c>
      <c r="BA752" s="224">
        <f>IFERROR(VLOOKUP(SPARES_MANUF[[#This Row],[P/N]],Tableau2[[#All],[PN]:[Temps alloués (h)]],16,FALSE),"TBD")</f>
        <v>20.6</v>
      </c>
      <c r="BB752" s="224">
        <f>IFERROR(SUM(SPARES_MANUF[[#This Row],[Temps alloués Unitaire]]*SPARES_MANUF[[#This Row],[Requested Qty]]),"TBD")</f>
        <v>20.6</v>
      </c>
    </row>
    <row r="753" spans="1:54" ht="25.5" hidden="1" x14ac:dyDescent="0.2">
      <c r="A753" s="337" t="str">
        <f>C753&amp;(RIGHT(D753,2))</f>
        <v>2823282410</v>
      </c>
      <c r="B753" s="146" t="str">
        <f>IFERROR(VLOOKUP(F753,'Table V'!A:K,11,FALSE),"TBD")</f>
        <v>AIRBUS</v>
      </c>
      <c r="C753" s="146">
        <v>28232824</v>
      </c>
      <c r="D753" s="150">
        <v>10</v>
      </c>
      <c r="E753" s="148" t="s">
        <v>3</v>
      </c>
      <c r="F753" s="146" t="s">
        <v>638</v>
      </c>
      <c r="G753" s="146">
        <v>1</v>
      </c>
      <c r="H753" s="146">
        <v>1</v>
      </c>
      <c r="I753" s="146" t="str">
        <f>IFERROR(VLOOKUP(F753,'Stock PHS'!A:F,6,FALSE),"")</f>
        <v/>
      </c>
      <c r="J753" s="149" t="str">
        <f>IFERROR(VLOOKUP(F753,'Table V'!A:I,9,FALSE),"P/N INCONNU")</f>
        <v>P/N CONNU</v>
      </c>
      <c r="K753" s="146" t="str">
        <f>IFERROR(VLOOKUP(F753,'Table V'!A:J,10,FALSE),"TBD")</f>
        <v>TBD</v>
      </c>
      <c r="L753" s="146" t="str">
        <f>IFERROR(VLOOKUP(F753,'Table V'!A:C,3,FALSE),"LdF non existante")</f>
        <v>LdF approuvée</v>
      </c>
      <c r="M753" s="150"/>
      <c r="N753" s="150" t="str">
        <f>IFERROR(VLOOKUP(F753,'Table V'!A:H,8,FALSE),"À définir")</f>
        <v>NON</v>
      </c>
      <c r="O753" s="146" t="str">
        <f>IFERROR(VLOOKUP(F753,'Table V'!A:E,2,FALSE),"TBD")</f>
        <v>CONTROL UNIT-HP FUEL</v>
      </c>
      <c r="P753" s="150" t="str">
        <f>IFERROR(CONCATENATE(VLOOKUP(F753,'Table V'!$A$1:$Q$259969,17,FALSE),"-",(RIGHT(C753,4)),"0",D753),"")</f>
        <v>1251319-2824010</v>
      </c>
      <c r="Q753" s="151" t="str">
        <f>IFERROR(VLOOKUP(F753,'Table V'!A:L,12,FALSE),"")</f>
        <v>COL</v>
      </c>
      <c r="R753" s="147" t="s">
        <v>2230</v>
      </c>
      <c r="S753" s="146" t="s">
        <v>2231</v>
      </c>
      <c r="T753" s="157"/>
      <c r="U753" s="152"/>
      <c r="V753" s="153">
        <f>IFERROR(VLOOKUP(F753,'Table V'!A:F,6,FALSE),"TBD")</f>
        <v>6595685000</v>
      </c>
      <c r="W753" s="154" t="str">
        <f>IFERROR(VLOOKUP(F753,'Table V'!A:G,7,FALSE),"TBD")</f>
        <v>Qté 1</v>
      </c>
      <c r="X753" s="154" t="str">
        <f>IFERROR(VLOOKUP(A753,[1]Feuil1!$A:$AJ,32,FALSE),"N/A")</f>
        <v>Waiting</v>
      </c>
      <c r="Y753" s="155" t="s">
        <v>1897</v>
      </c>
      <c r="Z753" s="156" t="s">
        <v>2233</v>
      </c>
      <c r="AA753" s="146" t="s">
        <v>840</v>
      </c>
      <c r="AB753" s="150">
        <v>27316</v>
      </c>
      <c r="AC753" s="150"/>
      <c r="AD753" s="150"/>
      <c r="AE753" s="157">
        <v>43672</v>
      </c>
      <c r="AF753" s="157" t="s">
        <v>129</v>
      </c>
      <c r="AG753" s="157" t="str">
        <f>IF(OR(E753="AOG",E753="CRIT"),(IFERROR(IF(AF753=0,WORKDAY(AE753,-2),WORKDAY(AF753,-2)),"TBD")),(IFERROR(IF(AF753=0,WORKDAY(AE753,-4),WORKDAY(AF753,-4)),"TBD")))</f>
        <v>TBD</v>
      </c>
      <c r="AH753" s="350"/>
      <c r="AI753" s="251" t="str">
        <f>IFERROR(VLOOKUP(SPARES_MANUF[[#This Row],[LCT pour mise à la MAD]],[2]MAD!$B$4:$J$500000,2,FALSE),"MAD TBD")</f>
        <v>MAD TBD</v>
      </c>
      <c r="AJ753" s="249" t="str">
        <f>IFERROR(VLOOKUP(SPARES_MANUF[[#This Row],[LCT pour mise à la MAD]],[2]MAD!$B$4:$J$500000,9,FALSE),"")</f>
        <v/>
      </c>
      <c r="AK753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3" s="158" t="str">
        <f>SPARES_MANUF[[#This Row],[Promised ODD]]</f>
        <v>TBD</v>
      </c>
      <c r="AM753" s="157"/>
      <c r="AN753" s="200">
        <f>IFERROR(VLOOKUP(SPARES_MANUF[[#This Row],[P/N]],'Table V'!A$1:O$7777,13,FALSE),"0,00")</f>
        <v>5510</v>
      </c>
      <c r="AO753" s="218">
        <f>IFERROR(VLOOKUP(SPARES_MANUF[[#This Row],[P/N]],'Table V'!A$1:O$7777,14,FALSE),"0,00")</f>
        <v>6993</v>
      </c>
      <c r="AP753" s="219" t="str">
        <f>IFERROR(VLOOKUP(SPARES_MANUF[[#This Row],[P/N]],'Table V'!A$1:O$7777,15,FALSE),"TBD")</f>
        <v>USD</v>
      </c>
      <c r="AQ753" s="218" t="str">
        <f>IFERROR(VLOOKUP(SPARES_MANUF[[#This Row],[CONCAT]],[3]PO_AS!$A$2:$R$2520,16,FALSE),"TBD")</f>
        <v>TBD</v>
      </c>
      <c r="AR753" s="219" t="str">
        <f>IFERROR(VLOOKUP(SPARES_MANUF[[#This Row],[CONCAT]],[3]PO_AS!$A$2:$S$2520,18,FALSE),"TBD")</f>
        <v>TBD</v>
      </c>
      <c r="AS753" s="219" t="str">
        <f>IF(OR(AN753=AQ753,AO753=AQ753),"Valide","Non valide")</f>
        <v>Non valide</v>
      </c>
      <c r="AT753" s="219" t="str">
        <f>IFERROR(IF(SEARCH(AP753,AR753),"Valide","Non valide"),"Non valide")</f>
        <v>Non valide</v>
      </c>
      <c r="AU753" s="221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6993</v>
      </c>
      <c r="AV753" s="221">
        <f>IFERROR(SPARES_MANUF[[#This Row],[CA]]*INDEX('Paramètres listes'!$A$32:$C$34,MATCH(SPARES_MANUF[[#This Row],[Devise vendue]],'Paramètres listes'!$A$32:$A$34,0),MATCH(DASHBOARD!$J$5,'Paramètres listes'!$A$32:$C$32,0)),"0,00")</f>
        <v>6223.77</v>
      </c>
      <c r="AW753" s="342" t="str">
        <f>LEFT(SPARES_MANUF[[#This Row],[LCT]],9)</f>
        <v>LCT402840</v>
      </c>
      <c r="AX753" s="219" t="str">
        <f>SPARES_MANUF[[#This Row],[Collaborated date]]</f>
        <v>TBD</v>
      </c>
      <c r="AY753" s="222">
        <f>IF(AND(SPARES_MANUF[[#This Row],[Dashboard date]]&gt;40179,SPARES_MANUF[[#This Row],[Dashboard date]]&lt;45658),SPARES_MANUF[[#This Row],[Dashboard date]],0)</f>
        <v>0</v>
      </c>
      <c r="AZ753" s="223">
        <f>IF(OR(SPARES_MANUF[[#This Row],[Client]]="STELIA",SPARES_MANUF[[#This Row],[Priority]]="RTN",SPARES_MANUF[[#This Row],[Priority]]="EXP",SPARES_MANUF[[#This Row],[Priority]]="CRIT"),2,1)</f>
        <v>1</v>
      </c>
      <c r="BA753" s="224">
        <f>IFERROR(VLOOKUP(SPARES_MANUF[[#This Row],[P/N]],Tableau2[[#All],[PN]:[Temps alloués (h)]],16,FALSE),"TBD")</f>
        <v>5</v>
      </c>
      <c r="BB753" s="224">
        <f>IFERROR(SUM(SPARES_MANUF[[#This Row],[Temps alloués Unitaire]]*SPARES_MANUF[[#This Row],[Requested Qty]]),"TBD")</f>
        <v>5</v>
      </c>
    </row>
    <row r="754" spans="1:54" ht="25.5" hidden="1" x14ac:dyDescent="0.2">
      <c r="A754" s="375" t="str">
        <f>C754&amp;(RIGHT(D754,2))</f>
        <v>30020023611</v>
      </c>
      <c r="B754" s="376" t="str">
        <f>IFERROR(VLOOKUP(F754,'Table V'!A:K,11,FALSE),"TBD")</f>
        <v>ST Engineering</v>
      </c>
      <c r="C754" s="376">
        <v>3002002361</v>
      </c>
      <c r="D754" s="377" t="s">
        <v>1064</v>
      </c>
      <c r="E754" s="378" t="s">
        <v>86</v>
      </c>
      <c r="F754" s="376" t="s">
        <v>1253</v>
      </c>
      <c r="G754" s="376">
        <v>1</v>
      </c>
      <c r="H754" s="376">
        <v>1</v>
      </c>
      <c r="I754" s="376" t="str">
        <f>IFERROR(VLOOKUP(F754,'Stock PHS'!A:F,6,FALSE),"")</f>
        <v/>
      </c>
      <c r="J754" s="379" t="str">
        <f>IFERROR(VLOOKUP(F754,'Table V'!A:I,9,FALSE),"P/N INCONNU")</f>
        <v>P/N CONNU</v>
      </c>
      <c r="K754" s="376" t="str">
        <f>IFERROR(VLOOKUP(F754,'Table V'!A:J,10,FALSE),"TBD")</f>
        <v>NA</v>
      </c>
      <c r="L754" s="376" t="str">
        <f>IFERROR(VLOOKUP(F754,'Table V'!A:C,3,FALSE),"LdF non existante")</f>
        <v>LdF Non approuvée</v>
      </c>
      <c r="M754" s="380"/>
      <c r="N754" s="380" t="str">
        <f>IFERROR(VLOOKUP(F754,'Table V'!A:H,8,FALSE),"À définir")</f>
        <v>OUI</v>
      </c>
      <c r="O754" s="376">
        <f>IFERROR(VLOOKUP(F754,'Table V'!A:E,2,FALSE),"TBD")</f>
        <v>9205</v>
      </c>
      <c r="P754" s="380" t="str">
        <f>IFERROR(CONCATENATE(VLOOKUP(F754,'Table V'!$A$1:$Q$259969,17,FALSE),"-",(RIGHT(C754,4)),"0",D754),"")</f>
        <v>1254019-236101</v>
      </c>
      <c r="Q754" s="381" t="str">
        <f>IFERROR(VLOOKUP(F754,'Table V'!A:L,12,FALSE),"")</f>
        <v>COL</v>
      </c>
      <c r="R754" s="147" t="s">
        <v>2255</v>
      </c>
      <c r="S754" s="376" t="s">
        <v>164</v>
      </c>
      <c r="T754" s="382"/>
      <c r="U754" s="383"/>
      <c r="V754" s="384" t="str">
        <f>IFERROR(VLOOKUP(F754,'Table V'!A:F,6,FALSE),"TBD")</f>
        <v>D925R445120200</v>
      </c>
      <c r="W754" s="385" t="str">
        <f>IFERROR(VLOOKUP(F754,'Table V'!A:G,7,FALSE),"TBD")</f>
        <v>Qté 1</v>
      </c>
      <c r="X754" s="385" t="str">
        <f>IFERROR(VLOOKUP(A754,[1]Feuil1!$A:$AJ,32,FALSE),"N/A")</f>
        <v>Waiting</v>
      </c>
      <c r="Y754" s="386" t="s">
        <v>1897</v>
      </c>
      <c r="Z754" s="387" t="s">
        <v>2254</v>
      </c>
      <c r="AA754" s="146" t="s">
        <v>840</v>
      </c>
      <c r="AB754" s="380">
        <v>27493</v>
      </c>
      <c r="AC754" s="380"/>
      <c r="AD754" s="380"/>
      <c r="AE754" s="382">
        <v>43789</v>
      </c>
      <c r="AF754" s="382" t="s">
        <v>129</v>
      </c>
      <c r="AG754" s="382" t="str">
        <f>IF(OR(E754="AOG",E754="CRIT"),(IFERROR(IF(AF754=0,WORKDAY(AE754,-2),WORKDAY(AF754,-2)),"TBD")),(IFERROR(IF(AF754=0,WORKDAY(AE754,-4),WORKDAY(AF754,-4)),"TBD")))</f>
        <v>TBD</v>
      </c>
      <c r="AH754" s="388"/>
      <c r="AI754" s="389" t="str">
        <f>IFERROR(VLOOKUP(SPARES_MANUF[[#This Row],[LCT pour mise à la MAD]],[2]MAD!$B$4:$J$500000,2,FALSE),"MAD TBD")</f>
        <v>MAD TBD</v>
      </c>
      <c r="AJ754" s="390" t="str">
        <f>IFERROR(VLOOKUP(SPARES_MANUF[[#This Row],[LCT pour mise à la MAD]],[2]MAD!$B$4:$J$500000,9,FALSE),"")</f>
        <v/>
      </c>
      <c r="AK754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4" s="392" t="str">
        <f>SPARES_MANUF[[#This Row],[Promised ODD]]</f>
        <v>TBD</v>
      </c>
      <c r="AM754" s="382"/>
      <c r="AN754" s="393">
        <f>IFERROR(VLOOKUP(SPARES_MANUF[[#This Row],[P/N]],'Table V'!A$1:O$7777,13,FALSE),"0,00")</f>
        <v>0</v>
      </c>
      <c r="AO754" s="394">
        <f>IFERROR(VLOOKUP(SPARES_MANUF[[#This Row],[P/N]],'Table V'!A$1:O$7777,14,FALSE),"0,00")</f>
        <v>0</v>
      </c>
      <c r="AP754" s="395">
        <f>IFERROR(VLOOKUP(SPARES_MANUF[[#This Row],[P/N]],'Table V'!A$1:O$7777,15,FALSE),"TBD")</f>
        <v>0</v>
      </c>
      <c r="AQ754" s="394" t="str">
        <f>IFERROR(VLOOKUP(SPARES_MANUF[[#This Row],[CONCAT]],[3]PO_AS!$A$2:$R$2520,16,FALSE),"TBD")</f>
        <v>TBD</v>
      </c>
      <c r="AR754" s="395" t="str">
        <f>IFERROR(VLOOKUP(SPARES_MANUF[[#This Row],[CONCAT]],[3]PO_AS!$A$2:$S$2520,18,FALSE),"TBD")</f>
        <v>TBD</v>
      </c>
      <c r="AS754" s="395" t="str">
        <f>IF(OR(AN754=AQ754,AO754=AQ754),"Valide","Non valide")</f>
        <v>Non valide</v>
      </c>
      <c r="AT754" s="395" t="str">
        <f>IFERROR(IF(SEARCH(AP754,AR754),"Valide","Non valide"),"Non valide")</f>
        <v>Non valide</v>
      </c>
      <c r="AU754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4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54" s="397" t="str">
        <f>LEFT(SPARES_MANUF[[#This Row],[LCT]],9)</f>
        <v>LCT405444</v>
      </c>
      <c r="AX754" s="395" t="str">
        <f>SPARES_MANUF[[#This Row],[Collaborated date]]</f>
        <v>TBD</v>
      </c>
      <c r="AY754" s="398">
        <f>IF(AND(SPARES_MANUF[[#This Row],[Dashboard date]]&gt;40179,SPARES_MANUF[[#This Row],[Dashboard date]]&lt;45658),SPARES_MANUF[[#This Row],[Dashboard date]],0)</f>
        <v>0</v>
      </c>
      <c r="AZ754" s="399">
        <f>IF(OR(SPARES_MANUF[[#This Row],[Client]]="STELIA",SPARES_MANUF[[#This Row],[Priority]]="RTN",SPARES_MANUF[[#This Row],[Priority]]="EXP",SPARES_MANUF[[#This Row],[Priority]]="CRIT"),2,1)</f>
        <v>2</v>
      </c>
      <c r="BA754" s="400">
        <f>IFERROR(VLOOKUP(SPARES_MANUF[[#This Row],[P/N]],Tableau2[[#All],[PN]:[Temps alloués (h)]],16,FALSE),"TBD")</f>
        <v>0</v>
      </c>
      <c r="BB754" s="400">
        <f>IFERROR(SUM(SPARES_MANUF[[#This Row],[Temps alloués Unitaire]]*SPARES_MANUF[[#This Row],[Requested Qty]]),"TBD")</f>
        <v>0</v>
      </c>
    </row>
    <row r="755" spans="1:54" ht="25.5" hidden="1" x14ac:dyDescent="0.2">
      <c r="A755" s="375" t="str">
        <f>C755&amp;(RIGHT(D755,2))</f>
        <v>30020023612</v>
      </c>
      <c r="B755" s="376" t="str">
        <f>IFERROR(VLOOKUP(F755,'Table V'!A:K,11,FALSE),"TBD")</f>
        <v>ST Engineering</v>
      </c>
      <c r="C755" s="376">
        <v>3002002361</v>
      </c>
      <c r="D755" s="377" t="s">
        <v>1143</v>
      </c>
      <c r="E755" s="378" t="s">
        <v>86</v>
      </c>
      <c r="F755" s="376" t="s">
        <v>1253</v>
      </c>
      <c r="G755" s="376">
        <v>1</v>
      </c>
      <c r="H755" s="376">
        <v>1</v>
      </c>
      <c r="I755" s="376" t="str">
        <f>IFERROR(VLOOKUP(F755,'Stock PHS'!A:F,6,FALSE),"")</f>
        <v/>
      </c>
      <c r="J755" s="379" t="str">
        <f>IFERROR(VLOOKUP(F755,'Table V'!A:I,9,FALSE),"P/N INCONNU")</f>
        <v>P/N CONNU</v>
      </c>
      <c r="K755" s="376" t="str">
        <f>IFERROR(VLOOKUP(F755,'Table V'!A:J,10,FALSE),"TBD")</f>
        <v>NA</v>
      </c>
      <c r="L755" s="376" t="str">
        <f>IFERROR(VLOOKUP(F755,'Table V'!A:C,3,FALSE),"LdF non existante")</f>
        <v>LdF Non approuvée</v>
      </c>
      <c r="M755" s="380"/>
      <c r="N755" s="380" t="str">
        <f>IFERROR(VLOOKUP(F755,'Table V'!A:H,8,FALSE),"À définir")</f>
        <v>OUI</v>
      </c>
      <c r="O755" s="376">
        <f>IFERROR(VLOOKUP(F755,'Table V'!A:E,2,FALSE),"TBD")</f>
        <v>9205</v>
      </c>
      <c r="P755" s="380" t="str">
        <f>IFERROR(CONCATENATE(VLOOKUP(F755,'Table V'!$A$1:$Q$259969,17,FALSE),"-",(RIGHT(C755,4)),"0",D755),"")</f>
        <v>1254019-236102</v>
      </c>
      <c r="Q755" s="381" t="str">
        <f>IFERROR(VLOOKUP(F755,'Table V'!A:L,12,FALSE),"")</f>
        <v>COL</v>
      </c>
      <c r="R755" s="377" t="s">
        <v>2257</v>
      </c>
      <c r="S755" s="376" t="s">
        <v>166</v>
      </c>
      <c r="T755" s="382"/>
      <c r="U755" s="383"/>
      <c r="V755" s="384" t="str">
        <f>IFERROR(VLOOKUP(F755,'Table V'!A:F,6,FALSE),"TBD")</f>
        <v>D925R445120200</v>
      </c>
      <c r="W755" s="385" t="str">
        <f>IFERROR(VLOOKUP(F755,'Table V'!A:G,7,FALSE),"TBD")</f>
        <v>Qté 1</v>
      </c>
      <c r="X755" s="385" t="str">
        <f>IFERROR(VLOOKUP(A755,[1]Feuil1!$A:$AJ,32,FALSE),"N/A")</f>
        <v>Waiting</v>
      </c>
      <c r="Y755" s="386" t="s">
        <v>1897</v>
      </c>
      <c r="Z755" s="387" t="s">
        <v>2254</v>
      </c>
      <c r="AA755" s="146" t="s">
        <v>840</v>
      </c>
      <c r="AB755" s="380">
        <v>27493</v>
      </c>
      <c r="AC755" s="380"/>
      <c r="AD755" s="380"/>
      <c r="AE755" s="382">
        <v>43789</v>
      </c>
      <c r="AF755" s="382" t="s">
        <v>129</v>
      </c>
      <c r="AG755" s="382" t="str">
        <f>IF(OR(E755="AOG",E755="CRIT"),(IFERROR(IF(AF755=0,WORKDAY(AE755,-2),WORKDAY(AF755,-2)),"TBD")),(IFERROR(IF(AF755=0,WORKDAY(AE755,-4),WORKDAY(AF755,-4)),"TBD")))</f>
        <v>TBD</v>
      </c>
      <c r="AH755" s="388"/>
      <c r="AI755" s="389" t="str">
        <f>IFERROR(VLOOKUP(SPARES_MANUF[[#This Row],[LCT pour mise à la MAD]],[2]MAD!$B$4:$J$500000,2,FALSE),"MAD TBD")</f>
        <v>MAD TBD</v>
      </c>
      <c r="AJ755" s="390" t="str">
        <f>IFERROR(VLOOKUP(SPARES_MANUF[[#This Row],[LCT pour mise à la MAD]],[2]MAD!$B$4:$J$500000,9,FALSE),"")</f>
        <v/>
      </c>
      <c r="AK755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5" s="392" t="str">
        <f>SPARES_MANUF[[#This Row],[Promised ODD]]</f>
        <v>TBD</v>
      </c>
      <c r="AM755" s="382"/>
      <c r="AN755" s="393">
        <f>IFERROR(VLOOKUP(SPARES_MANUF[[#This Row],[P/N]],'Table V'!A$1:O$7777,13,FALSE),"0,00")</f>
        <v>0</v>
      </c>
      <c r="AO755" s="394">
        <f>IFERROR(VLOOKUP(SPARES_MANUF[[#This Row],[P/N]],'Table V'!A$1:O$7777,14,FALSE),"0,00")</f>
        <v>0</v>
      </c>
      <c r="AP755" s="395">
        <f>IFERROR(VLOOKUP(SPARES_MANUF[[#This Row],[P/N]],'Table V'!A$1:O$7777,15,FALSE),"TBD")</f>
        <v>0</v>
      </c>
      <c r="AQ755" s="394" t="str">
        <f>IFERROR(VLOOKUP(SPARES_MANUF[[#This Row],[CONCAT]],[3]PO_AS!$A$2:$R$2520,16,FALSE),"TBD")</f>
        <v>TBD</v>
      </c>
      <c r="AR755" s="395" t="str">
        <f>IFERROR(VLOOKUP(SPARES_MANUF[[#This Row],[CONCAT]],[3]PO_AS!$A$2:$S$2520,18,FALSE),"TBD")</f>
        <v>TBD</v>
      </c>
      <c r="AS755" s="395" t="str">
        <f>IF(OR(AN755=AQ755,AO755=AQ755),"Valide","Non valide")</f>
        <v>Non valide</v>
      </c>
      <c r="AT755" s="395" t="str">
        <f>IFERROR(IF(SEARCH(AP755,AR755),"Valide","Non valide"),"Non valide")</f>
        <v>Non valide</v>
      </c>
      <c r="AU755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5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55" s="397" t="str">
        <f>LEFT(SPARES_MANUF[[#This Row],[LCT]],9)</f>
        <v>LCT405446</v>
      </c>
      <c r="AX755" s="395" t="str">
        <f>SPARES_MANUF[[#This Row],[Collaborated date]]</f>
        <v>TBD</v>
      </c>
      <c r="AY755" s="398">
        <f>IF(AND(SPARES_MANUF[[#This Row],[Dashboard date]]&gt;40179,SPARES_MANUF[[#This Row],[Dashboard date]]&lt;45658),SPARES_MANUF[[#This Row],[Dashboard date]],0)</f>
        <v>0</v>
      </c>
      <c r="AZ755" s="399">
        <f>IF(OR(SPARES_MANUF[[#This Row],[Client]]="STELIA",SPARES_MANUF[[#This Row],[Priority]]="RTN",SPARES_MANUF[[#This Row],[Priority]]="EXP",SPARES_MANUF[[#This Row],[Priority]]="CRIT"),2,1)</f>
        <v>2</v>
      </c>
      <c r="BA755" s="400">
        <f>IFERROR(VLOOKUP(SPARES_MANUF[[#This Row],[P/N]],Tableau2[[#All],[PN]:[Temps alloués (h)]],16,FALSE),"TBD")</f>
        <v>0</v>
      </c>
      <c r="BB755" s="400">
        <f>IFERROR(SUM(SPARES_MANUF[[#This Row],[Temps alloués Unitaire]]*SPARES_MANUF[[#This Row],[Requested Qty]]),"TBD")</f>
        <v>0</v>
      </c>
    </row>
    <row r="756" spans="1:54" ht="25.5" hidden="1" x14ac:dyDescent="0.2">
      <c r="A756" s="375" t="str">
        <f>C756&amp;(RIGHT(D756,2))</f>
        <v>30020023613</v>
      </c>
      <c r="B756" s="376" t="str">
        <f>IFERROR(VLOOKUP(F756,'Table V'!A:K,11,FALSE),"TBD")</f>
        <v>ST Engineering</v>
      </c>
      <c r="C756" s="376">
        <v>3002002361</v>
      </c>
      <c r="D756" s="377" t="s">
        <v>1067</v>
      </c>
      <c r="E756" s="378" t="s">
        <v>86</v>
      </c>
      <c r="F756" s="376" t="s">
        <v>2251</v>
      </c>
      <c r="G756" s="376">
        <v>1</v>
      </c>
      <c r="H756" s="376">
        <v>1</v>
      </c>
      <c r="I756" s="376" t="str">
        <f>IFERROR(VLOOKUP(F756,'Stock PHS'!A:F,6,FALSE),"")</f>
        <v/>
      </c>
      <c r="J756" s="379" t="str">
        <f>IFERROR(VLOOKUP(F756,'Table V'!A:I,9,FALSE),"P/N INCONNU")</f>
        <v>P/N CONNU</v>
      </c>
      <c r="K756" s="376" t="str">
        <f>IFERROR(VLOOKUP(F756,'Table V'!A:J,10,FALSE),"TBD")</f>
        <v>N/A</v>
      </c>
      <c r="L756" s="376" t="str">
        <f>IFERROR(VLOOKUP(F756,'Table V'!A:C,3,FALSE),"LdF non existante")</f>
        <v>LdF Non approuvée</v>
      </c>
      <c r="M756" s="380"/>
      <c r="N756" s="380" t="str">
        <f>IFERROR(VLOOKUP(F756,'Table V'!A:H,8,FALSE),"À définir")</f>
        <v>OUI</v>
      </c>
      <c r="O756" s="376">
        <f>IFERROR(VLOOKUP(F756,'Table V'!A:E,2,FALSE),"TBD")</f>
        <v>9205</v>
      </c>
      <c r="P756" s="380" t="str">
        <f>IFERROR(CONCATENATE(VLOOKUP(F756,'Table V'!$A$1:$Q$259969,17,FALSE),"-",(RIGHT(C756,4)),"0",D756),"")</f>
        <v>1254019-236103</v>
      </c>
      <c r="Q756" s="381" t="str">
        <f>IFERROR(VLOOKUP(F756,'Table V'!A:L,12,FALSE),"")</f>
        <v>COL</v>
      </c>
      <c r="R756" s="147" t="s">
        <v>2258</v>
      </c>
      <c r="S756" s="376" t="s">
        <v>153</v>
      </c>
      <c r="T756" s="382"/>
      <c r="U756" s="383"/>
      <c r="V756" s="384" t="str">
        <f>IFERROR(VLOOKUP(F756,'Table V'!A:F,6,FALSE),"TBD")</f>
        <v>D925R445120200</v>
      </c>
      <c r="W756" s="385" t="str">
        <f>IFERROR(VLOOKUP(F756,'Table V'!A:G,7,FALSE),"TBD")</f>
        <v>Qté 1</v>
      </c>
      <c r="X756" s="385" t="str">
        <f>IFERROR(VLOOKUP(A756,[1]Feuil1!$A:$AJ,32,FALSE),"N/A")</f>
        <v>Waiting</v>
      </c>
      <c r="Y756" s="386" t="s">
        <v>1897</v>
      </c>
      <c r="Z756" s="387" t="s">
        <v>2253</v>
      </c>
      <c r="AA756" s="146" t="s">
        <v>840</v>
      </c>
      <c r="AB756" s="380">
        <v>27493</v>
      </c>
      <c r="AC756" s="380"/>
      <c r="AD756" s="380"/>
      <c r="AE756" s="382">
        <v>43859</v>
      </c>
      <c r="AF756" s="382" t="s">
        <v>129</v>
      </c>
      <c r="AG756" s="382" t="str">
        <f>IF(OR(E756="AOG",E756="CRIT"),(IFERROR(IF(AF756=0,WORKDAY(AE756,-2),WORKDAY(AF756,-2)),"TBD")),(IFERROR(IF(AF756=0,WORKDAY(AE756,-4),WORKDAY(AF756,-4)),"TBD")))</f>
        <v>TBD</v>
      </c>
      <c r="AH756" s="388"/>
      <c r="AI756" s="389" t="str">
        <f>IFERROR(VLOOKUP(SPARES_MANUF[[#This Row],[LCT pour mise à la MAD]],[2]MAD!$B$4:$J$500000,2,FALSE),"MAD TBD")</f>
        <v>MAD TBD</v>
      </c>
      <c r="AJ756" s="390" t="str">
        <f>IFERROR(VLOOKUP(SPARES_MANUF[[#This Row],[LCT pour mise à la MAD]],[2]MAD!$B$4:$J$500000,9,FALSE),"")</f>
        <v/>
      </c>
      <c r="AK756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6" s="392" t="str">
        <f>SPARES_MANUF[[#This Row],[Promised ODD]]</f>
        <v>TBD</v>
      </c>
      <c r="AM756" s="382"/>
      <c r="AN756" s="393">
        <f>IFERROR(VLOOKUP(SPARES_MANUF[[#This Row],[P/N]],'Table V'!A$1:O$7777,13,FALSE),"0,00")</f>
        <v>0</v>
      </c>
      <c r="AO756" s="394">
        <f>IFERROR(VLOOKUP(SPARES_MANUF[[#This Row],[P/N]],'Table V'!A$1:O$7777,14,FALSE),"0,00")</f>
        <v>0</v>
      </c>
      <c r="AP756" s="395">
        <f>IFERROR(VLOOKUP(SPARES_MANUF[[#This Row],[P/N]],'Table V'!A$1:O$7777,15,FALSE),"TBD")</f>
        <v>0</v>
      </c>
      <c r="AQ756" s="394" t="str">
        <f>IFERROR(VLOOKUP(SPARES_MANUF[[#This Row],[CONCAT]],[3]PO_AS!$A$2:$R$2520,16,FALSE),"TBD")</f>
        <v>TBD</v>
      </c>
      <c r="AR756" s="395" t="str">
        <f>IFERROR(VLOOKUP(SPARES_MANUF[[#This Row],[CONCAT]],[3]PO_AS!$A$2:$S$2520,18,FALSE),"TBD")</f>
        <v>TBD</v>
      </c>
      <c r="AS756" s="395" t="str">
        <f>IF(OR(AN756=AQ756,AO756=AQ756),"Valide","Non valide")</f>
        <v>Non valide</v>
      </c>
      <c r="AT756" s="395" t="str">
        <f>IFERROR(IF(SEARCH(AP756,AR756),"Valide","Non valide"),"Non valide")</f>
        <v>Non valide</v>
      </c>
      <c r="AU756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6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56" s="397" t="str">
        <f>LEFT(SPARES_MANUF[[#This Row],[LCT]],9)</f>
        <v>LCT405448</v>
      </c>
      <c r="AX756" s="395" t="str">
        <f>SPARES_MANUF[[#This Row],[Collaborated date]]</f>
        <v>TBD</v>
      </c>
      <c r="AY756" s="398">
        <f>IF(AND(SPARES_MANUF[[#This Row],[Dashboard date]]&gt;40179,SPARES_MANUF[[#This Row],[Dashboard date]]&lt;45658),SPARES_MANUF[[#This Row],[Dashboard date]],0)</f>
        <v>0</v>
      </c>
      <c r="AZ756" s="399">
        <f>IF(OR(SPARES_MANUF[[#This Row],[Client]]="STELIA",SPARES_MANUF[[#This Row],[Priority]]="RTN",SPARES_MANUF[[#This Row],[Priority]]="EXP",SPARES_MANUF[[#This Row],[Priority]]="CRIT"),2,1)</f>
        <v>2</v>
      </c>
      <c r="BA756" s="400">
        <f>IFERROR(VLOOKUP(SPARES_MANUF[[#This Row],[P/N]],Tableau2[[#All],[PN]:[Temps alloués (h)]],16,FALSE),"TBD")</f>
        <v>0</v>
      </c>
      <c r="BB756" s="400">
        <f>IFERROR(SUM(SPARES_MANUF[[#This Row],[Temps alloués Unitaire]]*SPARES_MANUF[[#This Row],[Requested Qty]]),"TBD")</f>
        <v>0</v>
      </c>
    </row>
    <row r="757" spans="1:54" ht="25.5" hidden="1" x14ac:dyDescent="0.2">
      <c r="A757" s="375" t="str">
        <f>C757&amp;(RIGHT(D757,2))</f>
        <v>30020023614</v>
      </c>
      <c r="B757" s="376" t="str">
        <f>IFERROR(VLOOKUP(F757,'Table V'!A:K,11,FALSE),"TBD")</f>
        <v>ST Engineering</v>
      </c>
      <c r="C757" s="376">
        <v>3002002361</v>
      </c>
      <c r="D757" s="377" t="s">
        <v>1066</v>
      </c>
      <c r="E757" s="378" t="s">
        <v>86</v>
      </c>
      <c r="F757" s="376" t="s">
        <v>2251</v>
      </c>
      <c r="G757" s="376">
        <v>1</v>
      </c>
      <c r="H757" s="376">
        <v>1</v>
      </c>
      <c r="I757" s="376" t="str">
        <f>IFERROR(VLOOKUP(F757,'Stock PHS'!A:F,6,FALSE),"")</f>
        <v/>
      </c>
      <c r="J757" s="379" t="str">
        <f>IFERROR(VLOOKUP(F757,'Table V'!A:I,9,FALSE),"P/N INCONNU")</f>
        <v>P/N CONNU</v>
      </c>
      <c r="K757" s="376" t="str">
        <f>IFERROR(VLOOKUP(F757,'Table V'!A:J,10,FALSE),"TBD")</f>
        <v>N/A</v>
      </c>
      <c r="L757" s="376" t="str">
        <f>IFERROR(VLOOKUP(F757,'Table V'!A:C,3,FALSE),"LdF non existante")</f>
        <v>LdF Non approuvée</v>
      </c>
      <c r="M757" s="380"/>
      <c r="N757" s="380" t="str">
        <f>IFERROR(VLOOKUP(F757,'Table V'!A:H,8,FALSE),"À définir")</f>
        <v>OUI</v>
      </c>
      <c r="O757" s="376">
        <f>IFERROR(VLOOKUP(F757,'Table V'!A:E,2,FALSE),"TBD")</f>
        <v>9205</v>
      </c>
      <c r="P757" s="380" t="str">
        <f>IFERROR(CONCATENATE(VLOOKUP(F757,'Table V'!$A$1:$Q$259969,17,FALSE),"-",(RIGHT(C757,4)),"0",D757),"")</f>
        <v>1254019-236104</v>
      </c>
      <c r="Q757" s="381" t="str">
        <f>IFERROR(VLOOKUP(F757,'Table V'!A:L,12,FALSE),"")</f>
        <v>COL</v>
      </c>
      <c r="R757" s="377" t="s">
        <v>2259</v>
      </c>
      <c r="S757" s="376" t="s">
        <v>164</v>
      </c>
      <c r="T757" s="382"/>
      <c r="U757" s="383"/>
      <c r="V757" s="384" t="str">
        <f>IFERROR(VLOOKUP(F757,'Table V'!A:F,6,FALSE),"TBD")</f>
        <v>D925R445120200</v>
      </c>
      <c r="W757" s="385" t="str">
        <f>IFERROR(VLOOKUP(F757,'Table V'!A:G,7,FALSE),"TBD")</f>
        <v>Qté 1</v>
      </c>
      <c r="X757" s="385" t="str">
        <f>IFERROR(VLOOKUP(A757,[1]Feuil1!$A:$AJ,32,FALSE),"N/A")</f>
        <v>Waiting</v>
      </c>
      <c r="Y757" s="386" t="s">
        <v>1897</v>
      </c>
      <c r="Z757" s="387" t="s">
        <v>2253</v>
      </c>
      <c r="AA757" s="146" t="s">
        <v>840</v>
      </c>
      <c r="AB757" s="380">
        <v>27493</v>
      </c>
      <c r="AC757" s="380"/>
      <c r="AD757" s="380"/>
      <c r="AE757" s="382">
        <v>43859</v>
      </c>
      <c r="AF757" s="382" t="s">
        <v>129</v>
      </c>
      <c r="AG757" s="382" t="str">
        <f>IF(OR(E757="AOG",E757="CRIT"),(IFERROR(IF(AF757=0,WORKDAY(AE757,-2),WORKDAY(AF757,-2)),"TBD")),(IFERROR(IF(AF757=0,WORKDAY(AE757,-4),WORKDAY(AF757,-4)),"TBD")))</f>
        <v>TBD</v>
      </c>
      <c r="AH757" s="388"/>
      <c r="AI757" s="389" t="str">
        <f>IFERROR(VLOOKUP(SPARES_MANUF[[#This Row],[LCT pour mise à la MAD]],[2]MAD!$B$4:$J$500000,2,FALSE),"MAD TBD")</f>
        <v>MAD TBD</v>
      </c>
      <c r="AJ757" s="390" t="str">
        <f>IFERROR(VLOOKUP(SPARES_MANUF[[#This Row],[LCT pour mise à la MAD]],[2]MAD!$B$4:$J$500000,9,FALSE),"")</f>
        <v/>
      </c>
      <c r="AK757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7" s="392" t="str">
        <f>SPARES_MANUF[[#This Row],[Promised ODD]]</f>
        <v>TBD</v>
      </c>
      <c r="AM757" s="382"/>
      <c r="AN757" s="393">
        <f>IFERROR(VLOOKUP(SPARES_MANUF[[#This Row],[P/N]],'Table V'!A$1:O$7777,13,FALSE),"0,00")</f>
        <v>0</v>
      </c>
      <c r="AO757" s="394">
        <f>IFERROR(VLOOKUP(SPARES_MANUF[[#This Row],[P/N]],'Table V'!A$1:O$7777,14,FALSE),"0,00")</f>
        <v>0</v>
      </c>
      <c r="AP757" s="395">
        <f>IFERROR(VLOOKUP(SPARES_MANUF[[#This Row],[P/N]],'Table V'!A$1:O$7777,15,FALSE),"TBD")</f>
        <v>0</v>
      </c>
      <c r="AQ757" s="394" t="str">
        <f>IFERROR(VLOOKUP(SPARES_MANUF[[#This Row],[CONCAT]],[3]PO_AS!$A$2:$R$2520,16,FALSE),"TBD")</f>
        <v>TBD</v>
      </c>
      <c r="AR757" s="395" t="str">
        <f>IFERROR(VLOOKUP(SPARES_MANUF[[#This Row],[CONCAT]],[3]PO_AS!$A$2:$S$2520,18,FALSE),"TBD")</f>
        <v>TBD</v>
      </c>
      <c r="AS757" s="395" t="str">
        <f>IF(OR(AN757=AQ757,AO757=AQ757),"Valide","Non valide")</f>
        <v>Non valide</v>
      </c>
      <c r="AT757" s="395" t="str">
        <f>IFERROR(IF(SEARCH(AP757,AR757),"Valide","Non valide"),"Non valide")</f>
        <v>Non valide</v>
      </c>
      <c r="AU757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7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57" s="397" t="str">
        <f>LEFT(SPARES_MANUF[[#This Row],[LCT]],9)</f>
        <v>LCT405450</v>
      </c>
      <c r="AX757" s="395" t="str">
        <f>SPARES_MANUF[[#This Row],[Collaborated date]]</f>
        <v>TBD</v>
      </c>
      <c r="AY757" s="398">
        <f>IF(AND(SPARES_MANUF[[#This Row],[Dashboard date]]&gt;40179,SPARES_MANUF[[#This Row],[Dashboard date]]&lt;45658),SPARES_MANUF[[#This Row],[Dashboard date]],0)</f>
        <v>0</v>
      </c>
      <c r="AZ757" s="399">
        <f>IF(OR(SPARES_MANUF[[#This Row],[Client]]="STELIA",SPARES_MANUF[[#This Row],[Priority]]="RTN",SPARES_MANUF[[#This Row],[Priority]]="EXP",SPARES_MANUF[[#This Row],[Priority]]="CRIT"),2,1)</f>
        <v>2</v>
      </c>
      <c r="BA757" s="400">
        <f>IFERROR(VLOOKUP(SPARES_MANUF[[#This Row],[P/N]],Tableau2[[#All],[PN]:[Temps alloués (h)]],16,FALSE),"TBD")</f>
        <v>0</v>
      </c>
      <c r="BB757" s="400">
        <f>IFERROR(SUM(SPARES_MANUF[[#This Row],[Temps alloués Unitaire]]*SPARES_MANUF[[#This Row],[Requested Qty]]),"TBD")</f>
        <v>0</v>
      </c>
    </row>
    <row r="758" spans="1:54" ht="25.5" hidden="1" x14ac:dyDescent="0.2">
      <c r="A758" s="375" t="str">
        <f>C758&amp;(RIGHT(D758,2))</f>
        <v>30020023615</v>
      </c>
      <c r="B758" s="376" t="str">
        <f>IFERROR(VLOOKUP(F758,'Table V'!A:K,11,FALSE),"TBD")</f>
        <v>ST Engineering</v>
      </c>
      <c r="C758" s="376">
        <v>3002002361</v>
      </c>
      <c r="D758" s="377" t="s">
        <v>1065</v>
      </c>
      <c r="E758" s="378" t="s">
        <v>86</v>
      </c>
      <c r="F758" s="376" t="s">
        <v>2251</v>
      </c>
      <c r="G758" s="376">
        <v>1</v>
      </c>
      <c r="H758" s="376">
        <v>1</v>
      </c>
      <c r="I758" s="376" t="str">
        <f>IFERROR(VLOOKUP(F758,'Stock PHS'!A:F,6,FALSE),"")</f>
        <v/>
      </c>
      <c r="J758" s="379" t="str">
        <f>IFERROR(VLOOKUP(F758,'Table V'!A:I,9,FALSE),"P/N INCONNU")</f>
        <v>P/N CONNU</v>
      </c>
      <c r="K758" s="376" t="str">
        <f>IFERROR(VLOOKUP(F758,'Table V'!A:J,10,FALSE),"TBD")</f>
        <v>N/A</v>
      </c>
      <c r="L758" s="376" t="str">
        <f>IFERROR(VLOOKUP(F758,'Table V'!A:C,3,FALSE),"LdF non existante")</f>
        <v>LdF Non approuvée</v>
      </c>
      <c r="M758" s="380"/>
      <c r="N758" s="380" t="str">
        <f>IFERROR(VLOOKUP(F758,'Table V'!A:H,8,FALSE),"À définir")</f>
        <v>OUI</v>
      </c>
      <c r="O758" s="376">
        <f>IFERROR(VLOOKUP(F758,'Table V'!A:E,2,FALSE),"TBD")</f>
        <v>9205</v>
      </c>
      <c r="P758" s="380" t="str">
        <f>IFERROR(CONCATENATE(VLOOKUP(F758,'Table V'!$A$1:$Q$259969,17,FALSE),"-",(RIGHT(C758,4)),"0",D758),"")</f>
        <v>1254019-236105</v>
      </c>
      <c r="Q758" s="381" t="str">
        <f>IFERROR(VLOOKUP(F758,'Table V'!A:L,12,FALSE),"")</f>
        <v>COL</v>
      </c>
      <c r="R758" s="377" t="s">
        <v>2260</v>
      </c>
      <c r="S758" s="376" t="s">
        <v>166</v>
      </c>
      <c r="T758" s="382"/>
      <c r="U758" s="383"/>
      <c r="V758" s="384" t="str">
        <f>IFERROR(VLOOKUP(F758,'Table V'!A:F,6,FALSE),"TBD")</f>
        <v>D925R445120200</v>
      </c>
      <c r="W758" s="385" t="str">
        <f>IFERROR(VLOOKUP(F758,'Table V'!A:G,7,FALSE),"TBD")</f>
        <v>Qté 1</v>
      </c>
      <c r="X758" s="385" t="str">
        <f>IFERROR(VLOOKUP(A758,[1]Feuil1!$A:$AJ,32,FALSE),"N/A")</f>
        <v>Waiting</v>
      </c>
      <c r="Y758" s="386" t="s">
        <v>1897</v>
      </c>
      <c r="Z758" s="387" t="s">
        <v>2253</v>
      </c>
      <c r="AA758" s="146" t="s">
        <v>840</v>
      </c>
      <c r="AB758" s="380">
        <v>27493</v>
      </c>
      <c r="AC758" s="380"/>
      <c r="AD758" s="380"/>
      <c r="AE758" s="382">
        <v>43859</v>
      </c>
      <c r="AF758" s="382" t="s">
        <v>129</v>
      </c>
      <c r="AG758" s="382" t="str">
        <f>IF(OR(E758="AOG",E758="CRIT"),(IFERROR(IF(AF758=0,WORKDAY(AE758,-2),WORKDAY(AF758,-2)),"TBD")),(IFERROR(IF(AF758=0,WORKDAY(AE758,-4),WORKDAY(AF758,-4)),"TBD")))</f>
        <v>TBD</v>
      </c>
      <c r="AH758" s="388"/>
      <c r="AI758" s="389" t="str">
        <f>IFERROR(VLOOKUP(SPARES_MANUF[[#This Row],[LCT pour mise à la MAD]],[2]MAD!$B$4:$J$500000,2,FALSE),"MAD TBD")</f>
        <v>MAD TBD</v>
      </c>
      <c r="AJ758" s="390" t="str">
        <f>IFERROR(VLOOKUP(SPARES_MANUF[[#This Row],[LCT pour mise à la MAD]],[2]MAD!$B$4:$J$500000,9,FALSE),"")</f>
        <v/>
      </c>
      <c r="AK758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8" s="392" t="str">
        <f>SPARES_MANUF[[#This Row],[Promised ODD]]</f>
        <v>TBD</v>
      </c>
      <c r="AM758" s="382"/>
      <c r="AN758" s="393">
        <f>IFERROR(VLOOKUP(SPARES_MANUF[[#This Row],[P/N]],'Table V'!A$1:O$7777,13,FALSE),"0,00")</f>
        <v>0</v>
      </c>
      <c r="AO758" s="394">
        <f>IFERROR(VLOOKUP(SPARES_MANUF[[#This Row],[P/N]],'Table V'!A$1:O$7777,14,FALSE),"0,00")</f>
        <v>0</v>
      </c>
      <c r="AP758" s="395">
        <f>IFERROR(VLOOKUP(SPARES_MANUF[[#This Row],[P/N]],'Table V'!A$1:O$7777,15,FALSE),"TBD")</f>
        <v>0</v>
      </c>
      <c r="AQ758" s="394" t="str">
        <f>IFERROR(VLOOKUP(SPARES_MANUF[[#This Row],[CONCAT]],[3]PO_AS!$A$2:$R$2520,16,FALSE),"TBD")</f>
        <v>TBD</v>
      </c>
      <c r="AR758" s="395" t="str">
        <f>IFERROR(VLOOKUP(SPARES_MANUF[[#This Row],[CONCAT]],[3]PO_AS!$A$2:$S$2520,18,FALSE),"TBD")</f>
        <v>TBD</v>
      </c>
      <c r="AS758" s="395" t="str">
        <f>IF(OR(AN758=AQ758,AO758=AQ758),"Valide","Non valide")</f>
        <v>Non valide</v>
      </c>
      <c r="AT758" s="395" t="str">
        <f>IFERROR(IF(SEARCH(AP758,AR758),"Valide","Non valide"),"Non valide")</f>
        <v>Non valide</v>
      </c>
      <c r="AU758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8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58" s="397" t="str">
        <f>LEFT(SPARES_MANUF[[#This Row],[LCT]],9)</f>
        <v>LCT405452</v>
      </c>
      <c r="AX758" s="395" t="str">
        <f>SPARES_MANUF[[#This Row],[Collaborated date]]</f>
        <v>TBD</v>
      </c>
      <c r="AY758" s="398">
        <f>IF(AND(SPARES_MANUF[[#This Row],[Dashboard date]]&gt;40179,SPARES_MANUF[[#This Row],[Dashboard date]]&lt;45658),SPARES_MANUF[[#This Row],[Dashboard date]],0)</f>
        <v>0</v>
      </c>
      <c r="AZ758" s="399">
        <f>IF(OR(SPARES_MANUF[[#This Row],[Client]]="STELIA",SPARES_MANUF[[#This Row],[Priority]]="RTN",SPARES_MANUF[[#This Row],[Priority]]="EXP",SPARES_MANUF[[#This Row],[Priority]]="CRIT"),2,1)</f>
        <v>2</v>
      </c>
      <c r="BA758" s="400">
        <f>IFERROR(VLOOKUP(SPARES_MANUF[[#This Row],[P/N]],Tableau2[[#All],[PN]:[Temps alloués (h)]],16,FALSE),"TBD")</f>
        <v>0</v>
      </c>
      <c r="BB758" s="400">
        <f>IFERROR(SUM(SPARES_MANUF[[#This Row],[Temps alloués Unitaire]]*SPARES_MANUF[[#This Row],[Requested Qty]]),"TBD")</f>
        <v>0</v>
      </c>
    </row>
    <row r="759" spans="1:54" ht="25.5" hidden="1" x14ac:dyDescent="0.2">
      <c r="A759" s="375" t="str">
        <f>C759&amp;(RIGHT(D759,2))</f>
        <v>30020023616</v>
      </c>
      <c r="B759" s="376" t="str">
        <f>IFERROR(VLOOKUP(F759,'Table V'!A:K,11,FALSE),"TBD")</f>
        <v>ST Engineering</v>
      </c>
      <c r="C759" s="376">
        <v>3002002361</v>
      </c>
      <c r="D759" s="377" t="s">
        <v>2249</v>
      </c>
      <c r="E759" s="378" t="s">
        <v>86</v>
      </c>
      <c r="F759" s="376" t="s">
        <v>2251</v>
      </c>
      <c r="G759" s="376">
        <v>1</v>
      </c>
      <c r="H759" s="376">
        <v>1</v>
      </c>
      <c r="I759" s="376" t="str">
        <f>IFERROR(VLOOKUP(F759,'Stock PHS'!A:F,6,FALSE),"")</f>
        <v/>
      </c>
      <c r="J759" s="379" t="str">
        <f>IFERROR(VLOOKUP(F759,'Table V'!A:I,9,FALSE),"P/N INCONNU")</f>
        <v>P/N CONNU</v>
      </c>
      <c r="K759" s="376" t="str">
        <f>IFERROR(VLOOKUP(F759,'Table V'!A:J,10,FALSE),"TBD")</f>
        <v>N/A</v>
      </c>
      <c r="L759" s="376" t="str">
        <f>IFERROR(VLOOKUP(F759,'Table V'!A:C,3,FALSE),"LdF non existante")</f>
        <v>LdF Non approuvée</v>
      </c>
      <c r="M759" s="380"/>
      <c r="N759" s="380" t="str">
        <f>IFERROR(VLOOKUP(F759,'Table V'!A:H,8,FALSE),"À définir")</f>
        <v>OUI</v>
      </c>
      <c r="O759" s="376">
        <f>IFERROR(VLOOKUP(F759,'Table V'!A:E,2,FALSE),"TBD")</f>
        <v>9205</v>
      </c>
      <c r="P759" s="380" t="str">
        <f>IFERROR(CONCATENATE(VLOOKUP(F759,'Table V'!$A$1:$Q$259969,17,FALSE),"-",(RIGHT(C759,4)),"0",D759),"")</f>
        <v>1254019-236106</v>
      </c>
      <c r="Q759" s="381" t="str">
        <f>IFERROR(VLOOKUP(F759,'Table V'!A:L,12,FALSE),"")</f>
        <v>COL</v>
      </c>
      <c r="R759" s="377" t="s">
        <v>2261</v>
      </c>
      <c r="S759" s="376" t="s">
        <v>167</v>
      </c>
      <c r="T759" s="382"/>
      <c r="U759" s="383"/>
      <c r="V759" s="384" t="str">
        <f>IFERROR(VLOOKUP(F759,'Table V'!A:F,6,FALSE),"TBD")</f>
        <v>D925R445120200</v>
      </c>
      <c r="W759" s="385" t="str">
        <f>IFERROR(VLOOKUP(F759,'Table V'!A:G,7,FALSE),"TBD")</f>
        <v>Qté 1</v>
      </c>
      <c r="X759" s="385" t="str">
        <f>IFERROR(VLOOKUP(A759,[1]Feuil1!$A:$AJ,32,FALSE),"N/A")</f>
        <v>Waiting</v>
      </c>
      <c r="Y759" s="386" t="s">
        <v>1897</v>
      </c>
      <c r="Z759" s="387" t="s">
        <v>2253</v>
      </c>
      <c r="AA759" s="146" t="s">
        <v>840</v>
      </c>
      <c r="AB759" s="380">
        <v>27493</v>
      </c>
      <c r="AC759" s="380"/>
      <c r="AD759" s="380"/>
      <c r="AE759" s="382">
        <v>43859</v>
      </c>
      <c r="AF759" s="382" t="s">
        <v>129</v>
      </c>
      <c r="AG759" s="382" t="str">
        <f>IF(OR(E759="AOG",E759="CRIT"),(IFERROR(IF(AF759=0,WORKDAY(AE759,-2),WORKDAY(AF759,-2)),"TBD")),(IFERROR(IF(AF759=0,WORKDAY(AE759,-4),WORKDAY(AF759,-4)),"TBD")))</f>
        <v>TBD</v>
      </c>
      <c r="AH759" s="388"/>
      <c r="AI759" s="389" t="str">
        <f>IFERROR(VLOOKUP(SPARES_MANUF[[#This Row],[LCT pour mise à la MAD]],[2]MAD!$B$4:$J$500000,2,FALSE),"MAD TBD")</f>
        <v>MAD TBD</v>
      </c>
      <c r="AJ759" s="390" t="str">
        <f>IFERROR(VLOOKUP(SPARES_MANUF[[#This Row],[LCT pour mise à la MAD]],[2]MAD!$B$4:$J$500000,9,FALSE),"")</f>
        <v/>
      </c>
      <c r="AK759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59" s="392" t="str">
        <f>SPARES_MANUF[[#This Row],[Promised ODD]]</f>
        <v>TBD</v>
      </c>
      <c r="AM759" s="382"/>
      <c r="AN759" s="393">
        <f>IFERROR(VLOOKUP(SPARES_MANUF[[#This Row],[P/N]],'Table V'!A$1:O$7777,13,FALSE),"0,00")</f>
        <v>0</v>
      </c>
      <c r="AO759" s="394">
        <f>IFERROR(VLOOKUP(SPARES_MANUF[[#This Row],[P/N]],'Table V'!A$1:O$7777,14,FALSE),"0,00")</f>
        <v>0</v>
      </c>
      <c r="AP759" s="395">
        <f>IFERROR(VLOOKUP(SPARES_MANUF[[#This Row],[P/N]],'Table V'!A$1:O$7777,15,FALSE),"TBD")</f>
        <v>0</v>
      </c>
      <c r="AQ759" s="394" t="str">
        <f>IFERROR(VLOOKUP(SPARES_MANUF[[#This Row],[CONCAT]],[3]PO_AS!$A$2:$R$2520,16,FALSE),"TBD")</f>
        <v>TBD</v>
      </c>
      <c r="AR759" s="395" t="str">
        <f>IFERROR(VLOOKUP(SPARES_MANUF[[#This Row],[CONCAT]],[3]PO_AS!$A$2:$S$2520,18,FALSE),"TBD")</f>
        <v>TBD</v>
      </c>
      <c r="AS759" s="395" t="str">
        <f>IF(OR(AN759=AQ759,AO759=AQ759),"Valide","Non valide")</f>
        <v>Non valide</v>
      </c>
      <c r="AT759" s="395" t="str">
        <f>IFERROR(IF(SEARCH(AP759,AR759),"Valide","Non valide"),"Non valide")</f>
        <v>Non valide</v>
      </c>
      <c r="AU759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59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59" s="397" t="str">
        <f>LEFT(SPARES_MANUF[[#This Row],[LCT]],9)</f>
        <v>LCT405454</v>
      </c>
      <c r="AX759" s="395" t="str">
        <f>SPARES_MANUF[[#This Row],[Collaborated date]]</f>
        <v>TBD</v>
      </c>
      <c r="AY759" s="398">
        <f>IF(AND(SPARES_MANUF[[#This Row],[Dashboard date]]&gt;40179,SPARES_MANUF[[#This Row],[Dashboard date]]&lt;45658),SPARES_MANUF[[#This Row],[Dashboard date]],0)</f>
        <v>0</v>
      </c>
      <c r="AZ759" s="399">
        <f>IF(OR(SPARES_MANUF[[#This Row],[Client]]="STELIA",SPARES_MANUF[[#This Row],[Priority]]="RTN",SPARES_MANUF[[#This Row],[Priority]]="EXP",SPARES_MANUF[[#This Row],[Priority]]="CRIT"),2,1)</f>
        <v>2</v>
      </c>
      <c r="BA759" s="400">
        <f>IFERROR(VLOOKUP(SPARES_MANUF[[#This Row],[P/N]],Tableau2[[#All],[PN]:[Temps alloués (h)]],16,FALSE),"TBD")</f>
        <v>0</v>
      </c>
      <c r="BB759" s="400">
        <f>IFERROR(SUM(SPARES_MANUF[[#This Row],[Temps alloués Unitaire]]*SPARES_MANUF[[#This Row],[Requested Qty]]),"TBD")</f>
        <v>0</v>
      </c>
    </row>
    <row r="760" spans="1:54" ht="25.5" hidden="1" x14ac:dyDescent="0.2">
      <c r="A760" s="375" t="str">
        <f>C760&amp;(RIGHT(D760,2))</f>
        <v>30020023617</v>
      </c>
      <c r="B760" s="376" t="str">
        <f>IFERROR(VLOOKUP(F760,'Table V'!A:K,11,FALSE),"TBD")</f>
        <v>ST Engineering</v>
      </c>
      <c r="C760" s="376">
        <v>3002002361</v>
      </c>
      <c r="D760" s="377" t="s">
        <v>2250</v>
      </c>
      <c r="E760" s="378" t="s">
        <v>86</v>
      </c>
      <c r="F760" s="376" t="s">
        <v>2251</v>
      </c>
      <c r="G760" s="376">
        <v>1</v>
      </c>
      <c r="H760" s="376">
        <v>1</v>
      </c>
      <c r="I760" s="376" t="str">
        <f>IFERROR(VLOOKUP(F760,'Stock PHS'!A:F,6,FALSE),"")</f>
        <v/>
      </c>
      <c r="J760" s="379" t="str">
        <f>IFERROR(VLOOKUP(F760,'Table V'!A:I,9,FALSE),"P/N INCONNU")</f>
        <v>P/N CONNU</v>
      </c>
      <c r="K760" s="376" t="str">
        <f>IFERROR(VLOOKUP(F760,'Table V'!A:J,10,FALSE),"TBD")</f>
        <v>N/A</v>
      </c>
      <c r="L760" s="376" t="str">
        <f>IFERROR(VLOOKUP(F760,'Table V'!A:C,3,FALSE),"LdF non existante")</f>
        <v>LdF Non approuvée</v>
      </c>
      <c r="M760" s="380"/>
      <c r="N760" s="380" t="str">
        <f>IFERROR(VLOOKUP(F760,'Table V'!A:H,8,FALSE),"À définir")</f>
        <v>OUI</v>
      </c>
      <c r="O760" s="376">
        <f>IFERROR(VLOOKUP(F760,'Table V'!A:E,2,FALSE),"TBD")</f>
        <v>9205</v>
      </c>
      <c r="P760" s="380" t="str">
        <f>IFERROR(CONCATENATE(VLOOKUP(F760,'Table V'!$A$1:$Q$259969,17,FALSE),"-",(RIGHT(C760,4)),"0",D760),"")</f>
        <v>1254019-236107</v>
      </c>
      <c r="Q760" s="381" t="str">
        <f>IFERROR(VLOOKUP(F760,'Table V'!A:L,12,FALSE),"")</f>
        <v>COL</v>
      </c>
      <c r="R760" s="377" t="s">
        <v>2256</v>
      </c>
      <c r="S760" s="376" t="s">
        <v>168</v>
      </c>
      <c r="T760" s="382"/>
      <c r="U760" s="383"/>
      <c r="V760" s="384" t="str">
        <f>IFERROR(VLOOKUP(F760,'Table V'!A:F,6,FALSE),"TBD")</f>
        <v>D925R445120200</v>
      </c>
      <c r="W760" s="385" t="str">
        <f>IFERROR(VLOOKUP(F760,'Table V'!A:G,7,FALSE),"TBD")</f>
        <v>Qté 1</v>
      </c>
      <c r="X760" s="385" t="str">
        <f>IFERROR(VLOOKUP(A760,[1]Feuil1!$A:$AJ,32,FALSE),"N/A")</f>
        <v>Waiting</v>
      </c>
      <c r="Y760" s="386" t="s">
        <v>1897</v>
      </c>
      <c r="Z760" s="387" t="s">
        <v>2253</v>
      </c>
      <c r="AA760" s="146" t="s">
        <v>840</v>
      </c>
      <c r="AB760" s="380">
        <v>27493</v>
      </c>
      <c r="AC760" s="380"/>
      <c r="AD760" s="380"/>
      <c r="AE760" s="382">
        <v>43859</v>
      </c>
      <c r="AF760" s="382" t="s">
        <v>129</v>
      </c>
      <c r="AG760" s="382" t="str">
        <f>IF(OR(E760="AOG",E760="CRIT"),(IFERROR(IF(AF760=0,WORKDAY(AE760,-2),WORKDAY(AF760,-2)),"TBD")),(IFERROR(IF(AF760=0,WORKDAY(AE760,-4),WORKDAY(AF760,-4)),"TBD")))</f>
        <v>TBD</v>
      </c>
      <c r="AH760" s="388"/>
      <c r="AI760" s="389" t="str">
        <f>IFERROR(VLOOKUP(SPARES_MANUF[[#This Row],[LCT pour mise à la MAD]],[2]MAD!$B$4:$J$500000,2,FALSE),"MAD TBD")</f>
        <v>MAD TBD</v>
      </c>
      <c r="AJ760" s="390" t="str">
        <f>IFERROR(VLOOKUP(SPARES_MANUF[[#This Row],[LCT pour mise à la MAD]],[2]MAD!$B$4:$J$500000,9,FALSE),"")</f>
        <v/>
      </c>
      <c r="AK760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0" s="392" t="str">
        <f>SPARES_MANUF[[#This Row],[Promised ODD]]</f>
        <v>TBD</v>
      </c>
      <c r="AM760" s="382"/>
      <c r="AN760" s="393">
        <f>IFERROR(VLOOKUP(SPARES_MANUF[[#This Row],[P/N]],'Table V'!A$1:O$7777,13,FALSE),"0,00")</f>
        <v>0</v>
      </c>
      <c r="AO760" s="394">
        <f>IFERROR(VLOOKUP(SPARES_MANUF[[#This Row],[P/N]],'Table V'!A$1:O$7777,14,FALSE),"0,00")</f>
        <v>0</v>
      </c>
      <c r="AP760" s="395">
        <f>IFERROR(VLOOKUP(SPARES_MANUF[[#This Row],[P/N]],'Table V'!A$1:O$7777,15,FALSE),"TBD")</f>
        <v>0</v>
      </c>
      <c r="AQ760" s="394" t="str">
        <f>IFERROR(VLOOKUP(SPARES_MANUF[[#This Row],[CONCAT]],[3]PO_AS!$A$2:$R$2520,16,FALSE),"TBD")</f>
        <v>TBD</v>
      </c>
      <c r="AR760" s="395" t="str">
        <f>IFERROR(VLOOKUP(SPARES_MANUF[[#This Row],[CONCAT]],[3]PO_AS!$A$2:$S$2520,18,FALSE),"TBD")</f>
        <v>TBD</v>
      </c>
      <c r="AS760" s="395" t="str">
        <f>IF(OR(AN760=AQ760,AO760=AQ760),"Valide","Non valide")</f>
        <v>Non valide</v>
      </c>
      <c r="AT760" s="395" t="str">
        <f>IFERROR(IF(SEARCH(AP760,AR760),"Valide","Non valide"),"Non valide")</f>
        <v>Non valide</v>
      </c>
      <c r="AU760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60" s="396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60" s="397" t="str">
        <f>LEFT(SPARES_MANUF[[#This Row],[LCT]],9)</f>
        <v>LCT405456</v>
      </c>
      <c r="AX760" s="395" t="str">
        <f>SPARES_MANUF[[#This Row],[Collaborated date]]</f>
        <v>TBD</v>
      </c>
      <c r="AY760" s="398">
        <f>IF(AND(SPARES_MANUF[[#This Row],[Dashboard date]]&gt;40179,SPARES_MANUF[[#This Row],[Dashboard date]]&lt;45658),SPARES_MANUF[[#This Row],[Dashboard date]],0)</f>
        <v>0</v>
      </c>
      <c r="AZ760" s="399">
        <f>IF(OR(SPARES_MANUF[[#This Row],[Client]]="STELIA",SPARES_MANUF[[#This Row],[Priority]]="RTN",SPARES_MANUF[[#This Row],[Priority]]="EXP",SPARES_MANUF[[#This Row],[Priority]]="CRIT"),2,1)</f>
        <v>2</v>
      </c>
      <c r="BA760" s="400">
        <f>IFERROR(VLOOKUP(SPARES_MANUF[[#This Row],[P/N]],Tableau2[[#All],[PN]:[Temps alloués (h)]],16,FALSE),"TBD")</f>
        <v>0</v>
      </c>
      <c r="BB760" s="400">
        <f>IFERROR(SUM(SPARES_MANUF[[#This Row],[Temps alloués Unitaire]]*SPARES_MANUF[[#This Row],[Requested Qty]]),"TBD")</f>
        <v>0</v>
      </c>
    </row>
    <row r="761" spans="1:54" ht="25.5" hidden="1" x14ac:dyDescent="0.2">
      <c r="A761" s="375" t="str">
        <f>C761&amp;(RIGHT(D761,2))</f>
        <v>2824476710</v>
      </c>
      <c r="B761" s="376" t="str">
        <f>IFERROR(VLOOKUP(F761,'Table V'!A:K,11,FALSE),"TBD")</f>
        <v>AIRBUS</v>
      </c>
      <c r="C761" s="376">
        <v>28244767</v>
      </c>
      <c r="D761" s="147" t="s">
        <v>139</v>
      </c>
      <c r="E761" s="148" t="s">
        <v>3</v>
      </c>
      <c r="F761" s="146" t="s">
        <v>1063</v>
      </c>
      <c r="G761" s="376">
        <v>1</v>
      </c>
      <c r="H761" s="376">
        <v>1</v>
      </c>
      <c r="I761" s="376" t="str">
        <f>IFERROR(VLOOKUP(F761,'Stock PHS'!A:F,6,FALSE),"")</f>
        <v/>
      </c>
      <c r="J761" s="379" t="str">
        <f>IFERROR(VLOOKUP(F761,'Table V'!A:I,9,FALSE),"P/N INCONNU")</f>
        <v>P/N CONNU</v>
      </c>
      <c r="K761" s="376" t="str">
        <f>IFERROR(VLOOKUP(F761,'Table V'!A:J,10,FALSE),"TBD")</f>
        <v>NB02155</v>
      </c>
      <c r="L761" s="376" t="str">
        <f>IFERROR(VLOOKUP(F761,'Table V'!A:C,3,FALSE),"LdF non existante")</f>
        <v>LdF Non approuvée</v>
      </c>
      <c r="M761" s="380"/>
      <c r="N761" s="380" t="str">
        <f>IFERROR(VLOOKUP(F761,'Table V'!A:H,8,FALSE),"À définir")</f>
        <v>NON</v>
      </c>
      <c r="O761" s="376">
        <f>IFERROR(VLOOKUP(F761,'Table V'!A:E,2,FALSE),"TBD")</f>
        <v>56</v>
      </c>
      <c r="P761" s="380" t="str">
        <f>IFERROR(CONCATENATE(VLOOKUP(F761,'Table V'!$A$1:$Q$259969,17,FALSE),"-",(RIGHT(C761,4)),"0",D761),"")</f>
        <v>1251019-4767010</v>
      </c>
      <c r="Q761" s="381" t="str">
        <f>IFERROR(VLOOKUP(F761,'Table V'!A:L,12,FALSE),"")</f>
        <v>LAB</v>
      </c>
      <c r="R761" s="377"/>
      <c r="S761" s="146" t="s">
        <v>260</v>
      </c>
      <c r="T761" s="382"/>
      <c r="U761" s="383"/>
      <c r="V761" s="384" t="str">
        <f>IFERROR(VLOOKUP(F761,'Table V'!A:F,6,FALSE),"TBD")</f>
        <v>N/A</v>
      </c>
      <c r="W761" s="385" t="str">
        <f>IFERROR(VLOOKUP(F761,'Table V'!A:G,7,FALSE),"TBD")</f>
        <v>N/A</v>
      </c>
      <c r="X761" s="385" t="str">
        <f>IFERROR(VLOOKUP(A761,[1]Feuil1!$A:$AJ,32,FALSE),"N/A")</f>
        <v>N/A</v>
      </c>
      <c r="Y761" s="155" t="s">
        <v>1897</v>
      </c>
      <c r="Z761" s="156" t="s">
        <v>2263</v>
      </c>
      <c r="AA761" s="376"/>
      <c r="AB761" s="380">
        <v>27542</v>
      </c>
      <c r="AC761" s="380"/>
      <c r="AD761" s="380"/>
      <c r="AE761" s="382">
        <v>43689</v>
      </c>
      <c r="AF761" s="157" t="s">
        <v>129</v>
      </c>
      <c r="AG761" s="382" t="str">
        <f>IF(OR(E761="AOG",E761="CRIT"),(IFERROR(IF(AF761=0,WORKDAY(AE761,-2),WORKDAY(AF761,-2)),"TBD")),(IFERROR(IF(AF761=0,WORKDAY(AE761,-4),WORKDAY(AF761,-4)),"TBD")))</f>
        <v>TBD</v>
      </c>
      <c r="AH761" s="388"/>
      <c r="AI761" s="389" t="str">
        <f>IFERROR(VLOOKUP(SPARES_MANUF[[#This Row],[LCT pour mise à la MAD]],[2]MAD!$B$4:$J$500000,2,FALSE),"MAD TBD")</f>
        <v>MAD TBD</v>
      </c>
      <c r="AJ761" s="390" t="str">
        <f>IFERROR(VLOOKUP(SPARES_MANUF[[#This Row],[LCT pour mise à la MAD]],[2]MAD!$B$4:$J$500000,9,FALSE),"")</f>
        <v/>
      </c>
      <c r="AK761" s="391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1" s="392" t="str">
        <f>SPARES_MANUF[[#This Row],[Promised ODD]]</f>
        <v>TBD</v>
      </c>
      <c r="AM761" s="382"/>
      <c r="AN761" s="393">
        <f>IFERROR(VLOOKUP(SPARES_MANUF[[#This Row],[P/N]],'Table V'!A$1:O$7777,13,FALSE),"0,00")</f>
        <v>1045</v>
      </c>
      <c r="AO761" s="394">
        <f>IFERROR(VLOOKUP(SPARES_MANUF[[#This Row],[P/N]],'Table V'!A$1:O$7777,14,FALSE),"0,00")</f>
        <v>1871</v>
      </c>
      <c r="AP761" s="395" t="str">
        <f>IFERROR(VLOOKUP(SPARES_MANUF[[#This Row],[P/N]],'Table V'!A$1:O$7777,15,FALSE),"TBD")</f>
        <v>USD</v>
      </c>
      <c r="AQ761" s="394" t="str">
        <f>IFERROR(VLOOKUP(SPARES_MANUF[[#This Row],[CONCAT]],[3]PO_AS!$A$2:$R$2520,16,FALSE),"TBD")</f>
        <v>TBD</v>
      </c>
      <c r="AR761" s="395" t="str">
        <f>IFERROR(VLOOKUP(SPARES_MANUF[[#This Row],[CONCAT]],[3]PO_AS!$A$2:$S$2520,18,FALSE),"TBD")</f>
        <v>TBD</v>
      </c>
      <c r="AS761" s="395" t="str">
        <f>IF(OR(AN761=AQ761,AO761=AQ761),"Valide","Non valide")</f>
        <v>Non valide</v>
      </c>
      <c r="AT761" s="395" t="str">
        <f>IFERROR(IF(SEARCH(AP761,AR761),"Valide","Non valide"),"Non valide")</f>
        <v>Non valide</v>
      </c>
      <c r="AU761" s="396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1871</v>
      </c>
      <c r="AV761" s="396">
        <f>IFERROR(SPARES_MANUF[[#This Row],[CA]]*INDEX('Paramètres listes'!$A$32:$C$34,MATCH(SPARES_MANUF[[#This Row],[Devise vendue]],'Paramètres listes'!$A$32:$A$34,0),MATCH(DASHBOARD!$J$5,'Paramètres listes'!$A$32:$C$32,0)),"0,00")</f>
        <v>1665.19</v>
      </c>
      <c r="AW761" s="397" t="str">
        <f>LEFT(SPARES_MANUF[[#This Row],[LCT]],9)</f>
        <v/>
      </c>
      <c r="AX761" s="395" t="str">
        <f>SPARES_MANUF[[#This Row],[Collaborated date]]</f>
        <v>TBD</v>
      </c>
      <c r="AY761" s="398">
        <f>IF(AND(SPARES_MANUF[[#This Row],[Dashboard date]]&gt;40179,SPARES_MANUF[[#This Row],[Dashboard date]]&lt;45658),SPARES_MANUF[[#This Row],[Dashboard date]],0)</f>
        <v>0</v>
      </c>
      <c r="AZ761" s="399">
        <f>IF(OR(SPARES_MANUF[[#This Row],[Client]]="STELIA",SPARES_MANUF[[#This Row],[Priority]]="RTN",SPARES_MANUF[[#This Row],[Priority]]="EXP",SPARES_MANUF[[#This Row],[Priority]]="CRIT"),2,1)</f>
        <v>1</v>
      </c>
      <c r="BA761" s="400">
        <f>IFERROR(VLOOKUP(SPARES_MANUF[[#This Row],[P/N]],Tableau2[[#All],[PN]:[Temps alloués (h)]],16,FALSE),"TBD")</f>
        <v>1.43</v>
      </c>
      <c r="BB761" s="400">
        <f>IFERROR(SUM(SPARES_MANUF[[#This Row],[Temps alloués Unitaire]]*SPARES_MANUF[[#This Row],[Requested Qty]]),"TBD")</f>
        <v>1.43</v>
      </c>
    </row>
    <row r="762" spans="1:54" ht="25.5" hidden="1" x14ac:dyDescent="0.2">
      <c r="A762" s="337" t="str">
        <f>C762&amp;(RIGHT(D762,2))</f>
        <v>2825264310</v>
      </c>
      <c r="B762" s="146" t="str">
        <f>IFERROR(VLOOKUP(F762,'Table V'!A:K,11,FALSE),"TBD")</f>
        <v>AIRBUS</v>
      </c>
      <c r="C762" s="146">
        <v>28252643</v>
      </c>
      <c r="D762" s="147" t="s">
        <v>139</v>
      </c>
      <c r="E762" s="148" t="s">
        <v>78</v>
      </c>
      <c r="F762" s="146" t="s">
        <v>1033</v>
      </c>
      <c r="G762" s="146" t="s">
        <v>1064</v>
      </c>
      <c r="H762" s="146" t="s">
        <v>1064</v>
      </c>
      <c r="I762" s="146" t="str">
        <f>IFERROR(VLOOKUP(F762,'Stock PHS'!A:F,6,FALSE),"")</f>
        <v/>
      </c>
      <c r="J762" s="149" t="str">
        <f>IFERROR(VLOOKUP(F762,'Table V'!A:I,9,FALSE),"P/N INCONNU")</f>
        <v>P/N CONNU</v>
      </c>
      <c r="K762" s="146" t="str">
        <f>IFERROR(VLOOKUP(F762,'Table V'!A:J,10,FALSE),"TBD")</f>
        <v>NB07663</v>
      </c>
      <c r="L762" s="146" t="str">
        <f>IFERROR(VLOOKUP(F762,'Table V'!A:C,3,FALSE),"LdF non existante")</f>
        <v>LdF Non approuvée</v>
      </c>
      <c r="M762" s="150"/>
      <c r="N762" s="150" t="str">
        <f>IFERROR(VLOOKUP(F762,'Table V'!A:H,8,FALSE),"À définir")</f>
        <v>NON</v>
      </c>
      <c r="O762" s="146">
        <f>IFERROR(VLOOKUP(F762,'Table V'!A:E,2,FALSE),"TBD")</f>
        <v>45</v>
      </c>
      <c r="P762" s="150" t="str">
        <f>IFERROR(CONCATENATE(VLOOKUP(F762,'Table V'!$A$1:$Q$259969,17,FALSE),"-",(RIGHT(C762,4)),"0",D762),"")</f>
        <v>1251019-2643010</v>
      </c>
      <c r="Q762" s="151" t="str">
        <f>IFERROR(VLOOKUP(F762,'Table V'!A:L,12,FALSE),"")</f>
        <v>LAB</v>
      </c>
      <c r="R762" s="147"/>
      <c r="S762" s="146"/>
      <c r="T762" s="157"/>
      <c r="U762" s="152"/>
      <c r="V762" s="153" t="str">
        <f>IFERROR(VLOOKUP(F762,'Table V'!A:F,6,FALSE),"TBD")</f>
        <v>N/A</v>
      </c>
      <c r="W762" s="154" t="str">
        <f>IFERROR(VLOOKUP(F762,'Table V'!A:G,7,FALSE),"TBD")</f>
        <v>N/A</v>
      </c>
      <c r="X762" s="154" t="str">
        <f>IFERROR(VLOOKUP(A762,[1]Feuil1!$A:$AJ,32,FALSE),"N/A")</f>
        <v>N/A</v>
      </c>
      <c r="Y762" s="155"/>
      <c r="Z762" s="156"/>
      <c r="AA762" s="146"/>
      <c r="AB762" s="150">
        <v>27639</v>
      </c>
      <c r="AC762" s="150"/>
      <c r="AD762" s="150"/>
      <c r="AE762" s="157">
        <v>43733.999988425923</v>
      </c>
      <c r="AF762" s="157" t="s">
        <v>129</v>
      </c>
      <c r="AG762" s="157" t="str">
        <f>IF(OR(E762="AOG",E762="CRIT"),(IFERROR(IF(AF762=0,WORKDAY(AE762,-2),WORKDAY(AF762,-2)),"TBD")),(IFERROR(IF(AF762=0,WORKDAY(AE762,-4),WORKDAY(AF762,-4)),"TBD")))</f>
        <v>TBD</v>
      </c>
      <c r="AH762" s="350"/>
      <c r="AI762" s="251" t="str">
        <f>IFERROR(VLOOKUP(SPARES_MANUF[[#This Row],[LCT pour mise à la MAD]],[2]MAD!$B$4:$J$500000,2,FALSE),"MAD TBD")</f>
        <v>MAD TBD</v>
      </c>
      <c r="AJ762" s="249" t="str">
        <f>IFERROR(VLOOKUP(SPARES_MANUF[[#This Row],[LCT pour mise à la MAD]],[2]MAD!$B$4:$J$500000,9,FALSE),"")</f>
        <v/>
      </c>
      <c r="AK762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2" s="158" t="str">
        <f>SPARES_MANUF[[#This Row],[Promised ODD]]</f>
        <v>TBD</v>
      </c>
      <c r="AM762" s="146"/>
      <c r="AN762" s="200">
        <f>IFERROR(VLOOKUP(SPARES_MANUF[[#This Row],[P/N]],'Table V'!A$1:O$7777,13,FALSE),"0,00")</f>
        <v>2247</v>
      </c>
      <c r="AO762" s="218">
        <f>IFERROR(VLOOKUP(SPARES_MANUF[[#This Row],[P/N]],'Table V'!A$1:O$7777,14,FALSE),"0,00")</f>
        <v>4290</v>
      </c>
      <c r="AP762" s="219" t="str">
        <f>IFERROR(VLOOKUP(SPARES_MANUF[[#This Row],[P/N]],'Table V'!A$1:O$7777,15,FALSE),"TBD")</f>
        <v>USD</v>
      </c>
      <c r="AQ762" s="218" t="str">
        <f>IFERROR(VLOOKUP(SPARES_MANUF[[#This Row],[CONCAT]],[3]PO_AS!$A$2:$R$2520,16,FALSE),"TBD")</f>
        <v>TBD</v>
      </c>
      <c r="AR762" s="219" t="str">
        <f>IFERROR(VLOOKUP(SPARES_MANUF[[#This Row],[CONCAT]],[3]PO_AS!$A$2:$S$2520,18,FALSE),"TBD")</f>
        <v>TBD</v>
      </c>
      <c r="AS762" s="219" t="str">
        <f>IF(OR(AN762=AQ762,AO762=AQ762),"Valide","Non valide")</f>
        <v>Non valide</v>
      </c>
      <c r="AT762" s="219" t="str">
        <f>IFERROR(IF(SEARCH(AP762,AR762),"Valide","Non valide"),"Non valide")</f>
        <v>Non valide</v>
      </c>
      <c r="AU76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2247</v>
      </c>
      <c r="AV762" s="227">
        <f>IFERROR(SPARES_MANUF[[#This Row],[CA]]*INDEX('Paramètres listes'!$A$32:$C$34,MATCH(SPARES_MANUF[[#This Row],[Devise vendue]],'Paramètres listes'!$A$32:$A$34,0),MATCH(DASHBOARD!$J$5,'Paramètres listes'!$A$32:$C$32,0)),"0,00")</f>
        <v>1999.83</v>
      </c>
      <c r="AW762" s="342" t="str">
        <f>LEFT(SPARES_MANUF[[#This Row],[LCT]],9)</f>
        <v/>
      </c>
      <c r="AX762" s="219" t="str">
        <f>SPARES_MANUF[[#This Row],[Collaborated date]]</f>
        <v>TBD</v>
      </c>
      <c r="AY762" s="222">
        <f>IF(AND(SPARES_MANUF[[#This Row],[Dashboard date]]&gt;40179,SPARES_MANUF[[#This Row],[Dashboard date]]&lt;45658),SPARES_MANUF[[#This Row],[Dashboard date]],0)</f>
        <v>0</v>
      </c>
      <c r="AZ762" s="223">
        <f>IF(OR(SPARES_MANUF[[#This Row],[Client]]="STELIA",SPARES_MANUF[[#This Row],[Priority]]="RTN",SPARES_MANUF[[#This Row],[Priority]]="EXP",SPARES_MANUF[[#This Row],[Priority]]="CRIT"),2,1)</f>
        <v>2</v>
      </c>
      <c r="BA762" s="224">
        <f>IFERROR(VLOOKUP(SPARES_MANUF[[#This Row],[P/N]],Tableau2[[#All],[PN]:[Temps alloués (h)]],16,FALSE),"TBD")</f>
        <v>7.99</v>
      </c>
      <c r="BB762" s="224">
        <f>IFERROR(SUM(SPARES_MANUF[[#This Row],[Temps alloués Unitaire]]*SPARES_MANUF[[#This Row],[Requested Qty]]),"TBD")</f>
        <v>7.99</v>
      </c>
    </row>
    <row r="763" spans="1:54" hidden="1" x14ac:dyDescent="0.2">
      <c r="A763" s="337" t="str">
        <f>C763&amp;(RIGHT(D763,2))</f>
        <v>2825029710</v>
      </c>
      <c r="B763" s="146" t="str">
        <f>IFERROR(VLOOKUP(F763,'Table V'!A:K,11,FALSE),"TBD")</f>
        <v>AIRBUS</v>
      </c>
      <c r="C763" s="146">
        <v>28250297</v>
      </c>
      <c r="D763" s="147" t="s">
        <v>139</v>
      </c>
      <c r="E763" s="148" t="s">
        <v>11</v>
      </c>
      <c r="F763" s="146" t="s">
        <v>506</v>
      </c>
      <c r="G763" s="146" t="s">
        <v>1064</v>
      </c>
      <c r="H763" s="146" t="s">
        <v>1064</v>
      </c>
      <c r="I763" s="146" t="str">
        <f>IFERROR(VLOOKUP(F763,'Stock PHS'!A:F,6,FALSE),"")</f>
        <v/>
      </c>
      <c r="J763" s="149" t="str">
        <f>IFERROR(VLOOKUP(F763,'Table V'!A:I,9,FALSE),"P/N INCONNU")</f>
        <v>P/N CONNU</v>
      </c>
      <c r="K763" s="146" t="str">
        <f>IFERROR(VLOOKUP(F763,'Table V'!A:J,10,FALSE),"TBD")</f>
        <v>N/A</v>
      </c>
      <c r="L763" s="146" t="str">
        <f>IFERROR(VLOOKUP(F763,'Table V'!A:C,3,FALSE),"LdF non existante")</f>
        <v>LdF approuvée</v>
      </c>
      <c r="M763" s="150"/>
      <c r="N763" s="150" t="str">
        <f>IFERROR(VLOOKUP(F763,'Table V'!A:H,8,FALSE),"À définir")</f>
        <v>NON</v>
      </c>
      <c r="O763" s="146">
        <f>IFERROR(VLOOKUP(F763,'Table V'!A:E,2,FALSE),"TBD")</f>
        <v>27</v>
      </c>
      <c r="P763" s="150" t="str">
        <f>IFERROR(CONCATENATE(VLOOKUP(F763,'Table V'!$A$1:$Q$259969,17,FALSE),"-",(RIGHT(C763,4)),"0",D763),"")</f>
        <v>1251019-0297010</v>
      </c>
      <c r="Q763" s="151" t="str">
        <f>IFERROR(VLOOKUP(F763,'Table V'!A:L,12,FALSE),"")</f>
        <v>LAB</v>
      </c>
      <c r="R763" s="147"/>
      <c r="S763" s="146"/>
      <c r="T763" s="157"/>
      <c r="U763" s="152"/>
      <c r="V763" s="153" t="str">
        <f>IFERROR(VLOOKUP(F763,'Table V'!A:F,6,FALSE),"TBD")</f>
        <v>N/A</v>
      </c>
      <c r="W763" s="154" t="str">
        <f>IFERROR(VLOOKUP(F763,'Table V'!A:G,7,FALSE),"TBD")</f>
        <v>N/A</v>
      </c>
      <c r="X763" s="154" t="str">
        <f>IFERROR(VLOOKUP(A763,[1]Feuil1!$A:$AJ,32,FALSE),"N/A")</f>
        <v>N/A</v>
      </c>
      <c r="Y763" s="155"/>
      <c r="Z763" s="156"/>
      <c r="AA763" s="146"/>
      <c r="AB763" s="150">
        <v>27640</v>
      </c>
      <c r="AC763" s="150"/>
      <c r="AD763" s="150"/>
      <c r="AE763" s="157">
        <v>43693.999988425923</v>
      </c>
      <c r="AF763" s="157" t="s">
        <v>129</v>
      </c>
      <c r="AG763" s="157" t="str">
        <f>IF(OR(E763="AOG",E763="CRIT"),(IFERROR(IF(AF763=0,WORKDAY(AE763,-2),WORKDAY(AF763,-2)),"TBD")),(IFERROR(IF(AF763=0,WORKDAY(AE763,-4),WORKDAY(AF763,-4)),"TBD")))</f>
        <v>TBD</v>
      </c>
      <c r="AH763" s="350"/>
      <c r="AI763" s="251" t="str">
        <f>IFERROR(VLOOKUP(SPARES_MANUF[[#This Row],[LCT pour mise à la MAD]],[2]MAD!$B$4:$J$500000,2,FALSE),"MAD TBD")</f>
        <v>MAD TBD</v>
      </c>
      <c r="AJ763" s="249" t="str">
        <f>IFERROR(VLOOKUP(SPARES_MANUF[[#This Row],[LCT pour mise à la MAD]],[2]MAD!$B$4:$J$500000,9,FALSE),"")</f>
        <v/>
      </c>
      <c r="AK763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3" s="158" t="str">
        <f>SPARES_MANUF[[#This Row],[Promised ODD]]</f>
        <v>TBD</v>
      </c>
      <c r="AM763" s="146"/>
      <c r="AN763" s="200">
        <f>IFERROR(VLOOKUP(SPARES_MANUF[[#This Row],[P/N]],'Table V'!A$1:O$7777,13,FALSE),"0,00")</f>
        <v>1074</v>
      </c>
      <c r="AO763" s="218">
        <f>IFERROR(VLOOKUP(SPARES_MANUF[[#This Row],[P/N]],'Table V'!A$1:O$7777,14,FALSE),"0,00")</f>
        <v>1850</v>
      </c>
      <c r="AP763" s="219" t="str">
        <f>IFERROR(VLOOKUP(SPARES_MANUF[[#This Row],[P/N]],'Table V'!A$1:O$7777,15,FALSE),"TBD")</f>
        <v>USD</v>
      </c>
      <c r="AQ763" s="218" t="str">
        <f>IFERROR(VLOOKUP(SPARES_MANUF[[#This Row],[CONCAT]],[3]PO_AS!$A$2:$R$2520,16,FALSE),"TBD")</f>
        <v>TBD</v>
      </c>
      <c r="AR763" s="219" t="str">
        <f>IFERROR(VLOOKUP(SPARES_MANUF[[#This Row],[CONCAT]],[3]PO_AS!$A$2:$S$2520,18,FALSE),"TBD")</f>
        <v>TBD</v>
      </c>
      <c r="AS763" s="219" t="str">
        <f>IF(OR(AN763=AQ763,AO763=AQ763),"Valide","Non valide")</f>
        <v>Non valide</v>
      </c>
      <c r="AT763" s="219" t="str">
        <f>IFERROR(IF(SEARCH(AP763,AR763),"Valide","Non valide"),"Non valide")</f>
        <v>Non valide</v>
      </c>
      <c r="AU763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1850</v>
      </c>
      <c r="AV763" s="227">
        <f>IFERROR(SPARES_MANUF[[#This Row],[CA]]*INDEX('Paramètres listes'!$A$32:$C$34,MATCH(SPARES_MANUF[[#This Row],[Devise vendue]],'Paramètres listes'!$A$32:$A$34,0),MATCH(DASHBOARD!$J$5,'Paramètres listes'!$A$32:$C$32,0)),"0,00")</f>
        <v>1646.5</v>
      </c>
      <c r="AW763" s="342" t="str">
        <f>LEFT(SPARES_MANUF[[#This Row],[LCT]],9)</f>
        <v/>
      </c>
      <c r="AX763" s="219" t="str">
        <f>SPARES_MANUF[[#This Row],[Collaborated date]]</f>
        <v>TBD</v>
      </c>
      <c r="AY763" s="222">
        <f>IF(AND(SPARES_MANUF[[#This Row],[Dashboard date]]&gt;40179,SPARES_MANUF[[#This Row],[Dashboard date]]&lt;45658),SPARES_MANUF[[#This Row],[Dashboard date]],0)</f>
        <v>0</v>
      </c>
      <c r="AZ763" s="223">
        <f>IF(OR(SPARES_MANUF[[#This Row],[Client]]="STELIA",SPARES_MANUF[[#This Row],[Priority]]="RTN",SPARES_MANUF[[#This Row],[Priority]]="EXP",SPARES_MANUF[[#This Row],[Priority]]="CRIT"),2,1)</f>
        <v>2</v>
      </c>
      <c r="BA763" s="224">
        <f>IFERROR(VLOOKUP(SPARES_MANUF[[#This Row],[P/N]],Tableau2[[#All],[PN]:[Temps alloués (h)]],16,FALSE),"TBD")</f>
        <v>3.06</v>
      </c>
      <c r="BB763" s="224">
        <f>IFERROR(SUM(SPARES_MANUF[[#This Row],[Temps alloués Unitaire]]*SPARES_MANUF[[#This Row],[Requested Qty]]),"TBD")</f>
        <v>3.06</v>
      </c>
    </row>
    <row r="764" spans="1:54" hidden="1" x14ac:dyDescent="0.2">
      <c r="A764" s="337" t="str">
        <f>C764&amp;(RIGHT(D764,2))</f>
        <v>2825029910</v>
      </c>
      <c r="B764" s="146" t="str">
        <f>IFERROR(VLOOKUP(F764,'Table V'!A:K,11,FALSE),"TBD")</f>
        <v>AIRBUS</v>
      </c>
      <c r="C764" s="146">
        <v>28250299</v>
      </c>
      <c r="D764" s="147" t="s">
        <v>139</v>
      </c>
      <c r="E764" s="148" t="s">
        <v>11</v>
      </c>
      <c r="F764" s="146" t="s">
        <v>507</v>
      </c>
      <c r="G764" s="146" t="s">
        <v>2249</v>
      </c>
      <c r="H764" s="146" t="s">
        <v>2249</v>
      </c>
      <c r="I764" s="146" t="str">
        <f>IFERROR(VLOOKUP(F764,'Stock PHS'!A:F,6,FALSE),"")</f>
        <v/>
      </c>
      <c r="J764" s="149" t="str">
        <f>IFERROR(VLOOKUP(F764,'Table V'!A:I,9,FALSE),"P/N INCONNU")</f>
        <v>P/N CONNU</v>
      </c>
      <c r="K764" s="146" t="str">
        <f>IFERROR(VLOOKUP(F764,'Table V'!A:J,10,FALSE),"TBD")</f>
        <v>NB03483P</v>
      </c>
      <c r="L764" s="146" t="str">
        <f>IFERROR(VLOOKUP(F764,'Table V'!A:C,3,FALSE),"LdF non existante")</f>
        <v>LdF approuvée</v>
      </c>
      <c r="M764" s="150"/>
      <c r="N764" s="150" t="str">
        <f>IFERROR(VLOOKUP(F764,'Table V'!A:H,8,FALSE),"À définir")</f>
        <v>NON</v>
      </c>
      <c r="O764" s="146">
        <f>IFERROR(VLOOKUP(F764,'Table V'!A:E,2,FALSE),"TBD")</f>
        <v>27</v>
      </c>
      <c r="P764" s="150" t="str">
        <f>IFERROR(CONCATENATE(VLOOKUP(F764,'Table V'!$A$1:$Q$259969,17,FALSE),"-",(RIGHT(C764,4)),"0",D764),"")</f>
        <v>1251019-0299010</v>
      </c>
      <c r="Q764" s="151" t="str">
        <f>IFERROR(VLOOKUP(F764,'Table V'!A:L,12,FALSE),"")</f>
        <v>LAB</v>
      </c>
      <c r="R764" s="147"/>
      <c r="S764" s="146"/>
      <c r="T764" s="182"/>
      <c r="U764" s="152"/>
      <c r="V764" s="153" t="str">
        <f>IFERROR(VLOOKUP(F764,'Table V'!A:F,6,FALSE),"TBD")</f>
        <v>N/A</v>
      </c>
      <c r="W764" s="154" t="str">
        <f>IFERROR(VLOOKUP(F764,'Table V'!A:G,7,FALSE),"TBD")</f>
        <v>N/A</v>
      </c>
      <c r="X764" s="154" t="str">
        <f>IFERROR(VLOOKUP(A764,[1]Feuil1!$A:$AJ,32,FALSE),"N/A")</f>
        <v>N/A</v>
      </c>
      <c r="Y764" s="155"/>
      <c r="Z764" s="156"/>
      <c r="AA764" s="146"/>
      <c r="AB764" s="150">
        <v>27641</v>
      </c>
      <c r="AC764" s="150"/>
      <c r="AD764" s="150"/>
      <c r="AE764" s="157">
        <v>43693.999988425923</v>
      </c>
      <c r="AF764" s="157" t="s">
        <v>129</v>
      </c>
      <c r="AG764" s="157" t="str">
        <f>IF(OR(E764="AOG",E764="CRIT"),(IFERROR(IF(AF764=0,WORKDAY(AE764,-2),WORKDAY(AF764,-2)),"TBD")),(IFERROR(IF(AF764=0,WORKDAY(AE764,-4),WORKDAY(AF764,-4)),"TBD")))</f>
        <v>TBD</v>
      </c>
      <c r="AH764" s="350"/>
      <c r="AI764" s="251" t="str">
        <f>IFERROR(VLOOKUP(SPARES_MANUF[[#This Row],[LCT pour mise à la MAD]],[2]MAD!$B$4:$J$500000,2,FALSE),"MAD TBD")</f>
        <v>MAD TBD</v>
      </c>
      <c r="AJ764" s="249" t="str">
        <f>IFERROR(VLOOKUP(SPARES_MANUF[[#This Row],[LCT pour mise à la MAD]],[2]MAD!$B$4:$J$500000,9,FALSE),"")</f>
        <v/>
      </c>
      <c r="AK764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4" s="158" t="str">
        <f>SPARES_MANUF[[#This Row],[Promised ODD]]</f>
        <v>TBD</v>
      </c>
      <c r="AM764" s="146"/>
      <c r="AN764" s="200">
        <f>IFERROR(VLOOKUP(SPARES_MANUF[[#This Row],[P/N]],'Table V'!A$1:O$7777,13,FALSE),"0,00")</f>
        <v>1466</v>
      </c>
      <c r="AO764" s="218">
        <f>IFERROR(VLOOKUP(SPARES_MANUF[[#This Row],[P/N]],'Table V'!A$1:O$7777,14,FALSE),"0,00")</f>
        <v>2436</v>
      </c>
      <c r="AP764" s="219" t="str">
        <f>IFERROR(VLOOKUP(SPARES_MANUF[[#This Row],[P/N]],'Table V'!A$1:O$7777,15,FALSE),"TBD")</f>
        <v>USD</v>
      </c>
      <c r="AQ764" s="218" t="str">
        <f>IFERROR(VLOOKUP(SPARES_MANUF[[#This Row],[CONCAT]],[3]PO_AS!$A$2:$R$2520,16,FALSE),"TBD")</f>
        <v>TBD</v>
      </c>
      <c r="AR764" s="219" t="str">
        <f>IFERROR(VLOOKUP(SPARES_MANUF[[#This Row],[CONCAT]],[3]PO_AS!$A$2:$S$2520,18,FALSE),"TBD")</f>
        <v>TBD</v>
      </c>
      <c r="AS764" s="219" t="str">
        <f>IF(OR(AN764=AQ764,AO764=AQ764),"Valide","Non valide")</f>
        <v>Non valide</v>
      </c>
      <c r="AT764" s="219" t="str">
        <f>IFERROR(IF(SEARCH(AP764,AR764),"Valide","Non valide"),"Non valide")</f>
        <v>Non valide</v>
      </c>
      <c r="AU764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14616</v>
      </c>
      <c r="AV764" s="227">
        <f>IFERROR(SPARES_MANUF[[#This Row],[CA]]*INDEX('Paramètres listes'!$A$32:$C$34,MATCH(SPARES_MANUF[[#This Row],[Devise vendue]],'Paramètres listes'!$A$32:$A$34,0),MATCH(DASHBOARD!$J$5,'Paramètres listes'!$A$32:$C$32,0)),"0,00")</f>
        <v>13008.24</v>
      </c>
      <c r="AW764" s="342" t="str">
        <f>LEFT(SPARES_MANUF[[#This Row],[LCT]],9)</f>
        <v/>
      </c>
      <c r="AX764" s="219" t="str">
        <f>SPARES_MANUF[[#This Row],[Collaborated date]]</f>
        <v>TBD</v>
      </c>
      <c r="AY764" s="222">
        <f>IF(AND(SPARES_MANUF[[#This Row],[Dashboard date]]&gt;40179,SPARES_MANUF[[#This Row],[Dashboard date]]&lt;45658),SPARES_MANUF[[#This Row],[Dashboard date]],0)</f>
        <v>0</v>
      </c>
      <c r="AZ764" s="223">
        <f>IF(OR(SPARES_MANUF[[#This Row],[Client]]="STELIA",SPARES_MANUF[[#This Row],[Priority]]="RTN",SPARES_MANUF[[#This Row],[Priority]]="EXP",SPARES_MANUF[[#This Row],[Priority]]="CRIT"),2,1)</f>
        <v>2</v>
      </c>
      <c r="BA764" s="224">
        <f>IFERROR(VLOOKUP(SPARES_MANUF[[#This Row],[P/N]],Tableau2[[#All],[PN]:[Temps alloués (h)]],16,FALSE),"TBD")</f>
        <v>3.53</v>
      </c>
      <c r="BB764" s="224">
        <f>IFERROR(SUM(SPARES_MANUF[[#This Row],[Temps alloués Unitaire]]*SPARES_MANUF[[#This Row],[Requested Qty]]),"TBD")</f>
        <v>21.18</v>
      </c>
    </row>
    <row r="765" spans="1:54" hidden="1" x14ac:dyDescent="0.2">
      <c r="A765" s="337" t="str">
        <f>C765&amp;(RIGHT(D765,2))</f>
        <v>2824111210</v>
      </c>
      <c r="B765" s="146" t="str">
        <f>IFERROR(VLOOKUP(F765,'Table V'!A:K,11,FALSE),"TBD")</f>
        <v>TBD</v>
      </c>
      <c r="C765" s="146">
        <v>28241112</v>
      </c>
      <c r="D765" s="147" t="s">
        <v>139</v>
      </c>
      <c r="E765" s="148" t="s">
        <v>78</v>
      </c>
      <c r="F765" s="146" t="s">
        <v>2266</v>
      </c>
      <c r="G765" s="146" t="s">
        <v>1064</v>
      </c>
      <c r="H765" s="146" t="s">
        <v>1064</v>
      </c>
      <c r="I765" s="146" t="str">
        <f>IFERROR(VLOOKUP(F765,'Stock PHS'!A:F,6,FALSE),"")</f>
        <v/>
      </c>
      <c r="J765" s="149" t="str">
        <f>IFERROR(VLOOKUP(F765,'Table V'!A:I,9,FALSE),"P/N INCONNU")</f>
        <v>P/N INCONNU</v>
      </c>
      <c r="K765" s="146" t="str">
        <f>IFERROR(VLOOKUP(F765,'Table V'!A:J,10,FALSE),"TBD")</f>
        <v>TBD</v>
      </c>
      <c r="L765" s="146" t="str">
        <f>IFERROR(VLOOKUP(F765,'Table V'!A:C,3,FALSE),"LdF non existante")</f>
        <v>LdF non existante</v>
      </c>
      <c r="M765" s="150"/>
      <c r="N765" s="150" t="str">
        <f>IFERROR(VLOOKUP(F765,'Table V'!A:H,8,FALSE),"À définir")</f>
        <v>À définir</v>
      </c>
      <c r="O765" s="146" t="str">
        <f>IFERROR(VLOOKUP(F765,'Table V'!A:E,2,FALSE),"TBD")</f>
        <v>TBD</v>
      </c>
      <c r="P765" s="150" t="str">
        <f>IFERROR(CONCATENATE(VLOOKUP(F765,'Table V'!$A$1:$Q$259969,17,FALSE),"-",(RIGHT(C765,4)),"0",D765),"")</f>
        <v/>
      </c>
      <c r="Q765" s="151" t="str">
        <f>IFERROR(VLOOKUP(F765,'Table V'!A:L,12,FALSE),"")</f>
        <v/>
      </c>
      <c r="R765" s="147"/>
      <c r="S765" s="146"/>
      <c r="T765" s="157"/>
      <c r="U765" s="152"/>
      <c r="V765" s="153" t="str">
        <f>IFERROR(VLOOKUP(F765,'Table V'!A:F,6,FALSE),"TBD")</f>
        <v>TBD</v>
      </c>
      <c r="W765" s="154" t="str">
        <f>IFERROR(VLOOKUP(F765,'Table V'!A:G,7,FALSE),"TBD")</f>
        <v>TBD</v>
      </c>
      <c r="X765" s="154" t="str">
        <f>IFERROR(VLOOKUP(A765,[1]Feuil1!$A:$AJ,32,FALSE),"N/A")</f>
        <v>N/A</v>
      </c>
      <c r="Y765" s="155"/>
      <c r="Z765" s="156"/>
      <c r="AA765" s="146"/>
      <c r="AB765" s="150"/>
      <c r="AC765" s="150"/>
      <c r="AD765" s="150"/>
      <c r="AE765" s="157">
        <v>43714.999988425923</v>
      </c>
      <c r="AF765" s="157" t="s">
        <v>129</v>
      </c>
      <c r="AG765" s="157" t="str">
        <f>IF(OR(E765="AOG",E765="CRIT"),(IFERROR(IF(AF765=0,WORKDAY(AE765,-2),WORKDAY(AF765,-2)),"TBD")),(IFERROR(IF(AF765=0,WORKDAY(AE765,-4),WORKDAY(AF765,-4)),"TBD")))</f>
        <v>TBD</v>
      </c>
      <c r="AH765" s="350"/>
      <c r="AI765" s="251" t="str">
        <f>IFERROR(VLOOKUP(SPARES_MANUF[[#This Row],[LCT pour mise à la MAD]],[2]MAD!$B$4:$J$500000,2,FALSE),"MAD TBD")</f>
        <v>MAD TBD</v>
      </c>
      <c r="AJ765" s="249" t="str">
        <f>IFERROR(VLOOKUP(SPARES_MANUF[[#This Row],[LCT pour mise à la MAD]],[2]MAD!$B$4:$J$500000,9,FALSE),"")</f>
        <v/>
      </c>
      <c r="AK765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5" s="158" t="str">
        <f>SPARES_MANUF[[#This Row],[Promised ODD]]</f>
        <v>TBD</v>
      </c>
      <c r="AM765" s="146"/>
      <c r="AN765" s="200" t="str">
        <f>IFERROR(VLOOKUP(SPARES_MANUF[[#This Row],[P/N]],'Table V'!A$1:O$7777,13,FALSE),"0,00")</f>
        <v>0,00</v>
      </c>
      <c r="AO765" s="218" t="str">
        <f>IFERROR(VLOOKUP(SPARES_MANUF[[#This Row],[P/N]],'Table V'!A$1:O$7777,14,FALSE),"0,00")</f>
        <v>0,00</v>
      </c>
      <c r="AP765" s="219" t="str">
        <f>IFERROR(VLOOKUP(SPARES_MANUF[[#This Row],[P/N]],'Table V'!A$1:O$7777,15,FALSE),"TBD")</f>
        <v>TBD</v>
      </c>
      <c r="AQ765" s="218" t="str">
        <f>IFERROR(VLOOKUP(SPARES_MANUF[[#This Row],[CONCAT]],[3]PO_AS!$A$2:$R$2520,16,FALSE),"TBD")</f>
        <v>TBD</v>
      </c>
      <c r="AR765" s="219" t="str">
        <f>IFERROR(VLOOKUP(SPARES_MANUF[[#This Row],[CONCAT]],[3]PO_AS!$A$2:$S$2520,18,FALSE),"TBD")</f>
        <v>TBD</v>
      </c>
      <c r="AS765" s="219" t="str">
        <f>IF(OR(AN765=AQ765,AO765=AQ765),"Valide","Non valide")</f>
        <v>Non valide</v>
      </c>
      <c r="AT765" s="219" t="str">
        <f>IFERROR(IF(SEARCH(AP765,AR765),"Valide","Non valide"),"Non valide")</f>
        <v>Valide</v>
      </c>
      <c r="AU765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65" s="227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65" s="342" t="str">
        <f>LEFT(SPARES_MANUF[[#This Row],[LCT]],9)</f>
        <v/>
      </c>
      <c r="AX765" s="219" t="str">
        <f>SPARES_MANUF[[#This Row],[Collaborated date]]</f>
        <v>TBD</v>
      </c>
      <c r="AY765" s="222">
        <f>IF(AND(SPARES_MANUF[[#This Row],[Dashboard date]]&gt;40179,SPARES_MANUF[[#This Row],[Dashboard date]]&lt;45658),SPARES_MANUF[[#This Row],[Dashboard date]],0)</f>
        <v>0</v>
      </c>
      <c r="AZ765" s="223">
        <f>IF(OR(SPARES_MANUF[[#This Row],[Client]]="STELIA",SPARES_MANUF[[#This Row],[Priority]]="RTN",SPARES_MANUF[[#This Row],[Priority]]="EXP",SPARES_MANUF[[#This Row],[Priority]]="CRIT"),2,1)</f>
        <v>2</v>
      </c>
      <c r="BA765" s="224" t="str">
        <f>IFERROR(VLOOKUP(SPARES_MANUF[[#This Row],[P/N]],Tableau2[[#All],[PN]:[Temps alloués (h)]],16,FALSE),"TBD")</f>
        <v>TBD</v>
      </c>
      <c r="BB765" s="224" t="str">
        <f>IFERROR(SUM(SPARES_MANUF[[#This Row],[Temps alloués Unitaire]]*SPARES_MANUF[[#This Row],[Requested Qty]]),"TBD")</f>
        <v>TBD</v>
      </c>
    </row>
    <row r="766" spans="1:54" hidden="1" x14ac:dyDescent="0.2">
      <c r="A766" s="337" t="str">
        <f>C766&amp;(RIGHT(D766,2))</f>
        <v>2824116310</v>
      </c>
      <c r="B766" s="146" t="str">
        <f>IFERROR(VLOOKUP(F766,'Table V'!A:K,11,FALSE),"TBD")</f>
        <v>AIRBUS</v>
      </c>
      <c r="C766" s="146">
        <v>28241163</v>
      </c>
      <c r="D766" s="147" t="s">
        <v>139</v>
      </c>
      <c r="E766" s="148" t="s">
        <v>86</v>
      </c>
      <c r="F766" s="146" t="s">
        <v>576</v>
      </c>
      <c r="G766" s="146" t="s">
        <v>1109</v>
      </c>
      <c r="H766" s="146" t="s">
        <v>1109</v>
      </c>
      <c r="I766" s="146" t="str">
        <f>IFERROR(VLOOKUP(F766,'Stock PHS'!A:F,6,FALSE),"")</f>
        <v/>
      </c>
      <c r="J766" s="149" t="str">
        <f>IFERROR(VLOOKUP(F766,'Table V'!A:I,9,FALSE),"P/N INCONNU")</f>
        <v>P/N CONNU</v>
      </c>
      <c r="K766" s="146" t="str">
        <f>IFERROR(VLOOKUP(F766,'Table V'!A:J,10,FALSE),"TBD")</f>
        <v>NB5457P</v>
      </c>
      <c r="L766" s="146" t="str">
        <f>IFERROR(VLOOKUP(F766,'Table V'!A:C,3,FALSE),"LdF non existante")</f>
        <v>LdF approuvée</v>
      </c>
      <c r="M766" s="150"/>
      <c r="N766" s="150" t="str">
        <f>IFERROR(VLOOKUP(F766,'Table V'!A:H,8,FALSE),"À définir")</f>
        <v>NON</v>
      </c>
      <c r="O766" s="146">
        <f>IFERROR(VLOOKUP(F766,'Table V'!A:E,2,FALSE),"TBD")</f>
        <v>117</v>
      </c>
      <c r="P766" s="150" t="str">
        <f>IFERROR(CONCATENATE(VLOOKUP(F766,'Table V'!$A$1:$Q$259969,17,FALSE),"-",(RIGHT(C766,4)),"0",D766),"")</f>
        <v>1251019-1163010</v>
      </c>
      <c r="Q766" s="151" t="str">
        <f>IFERROR(VLOOKUP(F766,'Table V'!A:L,12,FALSE),"")</f>
        <v>LAB</v>
      </c>
      <c r="R766" s="147"/>
      <c r="S766" s="146"/>
      <c r="T766" s="157"/>
      <c r="U766" s="152"/>
      <c r="V766" s="153" t="str">
        <f>IFERROR(VLOOKUP(F766,'Table V'!A:F,6,FALSE),"TBD")</f>
        <v>N/A</v>
      </c>
      <c r="W766" s="154" t="str">
        <f>IFERROR(VLOOKUP(F766,'Table V'!A:G,7,FALSE),"TBD")</f>
        <v>N/A</v>
      </c>
      <c r="X766" s="154" t="str">
        <f>IFERROR(VLOOKUP(A766,[1]Feuil1!$A:$AJ,32,FALSE),"N/A")</f>
        <v>N/A</v>
      </c>
      <c r="Y766" s="155"/>
      <c r="Z766" s="156"/>
      <c r="AA766" s="146"/>
      <c r="AB766" s="150">
        <v>27642</v>
      </c>
      <c r="AC766" s="150"/>
      <c r="AD766" s="150"/>
      <c r="AE766" s="157">
        <v>43836.999988425923</v>
      </c>
      <c r="AF766" s="157" t="s">
        <v>129</v>
      </c>
      <c r="AG766" s="157" t="str">
        <f>IF(OR(E766="AOG",E766="CRIT"),(IFERROR(IF(AF766=0,WORKDAY(AE766,-2),WORKDAY(AF766,-2)),"TBD")),(IFERROR(IF(AF766=0,WORKDAY(AE766,-4),WORKDAY(AF766,-4)),"TBD")))</f>
        <v>TBD</v>
      </c>
      <c r="AH766" s="350"/>
      <c r="AI766" s="251" t="str">
        <f>IFERROR(VLOOKUP(SPARES_MANUF[[#This Row],[LCT pour mise à la MAD]],[2]MAD!$B$4:$J$500000,2,FALSE),"MAD TBD")</f>
        <v>MAD TBD</v>
      </c>
      <c r="AJ766" s="249" t="str">
        <f>IFERROR(VLOOKUP(SPARES_MANUF[[#This Row],[LCT pour mise à la MAD]],[2]MAD!$B$4:$J$500000,9,FALSE),"")</f>
        <v/>
      </c>
      <c r="AK766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6" s="158" t="str">
        <f>SPARES_MANUF[[#This Row],[Promised ODD]]</f>
        <v>TBD</v>
      </c>
      <c r="AM766" s="146"/>
      <c r="AN766" s="200">
        <f>IFERROR(VLOOKUP(SPARES_MANUF[[#This Row],[P/N]],'Table V'!A$1:O$7777,13,FALSE),"0,00")</f>
        <v>1313.9</v>
      </c>
      <c r="AO766" s="218">
        <f>IFERROR(VLOOKUP(SPARES_MANUF[[#This Row],[P/N]],'Table V'!A$1:O$7777,14,FALSE),"0,00")</f>
        <v>0</v>
      </c>
      <c r="AP766" s="219" t="str">
        <f>IFERROR(VLOOKUP(SPARES_MANUF[[#This Row],[P/N]],'Table V'!A$1:O$7777,15,FALSE),"TBD")</f>
        <v>USD</v>
      </c>
      <c r="AQ766" s="218" t="str">
        <f>IFERROR(VLOOKUP(SPARES_MANUF[[#This Row],[CONCAT]],[3]PO_AS!$A$2:$R$2520,16,FALSE),"TBD")</f>
        <v>TBD</v>
      </c>
      <c r="AR766" s="219" t="str">
        <f>IFERROR(VLOOKUP(SPARES_MANUF[[#This Row],[CONCAT]],[3]PO_AS!$A$2:$S$2520,18,FALSE),"TBD")</f>
        <v>TBD</v>
      </c>
      <c r="AS766" s="219" t="str">
        <f>IF(OR(AN766=AQ766,AO766=AQ766),"Valide","Non valide")</f>
        <v>Non valide</v>
      </c>
      <c r="AT766" s="219" t="str">
        <f>IFERROR(IF(SEARCH(AP766,AR766),"Valide","Non valide"),"Non valide")</f>
        <v>Non valide</v>
      </c>
      <c r="AU766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15766.800000000001</v>
      </c>
      <c r="AV766" s="227">
        <f>IFERROR(SPARES_MANUF[[#This Row],[CA]]*INDEX('Paramètres listes'!$A$32:$C$34,MATCH(SPARES_MANUF[[#This Row],[Devise vendue]],'Paramètres listes'!$A$32:$A$34,0),MATCH(DASHBOARD!$J$5,'Paramètres listes'!$A$32:$C$32,0)),"0,00")</f>
        <v>14032.452000000001</v>
      </c>
      <c r="AW766" s="342" t="str">
        <f>LEFT(SPARES_MANUF[[#This Row],[LCT]],9)</f>
        <v/>
      </c>
      <c r="AX766" s="219" t="str">
        <f>SPARES_MANUF[[#This Row],[Collaborated date]]</f>
        <v>TBD</v>
      </c>
      <c r="AY766" s="222">
        <f>IF(AND(SPARES_MANUF[[#This Row],[Dashboard date]]&gt;40179,SPARES_MANUF[[#This Row],[Dashboard date]]&lt;45658),SPARES_MANUF[[#This Row],[Dashboard date]],0)</f>
        <v>0</v>
      </c>
      <c r="AZ766" s="223">
        <f>IF(OR(SPARES_MANUF[[#This Row],[Client]]="STELIA",SPARES_MANUF[[#This Row],[Priority]]="RTN",SPARES_MANUF[[#This Row],[Priority]]="EXP",SPARES_MANUF[[#This Row],[Priority]]="CRIT"),2,1)</f>
        <v>2</v>
      </c>
      <c r="BA766" s="224">
        <f>IFERROR(VLOOKUP(SPARES_MANUF[[#This Row],[P/N]],Tableau2[[#All],[PN]:[Temps alloués (h)]],16,FALSE),"TBD")</f>
        <v>3.74</v>
      </c>
      <c r="BB766" s="224">
        <f>IFERROR(SUM(SPARES_MANUF[[#This Row],[Temps alloués Unitaire]]*SPARES_MANUF[[#This Row],[Requested Qty]]),"TBD")</f>
        <v>44.88</v>
      </c>
    </row>
    <row r="767" spans="1:54" ht="25.5" hidden="1" x14ac:dyDescent="0.2">
      <c r="A767" s="337" t="str">
        <f>C767&amp;(RIGHT(D767,2))</f>
        <v>2824059110</v>
      </c>
      <c r="B767" s="146" t="str">
        <f>IFERROR(VLOOKUP(F767,'Table V'!A:K,11,FALSE),"TBD")</f>
        <v>AIRBUS</v>
      </c>
      <c r="C767" s="146">
        <v>28240591</v>
      </c>
      <c r="D767" s="147" t="s">
        <v>139</v>
      </c>
      <c r="E767" s="148" t="s">
        <v>78</v>
      </c>
      <c r="F767" s="146" t="s">
        <v>638</v>
      </c>
      <c r="G767" s="146" t="s">
        <v>1064</v>
      </c>
      <c r="H767" s="146" t="s">
        <v>1064</v>
      </c>
      <c r="I767" s="146" t="str">
        <f>IFERROR(VLOOKUP(F767,'Stock PHS'!A:F,6,FALSE),"")</f>
        <v/>
      </c>
      <c r="J767" s="149" t="str">
        <f>IFERROR(VLOOKUP(F767,'Table V'!A:I,9,FALSE),"P/N INCONNU")</f>
        <v>P/N CONNU</v>
      </c>
      <c r="K767" s="146" t="str">
        <f>IFERROR(VLOOKUP(F767,'Table V'!A:J,10,FALSE),"TBD")</f>
        <v>TBD</v>
      </c>
      <c r="L767" s="146" t="str">
        <f>IFERROR(VLOOKUP(F767,'Table V'!A:C,3,FALSE),"LdF non existante")</f>
        <v>LdF approuvée</v>
      </c>
      <c r="M767" s="150"/>
      <c r="N767" s="150" t="str">
        <f>IFERROR(VLOOKUP(F767,'Table V'!A:H,8,FALSE),"À définir")</f>
        <v>NON</v>
      </c>
      <c r="O767" s="146" t="str">
        <f>IFERROR(VLOOKUP(F767,'Table V'!A:E,2,FALSE),"TBD")</f>
        <v>CONTROL UNIT-HP FUEL</v>
      </c>
      <c r="P767" s="150" t="str">
        <f>IFERROR(CONCATENATE(VLOOKUP(F767,'Table V'!$A$1:$Q$259969,17,FALSE),"-",(RIGHT(C767,4)),"0",D767),"")</f>
        <v>1251319-0591010</v>
      </c>
      <c r="Q767" s="151" t="str">
        <f>IFERROR(VLOOKUP(F767,'Table V'!A:L,12,FALSE),"")</f>
        <v>COL</v>
      </c>
      <c r="R767" s="147"/>
      <c r="S767" s="146"/>
      <c r="T767" s="157"/>
      <c r="U767" s="152"/>
      <c r="V767" s="153">
        <f>IFERROR(VLOOKUP(F767,'Table V'!A:F,6,FALSE),"TBD")</f>
        <v>6595685000</v>
      </c>
      <c r="W767" s="154" t="str">
        <f>IFERROR(VLOOKUP(F767,'Table V'!A:G,7,FALSE),"TBD")</f>
        <v>Qté 1</v>
      </c>
      <c r="X767" s="154" t="str">
        <f>IFERROR(VLOOKUP(A767,[1]Feuil1!$A:$AJ,32,FALSE),"N/A")</f>
        <v>N/A</v>
      </c>
      <c r="Y767" s="155"/>
      <c r="Z767" s="156"/>
      <c r="AA767" s="146"/>
      <c r="AB767" s="150">
        <v>27643</v>
      </c>
      <c r="AC767" s="150"/>
      <c r="AD767" s="150"/>
      <c r="AE767" s="157">
        <v>43712.999988425923</v>
      </c>
      <c r="AF767" s="157" t="s">
        <v>129</v>
      </c>
      <c r="AG767" s="157" t="str">
        <f>IF(OR(E767="AOG",E767="CRIT"),(IFERROR(IF(AF767=0,WORKDAY(AE767,-2),WORKDAY(AF767,-2)),"TBD")),(IFERROR(IF(AF767=0,WORKDAY(AE767,-4),WORKDAY(AF767,-4)),"TBD")))</f>
        <v>TBD</v>
      </c>
      <c r="AH767" s="350"/>
      <c r="AI767" s="251" t="str">
        <f>IFERROR(VLOOKUP(SPARES_MANUF[[#This Row],[LCT pour mise à la MAD]],[2]MAD!$B$4:$J$500000,2,FALSE),"MAD TBD")</f>
        <v>MAD TBD</v>
      </c>
      <c r="AJ767" s="249" t="str">
        <f>IFERROR(VLOOKUP(SPARES_MANUF[[#This Row],[LCT pour mise à la MAD]],[2]MAD!$B$4:$J$500000,9,FALSE),"")</f>
        <v/>
      </c>
      <c r="AK767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7" s="158" t="str">
        <f>SPARES_MANUF[[#This Row],[Promised ODD]]</f>
        <v>TBD</v>
      </c>
      <c r="AM767" s="146"/>
      <c r="AN767" s="200">
        <f>IFERROR(VLOOKUP(SPARES_MANUF[[#This Row],[P/N]],'Table V'!A$1:O$7777,13,FALSE),"0,00")</f>
        <v>5510</v>
      </c>
      <c r="AO767" s="218">
        <f>IFERROR(VLOOKUP(SPARES_MANUF[[#This Row],[P/N]],'Table V'!A$1:O$7777,14,FALSE),"0,00")</f>
        <v>6993</v>
      </c>
      <c r="AP767" s="219" t="str">
        <f>IFERROR(VLOOKUP(SPARES_MANUF[[#This Row],[P/N]],'Table V'!A$1:O$7777,15,FALSE),"TBD")</f>
        <v>USD</v>
      </c>
      <c r="AQ767" s="218" t="str">
        <f>IFERROR(VLOOKUP(SPARES_MANUF[[#This Row],[CONCAT]],[3]PO_AS!$A$2:$R$2520,16,FALSE),"TBD")</f>
        <v>TBD</v>
      </c>
      <c r="AR767" s="219" t="str">
        <f>IFERROR(VLOOKUP(SPARES_MANUF[[#This Row],[CONCAT]],[3]PO_AS!$A$2:$S$2520,18,FALSE),"TBD")</f>
        <v>TBD</v>
      </c>
      <c r="AS767" s="219" t="str">
        <f>IF(OR(AN767=AQ767,AO767=AQ767),"Valide","Non valide")</f>
        <v>Non valide</v>
      </c>
      <c r="AT767" s="219" t="str">
        <f>IFERROR(IF(SEARCH(AP767,AR767),"Valide","Non valide"),"Non valide")</f>
        <v>Non valide</v>
      </c>
      <c r="AU767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5510</v>
      </c>
      <c r="AV767" s="227">
        <f>IFERROR(SPARES_MANUF[[#This Row],[CA]]*INDEX('Paramètres listes'!$A$32:$C$34,MATCH(SPARES_MANUF[[#This Row],[Devise vendue]],'Paramètres listes'!$A$32:$A$34,0),MATCH(DASHBOARD!$J$5,'Paramètres listes'!$A$32:$C$32,0)),"0,00")</f>
        <v>4903.8999999999996</v>
      </c>
      <c r="AW767" s="342" t="str">
        <f>LEFT(SPARES_MANUF[[#This Row],[LCT]],9)</f>
        <v/>
      </c>
      <c r="AX767" s="219" t="str">
        <f>SPARES_MANUF[[#This Row],[Collaborated date]]</f>
        <v>TBD</v>
      </c>
      <c r="AY767" s="222">
        <f>IF(AND(SPARES_MANUF[[#This Row],[Dashboard date]]&gt;40179,SPARES_MANUF[[#This Row],[Dashboard date]]&lt;45658),SPARES_MANUF[[#This Row],[Dashboard date]],0)</f>
        <v>0</v>
      </c>
      <c r="AZ767" s="223">
        <f>IF(OR(SPARES_MANUF[[#This Row],[Client]]="STELIA",SPARES_MANUF[[#This Row],[Priority]]="RTN",SPARES_MANUF[[#This Row],[Priority]]="EXP",SPARES_MANUF[[#This Row],[Priority]]="CRIT"),2,1)</f>
        <v>2</v>
      </c>
      <c r="BA767" s="224">
        <f>IFERROR(VLOOKUP(SPARES_MANUF[[#This Row],[P/N]],Tableau2[[#All],[PN]:[Temps alloués (h)]],16,FALSE),"TBD")</f>
        <v>5</v>
      </c>
      <c r="BB767" s="224">
        <f>IFERROR(SUM(SPARES_MANUF[[#This Row],[Temps alloués Unitaire]]*SPARES_MANUF[[#This Row],[Requested Qty]]),"TBD")</f>
        <v>5</v>
      </c>
    </row>
    <row r="768" spans="1:54" hidden="1" x14ac:dyDescent="0.2">
      <c r="A768" s="337" t="str">
        <f>C768&amp;(RIGHT(D768,2))</f>
        <v>2823881710</v>
      </c>
      <c r="B768" s="146" t="str">
        <f>IFERROR(VLOOKUP(F768,'Table V'!A:K,11,FALSE),"TBD")</f>
        <v>AIRBUS</v>
      </c>
      <c r="C768" s="146">
        <v>28238817</v>
      </c>
      <c r="D768" s="147" t="s">
        <v>139</v>
      </c>
      <c r="E768" s="148" t="s">
        <v>78</v>
      </c>
      <c r="F768" s="146" t="s">
        <v>357</v>
      </c>
      <c r="G768" s="146" t="s">
        <v>1064</v>
      </c>
      <c r="H768" s="146" t="s">
        <v>1064</v>
      </c>
      <c r="I768" s="146" t="str">
        <f>IFERROR(VLOOKUP(F768,'Stock PHS'!A:F,6,FALSE),"")</f>
        <v/>
      </c>
      <c r="J768" s="149" t="str">
        <f>IFERROR(VLOOKUP(F768,'Table V'!A:I,9,FALSE),"P/N INCONNU")</f>
        <v>P/N CONNU</v>
      </c>
      <c r="K768" s="146" t="str">
        <f>IFERROR(VLOOKUP(F768,'Table V'!A:J,10,FALSE),"TBD")</f>
        <v>VB0197D</v>
      </c>
      <c r="L768" s="146" t="str">
        <f>IFERROR(VLOOKUP(F768,'Table V'!A:C,3,FALSE),"LdF non existante")</f>
        <v>LdF approuvée</v>
      </c>
      <c r="M768" s="150"/>
      <c r="N768" s="150" t="str">
        <f>IFERROR(VLOOKUP(F768,'Table V'!A:H,8,FALSE),"À définir")</f>
        <v>NON</v>
      </c>
      <c r="O768" s="146">
        <f>IFERROR(VLOOKUP(F768,'Table V'!A:E,2,FALSE),"TBD")</f>
        <v>314</v>
      </c>
      <c r="P768" s="150" t="str">
        <f>IFERROR(CONCATENATE(VLOOKUP(F768,'Table V'!$A$1:$Q$259969,17,FALSE),"-",(RIGHT(C768,4)),"0",D768),"")</f>
        <v>1251019-8817010</v>
      </c>
      <c r="Q768" s="151" t="str">
        <f>IFERROR(VLOOKUP(F768,'Table V'!A:L,12,FALSE),"")</f>
        <v>LAB</v>
      </c>
      <c r="R768" s="147"/>
      <c r="S768" s="146"/>
      <c r="T768" s="182"/>
      <c r="U768" s="152"/>
      <c r="V768" s="153" t="str">
        <f>IFERROR(VLOOKUP(F768,'Table V'!A:F,6,FALSE),"TBD")</f>
        <v>6V90079100</v>
      </c>
      <c r="W768" s="154" t="str">
        <f>IFERROR(VLOOKUP(F768,'Table V'!A:G,7,FALSE),"TBD")</f>
        <v>Qté 1</v>
      </c>
      <c r="X768" s="154" t="str">
        <f>IFERROR(VLOOKUP(A768,[1]Feuil1!$A:$AJ,32,FALSE),"N/A")</f>
        <v>N/A</v>
      </c>
      <c r="Y768" s="155"/>
      <c r="Z768" s="156"/>
      <c r="AA768" s="146"/>
      <c r="AB768" s="150">
        <v>27644</v>
      </c>
      <c r="AC768" s="150"/>
      <c r="AD768" s="150"/>
      <c r="AE768" s="157">
        <v>43708.999988425923</v>
      </c>
      <c r="AF768" s="157" t="s">
        <v>129</v>
      </c>
      <c r="AG768" s="157" t="str">
        <f>IF(OR(E768="AOG",E768="CRIT"),(IFERROR(IF(AF768=0,WORKDAY(AE768,-2),WORKDAY(AF768,-2)),"TBD")),(IFERROR(IF(AF768=0,WORKDAY(AE768,-4),WORKDAY(AF768,-4)),"TBD")))</f>
        <v>TBD</v>
      </c>
      <c r="AH768" s="350"/>
      <c r="AI768" s="251" t="str">
        <f>IFERROR(VLOOKUP(SPARES_MANUF[[#This Row],[LCT pour mise à la MAD]],[2]MAD!$B$4:$J$500000,2,FALSE),"MAD TBD")</f>
        <v>MAD TBD</v>
      </c>
      <c r="AJ768" s="249" t="str">
        <f>IFERROR(VLOOKUP(SPARES_MANUF[[#This Row],[LCT pour mise à la MAD]],[2]MAD!$B$4:$J$500000,9,FALSE),"")</f>
        <v/>
      </c>
      <c r="AK768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8" s="158" t="str">
        <f>SPARES_MANUF[[#This Row],[Promised ODD]]</f>
        <v>TBD</v>
      </c>
      <c r="AM768" s="146"/>
      <c r="AN768" s="200">
        <f>IFERROR(VLOOKUP(SPARES_MANUF[[#This Row],[P/N]],'Table V'!A$1:O$7777,13,FALSE),"0,00")</f>
        <v>2150</v>
      </c>
      <c r="AO768" s="218">
        <f>IFERROR(VLOOKUP(SPARES_MANUF[[#This Row],[P/N]],'Table V'!A$1:O$7777,14,FALSE),"0,00")</f>
        <v>0</v>
      </c>
      <c r="AP768" s="219" t="str">
        <f>IFERROR(VLOOKUP(SPARES_MANUF[[#This Row],[P/N]],'Table V'!A$1:O$7777,15,FALSE),"TBD")</f>
        <v>USD</v>
      </c>
      <c r="AQ768" s="218" t="str">
        <f>IFERROR(VLOOKUP(SPARES_MANUF[[#This Row],[CONCAT]],[3]PO_AS!$A$2:$R$2520,16,FALSE),"TBD")</f>
        <v>TBD</v>
      </c>
      <c r="AR768" s="219" t="str">
        <f>IFERROR(VLOOKUP(SPARES_MANUF[[#This Row],[CONCAT]],[3]PO_AS!$A$2:$S$2520,18,FALSE),"TBD")</f>
        <v>TBD</v>
      </c>
      <c r="AS768" s="219" t="str">
        <f>IF(OR(AN768=AQ768,AO768=AQ768),"Valide","Non valide")</f>
        <v>Non valide</v>
      </c>
      <c r="AT768" s="219" t="str">
        <f>IFERROR(IF(SEARCH(AP768,AR768),"Valide","Non valide"),"Non valide")</f>
        <v>Non valide</v>
      </c>
      <c r="AU768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2150</v>
      </c>
      <c r="AV768" s="227">
        <f>IFERROR(SPARES_MANUF[[#This Row],[CA]]*INDEX('Paramètres listes'!$A$32:$C$34,MATCH(SPARES_MANUF[[#This Row],[Devise vendue]],'Paramètres listes'!$A$32:$A$34,0),MATCH(DASHBOARD!$J$5,'Paramètres listes'!$A$32:$C$32,0)),"0,00")</f>
        <v>1913.5</v>
      </c>
      <c r="AW768" s="342" t="str">
        <f>LEFT(SPARES_MANUF[[#This Row],[LCT]],9)</f>
        <v/>
      </c>
      <c r="AX768" s="219" t="str">
        <f>SPARES_MANUF[[#This Row],[Collaborated date]]</f>
        <v>TBD</v>
      </c>
      <c r="AY768" s="222">
        <f>IF(AND(SPARES_MANUF[[#This Row],[Dashboard date]]&gt;40179,SPARES_MANUF[[#This Row],[Dashboard date]]&lt;45658),SPARES_MANUF[[#This Row],[Dashboard date]],0)</f>
        <v>0</v>
      </c>
      <c r="AZ768" s="223">
        <f>IF(OR(SPARES_MANUF[[#This Row],[Client]]="STELIA",SPARES_MANUF[[#This Row],[Priority]]="RTN",SPARES_MANUF[[#This Row],[Priority]]="EXP",SPARES_MANUF[[#This Row],[Priority]]="CRIT"),2,1)</f>
        <v>2</v>
      </c>
      <c r="BA768" s="224">
        <f>IFERROR(VLOOKUP(SPARES_MANUF[[#This Row],[P/N]],Tableau2[[#All],[PN]:[Temps alloués (h)]],16,FALSE),"TBD")</f>
        <v>4.96</v>
      </c>
      <c r="BB768" s="224">
        <f>IFERROR(SUM(SPARES_MANUF[[#This Row],[Temps alloués Unitaire]]*SPARES_MANUF[[#This Row],[Requested Qty]]),"TBD")</f>
        <v>4.96</v>
      </c>
    </row>
    <row r="769" spans="1:54" hidden="1" x14ac:dyDescent="0.2">
      <c r="A769" s="337" t="str">
        <f>C769&amp;(RIGHT(D769,2))</f>
        <v>2823883310</v>
      </c>
      <c r="B769" s="146" t="str">
        <f>IFERROR(VLOOKUP(F769,'Table V'!A:K,11,FALSE),"TBD")</f>
        <v>AIRBUS</v>
      </c>
      <c r="C769" s="146">
        <v>28238833</v>
      </c>
      <c r="D769" s="147" t="s">
        <v>139</v>
      </c>
      <c r="E769" s="148" t="s">
        <v>86</v>
      </c>
      <c r="F769" s="146" t="s">
        <v>650</v>
      </c>
      <c r="G769" s="146" t="s">
        <v>724</v>
      </c>
      <c r="H769" s="146" t="s">
        <v>724</v>
      </c>
      <c r="I769" s="146" t="str">
        <f>IFERROR(VLOOKUP(F769,'Stock PHS'!A:F,6,FALSE),"")</f>
        <v/>
      </c>
      <c r="J769" s="149" t="str">
        <f>IFERROR(VLOOKUP(F769,'Table V'!A:I,9,FALSE),"P/N INCONNU")</f>
        <v>P/N CONNU</v>
      </c>
      <c r="K769" s="146" t="str">
        <f>IFERROR(VLOOKUP(F769,'Table V'!A:J,10,FALSE),"TBD")</f>
        <v>N/A</v>
      </c>
      <c r="L769" s="146" t="str">
        <f>IFERROR(VLOOKUP(F769,'Table V'!A:C,3,FALSE),"LdF non existante")</f>
        <v>LdF approuvée</v>
      </c>
      <c r="M769" s="150"/>
      <c r="N769" s="150" t="str">
        <f>IFERROR(VLOOKUP(F769,'Table V'!A:H,8,FALSE),"À définir")</f>
        <v>NON</v>
      </c>
      <c r="O769" s="146" t="str">
        <f>IFERROR(VLOOKUP(F769,'Table V'!A:E,2,FALSE),"TBD")</f>
        <v>PROTECTION CAP</v>
      </c>
      <c r="P769" s="150" t="str">
        <f>IFERROR(CONCATENATE(VLOOKUP(F769,'Table V'!$A$1:$Q$259969,17,FALSE),"-",(RIGHT(C769,4)),"0",D769),"")</f>
        <v>1251019-8833010</v>
      </c>
      <c r="Q769" s="151" t="str">
        <f>IFERROR(VLOOKUP(F769,'Table V'!A:L,12,FALSE),"")</f>
        <v>COL</v>
      </c>
      <c r="R769" s="147"/>
      <c r="S769" s="146"/>
      <c r="T769" s="182"/>
      <c r="U769" s="152"/>
      <c r="V769" s="153" t="str">
        <f>IFERROR(VLOOKUP(F769,'Table V'!A:F,6,FALSE),"TBD")</f>
        <v>N/A</v>
      </c>
      <c r="W769" s="154" t="str">
        <f>IFERROR(VLOOKUP(F769,'Table V'!A:G,7,FALSE),"TBD")</f>
        <v>N/A</v>
      </c>
      <c r="X769" s="154" t="str">
        <f>IFERROR(VLOOKUP(A769,[1]Feuil1!$A:$AJ,32,FALSE),"N/A")</f>
        <v>N/A</v>
      </c>
      <c r="Y769" s="155"/>
      <c r="Z769" s="156"/>
      <c r="AA769" s="146"/>
      <c r="AB769" s="150">
        <v>27645</v>
      </c>
      <c r="AC769" s="150"/>
      <c r="AD769" s="150"/>
      <c r="AE769" s="157">
        <v>43983.999988425923</v>
      </c>
      <c r="AF769" s="157" t="s">
        <v>129</v>
      </c>
      <c r="AG769" s="157" t="str">
        <f>IF(OR(E769="AOG",E769="CRIT"),(IFERROR(IF(AF769=0,WORKDAY(AE769,-2),WORKDAY(AF769,-2)),"TBD")),(IFERROR(IF(AF769=0,WORKDAY(AE769,-4),WORKDAY(AF769,-4)),"TBD")))</f>
        <v>TBD</v>
      </c>
      <c r="AH769" s="350"/>
      <c r="AI769" s="251" t="str">
        <f>IFERROR(VLOOKUP(SPARES_MANUF[[#This Row],[LCT pour mise à la MAD]],[2]MAD!$B$4:$J$500000,2,FALSE),"MAD TBD")</f>
        <v>MAD TBD</v>
      </c>
      <c r="AJ769" s="249" t="str">
        <f>IFERROR(VLOOKUP(SPARES_MANUF[[#This Row],[LCT pour mise à la MAD]],[2]MAD!$B$4:$J$500000,9,FALSE),"")</f>
        <v/>
      </c>
      <c r="AK769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69" s="158">
        <v>43983</v>
      </c>
      <c r="AM769" s="146" t="s">
        <v>10</v>
      </c>
      <c r="AN769" s="200">
        <f>IFERROR(VLOOKUP(SPARES_MANUF[[#This Row],[P/N]],'Table V'!A$1:O$7777,13,FALSE),"0,00")</f>
        <v>134</v>
      </c>
      <c r="AO769" s="218">
        <f>IFERROR(VLOOKUP(SPARES_MANUF[[#This Row],[P/N]],'Table V'!A$1:O$7777,14,FALSE),"0,00")</f>
        <v>0</v>
      </c>
      <c r="AP769" s="219" t="str">
        <f>IFERROR(VLOOKUP(SPARES_MANUF[[#This Row],[P/N]],'Table V'!A$1:O$7777,15,FALSE),"TBD")</f>
        <v>EUR</v>
      </c>
      <c r="AQ769" s="218" t="str">
        <f>IFERROR(VLOOKUP(SPARES_MANUF[[#This Row],[CONCAT]],[3]PO_AS!$A$2:$R$2520,16,FALSE),"TBD")</f>
        <v>TBD</v>
      </c>
      <c r="AR769" s="219" t="str">
        <f>IFERROR(VLOOKUP(SPARES_MANUF[[#This Row],[CONCAT]],[3]PO_AS!$A$2:$S$2520,18,FALSE),"TBD")</f>
        <v>TBD</v>
      </c>
      <c r="AS769" s="219" t="str">
        <f>IF(OR(AN769=AQ769,AO769=AQ769),"Valide","Non valide")</f>
        <v>Non valide</v>
      </c>
      <c r="AT769" s="219" t="str">
        <f>IFERROR(IF(SEARCH(AP769,AR769),"Valide","Non valide"),"Non valide")</f>
        <v>Non valide</v>
      </c>
      <c r="AU769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4020</v>
      </c>
      <c r="AV769" s="227">
        <f>IFERROR(SPARES_MANUF[[#This Row],[CA]]*INDEX('Paramètres listes'!$A$32:$C$34,MATCH(SPARES_MANUF[[#This Row],[Devise vendue]],'Paramètres listes'!$A$32:$A$34,0),MATCH(DASHBOARD!$J$5,'Paramètres listes'!$A$32:$C$32,0)),"0,00")</f>
        <v>4020</v>
      </c>
      <c r="AW769" s="342" t="str">
        <f>LEFT(SPARES_MANUF[[#This Row],[LCT]],9)</f>
        <v/>
      </c>
      <c r="AX769" s="219">
        <f>SPARES_MANUF[[#This Row],[Collaborated date]]</f>
        <v>43983</v>
      </c>
      <c r="AY769" s="222">
        <f>IF(AND(SPARES_MANUF[[#This Row],[Dashboard date]]&gt;40179,SPARES_MANUF[[#This Row],[Dashboard date]]&lt;45658),SPARES_MANUF[[#This Row],[Dashboard date]],0)</f>
        <v>43983</v>
      </c>
      <c r="AZ769" s="223">
        <f>IF(OR(SPARES_MANUF[[#This Row],[Client]]="STELIA",SPARES_MANUF[[#This Row],[Priority]]="RTN",SPARES_MANUF[[#This Row],[Priority]]="EXP",SPARES_MANUF[[#This Row],[Priority]]="CRIT"),2,1)</f>
        <v>2</v>
      </c>
      <c r="BA769" s="224">
        <f>IFERROR(VLOOKUP(SPARES_MANUF[[#This Row],[P/N]],Tableau2[[#All],[PN]:[Temps alloués (h)]],16,FALSE),"TBD")</f>
        <v>0.65</v>
      </c>
      <c r="BB769" s="224">
        <f>IFERROR(SUM(SPARES_MANUF[[#This Row],[Temps alloués Unitaire]]*SPARES_MANUF[[#This Row],[Requested Qty]]),"TBD")</f>
        <v>19.5</v>
      </c>
    </row>
    <row r="770" spans="1:54" ht="25.5" hidden="1" x14ac:dyDescent="0.2">
      <c r="A770" s="337" t="str">
        <f>C770&amp;(RIGHT(D770,2))</f>
        <v>2823911710</v>
      </c>
      <c r="B770" s="146" t="str">
        <f>IFERROR(VLOOKUP(F770,'Table V'!A:K,11,FALSE),"TBD")</f>
        <v>AIRBUS</v>
      </c>
      <c r="C770" s="146">
        <v>28239117</v>
      </c>
      <c r="D770" s="147" t="s">
        <v>139</v>
      </c>
      <c r="E770" s="148" t="s">
        <v>86</v>
      </c>
      <c r="F770" s="146" t="s">
        <v>1206</v>
      </c>
      <c r="G770" s="146" t="s">
        <v>1064</v>
      </c>
      <c r="H770" s="146" t="s">
        <v>1064</v>
      </c>
      <c r="I770" s="146" t="str">
        <f>IFERROR(VLOOKUP(F770,'Stock PHS'!A:F,6,FALSE),"")</f>
        <v/>
      </c>
      <c r="J770" s="149" t="str">
        <f>IFERROR(VLOOKUP(F770,'Table V'!A:I,9,FALSE),"P/N INCONNU")</f>
        <v>P/N CONNU</v>
      </c>
      <c r="K770" s="146" t="str">
        <f>IFERROR(VLOOKUP(F770,'Table V'!A:J,10,FALSE),"TBD")</f>
        <v>VB0204D</v>
      </c>
      <c r="L770" s="146" t="str">
        <f>IFERROR(VLOOKUP(F770,'Table V'!A:C,3,FALSE),"LdF non existante")</f>
        <v>LdF Non approuvée</v>
      </c>
      <c r="M770" s="150"/>
      <c r="N770" s="150" t="str">
        <f>IFERROR(VLOOKUP(F770,'Table V'!A:H,8,FALSE),"À définir")</f>
        <v>NON</v>
      </c>
      <c r="O770" s="146">
        <f>IFERROR(VLOOKUP(F770,'Table V'!A:E,2,FALSE),"TBD")</f>
        <v>518</v>
      </c>
      <c r="P770" s="150" t="str">
        <f>IFERROR(CONCATENATE(VLOOKUP(F770,'Table V'!$A$1:$Q$259969,17,FALSE),"-",(RIGHT(C770,4)),"0",D770),"")</f>
        <v>1251019-9117010</v>
      </c>
      <c r="Q770" s="151" t="str">
        <f>IFERROR(VLOOKUP(F770,'Table V'!A:L,12,FALSE),"")</f>
        <v>LAB</v>
      </c>
      <c r="R770" s="147"/>
      <c r="S770" s="146"/>
      <c r="T770" s="182"/>
      <c r="U770" s="152"/>
      <c r="V770" s="153" t="str">
        <f>IFERROR(VLOOKUP(F770,'Table V'!A:F,6,FALSE),"TBD")</f>
        <v>6V01448300</v>
      </c>
      <c r="W770" s="154" t="str">
        <f>IFERROR(VLOOKUP(F770,'Table V'!A:G,7,FALSE),"TBD")</f>
        <v>Qté 1</v>
      </c>
      <c r="X770" s="154" t="str">
        <f>IFERROR(VLOOKUP(A770,[1]Feuil1!$A:$AJ,32,FALSE),"N/A")</f>
        <v>N/A</v>
      </c>
      <c r="Y770" s="155"/>
      <c r="Z770" s="156"/>
      <c r="AA770" s="146"/>
      <c r="AB770" s="150">
        <v>27646</v>
      </c>
      <c r="AC770" s="150"/>
      <c r="AD770" s="150"/>
      <c r="AE770" s="157">
        <v>43689.999988425923</v>
      </c>
      <c r="AF770" s="157" t="s">
        <v>129</v>
      </c>
      <c r="AG770" s="157" t="str">
        <f>IF(OR(E770="AOG",E770="CRIT"),(IFERROR(IF(AF770=0,WORKDAY(AE770,-2),WORKDAY(AF770,-2)),"TBD")),(IFERROR(IF(AF770=0,WORKDAY(AE770,-4),WORKDAY(AF770,-4)),"TBD")))</f>
        <v>TBD</v>
      </c>
      <c r="AH770" s="350"/>
      <c r="AI770" s="251" t="str">
        <f>IFERROR(VLOOKUP(SPARES_MANUF[[#This Row],[LCT pour mise à la MAD]],[2]MAD!$B$4:$J$500000,2,FALSE),"MAD TBD")</f>
        <v>MAD TBD</v>
      </c>
      <c r="AJ770" s="249" t="str">
        <f>IFERROR(VLOOKUP(SPARES_MANUF[[#This Row],[LCT pour mise à la MAD]],[2]MAD!$B$4:$J$500000,9,FALSE),"")</f>
        <v/>
      </c>
      <c r="AK770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70" s="158" t="str">
        <f>SPARES_MANUF[[#This Row],[Promised ODD]]</f>
        <v>TBD</v>
      </c>
      <c r="AM770" s="146"/>
      <c r="AN770" s="200">
        <f>IFERROR(VLOOKUP(SPARES_MANUF[[#This Row],[P/N]],'Table V'!A$1:O$7777,13,FALSE),"0,00")</f>
        <v>2429</v>
      </c>
      <c r="AO770" s="218">
        <f>IFERROR(VLOOKUP(SPARES_MANUF[[#This Row],[P/N]],'Table V'!A$1:O$7777,14,FALSE),"0,00")</f>
        <v>4294</v>
      </c>
      <c r="AP770" s="219" t="str">
        <f>IFERROR(VLOOKUP(SPARES_MANUF[[#This Row],[P/N]],'Table V'!A$1:O$7777,15,FALSE),"TBD")</f>
        <v>USD</v>
      </c>
      <c r="AQ770" s="218" t="str">
        <f>IFERROR(VLOOKUP(SPARES_MANUF[[#This Row],[CONCAT]],[3]PO_AS!$A$2:$R$2520,16,FALSE),"TBD")</f>
        <v>TBD</v>
      </c>
      <c r="AR770" s="219" t="str">
        <f>IFERROR(VLOOKUP(SPARES_MANUF[[#This Row],[CONCAT]],[3]PO_AS!$A$2:$S$2520,18,FALSE),"TBD")</f>
        <v>TBD</v>
      </c>
      <c r="AS770" s="219" t="str">
        <f>IF(OR(AN770=AQ770,AO770=AQ770),"Valide","Non valide")</f>
        <v>Non valide</v>
      </c>
      <c r="AT770" s="219" t="str">
        <f>IFERROR(IF(SEARCH(AP770,AR770),"Valide","Non valide"),"Non valide")</f>
        <v>Non valide</v>
      </c>
      <c r="AU770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2429</v>
      </c>
      <c r="AV770" s="227">
        <f>IFERROR(SPARES_MANUF[[#This Row],[CA]]*INDEX('Paramètres listes'!$A$32:$C$34,MATCH(SPARES_MANUF[[#This Row],[Devise vendue]],'Paramètres listes'!$A$32:$A$34,0),MATCH(DASHBOARD!$J$5,'Paramètres listes'!$A$32:$C$32,0)),"0,00")</f>
        <v>2161.81</v>
      </c>
      <c r="AW770" s="342" t="str">
        <f>LEFT(SPARES_MANUF[[#This Row],[LCT]],9)</f>
        <v/>
      </c>
      <c r="AX770" s="219" t="str">
        <f>SPARES_MANUF[[#This Row],[Collaborated date]]</f>
        <v>TBD</v>
      </c>
      <c r="AY770" s="222">
        <f>IF(AND(SPARES_MANUF[[#This Row],[Dashboard date]]&gt;40179,SPARES_MANUF[[#This Row],[Dashboard date]]&lt;45658),SPARES_MANUF[[#This Row],[Dashboard date]],0)</f>
        <v>0</v>
      </c>
      <c r="AZ770" s="223">
        <f>IF(OR(SPARES_MANUF[[#This Row],[Client]]="STELIA",SPARES_MANUF[[#This Row],[Priority]]="RTN",SPARES_MANUF[[#This Row],[Priority]]="EXP",SPARES_MANUF[[#This Row],[Priority]]="CRIT"),2,1)</f>
        <v>2</v>
      </c>
      <c r="BA770" s="224">
        <f>IFERROR(VLOOKUP(SPARES_MANUF[[#This Row],[P/N]],Tableau2[[#All],[PN]:[Temps alloués (h)]],16,FALSE),"TBD")</f>
        <v>2.5099999999999998</v>
      </c>
      <c r="BB770" s="224">
        <f>IFERROR(SUM(SPARES_MANUF[[#This Row],[Temps alloués Unitaire]]*SPARES_MANUF[[#This Row],[Requested Qty]]),"TBD")</f>
        <v>2.5099999999999998</v>
      </c>
    </row>
    <row r="771" spans="1:54" hidden="1" x14ac:dyDescent="0.2">
      <c r="A771" s="337" t="str">
        <f>C771&amp;(RIGHT(D771,2))</f>
        <v>683974001</v>
      </c>
      <c r="B771" s="146" t="str">
        <f>IFERROR(VLOOKUP(F771,'Table V'!A:K,11,FALSE),"TBD")</f>
        <v>TBD</v>
      </c>
      <c r="C771" s="146">
        <v>6839740</v>
      </c>
      <c r="D771" s="147" t="s">
        <v>1449</v>
      </c>
      <c r="E771" s="148" t="s">
        <v>2267</v>
      </c>
      <c r="F771" s="146" t="s">
        <v>2268</v>
      </c>
      <c r="G771" s="146" t="s">
        <v>1064</v>
      </c>
      <c r="H771" s="146" t="s">
        <v>1064</v>
      </c>
      <c r="I771" s="146" t="str">
        <f>IFERROR(VLOOKUP(F771,'Stock PHS'!A:F,6,FALSE),"")</f>
        <v/>
      </c>
      <c r="J771" s="149" t="str">
        <f>IFERROR(VLOOKUP(F771,'Table V'!A:I,9,FALSE),"P/N INCONNU")</f>
        <v>P/N INCONNU</v>
      </c>
      <c r="K771" s="146" t="str">
        <f>IFERROR(VLOOKUP(F771,'Table V'!A:J,10,FALSE),"TBD")</f>
        <v>TBD</v>
      </c>
      <c r="L771" s="146" t="str">
        <f>IFERROR(VLOOKUP(F771,'Table V'!A:C,3,FALSE),"LdF non existante")</f>
        <v>LdF non existante</v>
      </c>
      <c r="M771" s="150"/>
      <c r="N771" s="150" t="str">
        <f>IFERROR(VLOOKUP(F771,'Table V'!A:H,8,FALSE),"À définir")</f>
        <v>À définir</v>
      </c>
      <c r="O771" s="146" t="str">
        <f>IFERROR(VLOOKUP(F771,'Table V'!A:E,2,FALSE),"TBD")</f>
        <v>TBD</v>
      </c>
      <c r="P771" s="150" t="str">
        <f>IFERROR(CONCATENATE(VLOOKUP(F771,'Table V'!$A$1:$Q$259969,17,FALSE),"-",(RIGHT(C771,4)),"0",D771),"")</f>
        <v/>
      </c>
      <c r="Q771" s="151" t="str">
        <f>IFERROR(VLOOKUP(F771,'Table V'!A:L,12,FALSE),"")</f>
        <v/>
      </c>
      <c r="R771" s="147"/>
      <c r="S771" s="146"/>
      <c r="T771" s="157"/>
      <c r="U771" s="152"/>
      <c r="V771" s="153" t="str">
        <f>IFERROR(VLOOKUP(F771,'Table V'!A:F,6,FALSE),"TBD")</f>
        <v>TBD</v>
      </c>
      <c r="W771" s="154" t="str">
        <f>IFERROR(VLOOKUP(F771,'Table V'!A:G,7,FALSE),"TBD")</f>
        <v>TBD</v>
      </c>
      <c r="X771" s="154" t="str">
        <f>IFERROR(VLOOKUP(A771,[1]Feuil1!$A:$AJ,32,FALSE),"N/A")</f>
        <v>N/A</v>
      </c>
      <c r="Y771" s="155"/>
      <c r="Z771" s="156"/>
      <c r="AA771" s="146"/>
      <c r="AB771" s="150"/>
      <c r="AC771" s="150"/>
      <c r="AD771" s="150"/>
      <c r="AE771" s="157">
        <v>43747.999988425923</v>
      </c>
      <c r="AF771" s="157" t="s">
        <v>129</v>
      </c>
      <c r="AG771" s="157" t="str">
        <f>IF(OR(E771="AOG",E771="CRIT"),(IFERROR(IF(AF771=0,WORKDAY(AE771,-2),WORKDAY(AF771,-2)),"TBD")),(IFERROR(IF(AF771=0,WORKDAY(AE771,-4),WORKDAY(AF771,-4)),"TBD")))</f>
        <v>TBD</v>
      </c>
      <c r="AH771" s="350"/>
      <c r="AI771" s="251" t="str">
        <f>IFERROR(VLOOKUP(SPARES_MANUF[[#This Row],[LCT pour mise à la MAD]],[2]MAD!$B$4:$J$500000,2,FALSE),"MAD TBD")</f>
        <v>MAD TBD</v>
      </c>
      <c r="AJ771" s="249" t="str">
        <f>IFERROR(VLOOKUP(SPARES_MANUF[[#This Row],[LCT pour mise à la MAD]],[2]MAD!$B$4:$J$500000,9,FALSE),"")</f>
        <v/>
      </c>
      <c r="AK771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71" s="158" t="str">
        <f>SPARES_MANUF[[#This Row],[Promised ODD]]</f>
        <v>TBD</v>
      </c>
      <c r="AM771" s="146"/>
      <c r="AN771" s="200" t="str">
        <f>IFERROR(VLOOKUP(SPARES_MANUF[[#This Row],[P/N]],'Table V'!A$1:O$7777,13,FALSE),"0,00")</f>
        <v>0,00</v>
      </c>
      <c r="AO771" s="218" t="str">
        <f>IFERROR(VLOOKUP(SPARES_MANUF[[#This Row],[P/N]],'Table V'!A$1:O$7777,14,FALSE),"0,00")</f>
        <v>0,00</v>
      </c>
      <c r="AP771" s="219" t="str">
        <f>IFERROR(VLOOKUP(SPARES_MANUF[[#This Row],[P/N]],'Table V'!A$1:O$7777,15,FALSE),"TBD")</f>
        <v>TBD</v>
      </c>
      <c r="AQ771" s="218" t="str">
        <f>IFERROR(VLOOKUP(SPARES_MANUF[[#This Row],[CONCAT]],[3]PO_AS!$A$2:$R$2520,16,FALSE),"TBD")</f>
        <v>TBD</v>
      </c>
      <c r="AR771" s="219" t="str">
        <f>IFERROR(VLOOKUP(SPARES_MANUF[[#This Row],[CONCAT]],[3]PO_AS!$A$2:$S$2520,18,FALSE),"TBD")</f>
        <v>TBD</v>
      </c>
      <c r="AS771" s="219" t="str">
        <f>IF(OR(AN771=AQ771,AO771=AQ771),"Valide","Non valide")</f>
        <v>Non valide</v>
      </c>
      <c r="AT771" s="219" t="str">
        <f>IFERROR(IF(SEARCH(AP771,AR771),"Valide","Non valide"),"Non valide")</f>
        <v>Valide</v>
      </c>
      <c r="AU771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71" s="227" t="str">
        <f>IFERROR(SPARES_MANUF[[#This Row],[CA]]*INDEX('Paramètres listes'!$A$32:$C$34,MATCH(SPARES_MANUF[[#This Row],[Devise vendue]],'Paramètres listes'!$A$32:$A$34,0),MATCH(DASHBOARD!$J$5,'Paramètres listes'!$A$32:$C$32,0)),"0,00")</f>
        <v>0,00</v>
      </c>
      <c r="AW771" s="342" t="str">
        <f>LEFT(SPARES_MANUF[[#This Row],[LCT]],9)</f>
        <v/>
      </c>
      <c r="AX771" s="219" t="str">
        <f>SPARES_MANUF[[#This Row],[Collaborated date]]</f>
        <v>TBD</v>
      </c>
      <c r="AY771" s="222">
        <f>IF(AND(SPARES_MANUF[[#This Row],[Dashboard date]]&gt;40179,SPARES_MANUF[[#This Row],[Dashboard date]]&lt;45658),SPARES_MANUF[[#This Row],[Dashboard date]],0)</f>
        <v>0</v>
      </c>
      <c r="AZ771" s="223">
        <f>IF(OR(SPARES_MANUF[[#This Row],[Client]]="STELIA",SPARES_MANUF[[#This Row],[Priority]]="RTN",SPARES_MANUF[[#This Row],[Priority]]="EXP",SPARES_MANUF[[#This Row],[Priority]]="CRIT"),2,1)</f>
        <v>1</v>
      </c>
      <c r="BA771" s="224" t="str">
        <f>IFERROR(VLOOKUP(SPARES_MANUF[[#This Row],[P/N]],Tableau2[[#All],[PN]:[Temps alloués (h)]],16,FALSE),"TBD")</f>
        <v>TBD</v>
      </c>
      <c r="BB771" s="224" t="str">
        <f>IFERROR(SUM(SPARES_MANUF[[#This Row],[Temps alloués Unitaire]]*SPARES_MANUF[[#This Row],[Requested Qty]]),"TBD")</f>
        <v>TBD</v>
      </c>
    </row>
    <row r="772" spans="1:54" ht="25.5" hidden="1" x14ac:dyDescent="0.2">
      <c r="A772" s="337" t="str">
        <f>C772&amp;(RIGHT(D772,2))</f>
        <v>2823263910</v>
      </c>
      <c r="B772" s="146" t="str">
        <f>IFERROR(VLOOKUP(F772,'Table V'!A:K,11,FALSE),"TBD")</f>
        <v>AIRBUS</v>
      </c>
      <c r="C772" s="146">
        <v>28232639</v>
      </c>
      <c r="D772" s="147" t="s">
        <v>139</v>
      </c>
      <c r="E772" s="148" t="s">
        <v>86</v>
      </c>
      <c r="F772" s="146" t="s">
        <v>1206</v>
      </c>
      <c r="G772" s="146" t="s">
        <v>1143</v>
      </c>
      <c r="H772" s="146" t="s">
        <v>1143</v>
      </c>
      <c r="I772" s="146" t="str">
        <f>IFERROR(VLOOKUP(F772,'Stock PHS'!A:F,6,FALSE),"")</f>
        <v/>
      </c>
      <c r="J772" s="149" t="str">
        <f>IFERROR(VLOOKUP(F772,'Table V'!A:I,9,FALSE),"P/N INCONNU")</f>
        <v>P/N CONNU</v>
      </c>
      <c r="K772" s="146" t="str">
        <f>IFERROR(VLOOKUP(F772,'Table V'!A:J,10,FALSE),"TBD")</f>
        <v>VB0204D</v>
      </c>
      <c r="L772" s="146" t="str">
        <f>IFERROR(VLOOKUP(F772,'Table V'!A:C,3,FALSE),"LdF non existante")</f>
        <v>LdF Non approuvée</v>
      </c>
      <c r="M772" s="150"/>
      <c r="N772" s="150" t="str">
        <f>IFERROR(VLOOKUP(F772,'Table V'!A:H,8,FALSE),"À définir")</f>
        <v>NON</v>
      </c>
      <c r="O772" s="146">
        <f>IFERROR(VLOOKUP(F772,'Table V'!A:E,2,FALSE),"TBD")</f>
        <v>518</v>
      </c>
      <c r="P772" s="150" t="str">
        <f>IFERROR(CONCATENATE(VLOOKUP(F772,'Table V'!$A$1:$Q$259969,17,FALSE),"-",(RIGHT(C772,4)),"0",D772),"")</f>
        <v>1251019-2639010</v>
      </c>
      <c r="Q772" s="151" t="str">
        <f>IFERROR(VLOOKUP(F772,'Table V'!A:L,12,FALSE),"")</f>
        <v>LAB</v>
      </c>
      <c r="R772" s="147"/>
      <c r="S772" s="146"/>
      <c r="T772" s="182"/>
      <c r="U772" s="152"/>
      <c r="V772" s="153" t="str">
        <f>IFERROR(VLOOKUP(F772,'Table V'!A:F,6,FALSE),"TBD")</f>
        <v>6V01448300</v>
      </c>
      <c r="W772" s="154" t="str">
        <f>IFERROR(VLOOKUP(F772,'Table V'!A:G,7,FALSE),"TBD")</f>
        <v>Qté 1</v>
      </c>
      <c r="X772" s="154" t="str">
        <f>IFERROR(VLOOKUP(A772,[1]Feuil1!$A:$AJ,32,FALSE),"N/A")</f>
        <v>N/A</v>
      </c>
      <c r="Y772" s="155"/>
      <c r="Z772" s="156"/>
      <c r="AA772" s="146"/>
      <c r="AB772" s="150">
        <v>27648</v>
      </c>
      <c r="AC772" s="150"/>
      <c r="AD772" s="150"/>
      <c r="AE772" s="157">
        <v>43762.999988425923</v>
      </c>
      <c r="AF772" s="157" t="s">
        <v>129</v>
      </c>
      <c r="AG772" s="157" t="str">
        <f>IF(OR(E772="AOG",E772="CRIT"),(IFERROR(IF(AF772=0,WORKDAY(AE772,-2),WORKDAY(AF772,-2)),"TBD")),(IFERROR(IF(AF772=0,WORKDAY(AE772,-4),WORKDAY(AF772,-4)),"TBD")))</f>
        <v>TBD</v>
      </c>
      <c r="AH772" s="350"/>
      <c r="AI772" s="251" t="str">
        <f>IFERROR(VLOOKUP(SPARES_MANUF[[#This Row],[LCT pour mise à la MAD]],[2]MAD!$B$4:$J$500000,2,FALSE),"MAD TBD")</f>
        <v>MAD TBD</v>
      </c>
      <c r="AJ772" s="249" t="str">
        <f>IFERROR(VLOOKUP(SPARES_MANUF[[#This Row],[LCT pour mise à la MAD]],[2]MAD!$B$4:$J$500000,9,FALSE),"")</f>
        <v/>
      </c>
      <c r="AK772" s="252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72" s="158" t="str">
        <f>SPARES_MANUF[[#This Row],[Promised ODD]]</f>
        <v>TBD</v>
      </c>
      <c r="AM772" s="146"/>
      <c r="AN772" s="200">
        <f>IFERROR(VLOOKUP(SPARES_MANUF[[#This Row],[P/N]],'Table V'!A$1:O$7777,13,FALSE),"0,00")</f>
        <v>2429</v>
      </c>
      <c r="AO772" s="218">
        <f>IFERROR(VLOOKUP(SPARES_MANUF[[#This Row],[P/N]],'Table V'!A$1:O$7777,14,FALSE),"0,00")</f>
        <v>4294</v>
      </c>
      <c r="AP772" s="219" t="str">
        <f>IFERROR(VLOOKUP(SPARES_MANUF[[#This Row],[P/N]],'Table V'!A$1:O$7777,15,FALSE),"TBD")</f>
        <v>USD</v>
      </c>
      <c r="AQ772" s="218" t="str">
        <f>IFERROR(VLOOKUP(SPARES_MANUF[[#This Row],[CONCAT]],[3]PO_AS!$A$2:$R$2520,16,FALSE),"TBD")</f>
        <v>TBD</v>
      </c>
      <c r="AR772" s="219" t="str">
        <f>IFERROR(VLOOKUP(SPARES_MANUF[[#This Row],[CONCAT]],[3]PO_AS!$A$2:$S$2520,18,FALSE),"TBD")</f>
        <v>TBD</v>
      </c>
      <c r="AS772" s="219" t="str">
        <f>IF(OR(AN772=AQ772,AO772=AQ772),"Valide","Non valide")</f>
        <v>Non valide</v>
      </c>
      <c r="AT772" s="219" t="str">
        <f>IFERROR(IF(SEARCH(AP772,AR772),"Valide","Non valide"),"Non valide")</f>
        <v>Non valide</v>
      </c>
      <c r="AU772" s="227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4858</v>
      </c>
      <c r="AV772" s="227">
        <f>IFERROR(SPARES_MANUF[[#This Row],[CA]]*INDEX('Paramètres listes'!$A$32:$C$34,MATCH(SPARES_MANUF[[#This Row],[Devise vendue]],'Paramètres listes'!$A$32:$A$34,0),MATCH(DASHBOARD!$J$5,'Paramètres listes'!$A$32:$C$32,0)),"0,00")</f>
        <v>4323.62</v>
      </c>
      <c r="AW772" s="342" t="str">
        <f>LEFT(SPARES_MANUF[[#This Row],[LCT]],9)</f>
        <v/>
      </c>
      <c r="AX772" s="219" t="str">
        <f>SPARES_MANUF[[#This Row],[Collaborated date]]</f>
        <v>TBD</v>
      </c>
      <c r="AY772" s="222">
        <f>IF(AND(SPARES_MANUF[[#This Row],[Dashboard date]]&gt;40179,SPARES_MANUF[[#This Row],[Dashboard date]]&lt;45658),SPARES_MANUF[[#This Row],[Dashboard date]],0)</f>
        <v>0</v>
      </c>
      <c r="AZ772" s="223">
        <f>IF(OR(SPARES_MANUF[[#This Row],[Client]]="STELIA",SPARES_MANUF[[#This Row],[Priority]]="RTN",SPARES_MANUF[[#This Row],[Priority]]="EXP",SPARES_MANUF[[#This Row],[Priority]]="CRIT"),2,1)</f>
        <v>2</v>
      </c>
      <c r="BA772" s="224">
        <f>IFERROR(VLOOKUP(SPARES_MANUF[[#This Row],[P/N]],Tableau2[[#All],[PN]:[Temps alloués (h)]],16,FALSE),"TBD")</f>
        <v>2.5099999999999998</v>
      </c>
      <c r="BB772" s="224">
        <f>IFERROR(SUM(SPARES_MANUF[[#This Row],[Temps alloués Unitaire]]*SPARES_MANUF[[#This Row],[Requested Qty]]),"TBD")</f>
        <v>5.0199999999999996</v>
      </c>
    </row>
    <row r="773" spans="1:54" ht="25.5" hidden="1" x14ac:dyDescent="0.2">
      <c r="A773" s="409" t="str">
        <f>C773&amp;(RIGHT(D773,2))</f>
        <v>2822209410</v>
      </c>
      <c r="B773" s="410" t="str">
        <f>IFERROR(VLOOKUP(F773,'Table V'!A:K,11,FALSE),"TBD")</f>
        <v>AIRBUS</v>
      </c>
      <c r="C773" s="410">
        <v>28222094</v>
      </c>
      <c r="D773" s="411" t="s">
        <v>139</v>
      </c>
      <c r="E773" s="412" t="s">
        <v>86</v>
      </c>
      <c r="F773" s="410" t="s">
        <v>2270</v>
      </c>
      <c r="G773" s="410">
        <v>1</v>
      </c>
      <c r="H773" s="410">
        <v>1</v>
      </c>
      <c r="I773" s="410" t="str">
        <f>IFERROR(VLOOKUP(F773,'Stock PHS'!A:F,6,FALSE),"")</f>
        <v/>
      </c>
      <c r="J773" s="413" t="str">
        <f>IFERROR(VLOOKUP(F773,'Table V'!A:I,9,FALSE),"P/N INCONNU")</f>
        <v>P/N CONNU</v>
      </c>
      <c r="K773" s="410" t="str">
        <f>IFERROR(VLOOKUP(F773,'Table V'!A:J,10,FALSE),"TBD")</f>
        <v>N/A</v>
      </c>
      <c r="L773" s="410" t="str">
        <f>IFERROR(VLOOKUP(F773,'Table V'!A:C,3,FALSE),"LdF non existante")</f>
        <v>LdF Non approuvée</v>
      </c>
      <c r="M773" s="414"/>
      <c r="N773" s="414" t="str">
        <f>IFERROR(VLOOKUP(F773,'Table V'!A:H,8,FALSE),"À définir")</f>
        <v>NON</v>
      </c>
      <c r="O773" s="410" t="str">
        <f>IFERROR(VLOOKUP(F773,'Table V'!A:E,2,FALSE),"TBD")</f>
        <v>COVER ASSY</v>
      </c>
      <c r="P773" s="414" t="str">
        <f>IFERROR(CONCATENATE(VLOOKUP(F773,'Table V'!$A$1:$Q$259969,17,FALSE),"-",(RIGHT(C773,4)),"0",D773),"")</f>
        <v>1251019-2094010</v>
      </c>
      <c r="Q773" s="415" t="str">
        <f>IFERROR(VLOOKUP(F773,'Table V'!A:L,12,FALSE),"")</f>
        <v>COL</v>
      </c>
      <c r="R773" s="411"/>
      <c r="S773" s="410"/>
      <c r="T773" s="416"/>
      <c r="U773" s="417"/>
      <c r="V773" s="418" t="str">
        <f>IFERROR(VLOOKUP(F773,'Table V'!A:F,6,FALSE),"TBD")</f>
        <v>N/A</v>
      </c>
      <c r="W773" s="419" t="str">
        <f>IFERROR(VLOOKUP(F773,'Table V'!A:G,7,FALSE),"TBD")</f>
        <v>N/A</v>
      </c>
      <c r="X773" s="419" t="str">
        <f>IFERROR(VLOOKUP(A773,[1]Feuil1!$A:$AJ,32,FALSE),"N/A")</f>
        <v>N/A</v>
      </c>
      <c r="Y773" s="420"/>
      <c r="Z773" s="156" t="s">
        <v>2271</v>
      </c>
      <c r="AA773" s="410"/>
      <c r="AB773" s="414">
        <v>26875</v>
      </c>
      <c r="AC773" s="414"/>
      <c r="AD773" s="414"/>
      <c r="AE773" s="416">
        <v>43750</v>
      </c>
      <c r="AF773" s="416" t="s">
        <v>129</v>
      </c>
      <c r="AG773" s="416" t="str">
        <f>IF(OR(E773="AOG",E773="CRIT"),(IFERROR(IF(AF773=0,WORKDAY(AE773,-2),WORKDAY(AF773,-2)),"TBD")),(IFERROR(IF(AF773=0,WORKDAY(AE773,-4),WORKDAY(AF773,-4)),"TBD")))</f>
        <v>TBD</v>
      </c>
      <c r="AH773" s="421"/>
      <c r="AI773" s="422" t="str">
        <f>IFERROR(VLOOKUP(SPARES_MANUF[[#This Row],[LCT pour mise à la MAD]],[2]MAD!$B$4:$J$500000,2,FALSE),"MAD TBD")</f>
        <v>MAD TBD</v>
      </c>
      <c r="AJ773" s="423" t="str">
        <f>IFERROR(VLOOKUP(SPARES_MANUF[[#This Row],[LCT pour mise à la MAD]],[2]MAD!$B$4:$J$500000,9,FALSE),"")</f>
        <v/>
      </c>
      <c r="AK773" s="424" t="str">
        <f>IFERROR(IF(SPARES_MANUF[[#This Row],[Collaborated date]]&lt;&gt;"",IF(WORKDAY.INTL(SPARES_MANUF[[#This Row],[Real shipping date]],SPARES_MANUF[[#This Row],[Délai expédition]],1)&lt;=SPARES_MANUF[[#This Row],[Collaborated date]],"O","N"),""),"")</f>
        <v/>
      </c>
      <c r="AL773" s="425">
        <v>43750</v>
      </c>
      <c r="AM773" s="410" t="s">
        <v>10</v>
      </c>
      <c r="AN773" s="426">
        <f>IFERROR(VLOOKUP(SPARES_MANUF[[#This Row],[P/N]],'Table V'!A$1:O$7777,13,FALSE),"0,00")</f>
        <v>0</v>
      </c>
      <c r="AO773" s="427">
        <f>IFERROR(VLOOKUP(SPARES_MANUF[[#This Row],[P/N]],'Table V'!A$1:O$7777,14,FALSE),"0,00")</f>
        <v>0</v>
      </c>
      <c r="AP773" s="428" t="str">
        <f>IFERROR(VLOOKUP(SPARES_MANUF[[#This Row],[P/N]],'Table V'!A$1:O$7777,15,FALSE),"TBD")</f>
        <v>USD</v>
      </c>
      <c r="AQ773" s="427">
        <f>IFERROR(VLOOKUP(SPARES_MANUF[[#This Row],[CONCAT]],[3]PO_AS!$A$2:$R$2520,16,FALSE),"TBD")</f>
        <v>0.01</v>
      </c>
      <c r="AR773" s="428" t="str">
        <f>IFERROR(VLOOKUP(SPARES_MANUF[[#This Row],[CONCAT]],[3]PO_AS!$A$2:$S$2520,18,FALSE),"TBD")</f>
        <v>EUR</v>
      </c>
      <c r="AS773" s="428" t="str">
        <f>IF(OR(AN773=AQ773,AO773=AQ773),"Valide","Non valide")</f>
        <v>Non valide</v>
      </c>
      <c r="AT773" s="428" t="str">
        <f>IFERROR(IF(SEARCH(AP773,AR773),"Valide","Non valide"),"Non valide")</f>
        <v>Non valide</v>
      </c>
      <c r="AU773" s="429">
        <f>IF(OR(SPARES_MANUF[[#This Row],[Priority]]="CRIT",SPARES_MANUF[[#This Row],[Priority]]="AOG"),SPARES_MANUF[[#This Row],[Requested Qty]]*SPARES_MANUF[[#This Row],[PU vendu AOG]],SPARES_MANUF[[#This Row],[Requested Qty]]*SPARES_MANUF[[#This Row],[PU vendu RTN]])</f>
        <v>0</v>
      </c>
      <c r="AV773" s="429">
        <f>IFERROR(SPARES_MANUF[[#This Row],[CA]]*INDEX('Paramètres listes'!$A$32:$C$34,MATCH(SPARES_MANUF[[#This Row],[Devise vendue]],'Paramètres listes'!$A$32:$A$34,0),MATCH(DASHBOARD!$J$5,'Paramètres listes'!$A$32:$C$32,0)),"0,00")</f>
        <v>0</v>
      </c>
      <c r="AW773" s="430" t="str">
        <f>LEFT(SPARES_MANUF[[#This Row],[LCT]],9)</f>
        <v/>
      </c>
      <c r="AX773" s="428">
        <f>SPARES_MANUF[[#This Row],[Collaborated date]]</f>
        <v>43750</v>
      </c>
      <c r="AY773" s="431">
        <f>IF(AND(SPARES_MANUF[[#This Row],[Dashboard date]]&gt;40179,SPARES_MANUF[[#This Row],[Dashboard date]]&lt;45658),SPARES_MANUF[[#This Row],[Dashboard date]],0)</f>
        <v>43750</v>
      </c>
      <c r="AZ773" s="432">
        <f>IF(OR(SPARES_MANUF[[#This Row],[Client]]="STELIA",SPARES_MANUF[[#This Row],[Priority]]="RTN",SPARES_MANUF[[#This Row],[Priority]]="EXP",SPARES_MANUF[[#This Row],[Priority]]="CRIT"),2,1)</f>
        <v>2</v>
      </c>
      <c r="BA773" s="433">
        <f>IFERROR(VLOOKUP(SPARES_MANUF[[#This Row],[P/N]],Tableau2[[#All],[PN]:[Temps alloués (h)]],16,FALSE),"TBD")</f>
        <v>0.16</v>
      </c>
      <c r="BB773" s="433">
        <f>IFERROR(SUM(SPARES_MANUF[[#This Row],[Temps alloués Unitaire]]*SPARES_MANUF[[#This Row],[Requested Qty]]),"TBD")</f>
        <v>0.16</v>
      </c>
    </row>
  </sheetData>
  <sheetProtection formatCells="0" formatColumns="0" formatRows="0" insertColumns="0" insertRows="0" insertHyperlinks="0" deleteColumns="0" deleteRows="0" sort="0" autoFilter="0" pivotTables="0"/>
  <dataConsolidate link="1"/>
  <customSheetViews>
    <customSheetView guid="{F5A6D21F-9853-4C34-8A96-6646D1808F2B}" scale="85" showPageBreaks="1" fitToPage="1" filter="1" showAutoFilter="1" hiddenColumns="1" topLeftCell="B260">
      <selection activeCell="P300" sqref="P300"/>
      <pageMargins left="0.19685039370078741" right="0.19685039370078741" top="0.74803149606299213" bottom="0.43307086614173229" header="0.31496062992125984" footer="0.31496062992125984"/>
      <printOptions horizontalCentered="1"/>
      <pageSetup paperSize="8" scale="37" fitToHeight="0" orientation="landscape" r:id="rId1"/>
      <headerFooter alignWithMargins="0">
        <oddHeader>&amp;LCOLOMIERS&amp;C&amp;"Arial,Gras"&amp;A&amp;R&amp;D</oddHeader>
      </headerFooter>
      <autoFilter ref="A1:AO8013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Servitude"/>
            <filter val="Méca en cours"/>
          </filters>
        </filterColumn>
      </autoFilter>
    </customSheetView>
    <customSheetView guid="{185A1AA8-B7F4-427C-82E0-426200BDCAC4}" scale="85" fitToPage="1" filter="1" showAutoFilter="1" hiddenColumns="1" topLeftCell="E242">
      <selection activeCell="E256" sqref="E25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2"/>
      <headerFooter alignWithMargins="0">
        <oddHeader>&amp;LCOLOMIERS&amp;C&amp;"Arial,Gras"&amp;A&amp;R&amp;D</oddHeader>
      </headerFooter>
      <autoFilter ref="A2:AP575">
        <filterColumn colId="16">
          <filters>
            <filter val="LAB"/>
          </filters>
        </filterColumn>
        <filterColumn colId="19">
          <customFilters>
            <customFilter operator="notEqual" val=" "/>
          </customFilters>
        </filterColumn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030A1ECB-8A59-4ED4-9621-B5102B8E1734}" scale="85" showPageBreaks="1" fitToPage="1" filter="1" showAutoFilter="1" hiddenColumns="1" topLeftCell="B421">
      <selection activeCell="AK306" sqref="AK30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3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A820C9AF-5FF0-455B-AA56-7CBF0D73A156}" scale="70" showPageBreaks="1" printArea="1" showAutoFilter="1" topLeftCell="A253">
      <selection activeCell="AF272" sqref="AF272"/>
      <pageMargins left="0.19685039370078741" right="0.19685039370078741" top="0.74803149606299213" bottom="0.43307086614173229" header="0.31496062992125984" footer="0.31496062992125984"/>
      <printOptions horizontalCentered="1"/>
      <pageSetup paperSize="8" scale="27" fitToHeight="0" orientation="landscape" r:id="rId4"/>
      <headerFooter alignWithMargins="0">
        <oddHeader>&amp;LCOLOMIERS&amp;C&amp;"Arial,Gras"&amp;A&amp;R&amp;D</oddHeader>
      </headerFooter>
      <autoFilter ref="B2:AM269">
        <sortState ref="B4:AM269">
          <sortCondition ref="AK2:AK269"/>
        </sortState>
      </autoFilter>
    </customSheetView>
    <customSheetView guid="{61B7E505-A669-48C1-97A7-76B60F9D2EE4}" scale="85" fitToPage="1" filter="1" showAutoFilter="1" hiddenColumns="1" topLeftCell="B1">
      <selection activeCell="AC26" sqref="AC26"/>
      <pageMargins left="0.19685039370078741" right="0.19685039370078741" top="0.74803149606299213" bottom="0.43307086614173229" header="0.31496062992125984" footer="0.31496062992125984"/>
      <printOptions horizontalCentered="1"/>
      <pageSetup paperSize="8" scale="38" fitToHeight="0" orientation="landscape" r:id="rId5"/>
      <headerFooter alignWithMargins="0">
        <oddHeader>&amp;LCOLOMIERS&amp;C&amp;"Arial,Gras"&amp;A&amp;R&amp;D</oddHeader>
      </headerFooter>
      <autoFilter ref="C2:AP535">
        <filterColumn colId="10">
          <filters blank="1">
            <filter val="22"/>
            <filter val="510"/>
            <filter val="60"/>
            <filter val="62"/>
            <filter val="JACK"/>
            <filter val="JACK ASSY"/>
            <filter val="PROTECTION CAP"/>
            <filter val="TBD"/>
          </filters>
        </filterColumn>
        <filterColumn colId="25">
          <filters blank="1"/>
        </filterColumn>
        <filterColumn colId="29">
          <filters blank="1"/>
        </filterColumn>
      </autoFilter>
    </customSheetView>
    <customSheetView guid="{430EDB84-E9B5-4E97-9B03-C92B6BA1DD86}" scale="85" showPageBreaks="1" fitToPage="1" filter="1" showAutoFilter="1" hiddenColumns="1" topLeftCell="B1">
      <selection activeCell="AL431" sqref="AL431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6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Matière"/>
            <filter val="En attente Servitude"/>
          </filters>
        </filterColumn>
        <filterColumn colId="36">
          <filters>
            <dateGroupItem year="2018" dateTimeGrouping="year"/>
          </filters>
        </filterColumn>
      </autoFilter>
    </customSheetView>
    <customSheetView guid="{19C95166-DD88-47C4-95B0-3FEFA7A0385C}" scale="85" showPageBreaks="1" fitToPage="1" filter="1" showAutoFilter="1" hiddenColumns="1" topLeftCell="B1">
      <selection activeCell="C26" sqref="C26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7"/>
      <headerFooter alignWithMargins="0">
        <oddHeader>&amp;LCOLOMIERS&amp;C&amp;"Arial,Gras"&amp;A&amp;R&amp;D</oddHeader>
      </headerFooter>
      <autoFilter ref="A2:AP575">
        <filterColumn colId="27">
          <filters blank="1">
            <filter val="Au contrôle"/>
            <filter val="Câblage en cours"/>
            <filter val="En attente départ"/>
            <filter val="En attente étagère"/>
            <filter val="En attente Matière"/>
            <filter val="En attente Servitude"/>
          </filters>
        </filterColumn>
      </autoFilter>
    </customSheetView>
    <customSheetView guid="{51E2EB05-C110-4399-A7B1-7D1192506865}" scale="85" fitToPage="1" filter="1" showAutoFilter="1" hiddenColumns="1" topLeftCell="B281">
      <selection activeCell="Z329" sqref="Z329"/>
      <pageMargins left="0.19685039370078741" right="0.19685039370078741" top="0.74803149606299213" bottom="0.43307086614173229" header="0.31496062992125984" footer="0.31496062992125984"/>
      <printOptions horizontalCentered="1"/>
      <pageSetup paperSize="8" scale="40" fitToHeight="0" orientation="landscape" r:id="rId8"/>
      <headerFooter alignWithMargins="0">
        <oddHeader>&amp;LCOLOMIERS&amp;C&amp;"Arial,Gras"&amp;A&amp;R&amp;D</oddHeader>
      </headerFooter>
      <autoFilter ref="A2:AP575">
        <filterColumn colId="14">
          <filters>
            <filter val="117"/>
          </filters>
        </filterColumn>
        <filterColumn colId="19">
          <filters blank="1"/>
        </filterColumn>
        <filterColumn colId="27">
          <filters blank="1">
            <filter val="Au contrôle"/>
            <filter val="Câblage en cours"/>
            <filter val="En attente étagère"/>
            <filter val="En attente Matière"/>
            <filter val="En attente Servitude"/>
            <filter val="Méca en cours"/>
          </filters>
        </filterColumn>
      </autoFilter>
    </customSheetView>
    <customSheetView guid="{588CDFB3-979C-4D48-BDBE-8FAAF50665DA}" scale="85" fitToPage="1" filter="1" showAutoFilter="1" hiddenColumns="1" topLeftCell="B1">
      <selection activeCell="M623" sqref="M623"/>
      <pageMargins left="0.19685039370078741" right="0.19685039370078741" top="0.74803149606299213" bottom="0.43307086614173229" header="0.31496062992125984" footer="0.31496062992125984"/>
      <printOptions horizontalCentered="1"/>
      <pageSetup paperSize="8" scale="39" fitToHeight="0" orientation="landscape" r:id="rId9"/>
      <headerFooter alignWithMargins="0">
        <oddHeader>&amp;LCOLOMIERS&amp;C&amp;"Arial,Gras"&amp;A&amp;R&amp;D</oddHeader>
      </headerFooter>
      <autoFilter ref="A2:AP613">
        <filterColumn colId="2">
          <filters>
            <filter val="27530128"/>
            <filter val="27610483"/>
          </filters>
        </filterColumn>
      </autoFilter>
    </customSheetView>
    <customSheetView guid="{363B7DDA-1863-4064-BB46-C4F756D99A2C}" scale="85" showPageBreaks="1" fitToPage="1" printArea="1" showAutoFilter="1" hiddenColumns="1" topLeftCell="B1">
      <selection activeCell="T6" sqref="T6"/>
      <pageMargins left="0.19685039370078741" right="0.19685039370078741" top="0.74803149606299213" bottom="0.43307086614173229" header="0.31496062992125984" footer="0.31496062992125984"/>
      <printOptions horizontalCentered="1"/>
      <pageSetup paperSize="8" scale="13" fitToHeight="2" orientation="landscape" r:id="rId10"/>
      <headerFooter alignWithMargins="0">
        <oddHeader>&amp;LCOLOMIERS&amp;C&amp;"Arial,Gras"&amp;A&amp;R&amp;D</oddHeader>
      </headerFooter>
      <autoFilter ref="A1:AP8013"/>
    </customSheetView>
  </customSheetViews>
  <phoneticPr fontId="0" type="noConversion"/>
  <conditionalFormatting sqref="M1:N751 M753:N755 M757:N1048576">
    <cfRule type="containsText" dxfId="314" priority="273" operator="containsText" text="OUI">
      <formula>NOT(ISERROR(SEARCH("OUI",M1)))</formula>
    </cfRule>
  </conditionalFormatting>
  <conditionalFormatting sqref="E1:E751 E753:E755 E757:E1048576">
    <cfRule type="containsText" dxfId="313" priority="289" operator="containsText" text="AOG">
      <formula>NOT(ISERROR(SEARCH("AOG",E1)))</formula>
    </cfRule>
    <cfRule type="containsText" dxfId="312" priority="291" operator="containsText" text="CRIT">
      <formula>NOT(ISERROR(SEARCH("CRIT",E1)))</formula>
    </cfRule>
  </conditionalFormatting>
  <conditionalFormatting sqref="AK1:AK751 AK753:AK755 AK757:AK1048576">
    <cfRule type="cellIs" dxfId="311" priority="222" operator="equal">
      <formula>"O"</formula>
    </cfRule>
    <cfRule type="cellIs" dxfId="310" priority="223" operator="equal">
      <formula>"N"</formula>
    </cfRule>
    <cfRule type="containsBlanks" priority="260" stopIfTrue="1">
      <formula>LEN(TRIM(AK1))=0</formula>
    </cfRule>
  </conditionalFormatting>
  <conditionalFormatting sqref="AH1:AH751 AH753:AH755 AH757:AH1048576">
    <cfRule type="expression" dxfId="309" priority="235">
      <formula>AH1="OK"</formula>
    </cfRule>
    <cfRule type="expression" dxfId="308" priority="236">
      <formula>ISNUMBER(FIND("Expédiée",Y1))</formula>
    </cfRule>
  </conditionalFormatting>
  <conditionalFormatting sqref="AN1:AN751 AN753:AN755 AN757:AN1048576">
    <cfRule type="expression" dxfId="307" priority="239">
      <formula>OR($E1="EXP",$E1="RTN")</formula>
    </cfRule>
  </conditionalFormatting>
  <conditionalFormatting sqref="AO1:AO751 AO753:AO755 AO757:AO1048576">
    <cfRule type="expression" dxfId="306" priority="241">
      <formula>OR($E1="AOG",$E1="CRIT")</formula>
    </cfRule>
  </conditionalFormatting>
  <conditionalFormatting sqref="X1:X751 X753:X755 X757:X1048576">
    <cfRule type="containsText" dxfId="305" priority="242" operator="containsText" text="In delivering">
      <formula>NOT(ISERROR(SEARCH("In delivering",X1)))</formula>
    </cfRule>
    <cfRule type="containsText" dxfId="304" priority="243" operator="containsText" text="Received">
      <formula>NOT(ISERROR(SEARCH("Received",X1)))</formula>
    </cfRule>
    <cfRule type="containsText" dxfId="303" priority="244" operator="containsText" text="Waiting">
      <formula>NOT(ISERROR(SEARCH("Waiting",X1)))</formula>
    </cfRule>
    <cfRule type="containsText" dxfId="302" priority="245" operator="containsText" text="Partial receipt">
      <formula>NOT(ISERROR(SEARCH("Partial receipt",X1)))</formula>
    </cfRule>
  </conditionalFormatting>
  <conditionalFormatting sqref="AF753:AF755 AF1:AF751 AF758:AF1048576">
    <cfRule type="expression" dxfId="301" priority="246">
      <formula>$AF1&lt;&gt;$AL1</formula>
    </cfRule>
    <cfRule type="expression" priority="247" stopIfTrue="1">
      <formula>AM1="OK"</formula>
    </cfRule>
    <cfRule type="expression" dxfId="300" priority="248">
      <formula>ISNUMBER(AF1)</formula>
    </cfRule>
  </conditionalFormatting>
  <conditionalFormatting sqref="T753:T755 T1:T751 T757:T1048576">
    <cfRule type="expression" dxfId="299" priority="226" stopIfTrue="1">
      <formula>U1="SERVI"</formula>
    </cfRule>
    <cfRule type="timePeriod" dxfId="298" priority="249" timePeriod="today">
      <formula>FLOOR(T1,1)=TODAY()</formula>
    </cfRule>
    <cfRule type="cellIs" dxfId="297" priority="250" operator="between">
      <formula>TODAY()-1</formula>
      <formula>TODAY()-365</formula>
    </cfRule>
    <cfRule type="expression" priority="251" stopIfTrue="1">
      <formula>U1="OK"</formula>
    </cfRule>
    <cfRule type="cellIs" dxfId="296" priority="252" operator="between">
      <formula>TODAY()</formula>
      <formula>TODAY()+12</formula>
    </cfRule>
    <cfRule type="cellIs" dxfId="295" priority="253" operator="between">
      <formula>TODAY()</formula>
      <formula>TODAY()+11</formula>
    </cfRule>
    <cfRule type="cellIs" dxfId="294" priority="254" operator="between">
      <formula>TODAY()</formula>
      <formula>TODAY()+10</formula>
    </cfRule>
    <cfRule type="cellIs" dxfId="293" priority="255" operator="between">
      <formula>TODAY()</formula>
      <formula>TODAY()+9</formula>
    </cfRule>
    <cfRule type="cellIs" dxfId="292" priority="256" operator="between">
      <formula>TODAY()</formula>
      <formula>TODAY()+8</formula>
    </cfRule>
    <cfRule type="cellIs" dxfId="291" priority="257" operator="between">
      <formula>TODAY()</formula>
      <formula>TODAY()+7</formula>
    </cfRule>
    <cfRule type="cellIs" dxfId="290" priority="258" operator="between">
      <formula>TODAY()</formula>
      <formula>TODAY()+6</formula>
    </cfRule>
  </conditionalFormatting>
  <conditionalFormatting sqref="B1:H751 B753:H755 B757:H1048576">
    <cfRule type="expression" dxfId="289" priority="259">
      <formula>AND(ISNUMBER($C1),COUNTBLANK($AA1))</formula>
    </cfRule>
  </conditionalFormatting>
  <conditionalFormatting sqref="Z1:Z751 Z753 Z761:Z1048576">
    <cfRule type="expression" dxfId="288" priority="272">
      <formula>COUNTIF(Z1,"*"&amp;TEXT(TODAY(),"jj/mm/aaaa")&amp;"*")</formula>
    </cfRule>
  </conditionalFormatting>
  <conditionalFormatting sqref="A753:AF753 AH753:AK753 AM753:BB753 AF758:BB760 T757:Y760 AA757:AD760 A754:Y755 A757:R760 A1:BB751 AG757:BB757 AA754:BB755 A761:BB1048576">
    <cfRule type="expression" dxfId="287" priority="224">
      <formula>$Y1="Expédiée"</formula>
    </cfRule>
    <cfRule type="expression" dxfId="286" priority="225">
      <formula>$Y1="Annulée"</formula>
    </cfRule>
  </conditionalFormatting>
  <conditionalFormatting sqref="AF1">
    <cfRule type="containsText" dxfId="285" priority="234" operator="containsText" text="Promised ODD">
      <formula>NOT(ISERROR(SEARCH("Promised ODD",AF1)))</formula>
    </cfRule>
  </conditionalFormatting>
  <conditionalFormatting sqref="AM695">
    <cfRule type="containsText" dxfId="284" priority="233" operator="containsText" text="Rejeté">
      <formula>NOT(ISERROR(SEARCH("Rejeté",AM695)))</formula>
    </cfRule>
  </conditionalFormatting>
  <conditionalFormatting sqref="U657">
    <cfRule type="expression" dxfId="283" priority="211" stopIfTrue="1">
      <formula>V657="SERVI"</formula>
    </cfRule>
    <cfRule type="timePeriod" dxfId="282" priority="212" timePeriod="today">
      <formula>FLOOR(U657,1)=TODAY()</formula>
    </cfRule>
    <cfRule type="cellIs" dxfId="281" priority="213" operator="between">
      <formula>TODAY()-1</formula>
      <formula>TODAY()-365</formula>
    </cfRule>
    <cfRule type="expression" priority="214" stopIfTrue="1">
      <formula>V657="OK"</formula>
    </cfRule>
    <cfRule type="cellIs" dxfId="280" priority="215" operator="between">
      <formula>TODAY()</formula>
      <formula>TODAY()+12</formula>
    </cfRule>
    <cfRule type="cellIs" dxfId="279" priority="216" operator="between">
      <formula>TODAY()</formula>
      <formula>TODAY()+11</formula>
    </cfRule>
    <cfRule type="cellIs" dxfId="278" priority="217" operator="between">
      <formula>TODAY()</formula>
      <formula>TODAY()+10</formula>
    </cfRule>
    <cfRule type="cellIs" dxfId="277" priority="218" operator="between">
      <formula>TODAY()</formula>
      <formula>TODAY()+9</formula>
    </cfRule>
    <cfRule type="cellIs" dxfId="276" priority="219" operator="between">
      <formula>TODAY()</formula>
      <formula>TODAY()+8</formula>
    </cfRule>
    <cfRule type="cellIs" dxfId="275" priority="220" operator="between">
      <formula>TODAY()</formula>
      <formula>TODAY()+7</formula>
    </cfRule>
    <cfRule type="cellIs" dxfId="274" priority="221" operator="between">
      <formula>TODAY()</formula>
      <formula>TODAY()+6</formula>
    </cfRule>
  </conditionalFormatting>
  <conditionalFormatting sqref="U660">
    <cfRule type="expression" dxfId="273" priority="200" stopIfTrue="1">
      <formula>V660="SERVI"</formula>
    </cfRule>
    <cfRule type="timePeriod" dxfId="272" priority="201" timePeriod="today">
      <formula>FLOOR(U660,1)=TODAY()</formula>
    </cfRule>
    <cfRule type="cellIs" dxfId="271" priority="202" operator="between">
      <formula>TODAY()-1</formula>
      <formula>TODAY()-365</formula>
    </cfRule>
    <cfRule type="expression" priority="203" stopIfTrue="1">
      <formula>V660="OK"</formula>
    </cfRule>
    <cfRule type="cellIs" dxfId="270" priority="204" operator="between">
      <formula>TODAY()</formula>
      <formula>TODAY()+12</formula>
    </cfRule>
    <cfRule type="cellIs" dxfId="269" priority="205" operator="between">
      <formula>TODAY()</formula>
      <formula>TODAY()+11</formula>
    </cfRule>
    <cfRule type="cellIs" dxfId="268" priority="206" operator="between">
      <formula>TODAY()</formula>
      <formula>TODAY()+10</formula>
    </cfRule>
    <cfRule type="cellIs" dxfId="267" priority="207" operator="between">
      <formula>TODAY()</formula>
      <formula>TODAY()+9</formula>
    </cfRule>
    <cfRule type="cellIs" dxfId="266" priority="208" operator="between">
      <formula>TODAY()</formula>
      <formula>TODAY()+8</formula>
    </cfRule>
    <cfRule type="cellIs" dxfId="265" priority="209" operator="between">
      <formula>TODAY()</formula>
      <formula>TODAY()+7</formula>
    </cfRule>
    <cfRule type="cellIs" dxfId="264" priority="210" operator="between">
      <formula>TODAY()</formula>
      <formula>TODAY()+6</formula>
    </cfRule>
  </conditionalFormatting>
  <conditionalFormatting sqref="U664">
    <cfRule type="expression" dxfId="263" priority="189" stopIfTrue="1">
      <formula>V664="SERVI"</formula>
    </cfRule>
    <cfRule type="timePeriod" dxfId="262" priority="190" timePeriod="today">
      <formula>FLOOR(U664,1)=TODAY()</formula>
    </cfRule>
    <cfRule type="cellIs" dxfId="261" priority="191" operator="between">
      <formula>TODAY()-1</formula>
      <formula>TODAY()-365</formula>
    </cfRule>
    <cfRule type="expression" priority="192" stopIfTrue="1">
      <formula>V664="OK"</formula>
    </cfRule>
    <cfRule type="cellIs" dxfId="260" priority="193" operator="between">
      <formula>TODAY()</formula>
      <formula>TODAY()+12</formula>
    </cfRule>
    <cfRule type="cellIs" dxfId="259" priority="194" operator="between">
      <formula>TODAY()</formula>
      <formula>TODAY()+11</formula>
    </cfRule>
    <cfRule type="cellIs" dxfId="258" priority="195" operator="between">
      <formula>TODAY()</formula>
      <formula>TODAY()+10</formula>
    </cfRule>
    <cfRule type="cellIs" dxfId="257" priority="196" operator="between">
      <formula>TODAY()</formula>
      <formula>TODAY()+9</formula>
    </cfRule>
    <cfRule type="cellIs" dxfId="256" priority="197" operator="between">
      <formula>TODAY()</formula>
      <formula>TODAY()+8</formula>
    </cfRule>
    <cfRule type="cellIs" dxfId="255" priority="198" operator="between">
      <formula>TODAY()</formula>
      <formula>TODAY()+7</formula>
    </cfRule>
    <cfRule type="cellIs" dxfId="254" priority="199" operator="between">
      <formula>TODAY()</formula>
      <formula>TODAY()+6</formula>
    </cfRule>
  </conditionalFormatting>
  <conditionalFormatting sqref="U670">
    <cfRule type="expression" dxfId="253" priority="178" stopIfTrue="1">
      <formula>V670="SERVI"</formula>
    </cfRule>
    <cfRule type="timePeriod" dxfId="252" priority="179" timePeriod="today">
      <formula>FLOOR(U670,1)=TODAY()</formula>
    </cfRule>
    <cfRule type="cellIs" dxfId="251" priority="180" operator="between">
      <formula>TODAY()-1</formula>
      <formula>TODAY()-365</formula>
    </cfRule>
    <cfRule type="expression" priority="181" stopIfTrue="1">
      <formula>V670="OK"</formula>
    </cfRule>
    <cfRule type="cellIs" dxfId="250" priority="182" operator="between">
      <formula>TODAY()</formula>
      <formula>TODAY()+12</formula>
    </cfRule>
    <cfRule type="cellIs" dxfId="249" priority="183" operator="between">
      <formula>TODAY()</formula>
      <formula>TODAY()+11</formula>
    </cfRule>
    <cfRule type="cellIs" dxfId="248" priority="184" operator="between">
      <formula>TODAY()</formula>
      <formula>TODAY()+10</formula>
    </cfRule>
    <cfRule type="cellIs" dxfId="247" priority="185" operator="between">
      <formula>TODAY()</formula>
      <formula>TODAY()+9</formula>
    </cfRule>
    <cfRule type="cellIs" dxfId="246" priority="186" operator="between">
      <formula>TODAY()</formula>
      <formula>TODAY()+8</formula>
    </cfRule>
    <cfRule type="cellIs" dxfId="245" priority="187" operator="between">
      <formula>TODAY()</formula>
      <formula>TODAY()+7</formula>
    </cfRule>
    <cfRule type="cellIs" dxfId="244" priority="188" operator="between">
      <formula>TODAY()</formula>
      <formula>TODAY()+6</formula>
    </cfRule>
  </conditionalFormatting>
  <conditionalFormatting sqref="U691">
    <cfRule type="expression" dxfId="243" priority="167" stopIfTrue="1">
      <formula>V691="SERVI"</formula>
    </cfRule>
    <cfRule type="timePeriod" dxfId="242" priority="168" timePeriod="today">
      <formula>FLOOR(U691,1)=TODAY()</formula>
    </cfRule>
    <cfRule type="cellIs" dxfId="241" priority="169" operator="between">
      <formula>TODAY()-1</formula>
      <formula>TODAY()-365</formula>
    </cfRule>
    <cfRule type="expression" priority="170" stopIfTrue="1">
      <formula>V691="OK"</formula>
    </cfRule>
    <cfRule type="cellIs" dxfId="240" priority="171" operator="between">
      <formula>TODAY()</formula>
      <formula>TODAY()+12</formula>
    </cfRule>
    <cfRule type="cellIs" dxfId="239" priority="172" operator="between">
      <formula>TODAY()</formula>
      <formula>TODAY()+11</formula>
    </cfRule>
    <cfRule type="cellIs" dxfId="238" priority="173" operator="between">
      <formula>TODAY()</formula>
      <formula>TODAY()+10</formula>
    </cfRule>
    <cfRule type="cellIs" dxfId="237" priority="174" operator="between">
      <formula>TODAY()</formula>
      <formula>TODAY()+9</formula>
    </cfRule>
    <cfRule type="cellIs" dxfId="236" priority="175" operator="between">
      <formula>TODAY()</formula>
      <formula>TODAY()+8</formula>
    </cfRule>
    <cfRule type="cellIs" dxfId="235" priority="176" operator="between">
      <formula>TODAY()</formula>
      <formula>TODAY()+7</formula>
    </cfRule>
    <cfRule type="cellIs" dxfId="234" priority="177" operator="between">
      <formula>TODAY()</formula>
      <formula>TODAY()+6</formula>
    </cfRule>
  </conditionalFormatting>
  <conditionalFormatting sqref="U736">
    <cfRule type="expression" dxfId="233" priority="156" stopIfTrue="1">
      <formula>V736="SERVI"</formula>
    </cfRule>
    <cfRule type="timePeriod" dxfId="232" priority="157" timePeriod="today">
      <formula>FLOOR(U736,1)=TODAY()</formula>
    </cfRule>
    <cfRule type="cellIs" dxfId="231" priority="158" operator="between">
      <formula>TODAY()-1</formula>
      <formula>TODAY()-365</formula>
    </cfRule>
    <cfRule type="expression" priority="159" stopIfTrue="1">
      <formula>V736="OK"</formula>
    </cfRule>
    <cfRule type="cellIs" dxfId="230" priority="160" operator="between">
      <formula>TODAY()</formula>
      <formula>TODAY()+12</formula>
    </cfRule>
    <cfRule type="cellIs" dxfId="229" priority="161" operator="between">
      <formula>TODAY()</formula>
      <formula>TODAY()+11</formula>
    </cfRule>
    <cfRule type="cellIs" dxfId="228" priority="162" operator="between">
      <formula>TODAY()</formula>
      <formula>TODAY()+10</formula>
    </cfRule>
    <cfRule type="cellIs" dxfId="227" priority="163" operator="between">
      <formula>TODAY()</formula>
      <formula>TODAY()+9</formula>
    </cfRule>
    <cfRule type="cellIs" dxfId="226" priority="164" operator="between">
      <formula>TODAY()</formula>
      <formula>TODAY()+8</formula>
    </cfRule>
    <cfRule type="cellIs" dxfId="225" priority="165" operator="between">
      <formula>TODAY()</formula>
      <formula>TODAY()+7</formula>
    </cfRule>
    <cfRule type="cellIs" dxfId="224" priority="166" operator="between">
      <formula>TODAY()</formula>
      <formula>TODAY()+6</formula>
    </cfRule>
  </conditionalFormatting>
  <conditionalFormatting sqref="U737">
    <cfRule type="expression" dxfId="223" priority="145" stopIfTrue="1">
      <formula>V737="SERVI"</formula>
    </cfRule>
    <cfRule type="timePeriod" dxfId="222" priority="146" timePeriod="today">
      <formula>FLOOR(U737,1)=TODAY()</formula>
    </cfRule>
    <cfRule type="cellIs" dxfId="221" priority="147" operator="between">
      <formula>TODAY()-1</formula>
      <formula>TODAY()-365</formula>
    </cfRule>
    <cfRule type="expression" priority="148" stopIfTrue="1">
      <formula>V737="OK"</formula>
    </cfRule>
    <cfRule type="cellIs" dxfId="220" priority="149" operator="between">
      <formula>TODAY()</formula>
      <formula>TODAY()+12</formula>
    </cfRule>
    <cfRule type="cellIs" dxfId="219" priority="150" operator="between">
      <formula>TODAY()</formula>
      <formula>TODAY()+11</formula>
    </cfRule>
    <cfRule type="cellIs" dxfId="218" priority="151" operator="between">
      <formula>TODAY()</formula>
      <formula>TODAY()+10</formula>
    </cfRule>
    <cfRule type="cellIs" dxfId="217" priority="152" operator="between">
      <formula>TODAY()</formula>
      <formula>TODAY()+9</formula>
    </cfRule>
    <cfRule type="cellIs" dxfId="216" priority="153" operator="between">
      <formula>TODAY()</formula>
      <formula>TODAY()+8</formula>
    </cfRule>
    <cfRule type="cellIs" dxfId="215" priority="154" operator="between">
      <formula>TODAY()</formula>
      <formula>TODAY()+7</formula>
    </cfRule>
    <cfRule type="cellIs" dxfId="214" priority="155" operator="between">
      <formula>TODAY()</formula>
      <formula>TODAY()+6</formula>
    </cfRule>
  </conditionalFormatting>
  <conditionalFormatting sqref="U738">
    <cfRule type="expression" dxfId="213" priority="134" stopIfTrue="1">
      <formula>V738="SERVI"</formula>
    </cfRule>
    <cfRule type="timePeriod" dxfId="212" priority="135" timePeriod="today">
      <formula>FLOOR(U738,1)=TODAY()</formula>
    </cfRule>
    <cfRule type="cellIs" dxfId="211" priority="136" operator="between">
      <formula>TODAY()-1</formula>
      <formula>TODAY()-365</formula>
    </cfRule>
    <cfRule type="expression" priority="137" stopIfTrue="1">
      <formula>V738="OK"</formula>
    </cfRule>
    <cfRule type="cellIs" dxfId="210" priority="138" operator="between">
      <formula>TODAY()</formula>
      <formula>TODAY()+12</formula>
    </cfRule>
    <cfRule type="cellIs" dxfId="209" priority="139" operator="between">
      <formula>TODAY()</formula>
      <formula>TODAY()+11</formula>
    </cfRule>
    <cfRule type="cellIs" dxfId="208" priority="140" operator="between">
      <formula>TODAY()</formula>
      <formula>TODAY()+10</formula>
    </cfRule>
    <cfRule type="cellIs" dxfId="207" priority="141" operator="between">
      <formula>TODAY()</formula>
      <formula>TODAY()+9</formula>
    </cfRule>
    <cfRule type="cellIs" dxfId="206" priority="142" operator="between">
      <formula>TODAY()</formula>
      <formula>TODAY()+8</formula>
    </cfRule>
    <cfRule type="cellIs" dxfId="205" priority="143" operator="between">
      <formula>TODAY()</formula>
      <formula>TODAY()+7</formula>
    </cfRule>
    <cfRule type="cellIs" dxfId="204" priority="144" operator="between">
      <formula>TODAY()</formula>
      <formula>TODAY()+6</formula>
    </cfRule>
  </conditionalFormatting>
  <conditionalFormatting sqref="M752:N752">
    <cfRule type="containsText" dxfId="203" priority="131" operator="containsText" text="OUI">
      <formula>NOT(ISERROR(SEARCH("OUI",M752)))</formula>
    </cfRule>
  </conditionalFormatting>
  <conditionalFormatting sqref="E752">
    <cfRule type="containsText" dxfId="202" priority="132" operator="containsText" text="AOG">
      <formula>NOT(ISERROR(SEARCH("AOG",E752)))</formula>
    </cfRule>
    <cfRule type="containsText" dxfId="201" priority="133" operator="containsText" text="CRIT">
      <formula>NOT(ISERROR(SEARCH("CRIT",E752)))</formula>
    </cfRule>
  </conditionalFormatting>
  <conditionalFormatting sqref="AK752">
    <cfRule type="cellIs" dxfId="200" priority="102" operator="equal">
      <formula>"O"</formula>
    </cfRule>
    <cfRule type="cellIs" dxfId="199" priority="103" operator="equal">
      <formula>"N"</formula>
    </cfRule>
    <cfRule type="containsBlanks" priority="129" stopIfTrue="1">
      <formula>LEN(TRIM(AK752))=0</formula>
    </cfRule>
  </conditionalFormatting>
  <conditionalFormatting sqref="AH752">
    <cfRule type="expression" dxfId="198" priority="107">
      <formula>AH752="OK"</formula>
    </cfRule>
    <cfRule type="expression" dxfId="197" priority="108">
      <formula>ISNUMBER(FIND("Expédiée",Y752))</formula>
    </cfRule>
  </conditionalFormatting>
  <conditionalFormatting sqref="AN752">
    <cfRule type="expression" dxfId="196" priority="109">
      <formula>OR($E752="EXP",$E752="RTN")</formula>
    </cfRule>
  </conditionalFormatting>
  <conditionalFormatting sqref="AO752">
    <cfRule type="expression" dxfId="195" priority="110">
      <formula>OR($E752="AOG",$E752="CRIT")</formula>
    </cfRule>
  </conditionalFormatting>
  <conditionalFormatting sqref="X752">
    <cfRule type="containsText" dxfId="194" priority="111" operator="containsText" text="In delivering">
      <formula>NOT(ISERROR(SEARCH("In delivering",X752)))</formula>
    </cfRule>
    <cfRule type="containsText" dxfId="193" priority="112" operator="containsText" text="Received">
      <formula>NOT(ISERROR(SEARCH("Received",X752)))</formula>
    </cfRule>
    <cfRule type="containsText" dxfId="192" priority="113" operator="containsText" text="Waiting">
      <formula>NOT(ISERROR(SEARCH("Waiting",X752)))</formula>
    </cfRule>
    <cfRule type="containsText" dxfId="191" priority="114" operator="containsText" text="Partial receipt">
      <formula>NOT(ISERROR(SEARCH("Partial receipt",X752)))</formula>
    </cfRule>
  </conditionalFormatting>
  <conditionalFormatting sqref="AF752">
    <cfRule type="expression" dxfId="190" priority="115">
      <formula>$AF752&lt;&gt;$AL752</formula>
    </cfRule>
    <cfRule type="expression" priority="116" stopIfTrue="1">
      <formula>AM752="OK"</formula>
    </cfRule>
    <cfRule type="expression" dxfId="189" priority="117">
      <formula>ISNUMBER(AF752)</formula>
    </cfRule>
  </conditionalFormatting>
  <conditionalFormatting sqref="T752">
    <cfRule type="expression" dxfId="188" priority="106" stopIfTrue="1">
      <formula>U752="SERVI"</formula>
    </cfRule>
    <cfRule type="timePeriod" dxfId="187" priority="118" timePeriod="today">
      <formula>FLOOR(T752,1)=TODAY()</formula>
    </cfRule>
    <cfRule type="cellIs" dxfId="186" priority="119" operator="between">
      <formula>TODAY()-1</formula>
      <formula>TODAY()-365</formula>
    </cfRule>
    <cfRule type="expression" priority="120" stopIfTrue="1">
      <formula>U752="OK"</formula>
    </cfRule>
    <cfRule type="cellIs" dxfId="185" priority="121" operator="between">
      <formula>TODAY()</formula>
      <formula>TODAY()+12</formula>
    </cfRule>
    <cfRule type="cellIs" dxfId="184" priority="122" operator="between">
      <formula>TODAY()</formula>
      <formula>TODAY()+11</formula>
    </cfRule>
    <cfRule type="cellIs" dxfId="183" priority="123" operator="between">
      <formula>TODAY()</formula>
      <formula>TODAY()+10</formula>
    </cfRule>
    <cfRule type="cellIs" dxfId="182" priority="124" operator="between">
      <formula>TODAY()</formula>
      <formula>TODAY()+9</formula>
    </cfRule>
    <cfRule type="cellIs" dxfId="181" priority="125" operator="between">
      <formula>TODAY()</formula>
      <formula>TODAY()+8</formula>
    </cfRule>
    <cfRule type="cellIs" dxfId="180" priority="126" operator="between">
      <formula>TODAY()</formula>
      <formula>TODAY()+7</formula>
    </cfRule>
    <cfRule type="cellIs" dxfId="179" priority="127" operator="between">
      <formula>TODAY()</formula>
      <formula>TODAY()+6</formula>
    </cfRule>
  </conditionalFormatting>
  <conditionalFormatting sqref="B752:H752">
    <cfRule type="expression" dxfId="178" priority="128">
      <formula>AND(ISNUMBER($C752),COUNTBLANK($AA752))</formula>
    </cfRule>
  </conditionalFormatting>
  <conditionalFormatting sqref="A752:Y752 AF752:BB752 AA752:AD752 AG753 AL753">
    <cfRule type="expression" dxfId="177" priority="104">
      <formula>$Y752="Expédiée"</formula>
    </cfRule>
    <cfRule type="expression" dxfId="176" priority="105">
      <formula>$Y752="Annulée"</formula>
    </cfRule>
  </conditionalFormatting>
  <conditionalFormatting sqref="AE752">
    <cfRule type="expression" dxfId="175" priority="100">
      <formula>$Y752="Expédiée"</formula>
    </cfRule>
    <cfRule type="expression" dxfId="174" priority="101">
      <formula>$Y752="Annulée"</formula>
    </cfRule>
  </conditionalFormatting>
  <conditionalFormatting sqref="Z752">
    <cfRule type="expression" dxfId="173" priority="98">
      <formula>COUNTIF(Z752,"*"&amp;TEXT(TODAY(),"jj/mm/aaaa")&amp;"*")</formula>
    </cfRule>
  </conditionalFormatting>
  <conditionalFormatting sqref="Z752">
    <cfRule type="expression" dxfId="172" priority="96">
      <formula>$Y752="Expédiée"</formula>
    </cfRule>
    <cfRule type="expression" dxfId="171" priority="97">
      <formula>$Y752="Annulée"</formula>
    </cfRule>
  </conditionalFormatting>
  <conditionalFormatting sqref="M756:N756">
    <cfRule type="containsText" dxfId="170" priority="93" operator="containsText" text="OUI">
      <formula>NOT(ISERROR(SEARCH("OUI",M756)))</formula>
    </cfRule>
  </conditionalFormatting>
  <conditionalFormatting sqref="E756">
    <cfRule type="containsText" dxfId="169" priority="94" operator="containsText" text="AOG">
      <formula>NOT(ISERROR(SEARCH("AOG",E756)))</formula>
    </cfRule>
    <cfRule type="containsText" dxfId="168" priority="95" operator="containsText" text="CRIT">
      <formula>NOT(ISERROR(SEARCH("CRIT",E756)))</formula>
    </cfRule>
  </conditionalFormatting>
  <conditionalFormatting sqref="AK756">
    <cfRule type="cellIs" dxfId="167" priority="64" operator="equal">
      <formula>"O"</formula>
    </cfRule>
    <cfRule type="cellIs" dxfId="166" priority="65" operator="equal">
      <formula>"N"</formula>
    </cfRule>
    <cfRule type="containsBlanks" priority="91" stopIfTrue="1">
      <formula>LEN(TRIM(AK756))=0</formula>
    </cfRule>
  </conditionalFormatting>
  <conditionalFormatting sqref="AH756">
    <cfRule type="expression" dxfId="165" priority="69">
      <formula>AH756="OK"</formula>
    </cfRule>
    <cfRule type="expression" dxfId="164" priority="70">
      <formula>ISNUMBER(FIND("Expédiée",Y756))</formula>
    </cfRule>
  </conditionalFormatting>
  <conditionalFormatting sqref="AN756">
    <cfRule type="expression" dxfId="163" priority="71">
      <formula>OR($E756="EXP",$E756="RTN")</formula>
    </cfRule>
  </conditionalFormatting>
  <conditionalFormatting sqref="AO756">
    <cfRule type="expression" dxfId="162" priority="72">
      <formula>OR($E756="AOG",$E756="CRIT")</formula>
    </cfRule>
  </conditionalFormatting>
  <conditionalFormatting sqref="X756">
    <cfRule type="containsText" dxfId="161" priority="73" operator="containsText" text="In delivering">
      <formula>NOT(ISERROR(SEARCH("In delivering",X756)))</formula>
    </cfRule>
    <cfRule type="containsText" dxfId="160" priority="74" operator="containsText" text="Received">
      <formula>NOT(ISERROR(SEARCH("Received",X756)))</formula>
    </cfRule>
    <cfRule type="containsText" dxfId="159" priority="75" operator="containsText" text="Waiting">
      <formula>NOT(ISERROR(SEARCH("Waiting",X756)))</formula>
    </cfRule>
    <cfRule type="containsText" dxfId="158" priority="76" operator="containsText" text="Partial receipt">
      <formula>NOT(ISERROR(SEARCH("Partial receipt",X756)))</formula>
    </cfRule>
  </conditionalFormatting>
  <conditionalFormatting sqref="AF756">
    <cfRule type="expression" dxfId="157" priority="77">
      <formula>$AF756&lt;&gt;$AL756</formula>
    </cfRule>
    <cfRule type="expression" priority="78" stopIfTrue="1">
      <formula>AM756="OK"</formula>
    </cfRule>
    <cfRule type="expression" dxfId="156" priority="79">
      <formula>ISNUMBER(AF756)</formula>
    </cfRule>
  </conditionalFormatting>
  <conditionalFormatting sqref="T756">
    <cfRule type="expression" dxfId="155" priority="68" stopIfTrue="1">
      <formula>U756="SERVI"</formula>
    </cfRule>
    <cfRule type="timePeriod" dxfId="154" priority="80" timePeriod="today">
      <formula>FLOOR(T756,1)=TODAY()</formula>
    </cfRule>
    <cfRule type="cellIs" dxfId="153" priority="81" operator="between">
      <formula>TODAY()-1</formula>
      <formula>TODAY()-365</formula>
    </cfRule>
    <cfRule type="expression" priority="82" stopIfTrue="1">
      <formula>U756="OK"</formula>
    </cfRule>
    <cfRule type="cellIs" dxfId="152" priority="83" operator="between">
      <formula>TODAY()</formula>
      <formula>TODAY()+12</formula>
    </cfRule>
    <cfRule type="cellIs" dxfId="151" priority="84" operator="between">
      <formula>TODAY()</formula>
      <formula>TODAY()+11</formula>
    </cfRule>
    <cfRule type="cellIs" dxfId="150" priority="85" operator="between">
      <formula>TODAY()</formula>
      <formula>TODAY()+10</formula>
    </cfRule>
    <cfRule type="cellIs" dxfId="149" priority="86" operator="between">
      <formula>TODAY()</formula>
      <formula>TODAY()+9</formula>
    </cfRule>
    <cfRule type="cellIs" dxfId="148" priority="87" operator="between">
      <formula>TODAY()</formula>
      <formula>TODAY()+8</formula>
    </cfRule>
    <cfRule type="cellIs" dxfId="147" priority="88" operator="between">
      <formula>TODAY()</formula>
      <formula>TODAY()+7</formula>
    </cfRule>
    <cfRule type="cellIs" dxfId="146" priority="89" operator="between">
      <formula>TODAY()</formula>
      <formula>TODAY()+6</formula>
    </cfRule>
  </conditionalFormatting>
  <conditionalFormatting sqref="B756:H756">
    <cfRule type="expression" dxfId="145" priority="90">
      <formula>AND(ISNUMBER($C756),COUNTBLANK($AA756))</formula>
    </cfRule>
  </conditionalFormatting>
  <conditionalFormatting sqref="A756:Q756 S757:S760 S756:Y756 AA756:BB756">
    <cfRule type="expression" dxfId="144" priority="66">
      <formula>$Y756="Expédiée"</formula>
    </cfRule>
    <cfRule type="expression" dxfId="143" priority="67">
      <formula>$Y756="Annulée"</formula>
    </cfRule>
  </conditionalFormatting>
  <conditionalFormatting sqref="Z756">
    <cfRule type="expression" dxfId="142" priority="43">
      <formula>COUNTIF(Z756,"*"&amp;TEXT(TODAY(),"jj/mm/aaaa")&amp;"*")</formula>
    </cfRule>
  </conditionalFormatting>
  <conditionalFormatting sqref="Z756">
    <cfRule type="expression" dxfId="141" priority="41">
      <formula>$Y756="Expédiée"</formula>
    </cfRule>
    <cfRule type="expression" dxfId="140" priority="42">
      <formula>$Y756="Annulée"</formula>
    </cfRule>
  </conditionalFormatting>
  <conditionalFormatting sqref="Z757">
    <cfRule type="expression" dxfId="139" priority="40">
      <formula>COUNTIF(Z757,"*"&amp;TEXT(TODAY(),"jj/mm/aaaa")&amp;"*")</formula>
    </cfRule>
  </conditionalFormatting>
  <conditionalFormatting sqref="Z757">
    <cfRule type="expression" dxfId="138" priority="38">
      <formula>$Y757="Expédiée"</formula>
    </cfRule>
    <cfRule type="expression" dxfId="137" priority="39">
      <formula>$Y757="Annulée"</formula>
    </cfRule>
  </conditionalFormatting>
  <conditionalFormatting sqref="Z758">
    <cfRule type="expression" dxfId="136" priority="37">
      <formula>COUNTIF(Z758,"*"&amp;TEXT(TODAY(),"jj/mm/aaaa")&amp;"*")</formula>
    </cfRule>
  </conditionalFormatting>
  <conditionalFormatting sqref="Z758">
    <cfRule type="expression" dxfId="135" priority="35">
      <formula>$Y758="Expédiée"</formula>
    </cfRule>
    <cfRule type="expression" dxfId="134" priority="36">
      <formula>$Y758="Annulée"</formula>
    </cfRule>
  </conditionalFormatting>
  <conditionalFormatting sqref="Z759">
    <cfRule type="expression" dxfId="133" priority="34">
      <formula>COUNTIF(Z759,"*"&amp;TEXT(TODAY(),"jj/mm/aaaa")&amp;"*")</formula>
    </cfRule>
  </conditionalFormatting>
  <conditionalFormatting sqref="Z759">
    <cfRule type="expression" dxfId="132" priority="32">
      <formula>$Y759="Expédiée"</formula>
    </cfRule>
    <cfRule type="expression" dxfId="131" priority="33">
      <formula>$Y759="Annulée"</formula>
    </cfRule>
  </conditionalFormatting>
  <conditionalFormatting sqref="Z760">
    <cfRule type="expression" dxfId="130" priority="31">
      <formula>COUNTIF(Z760,"*"&amp;TEXT(TODAY(),"jj/mm/aaaa")&amp;"*")</formula>
    </cfRule>
  </conditionalFormatting>
  <conditionalFormatting sqref="Z760">
    <cfRule type="expression" dxfId="129" priority="29">
      <formula>$Y760="Expédiée"</formula>
    </cfRule>
    <cfRule type="expression" dxfId="128" priority="30">
      <formula>$Y760="Annulée"</formula>
    </cfRule>
  </conditionalFormatting>
  <conditionalFormatting sqref="Z754">
    <cfRule type="expression" dxfId="127" priority="28">
      <formula>COUNTIF(Z754,"*"&amp;TEXT(TODAY(),"jj/mm/aaaa")&amp;"*")</formula>
    </cfRule>
  </conditionalFormatting>
  <conditionalFormatting sqref="Z754">
    <cfRule type="expression" dxfId="126" priority="26">
      <formula>$Y754="Expédiée"</formula>
    </cfRule>
    <cfRule type="expression" dxfId="125" priority="27">
      <formula>$Y754="Annulée"</formula>
    </cfRule>
  </conditionalFormatting>
  <conditionalFormatting sqref="Z755">
    <cfRule type="expression" dxfId="124" priority="25">
      <formula>COUNTIF(Z755,"*"&amp;TEXT(TODAY(),"jj/mm/aaaa")&amp;"*")</formula>
    </cfRule>
  </conditionalFormatting>
  <conditionalFormatting sqref="Z755">
    <cfRule type="expression" dxfId="123" priority="23">
      <formula>$Y755="Expédiée"</formula>
    </cfRule>
    <cfRule type="expression" dxfId="122" priority="24">
      <formula>$Y755="Annulée"</formula>
    </cfRule>
  </conditionalFormatting>
  <conditionalFormatting sqref="R756">
    <cfRule type="expression" dxfId="121" priority="21">
      <formula>$Y756="Expédiée"</formula>
    </cfRule>
    <cfRule type="expression" dxfId="120" priority="22">
      <formula>$Y756="Annulée"</formula>
    </cfRule>
  </conditionalFormatting>
  <conditionalFormatting sqref="AE758">
    <cfRule type="expression" dxfId="119" priority="9">
      <formula>$Y758="Expédiée"</formula>
    </cfRule>
    <cfRule type="expression" dxfId="118" priority="10">
      <formula>$Y758="Annulée"</formula>
    </cfRule>
  </conditionalFormatting>
  <conditionalFormatting sqref="AE759">
    <cfRule type="expression" dxfId="117" priority="7">
      <formula>$Y759="Expédiée"</formula>
    </cfRule>
    <cfRule type="expression" dxfId="116" priority="8">
      <formula>$Y759="Annulée"</formula>
    </cfRule>
  </conditionalFormatting>
  <conditionalFormatting sqref="AE760">
    <cfRule type="expression" dxfId="115" priority="5">
      <formula>$Y760="Expédiée"</formula>
    </cfRule>
    <cfRule type="expression" dxfId="114" priority="6">
      <formula>$Y760="Annulée"</formula>
    </cfRule>
  </conditionalFormatting>
  <conditionalFormatting sqref="AE757">
    <cfRule type="expression" dxfId="113" priority="3">
      <formula>$Y757="Expédiée"</formula>
    </cfRule>
    <cfRule type="expression" dxfId="112" priority="4">
      <formula>$Y757="Annulée"</formula>
    </cfRule>
  </conditionalFormatting>
  <conditionalFormatting sqref="AF757">
    <cfRule type="expression" dxfId="111" priority="1">
      <formula>$Y757="Expédiée"</formula>
    </cfRule>
    <cfRule type="expression" dxfId="110" priority="2">
      <formula>$Y757="Annulée"</formula>
    </cfRule>
  </conditionalFormatting>
  <printOptions horizontalCentered="1"/>
  <pageMargins left="0.19685039370078741" right="0.19685039370078741" top="0.74803149606299213" bottom="0.43307086614173229" header="0.31496062992125984" footer="0.31496062992125984"/>
  <pageSetup paperSize="8" orientation="landscape" r:id="rId11"/>
  <headerFooter alignWithMargins="0">
    <oddHeader>&amp;LCOLOMIERS&amp;C&amp;"Arial,Gras"&amp;A&amp;R&amp;D</oddHeader>
  </headerFooter>
  <legacyDrawing r:id="rId12"/>
  <tableParts count="1">
    <tablePart r:id="rId1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'Paramètres listes'!$A$2:$A$4</xm:f>
          </x14:formula1>
          <xm:sqref>X1</xm:sqref>
        </x14:dataValidation>
        <x14:dataValidation type="list" allowBlank="1" showInputMessage="1">
          <x14:formula1>
            <xm:f>'Paramètres listes'!$A$2:$A$28</xm:f>
          </x14:formula1>
          <xm:sqref>Y1:Y1048576</xm:sqref>
        </x14:dataValidation>
        <x14:dataValidation type="list" allowBlank="1" showInputMessage="1" showErrorMessage="1">
          <x14:formula1>
            <xm:f>'Paramètres listes'!$B$2:$B$28</xm:f>
          </x14:formula1>
          <xm:sqref>AA1:AA1048576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autoPageBreaks="0"/>
  </sheetPr>
  <dimension ref="A1:K24"/>
  <sheetViews>
    <sheetView workbookViewId="0">
      <selection activeCell="D14" sqref="D14"/>
    </sheetView>
  </sheetViews>
  <sheetFormatPr baseColWidth="10" defaultColWidth="11.42578125" defaultRowHeight="12.75" x14ac:dyDescent="0.2"/>
  <cols>
    <col min="1" max="2" width="24.5703125" style="20" customWidth="1"/>
    <col min="3" max="5" width="11.42578125" style="20"/>
    <col min="6" max="6" width="18.28515625" style="20" customWidth="1"/>
    <col min="7" max="7" width="13.42578125" style="18" customWidth="1"/>
    <col min="8" max="8" width="11.42578125" style="54"/>
    <col min="9" max="9" width="1.85546875" style="55" customWidth="1"/>
    <col min="10" max="16384" width="11.42578125" style="18"/>
  </cols>
  <sheetData>
    <row r="1" spans="1:11" x14ac:dyDescent="0.2">
      <c r="A1" s="20" t="s">
        <v>594</v>
      </c>
      <c r="B1" s="20" t="s">
        <v>34</v>
      </c>
      <c r="C1" s="21" t="s">
        <v>35</v>
      </c>
      <c r="F1" s="21" t="s">
        <v>48</v>
      </c>
      <c r="G1" s="19"/>
      <c r="J1" s="18">
        <v>6839605200</v>
      </c>
      <c r="K1" s="18" t="s">
        <v>43</v>
      </c>
    </row>
    <row r="2" spans="1:11" x14ac:dyDescent="0.2">
      <c r="A2" s="20" t="s">
        <v>593</v>
      </c>
      <c r="B2" s="20" t="s">
        <v>36</v>
      </c>
      <c r="C2" s="21" t="s">
        <v>7</v>
      </c>
      <c r="F2" s="21" t="s">
        <v>49</v>
      </c>
      <c r="G2" s="19"/>
      <c r="J2" s="18">
        <v>6530207600</v>
      </c>
      <c r="K2" s="19" t="s">
        <v>43</v>
      </c>
    </row>
    <row r="3" spans="1:11" x14ac:dyDescent="0.2">
      <c r="A3" s="20" t="s">
        <v>580</v>
      </c>
      <c r="B3" s="21" t="s">
        <v>243</v>
      </c>
      <c r="C3" s="20" t="s">
        <v>244</v>
      </c>
      <c r="F3" s="50" t="s">
        <v>49</v>
      </c>
      <c r="J3" s="18">
        <v>6963516200</v>
      </c>
      <c r="K3" s="19" t="s">
        <v>43</v>
      </c>
    </row>
    <row r="4" spans="1:11" x14ac:dyDescent="0.2">
      <c r="A4" s="50"/>
      <c r="B4" s="21"/>
      <c r="C4" s="50"/>
      <c r="F4" s="50"/>
    </row>
    <row r="5" spans="1:11" x14ac:dyDescent="0.2">
      <c r="A5" s="50"/>
      <c r="B5" s="21"/>
      <c r="C5" s="50"/>
      <c r="F5" s="50"/>
    </row>
    <row r="24" spans="10:10" x14ac:dyDescent="0.2">
      <c r="J24" s="19"/>
    </row>
  </sheetData>
  <sheetProtection selectLockedCells="1"/>
  <customSheetViews>
    <customSheetView guid="{F5A6D21F-9853-4C34-8A96-6646D1808F2B}">
      <selection activeCell="B12" sqref="B12"/>
      <pageMargins left="0.7" right="0.7" top="0.75" bottom="0.75" header="0.3" footer="0.3"/>
      <pageSetup paperSize="9" orientation="portrait" r:id="rId1"/>
    </customSheetView>
    <customSheetView guid="{185A1AA8-B7F4-427C-82E0-426200BDCAC4}">
      <selection activeCell="B12" sqref="B12"/>
      <pageMargins left="0.7" right="0.7" top="0.75" bottom="0.75" header="0.3" footer="0.3"/>
      <pageSetup paperSize="9" orientation="portrait" r:id="rId2"/>
    </customSheetView>
    <customSheetView guid="{030A1ECB-8A59-4ED4-9621-B5102B8E1734}">
      <selection activeCell="B12" sqref="B12"/>
      <pageMargins left="0.7" right="0.7" top="0.75" bottom="0.75" header="0.3" footer="0.3"/>
      <pageSetup paperSize="9" orientation="portrait" r:id="rId3"/>
    </customSheetView>
    <customSheetView guid="{A820C9AF-5FF0-455B-AA56-7CBF0D73A156}">
      <selection activeCell="A4" sqref="A4"/>
      <pageMargins left="0.7" right="0.7" top="0.75" bottom="0.75" header="0.3" footer="0.3"/>
      <pageSetup paperSize="9" orientation="portrait" r:id="rId4"/>
    </customSheetView>
    <customSheetView guid="{61B7E505-A669-48C1-97A7-76B60F9D2EE4}">
      <selection activeCell="F3" sqref="A3:F3"/>
      <pageMargins left="0.7" right="0.7" top="0.75" bottom="0.75" header="0.3" footer="0.3"/>
      <pageSetup paperSize="9" orientation="portrait" r:id="rId5"/>
    </customSheetView>
    <customSheetView guid="{430EDB84-E9B5-4E97-9B03-C92B6BA1DD86}">
      <selection activeCell="B12" sqref="B12"/>
      <pageMargins left="0.7" right="0.7" top="0.75" bottom="0.75" header="0.3" footer="0.3"/>
      <pageSetup paperSize="9" orientation="portrait" r:id="rId6"/>
    </customSheetView>
    <customSheetView guid="{19C95166-DD88-47C4-95B0-3FEFA7A0385C}">
      <selection activeCell="B12" sqref="B12"/>
      <pageMargins left="0.7" right="0.7" top="0.75" bottom="0.75" header="0.3" footer="0.3"/>
      <pageSetup paperSize="9" orientation="portrait" r:id="rId7"/>
    </customSheetView>
    <customSheetView guid="{51E2EB05-C110-4399-A7B1-7D1192506865}">
      <selection activeCell="B12" sqref="B12"/>
      <pageMargins left="0.7" right="0.7" top="0.75" bottom="0.75" header="0.3" footer="0.3"/>
      <pageSetup paperSize="9" orientation="portrait" r:id="rId8"/>
    </customSheetView>
    <customSheetView guid="{588CDFB3-979C-4D48-BDBE-8FAAF50665DA}">
      <selection activeCell="B12" sqref="B12"/>
      <pageMargins left="0.7" right="0.7" top="0.75" bottom="0.75" header="0.3" footer="0.3"/>
      <pageSetup paperSize="9" orientation="portrait" r:id="rId9"/>
    </customSheetView>
    <customSheetView guid="{363B7DDA-1863-4064-BB46-C4F756D99A2C}">
      <selection activeCell="B12" sqref="B12"/>
      <pageMargins left="0.7" right="0.7" top="0.75" bottom="0.75" header="0.3" footer="0.3"/>
      <pageSetup paperSize="9" orientation="portrait" r:id="rId10"/>
    </customSheetView>
  </customSheetViews>
  <pageMargins left="0.7" right="0.7" top="0.75" bottom="0.75" header="0.3" footer="0.3"/>
  <pageSetup paperSize="9" orientation="portrait" r:id="rId1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autoPageBreaks="0"/>
  </sheetPr>
  <dimension ref="A1:R340"/>
  <sheetViews>
    <sheetView topLeftCell="D321" workbookViewId="0">
      <selection activeCell="P325" sqref="P325"/>
    </sheetView>
  </sheetViews>
  <sheetFormatPr baseColWidth="10" defaultColWidth="11.42578125" defaultRowHeight="12.75" x14ac:dyDescent="0.2"/>
  <cols>
    <col min="1" max="1" width="23.42578125" customWidth="1"/>
    <col min="2" max="2" width="29.42578125" style="32" customWidth="1"/>
    <col min="3" max="3" width="17" style="20" customWidth="1"/>
    <col min="4" max="4" width="21" style="20" customWidth="1"/>
    <col min="5" max="5" width="20" style="20" customWidth="1"/>
    <col min="6" max="6" width="54.42578125" style="47" customWidth="1"/>
    <col min="7" max="7" width="26.5703125" style="20" customWidth="1"/>
    <col min="8" max="8" width="15.42578125" style="20" customWidth="1"/>
    <col min="9" max="9" width="11.28515625" style="24" customWidth="1"/>
    <col min="10" max="10" width="9.85546875" style="18" customWidth="1"/>
    <col min="11" max="11" width="13.5703125" style="18" customWidth="1"/>
    <col min="12" max="12" width="14.28515625" style="18" customWidth="1"/>
    <col min="13" max="13" width="18.42578125" style="66" customWidth="1"/>
    <col min="14" max="14" width="18.85546875" style="66" customWidth="1"/>
    <col min="15" max="15" width="12.42578125" style="18" customWidth="1"/>
    <col min="16" max="16" width="19" style="18" customWidth="1"/>
    <col min="17" max="17" width="16.140625" style="54" customWidth="1"/>
    <col min="18" max="18" width="27.42578125" style="18" customWidth="1"/>
    <col min="19" max="16384" width="11.42578125" style="18"/>
  </cols>
  <sheetData>
    <row r="1" spans="1:18" x14ac:dyDescent="0.2">
      <c r="A1" s="160" t="s">
        <v>104</v>
      </c>
      <c r="B1" s="26" t="s">
        <v>2</v>
      </c>
      <c r="C1" s="25" t="s">
        <v>38</v>
      </c>
      <c r="D1" s="27" t="s">
        <v>40</v>
      </c>
      <c r="E1" s="25" t="s">
        <v>85</v>
      </c>
      <c r="F1" s="41" t="s">
        <v>41</v>
      </c>
      <c r="G1" s="28" t="s">
        <v>42</v>
      </c>
      <c r="H1" s="29" t="s">
        <v>45</v>
      </c>
      <c r="I1" s="22" t="s">
        <v>4</v>
      </c>
      <c r="J1" s="33" t="s">
        <v>79</v>
      </c>
      <c r="K1" s="54" t="s">
        <v>681</v>
      </c>
      <c r="L1" s="57" t="s">
        <v>707</v>
      </c>
      <c r="M1" s="62" t="s">
        <v>1394</v>
      </c>
      <c r="N1" s="62" t="s">
        <v>1395</v>
      </c>
      <c r="O1" s="57" t="s">
        <v>1095</v>
      </c>
      <c r="P1" s="19" t="s">
        <v>2054</v>
      </c>
      <c r="Q1" s="57" t="s">
        <v>1371</v>
      </c>
    </row>
    <row r="2" spans="1:18" ht="12.75" customHeight="1" x14ac:dyDescent="0.25">
      <c r="A2" s="161" t="s">
        <v>445</v>
      </c>
      <c r="B2" s="30">
        <v>3</v>
      </c>
      <c r="C2" s="25" t="s">
        <v>39</v>
      </c>
      <c r="D2" s="25" t="s">
        <v>129</v>
      </c>
      <c r="E2" s="27" t="s">
        <v>44</v>
      </c>
      <c r="F2" s="42" t="s">
        <v>44</v>
      </c>
      <c r="G2" s="25" t="s">
        <v>44</v>
      </c>
      <c r="H2" s="31" t="s">
        <v>46</v>
      </c>
      <c r="I2" s="23" t="str">
        <f t="shared" ref="I2:I64" si="0">IF(ISTEXT(A2),"P/N CONNU","")</f>
        <v>P/N CONNU</v>
      </c>
      <c r="J2" s="34" t="s">
        <v>129</v>
      </c>
      <c r="K2" s="34"/>
      <c r="L2" s="34" t="s">
        <v>708</v>
      </c>
      <c r="M2" s="63">
        <v>0</v>
      </c>
      <c r="N2" s="63">
        <v>0</v>
      </c>
      <c r="O2" s="34"/>
      <c r="P2" s="255"/>
      <c r="Q2" s="54">
        <v>1251019</v>
      </c>
      <c r="R2" s="56"/>
    </row>
    <row r="3" spans="1:18" ht="12.75" customHeight="1" x14ac:dyDescent="0.25">
      <c r="A3" s="161" t="s">
        <v>446</v>
      </c>
      <c r="B3" s="30">
        <v>4</v>
      </c>
      <c r="C3" s="25" t="s">
        <v>39</v>
      </c>
      <c r="D3" s="25" t="s">
        <v>129</v>
      </c>
      <c r="E3" s="27" t="s">
        <v>44</v>
      </c>
      <c r="F3" s="42" t="s">
        <v>44</v>
      </c>
      <c r="G3" s="25" t="s">
        <v>44</v>
      </c>
      <c r="H3" s="31" t="s">
        <v>46</v>
      </c>
      <c r="I3" s="23" t="str">
        <f t="shared" si="0"/>
        <v>P/N CONNU</v>
      </c>
      <c r="J3" s="34" t="s">
        <v>129</v>
      </c>
      <c r="K3" s="34"/>
      <c r="L3" s="34" t="s">
        <v>708</v>
      </c>
      <c r="M3" s="63">
        <v>0</v>
      </c>
      <c r="N3" s="63">
        <v>0</v>
      </c>
      <c r="O3" s="34"/>
      <c r="P3" s="255"/>
      <c r="Q3" s="54">
        <v>1251019</v>
      </c>
      <c r="R3" s="56"/>
    </row>
    <row r="4" spans="1:18" ht="12.75" customHeight="1" x14ac:dyDescent="0.25">
      <c r="A4" s="162" t="s">
        <v>447</v>
      </c>
      <c r="B4" s="30">
        <v>4</v>
      </c>
      <c r="C4" s="25" t="s">
        <v>81</v>
      </c>
      <c r="D4" s="25" t="s">
        <v>44</v>
      </c>
      <c r="E4" s="25" t="s">
        <v>44</v>
      </c>
      <c r="F4" s="42" t="s">
        <v>44</v>
      </c>
      <c r="G4" s="26" t="s">
        <v>44</v>
      </c>
      <c r="H4" s="31" t="s">
        <v>46</v>
      </c>
      <c r="I4" s="23" t="str">
        <f t="shared" si="0"/>
        <v>P/N CONNU</v>
      </c>
      <c r="J4" s="34" t="s">
        <v>129</v>
      </c>
      <c r="K4" s="34"/>
      <c r="L4" s="34" t="s">
        <v>708</v>
      </c>
      <c r="M4" s="63">
        <v>0</v>
      </c>
      <c r="N4" s="63">
        <v>0</v>
      </c>
      <c r="O4" s="34"/>
      <c r="P4" s="255"/>
      <c r="Q4" s="54">
        <v>1251019</v>
      </c>
      <c r="R4" s="56"/>
    </row>
    <row r="5" spans="1:18" ht="12.75" customHeight="1" x14ac:dyDescent="0.25">
      <c r="A5" s="162" t="s">
        <v>448</v>
      </c>
      <c r="B5" s="30">
        <v>4</v>
      </c>
      <c r="C5" s="25" t="s">
        <v>81</v>
      </c>
      <c r="D5" s="25" t="s">
        <v>44</v>
      </c>
      <c r="E5" s="25" t="s">
        <v>44</v>
      </c>
      <c r="F5" s="42" t="s">
        <v>44</v>
      </c>
      <c r="G5" s="26" t="s">
        <v>44</v>
      </c>
      <c r="H5" s="31" t="s">
        <v>46</v>
      </c>
      <c r="I5" s="23" t="str">
        <f t="shared" si="0"/>
        <v>P/N CONNU</v>
      </c>
      <c r="J5" s="34" t="s">
        <v>129</v>
      </c>
      <c r="K5" s="34"/>
      <c r="L5" s="34" t="s">
        <v>708</v>
      </c>
      <c r="M5" s="63">
        <v>0</v>
      </c>
      <c r="N5" s="63">
        <v>0</v>
      </c>
      <c r="O5" s="34"/>
      <c r="P5" s="255"/>
      <c r="Q5" s="54">
        <v>1251019</v>
      </c>
      <c r="R5" s="56"/>
    </row>
    <row r="6" spans="1:18" ht="12.75" customHeight="1" x14ac:dyDescent="0.25">
      <c r="A6" s="161" t="s">
        <v>449</v>
      </c>
      <c r="B6" s="30">
        <v>5</v>
      </c>
      <c r="C6" s="25" t="s">
        <v>39</v>
      </c>
      <c r="D6" s="25" t="s">
        <v>129</v>
      </c>
      <c r="E6" s="27" t="s">
        <v>44</v>
      </c>
      <c r="F6" s="42" t="s">
        <v>44</v>
      </c>
      <c r="G6" s="25" t="s">
        <v>44</v>
      </c>
      <c r="H6" s="31" t="s">
        <v>46</v>
      </c>
      <c r="I6" s="23" t="str">
        <f t="shared" si="0"/>
        <v>P/N CONNU</v>
      </c>
      <c r="J6" s="34" t="s">
        <v>129</v>
      </c>
      <c r="K6" s="34"/>
      <c r="L6" s="34" t="s">
        <v>708</v>
      </c>
      <c r="M6" s="63">
        <v>0</v>
      </c>
      <c r="N6" s="63">
        <v>0</v>
      </c>
      <c r="O6" s="34"/>
      <c r="P6" s="255"/>
      <c r="Q6" s="54">
        <v>1251019</v>
      </c>
      <c r="R6" s="56"/>
    </row>
    <row r="7" spans="1:18" ht="12.75" customHeight="1" x14ac:dyDescent="0.25">
      <c r="A7" s="163" t="s">
        <v>1266</v>
      </c>
      <c r="B7" s="26">
        <v>11</v>
      </c>
      <c r="C7" s="25" t="s">
        <v>39</v>
      </c>
      <c r="D7" s="25" t="s">
        <v>44</v>
      </c>
      <c r="E7" s="40" t="s">
        <v>59</v>
      </c>
      <c r="F7" s="44" t="s">
        <v>1322</v>
      </c>
      <c r="G7" s="37" t="s">
        <v>43</v>
      </c>
      <c r="H7" s="25" t="s">
        <v>9</v>
      </c>
      <c r="I7" s="23" t="str">
        <f t="shared" si="0"/>
        <v>P/N CONNU</v>
      </c>
      <c r="J7" s="34"/>
      <c r="K7" s="34" t="s">
        <v>682</v>
      </c>
      <c r="L7" s="34" t="s">
        <v>708</v>
      </c>
      <c r="M7" s="64">
        <v>1628</v>
      </c>
      <c r="N7" s="64"/>
      <c r="O7" s="34" t="s">
        <v>1096</v>
      </c>
      <c r="P7" s="255"/>
      <c r="Q7" s="54">
        <v>1251019</v>
      </c>
      <c r="R7" s="56"/>
    </row>
    <row r="8" spans="1:18" ht="12.75" customHeight="1" x14ac:dyDescent="0.25">
      <c r="A8" s="161" t="s">
        <v>199</v>
      </c>
      <c r="B8" s="30">
        <v>12</v>
      </c>
      <c r="C8" s="25" t="s">
        <v>81</v>
      </c>
      <c r="D8" s="27" t="s">
        <v>44</v>
      </c>
      <c r="E8" s="40" t="s">
        <v>59</v>
      </c>
      <c r="F8" s="44" t="s">
        <v>200</v>
      </c>
      <c r="G8" s="37" t="s">
        <v>203</v>
      </c>
      <c r="H8" s="27" t="s">
        <v>9</v>
      </c>
      <c r="I8" s="23" t="str">
        <f t="shared" si="0"/>
        <v>P/N CONNU</v>
      </c>
      <c r="J8" s="34" t="s">
        <v>207</v>
      </c>
      <c r="K8" s="34" t="s">
        <v>682</v>
      </c>
      <c r="L8" s="34" t="s">
        <v>708</v>
      </c>
      <c r="M8" s="64">
        <v>1353</v>
      </c>
      <c r="N8" s="64">
        <v>2318</v>
      </c>
      <c r="O8" s="34" t="s">
        <v>1096</v>
      </c>
      <c r="P8" s="255">
        <v>8.31</v>
      </c>
      <c r="Q8" s="54">
        <v>1251019</v>
      </c>
      <c r="R8" s="56"/>
    </row>
    <row r="9" spans="1:18" ht="12.75" customHeight="1" x14ac:dyDescent="0.25">
      <c r="A9" s="161" t="s">
        <v>304</v>
      </c>
      <c r="B9" s="30">
        <v>12</v>
      </c>
      <c r="C9" s="25" t="s">
        <v>81</v>
      </c>
      <c r="D9" s="27" t="s">
        <v>44</v>
      </c>
      <c r="E9" s="40" t="s">
        <v>59</v>
      </c>
      <c r="F9" s="44" t="s">
        <v>200</v>
      </c>
      <c r="G9" s="37" t="s">
        <v>203</v>
      </c>
      <c r="H9" s="27" t="s">
        <v>9</v>
      </c>
      <c r="I9" s="23" t="str">
        <f t="shared" si="0"/>
        <v>P/N CONNU</v>
      </c>
      <c r="J9" s="34" t="s">
        <v>207</v>
      </c>
      <c r="K9" s="34" t="s">
        <v>682</v>
      </c>
      <c r="L9" s="34" t="s">
        <v>708</v>
      </c>
      <c r="M9" s="64">
        <v>1607</v>
      </c>
      <c r="N9" s="64">
        <v>2014</v>
      </c>
      <c r="O9" s="34" t="s">
        <v>1096</v>
      </c>
      <c r="P9" s="255">
        <v>8.31</v>
      </c>
      <c r="Q9" s="54">
        <v>1251019</v>
      </c>
      <c r="R9" s="56"/>
    </row>
    <row r="10" spans="1:18" ht="12.75" customHeight="1" x14ac:dyDescent="0.25">
      <c r="A10" s="161" t="s">
        <v>450</v>
      </c>
      <c r="B10" s="30">
        <v>13</v>
      </c>
      <c r="C10" s="25" t="s">
        <v>39</v>
      </c>
      <c r="D10" s="25" t="s">
        <v>129</v>
      </c>
      <c r="E10" s="27" t="s">
        <v>44</v>
      </c>
      <c r="F10" s="42" t="s">
        <v>44</v>
      </c>
      <c r="G10" s="25" t="s">
        <v>44</v>
      </c>
      <c r="H10" s="31" t="s">
        <v>46</v>
      </c>
      <c r="I10" s="23" t="str">
        <f t="shared" si="0"/>
        <v>P/N CONNU</v>
      </c>
      <c r="J10" s="34" t="s">
        <v>129</v>
      </c>
      <c r="K10" s="34"/>
      <c r="L10" s="34" t="s">
        <v>708</v>
      </c>
      <c r="M10" s="63">
        <v>0</v>
      </c>
      <c r="N10" s="63">
        <v>0</v>
      </c>
      <c r="O10" s="34"/>
      <c r="P10" s="255"/>
      <c r="Q10" s="54">
        <v>1251019</v>
      </c>
      <c r="R10" s="56"/>
    </row>
    <row r="11" spans="1:18" ht="12.75" customHeight="1" x14ac:dyDescent="0.25">
      <c r="A11" s="161" t="s">
        <v>451</v>
      </c>
      <c r="B11" s="30">
        <v>13</v>
      </c>
      <c r="C11" s="25" t="s">
        <v>39</v>
      </c>
      <c r="D11" s="25" t="s">
        <v>129</v>
      </c>
      <c r="E11" s="27" t="s">
        <v>44</v>
      </c>
      <c r="F11" s="42" t="s">
        <v>44</v>
      </c>
      <c r="G11" s="25" t="s">
        <v>44</v>
      </c>
      <c r="H11" s="31" t="s">
        <v>46</v>
      </c>
      <c r="I11" s="23" t="str">
        <f t="shared" si="0"/>
        <v>P/N CONNU</v>
      </c>
      <c r="J11" s="34" t="s">
        <v>129</v>
      </c>
      <c r="K11" s="34"/>
      <c r="L11" s="34" t="s">
        <v>708</v>
      </c>
      <c r="M11" s="63">
        <v>0</v>
      </c>
      <c r="N11" s="63">
        <v>0</v>
      </c>
      <c r="O11" s="34"/>
      <c r="P11" s="255"/>
      <c r="Q11" s="54">
        <v>1251019</v>
      </c>
      <c r="R11" s="56"/>
    </row>
    <row r="12" spans="1:18" ht="12.75" customHeight="1" x14ac:dyDescent="0.25">
      <c r="A12" s="161" t="s">
        <v>452</v>
      </c>
      <c r="B12" s="30">
        <v>13</v>
      </c>
      <c r="C12" s="27" t="s">
        <v>39</v>
      </c>
      <c r="D12" s="25" t="s">
        <v>129</v>
      </c>
      <c r="E12" s="58" t="s">
        <v>44</v>
      </c>
      <c r="F12" s="42" t="s">
        <v>44</v>
      </c>
      <c r="G12" s="26" t="s">
        <v>44</v>
      </c>
      <c r="H12" s="31" t="s">
        <v>46</v>
      </c>
      <c r="I12" s="23" t="str">
        <f t="shared" si="0"/>
        <v>P/N CONNU</v>
      </c>
      <c r="J12" s="34" t="s">
        <v>129</v>
      </c>
      <c r="K12" s="34"/>
      <c r="L12" s="34" t="s">
        <v>708</v>
      </c>
      <c r="M12" s="63">
        <v>0</v>
      </c>
      <c r="N12" s="63">
        <v>0</v>
      </c>
      <c r="O12" s="34"/>
      <c r="P12" s="255"/>
      <c r="Q12" s="54">
        <v>1251019</v>
      </c>
      <c r="R12" s="56"/>
    </row>
    <row r="13" spans="1:18" ht="12.75" customHeight="1" x14ac:dyDescent="0.25">
      <c r="A13" s="161" t="s">
        <v>453</v>
      </c>
      <c r="B13" s="30">
        <v>15</v>
      </c>
      <c r="C13" s="25" t="s">
        <v>39</v>
      </c>
      <c r="D13" s="25" t="s">
        <v>129</v>
      </c>
      <c r="E13" s="58" t="s">
        <v>44</v>
      </c>
      <c r="F13" s="42" t="s">
        <v>44</v>
      </c>
      <c r="G13" s="25" t="s">
        <v>44</v>
      </c>
      <c r="H13" s="25" t="s">
        <v>46</v>
      </c>
      <c r="I13" s="23" t="str">
        <f t="shared" si="0"/>
        <v>P/N CONNU</v>
      </c>
      <c r="J13" s="34" t="s">
        <v>129</v>
      </c>
      <c r="K13" s="34" t="s">
        <v>682</v>
      </c>
      <c r="L13" s="34" t="s">
        <v>708</v>
      </c>
      <c r="M13" s="63">
        <v>0</v>
      </c>
      <c r="N13" s="63">
        <v>0</v>
      </c>
      <c r="O13" s="34" t="s">
        <v>129</v>
      </c>
      <c r="P13" s="255"/>
      <c r="Q13" s="54">
        <v>1251019</v>
      </c>
      <c r="R13" s="56"/>
    </row>
    <row r="14" spans="1:18" ht="12.75" customHeight="1" x14ac:dyDescent="0.25">
      <c r="A14" s="164" t="s">
        <v>454</v>
      </c>
      <c r="B14" s="30">
        <v>16</v>
      </c>
      <c r="C14" s="27" t="s">
        <v>39</v>
      </c>
      <c r="D14" s="25" t="s">
        <v>44</v>
      </c>
      <c r="E14" s="27" t="s">
        <v>59</v>
      </c>
      <c r="F14" s="51" t="s">
        <v>180</v>
      </c>
      <c r="G14" s="69" t="s">
        <v>1346</v>
      </c>
      <c r="H14" s="27" t="s">
        <v>46</v>
      </c>
      <c r="I14" s="23" t="str">
        <f t="shared" si="0"/>
        <v>P/N CONNU</v>
      </c>
      <c r="J14" s="34" t="s">
        <v>181</v>
      </c>
      <c r="K14" s="34" t="s">
        <v>682</v>
      </c>
      <c r="L14" s="34" t="s">
        <v>708</v>
      </c>
      <c r="M14" s="64">
        <v>508</v>
      </c>
      <c r="N14" s="64"/>
      <c r="O14" s="34" t="s">
        <v>1097</v>
      </c>
      <c r="P14" s="255"/>
      <c r="Q14" s="54">
        <v>1251019</v>
      </c>
      <c r="R14" s="56"/>
    </row>
    <row r="15" spans="1:18" ht="12.75" customHeight="1" x14ac:dyDescent="0.25">
      <c r="A15" s="164" t="s">
        <v>455</v>
      </c>
      <c r="B15" s="30">
        <v>17</v>
      </c>
      <c r="C15" s="27" t="s">
        <v>39</v>
      </c>
      <c r="D15" s="25" t="s">
        <v>44</v>
      </c>
      <c r="E15" s="27" t="s">
        <v>59</v>
      </c>
      <c r="F15" s="51" t="s">
        <v>180</v>
      </c>
      <c r="G15" s="69" t="s">
        <v>115</v>
      </c>
      <c r="H15" s="27" t="s">
        <v>46</v>
      </c>
      <c r="I15" s="23" t="str">
        <f t="shared" si="0"/>
        <v>P/N CONNU</v>
      </c>
      <c r="J15" s="34" t="s">
        <v>181</v>
      </c>
      <c r="K15" s="34" t="s">
        <v>682</v>
      </c>
      <c r="L15" s="34" t="s">
        <v>708</v>
      </c>
      <c r="M15" s="64">
        <v>508</v>
      </c>
      <c r="N15" s="64"/>
      <c r="O15" s="34" t="s">
        <v>1096</v>
      </c>
      <c r="P15" s="255"/>
      <c r="Q15" s="54">
        <v>1251019</v>
      </c>
      <c r="R15" s="56"/>
    </row>
    <row r="16" spans="1:18" ht="12.75" customHeight="1" x14ac:dyDescent="0.25">
      <c r="A16" s="161" t="s">
        <v>456</v>
      </c>
      <c r="B16" s="30">
        <v>21</v>
      </c>
      <c r="C16" s="25" t="s">
        <v>39</v>
      </c>
      <c r="D16" s="27" t="s">
        <v>44</v>
      </c>
      <c r="E16" s="27" t="s">
        <v>44</v>
      </c>
      <c r="F16" s="46" t="s">
        <v>44</v>
      </c>
      <c r="G16" s="25" t="s">
        <v>44</v>
      </c>
      <c r="H16" s="25" t="s">
        <v>46</v>
      </c>
      <c r="I16" s="23" t="str">
        <f t="shared" si="0"/>
        <v>P/N CONNU</v>
      </c>
      <c r="J16" s="33" t="s">
        <v>143</v>
      </c>
      <c r="K16" s="33"/>
      <c r="L16" s="34" t="s">
        <v>708</v>
      </c>
      <c r="M16" s="63">
        <v>0</v>
      </c>
      <c r="N16" s="63">
        <v>0</v>
      </c>
      <c r="O16" s="34" t="s">
        <v>129</v>
      </c>
      <c r="P16" s="255"/>
      <c r="Q16" s="54">
        <v>1285005</v>
      </c>
      <c r="R16" s="56"/>
    </row>
    <row r="17" spans="1:18" ht="12.75" customHeight="1" x14ac:dyDescent="0.25">
      <c r="A17" s="161" t="s">
        <v>1265</v>
      </c>
      <c r="B17" s="30">
        <v>21</v>
      </c>
      <c r="C17" s="25" t="s">
        <v>39</v>
      </c>
      <c r="D17" s="25" t="s">
        <v>44</v>
      </c>
      <c r="E17" s="40" t="s">
        <v>59</v>
      </c>
      <c r="F17" s="68" t="s">
        <v>202</v>
      </c>
      <c r="G17" s="25" t="s">
        <v>43</v>
      </c>
      <c r="H17" s="25" t="s">
        <v>46</v>
      </c>
      <c r="I17" s="23" t="str">
        <f t="shared" si="0"/>
        <v>P/N CONNU</v>
      </c>
      <c r="J17" s="34" t="s">
        <v>920</v>
      </c>
      <c r="K17" s="34" t="s">
        <v>682</v>
      </c>
      <c r="L17" s="34" t="s">
        <v>708</v>
      </c>
      <c r="M17" s="64">
        <v>5217</v>
      </c>
      <c r="N17" s="64"/>
      <c r="O17" s="34" t="s">
        <v>1097</v>
      </c>
      <c r="P17" s="255"/>
      <c r="Q17" s="54">
        <v>1251019</v>
      </c>
      <c r="R17" s="56"/>
    </row>
    <row r="18" spans="1:18" ht="12.75" customHeight="1" x14ac:dyDescent="0.25">
      <c r="A18" s="161" t="s">
        <v>457</v>
      </c>
      <c r="B18" s="30">
        <v>22</v>
      </c>
      <c r="C18" s="25" t="s">
        <v>39</v>
      </c>
      <c r="D18" s="40" t="s">
        <v>59</v>
      </c>
      <c r="E18" s="27" t="s">
        <v>59</v>
      </c>
      <c r="F18" s="44" t="s">
        <v>346</v>
      </c>
      <c r="G18" s="37" t="s">
        <v>109</v>
      </c>
      <c r="H18" s="31" t="s">
        <v>46</v>
      </c>
      <c r="I18" s="23" t="str">
        <f t="shared" si="0"/>
        <v>P/N CONNU</v>
      </c>
      <c r="J18" s="34" t="s">
        <v>347</v>
      </c>
      <c r="K18" s="34" t="s">
        <v>682</v>
      </c>
      <c r="L18" s="34" t="s">
        <v>708</v>
      </c>
      <c r="M18" s="64">
        <v>4252</v>
      </c>
      <c r="N18" s="64"/>
      <c r="O18" s="34" t="s">
        <v>1097</v>
      </c>
      <c r="P18" s="255"/>
      <c r="Q18" s="54">
        <v>1251019</v>
      </c>
      <c r="R18" s="56"/>
    </row>
    <row r="19" spans="1:18" ht="12.75" customHeight="1" x14ac:dyDescent="0.25">
      <c r="A19" s="161" t="s">
        <v>458</v>
      </c>
      <c r="B19" s="30">
        <v>22</v>
      </c>
      <c r="C19" s="25" t="s">
        <v>39</v>
      </c>
      <c r="D19" s="25" t="s">
        <v>129</v>
      </c>
      <c r="E19" s="27" t="s">
        <v>44</v>
      </c>
      <c r="F19" s="44" t="s">
        <v>113</v>
      </c>
      <c r="G19" s="37" t="s">
        <v>109</v>
      </c>
      <c r="H19" s="31" t="s">
        <v>46</v>
      </c>
      <c r="I19" s="23" t="str">
        <f t="shared" si="0"/>
        <v>P/N CONNU</v>
      </c>
      <c r="J19" s="34" t="s">
        <v>129</v>
      </c>
      <c r="K19" s="34" t="s">
        <v>682</v>
      </c>
      <c r="L19" s="34" t="s">
        <v>708</v>
      </c>
      <c r="M19" s="64">
        <v>3749.17</v>
      </c>
      <c r="N19" s="64"/>
      <c r="O19" s="34" t="s">
        <v>1096</v>
      </c>
      <c r="P19" s="255"/>
      <c r="Q19" s="54">
        <v>1251019</v>
      </c>
      <c r="R19" s="56"/>
    </row>
    <row r="20" spans="1:18" ht="12.75" customHeight="1" x14ac:dyDescent="0.25">
      <c r="A20" s="161" t="s">
        <v>459</v>
      </c>
      <c r="B20" s="30">
        <v>22</v>
      </c>
      <c r="C20" s="25" t="s">
        <v>39</v>
      </c>
      <c r="D20" s="25" t="s">
        <v>129</v>
      </c>
      <c r="E20" s="25" t="s">
        <v>129</v>
      </c>
      <c r="F20" s="42" t="s">
        <v>202</v>
      </c>
      <c r="G20" s="25" t="s">
        <v>43</v>
      </c>
      <c r="H20" s="31" t="s">
        <v>46</v>
      </c>
      <c r="I20" s="23" t="str">
        <f t="shared" si="0"/>
        <v>P/N CONNU</v>
      </c>
      <c r="J20" s="34" t="s">
        <v>129</v>
      </c>
      <c r="K20" s="34" t="s">
        <v>682</v>
      </c>
      <c r="L20" s="34" t="s">
        <v>708</v>
      </c>
      <c r="M20" s="64">
        <v>3729.17</v>
      </c>
      <c r="N20" s="64"/>
      <c r="O20" s="34" t="s">
        <v>1096</v>
      </c>
      <c r="P20" s="255"/>
      <c r="Q20" s="54">
        <v>1251019</v>
      </c>
      <c r="R20" s="56"/>
    </row>
    <row r="21" spans="1:18" ht="12.75" customHeight="1" x14ac:dyDescent="0.25">
      <c r="A21" s="161" t="s">
        <v>460</v>
      </c>
      <c r="B21" s="30">
        <v>22</v>
      </c>
      <c r="C21" s="25" t="s">
        <v>81</v>
      </c>
      <c r="D21" s="40" t="s">
        <v>59</v>
      </c>
      <c r="E21" s="27" t="s">
        <v>59</v>
      </c>
      <c r="F21" s="42" t="s">
        <v>202</v>
      </c>
      <c r="G21" s="25" t="s">
        <v>43</v>
      </c>
      <c r="H21" s="31" t="s">
        <v>46</v>
      </c>
      <c r="I21" s="23" t="str">
        <f t="shared" si="0"/>
        <v>P/N CONNU</v>
      </c>
      <c r="J21" s="34" t="s">
        <v>107</v>
      </c>
      <c r="K21" s="34" t="s">
        <v>682</v>
      </c>
      <c r="L21" s="34" t="s">
        <v>708</v>
      </c>
      <c r="M21" s="64">
        <v>3480</v>
      </c>
      <c r="N21" s="64"/>
      <c r="O21" s="34" t="s">
        <v>1096</v>
      </c>
      <c r="P21" s="255"/>
      <c r="Q21" s="54">
        <v>1251019</v>
      </c>
      <c r="R21" s="56"/>
    </row>
    <row r="22" spans="1:18" ht="12.75" customHeight="1" x14ac:dyDescent="0.25">
      <c r="A22" s="161" t="s">
        <v>461</v>
      </c>
      <c r="B22" s="30">
        <v>22</v>
      </c>
      <c r="C22" s="25" t="s">
        <v>39</v>
      </c>
      <c r="D22" s="25" t="s">
        <v>129</v>
      </c>
      <c r="E22" s="27" t="s">
        <v>129</v>
      </c>
      <c r="F22" s="42" t="s">
        <v>202</v>
      </c>
      <c r="G22" s="25" t="s">
        <v>43</v>
      </c>
      <c r="H22" s="31" t="s">
        <v>46</v>
      </c>
      <c r="I22" s="23" t="str">
        <f t="shared" si="0"/>
        <v>P/N CONNU</v>
      </c>
      <c r="J22" s="34" t="s">
        <v>129</v>
      </c>
      <c r="K22" s="34" t="s">
        <v>682</v>
      </c>
      <c r="L22" s="34" t="s">
        <v>708</v>
      </c>
      <c r="M22" s="64">
        <v>3890.83</v>
      </c>
      <c r="N22" s="64"/>
      <c r="O22" s="34" t="s">
        <v>1096</v>
      </c>
      <c r="P22" s="255"/>
      <c r="Q22" s="54">
        <v>1251019</v>
      </c>
      <c r="R22" s="56"/>
    </row>
    <row r="23" spans="1:18" ht="12.75" customHeight="1" x14ac:dyDescent="0.25">
      <c r="A23" s="161" t="s">
        <v>462</v>
      </c>
      <c r="B23" s="30">
        <v>22</v>
      </c>
      <c r="C23" s="25" t="s">
        <v>81</v>
      </c>
      <c r="D23" s="40" t="s">
        <v>59</v>
      </c>
      <c r="E23" s="27" t="s">
        <v>59</v>
      </c>
      <c r="F23" s="42" t="s">
        <v>202</v>
      </c>
      <c r="G23" s="25" t="s">
        <v>43</v>
      </c>
      <c r="H23" s="31" t="s">
        <v>46</v>
      </c>
      <c r="I23" s="23" t="str">
        <f t="shared" si="0"/>
        <v>P/N CONNU</v>
      </c>
      <c r="J23" s="34" t="s">
        <v>90</v>
      </c>
      <c r="K23" s="34" t="s">
        <v>682</v>
      </c>
      <c r="L23" s="34" t="s">
        <v>708</v>
      </c>
      <c r="M23" s="64">
        <v>4183</v>
      </c>
      <c r="N23" s="64">
        <v>5884</v>
      </c>
      <c r="O23" s="34" t="s">
        <v>1097</v>
      </c>
      <c r="P23" s="255"/>
      <c r="Q23" s="54">
        <v>1251019</v>
      </c>
      <c r="R23" s="56"/>
    </row>
    <row r="24" spans="1:18" ht="12.75" customHeight="1" x14ac:dyDescent="0.25">
      <c r="A24" s="161" t="s">
        <v>463</v>
      </c>
      <c r="B24" s="30">
        <v>22</v>
      </c>
      <c r="C24" s="25" t="s">
        <v>39</v>
      </c>
      <c r="D24" s="25" t="s">
        <v>129</v>
      </c>
      <c r="E24" s="27" t="s">
        <v>44</v>
      </c>
      <c r="F24" s="42" t="s">
        <v>44</v>
      </c>
      <c r="G24" s="25" t="s">
        <v>44</v>
      </c>
      <c r="H24" s="31" t="s">
        <v>46</v>
      </c>
      <c r="I24" s="23" t="str">
        <f t="shared" si="0"/>
        <v>P/N CONNU</v>
      </c>
      <c r="J24" s="34" t="s">
        <v>129</v>
      </c>
      <c r="K24" s="34" t="s">
        <v>685</v>
      </c>
      <c r="L24" s="34" t="s">
        <v>708</v>
      </c>
      <c r="M24" s="63">
        <v>0</v>
      </c>
      <c r="N24" s="63">
        <v>0</v>
      </c>
      <c r="O24" s="34"/>
      <c r="P24" s="255"/>
      <c r="Q24" s="54">
        <v>1251019</v>
      </c>
      <c r="R24" s="56"/>
    </row>
    <row r="25" spans="1:18" ht="12.75" customHeight="1" x14ac:dyDescent="0.25">
      <c r="A25" s="161" t="s">
        <v>464</v>
      </c>
      <c r="B25" s="30">
        <v>22</v>
      </c>
      <c r="C25" s="25" t="s">
        <v>81</v>
      </c>
      <c r="D25" s="25" t="s">
        <v>44</v>
      </c>
      <c r="E25" s="27" t="s">
        <v>44</v>
      </c>
      <c r="F25" s="39" t="s">
        <v>111</v>
      </c>
      <c r="G25" s="37" t="s">
        <v>112</v>
      </c>
      <c r="H25" s="31" t="s">
        <v>46</v>
      </c>
      <c r="I25" s="23" t="str">
        <f t="shared" si="0"/>
        <v>P/N CONNU</v>
      </c>
      <c r="J25" s="34" t="s">
        <v>44</v>
      </c>
      <c r="K25" s="34" t="s">
        <v>685</v>
      </c>
      <c r="L25" s="34" t="s">
        <v>708</v>
      </c>
      <c r="M25" s="63">
        <v>0</v>
      </c>
      <c r="N25" s="63">
        <v>0</v>
      </c>
      <c r="O25" s="34"/>
      <c r="P25" s="255"/>
      <c r="Q25" s="54">
        <v>1251019</v>
      </c>
      <c r="R25" s="56"/>
    </row>
    <row r="26" spans="1:18" ht="12.75" customHeight="1" x14ac:dyDescent="0.25">
      <c r="A26" s="161" t="s">
        <v>465</v>
      </c>
      <c r="B26" s="30">
        <v>22</v>
      </c>
      <c r="C26" s="25" t="s">
        <v>81</v>
      </c>
      <c r="D26" s="40" t="s">
        <v>59</v>
      </c>
      <c r="E26" s="27" t="s">
        <v>59</v>
      </c>
      <c r="F26" s="42" t="s">
        <v>202</v>
      </c>
      <c r="G26" s="25" t="s">
        <v>43</v>
      </c>
      <c r="H26" s="25" t="s">
        <v>46</v>
      </c>
      <c r="I26" s="23" t="str">
        <f t="shared" si="0"/>
        <v>P/N CONNU</v>
      </c>
      <c r="J26" s="34" t="s">
        <v>95</v>
      </c>
      <c r="K26" s="34" t="s">
        <v>682</v>
      </c>
      <c r="L26" s="34" t="s">
        <v>708</v>
      </c>
      <c r="M26" s="64">
        <v>4814</v>
      </c>
      <c r="N26" s="64">
        <v>6738</v>
      </c>
      <c r="O26" s="34" t="s">
        <v>1097</v>
      </c>
      <c r="P26" s="255">
        <v>9.6999999999999993</v>
      </c>
      <c r="Q26" s="54">
        <v>1251019</v>
      </c>
      <c r="R26" s="56"/>
    </row>
    <row r="27" spans="1:18" ht="12.75" customHeight="1" x14ac:dyDescent="0.25">
      <c r="A27" s="164" t="s">
        <v>466</v>
      </c>
      <c r="B27" s="30">
        <v>22</v>
      </c>
      <c r="C27" s="27" t="s">
        <v>39</v>
      </c>
      <c r="D27" s="25" t="s">
        <v>129</v>
      </c>
      <c r="E27" s="27" t="s">
        <v>44</v>
      </c>
      <c r="F27" s="42" t="s">
        <v>44</v>
      </c>
      <c r="G27" s="26" t="s">
        <v>44</v>
      </c>
      <c r="H27" s="27" t="s">
        <v>46</v>
      </c>
      <c r="I27" s="23" t="str">
        <f t="shared" si="0"/>
        <v>P/N CONNU</v>
      </c>
      <c r="J27" s="34" t="s">
        <v>129</v>
      </c>
      <c r="K27" s="34" t="s">
        <v>682</v>
      </c>
      <c r="L27" s="34" t="s">
        <v>708</v>
      </c>
      <c r="M27" s="64">
        <v>3543.33</v>
      </c>
      <c r="N27" s="64"/>
      <c r="O27" s="34" t="s">
        <v>1096</v>
      </c>
      <c r="P27" s="255"/>
      <c r="Q27" s="54">
        <v>1251019</v>
      </c>
      <c r="R27" s="56"/>
    </row>
    <row r="28" spans="1:18" ht="12.75" customHeight="1" x14ac:dyDescent="0.25">
      <c r="A28" s="164" t="s">
        <v>467</v>
      </c>
      <c r="B28" s="30">
        <v>22</v>
      </c>
      <c r="C28" s="27" t="s">
        <v>39</v>
      </c>
      <c r="D28" s="25" t="s">
        <v>129</v>
      </c>
      <c r="E28" s="27" t="s">
        <v>44</v>
      </c>
      <c r="F28" s="42" t="s">
        <v>44</v>
      </c>
      <c r="G28" s="26" t="s">
        <v>44</v>
      </c>
      <c r="H28" s="27" t="s">
        <v>46</v>
      </c>
      <c r="I28" s="23" t="str">
        <f t="shared" si="0"/>
        <v>P/N CONNU</v>
      </c>
      <c r="J28" s="34" t="s">
        <v>129</v>
      </c>
      <c r="K28" s="34" t="s">
        <v>682</v>
      </c>
      <c r="L28" s="34" t="s">
        <v>708</v>
      </c>
      <c r="M28" s="64">
        <v>4982</v>
      </c>
      <c r="N28" s="64"/>
      <c r="O28" s="34" t="s">
        <v>1097</v>
      </c>
      <c r="P28" s="255"/>
      <c r="Q28" s="54">
        <v>1251019</v>
      </c>
      <c r="R28" s="56"/>
    </row>
    <row r="29" spans="1:18" ht="12.75" customHeight="1" x14ac:dyDescent="0.25">
      <c r="A29" s="160" t="s">
        <v>468</v>
      </c>
      <c r="B29" s="26">
        <v>22</v>
      </c>
      <c r="C29" s="27" t="s">
        <v>39</v>
      </c>
      <c r="D29" s="25" t="s">
        <v>129</v>
      </c>
      <c r="E29" s="27" t="s">
        <v>44</v>
      </c>
      <c r="F29" s="42" t="s">
        <v>44</v>
      </c>
      <c r="G29" s="26" t="s">
        <v>44</v>
      </c>
      <c r="H29" s="31" t="s">
        <v>46</v>
      </c>
      <c r="I29" s="23" t="str">
        <f t="shared" si="0"/>
        <v>P/N CONNU</v>
      </c>
      <c r="J29" s="34" t="s">
        <v>129</v>
      </c>
      <c r="K29" s="34" t="s">
        <v>685</v>
      </c>
      <c r="L29" s="34" t="s">
        <v>708</v>
      </c>
      <c r="M29" s="63">
        <v>0</v>
      </c>
      <c r="N29" s="63">
        <v>0</v>
      </c>
      <c r="O29" s="34"/>
      <c r="P29" s="255"/>
      <c r="Q29" s="54">
        <v>1251019</v>
      </c>
      <c r="R29" s="56"/>
    </row>
    <row r="30" spans="1:18" ht="12.75" customHeight="1" x14ac:dyDescent="0.25">
      <c r="A30" s="161" t="s">
        <v>469</v>
      </c>
      <c r="B30" s="30">
        <v>22</v>
      </c>
      <c r="C30" s="27" t="s">
        <v>39</v>
      </c>
      <c r="D30" s="25" t="s">
        <v>129</v>
      </c>
      <c r="E30" s="27" t="s">
        <v>44</v>
      </c>
      <c r="F30" s="42" t="s">
        <v>44</v>
      </c>
      <c r="G30" s="26" t="s">
        <v>44</v>
      </c>
      <c r="H30" s="31" t="s">
        <v>46</v>
      </c>
      <c r="I30" s="23" t="str">
        <f t="shared" si="0"/>
        <v>P/N CONNU</v>
      </c>
      <c r="J30" s="34" t="s">
        <v>129</v>
      </c>
      <c r="K30" s="34" t="s">
        <v>685</v>
      </c>
      <c r="L30" s="34" t="s">
        <v>708</v>
      </c>
      <c r="M30" s="63">
        <v>0</v>
      </c>
      <c r="N30" s="63">
        <v>0</v>
      </c>
      <c r="O30" s="34"/>
      <c r="P30" s="255"/>
      <c r="Q30" s="54">
        <v>1251019</v>
      </c>
      <c r="R30" s="56"/>
    </row>
    <row r="31" spans="1:18" ht="12.75" customHeight="1" x14ac:dyDescent="0.25">
      <c r="A31" s="161" t="s">
        <v>470</v>
      </c>
      <c r="B31" s="30">
        <v>22</v>
      </c>
      <c r="C31" s="27" t="s">
        <v>39</v>
      </c>
      <c r="D31" s="25" t="s">
        <v>129</v>
      </c>
      <c r="E31" s="27" t="s">
        <v>44</v>
      </c>
      <c r="F31" s="42" t="s">
        <v>44</v>
      </c>
      <c r="G31" s="26" t="s">
        <v>44</v>
      </c>
      <c r="H31" s="27" t="s">
        <v>46</v>
      </c>
      <c r="I31" s="23" t="str">
        <f t="shared" si="0"/>
        <v>P/N CONNU</v>
      </c>
      <c r="J31" s="34" t="s">
        <v>129</v>
      </c>
      <c r="K31" s="34" t="s">
        <v>682</v>
      </c>
      <c r="L31" s="34" t="s">
        <v>708</v>
      </c>
      <c r="M31" s="64">
        <v>2932</v>
      </c>
      <c r="N31" s="64"/>
      <c r="O31" s="34" t="s">
        <v>1096</v>
      </c>
      <c r="P31" s="255"/>
      <c r="Q31" s="54">
        <v>1251019</v>
      </c>
      <c r="R31" s="56"/>
    </row>
    <row r="32" spans="1:18" ht="12.75" customHeight="1" x14ac:dyDescent="0.25">
      <c r="A32" s="161" t="s">
        <v>471</v>
      </c>
      <c r="B32" s="30">
        <v>22</v>
      </c>
      <c r="C32" s="27" t="s">
        <v>39</v>
      </c>
      <c r="D32" s="25" t="s">
        <v>129</v>
      </c>
      <c r="E32" s="27" t="s">
        <v>44</v>
      </c>
      <c r="F32" s="42" t="s">
        <v>44</v>
      </c>
      <c r="G32" s="26" t="s">
        <v>44</v>
      </c>
      <c r="H32" s="27" t="s">
        <v>46</v>
      </c>
      <c r="I32" s="23" t="str">
        <f t="shared" si="0"/>
        <v>P/N CONNU</v>
      </c>
      <c r="J32" s="34" t="s">
        <v>129</v>
      </c>
      <c r="K32" s="34" t="s">
        <v>682</v>
      </c>
      <c r="L32" s="34" t="s">
        <v>708</v>
      </c>
      <c r="M32" s="64">
        <v>3119</v>
      </c>
      <c r="N32" s="64"/>
      <c r="O32" s="34" t="s">
        <v>1096</v>
      </c>
      <c r="P32" s="255"/>
      <c r="Q32" s="54">
        <v>1251019</v>
      </c>
      <c r="R32" s="56"/>
    </row>
    <row r="33" spans="1:18" ht="12.75" customHeight="1" x14ac:dyDescent="0.25">
      <c r="A33" s="161" t="s">
        <v>472</v>
      </c>
      <c r="B33" s="30">
        <v>22</v>
      </c>
      <c r="C33" s="27" t="s">
        <v>39</v>
      </c>
      <c r="D33" s="25" t="s">
        <v>129</v>
      </c>
      <c r="E33" s="27" t="s">
        <v>44</v>
      </c>
      <c r="F33" s="42" t="s">
        <v>44</v>
      </c>
      <c r="G33" s="26" t="s">
        <v>44</v>
      </c>
      <c r="H33" s="25" t="s">
        <v>46</v>
      </c>
      <c r="I33" s="23" t="str">
        <f t="shared" si="0"/>
        <v>P/N CONNU</v>
      </c>
      <c r="J33" s="34" t="s">
        <v>129</v>
      </c>
      <c r="K33" s="34"/>
      <c r="L33" s="34" t="s">
        <v>708</v>
      </c>
      <c r="M33" s="63">
        <v>0</v>
      </c>
      <c r="N33" s="63">
        <v>0</v>
      </c>
      <c r="O33" s="59" t="s">
        <v>129</v>
      </c>
      <c r="P33" s="255"/>
      <c r="Q33" s="54">
        <v>1251019</v>
      </c>
      <c r="R33" s="56"/>
    </row>
    <row r="34" spans="1:18" ht="12.75" customHeight="1" x14ac:dyDescent="0.25">
      <c r="A34" s="161" t="s">
        <v>473</v>
      </c>
      <c r="B34" s="30">
        <v>22</v>
      </c>
      <c r="C34" s="25" t="s">
        <v>39</v>
      </c>
      <c r="D34" s="27" t="s">
        <v>44</v>
      </c>
      <c r="E34" s="27" t="s">
        <v>44</v>
      </c>
      <c r="F34" s="46" t="s">
        <v>44</v>
      </c>
      <c r="G34" s="25" t="s">
        <v>44</v>
      </c>
      <c r="H34" s="25" t="s">
        <v>46</v>
      </c>
      <c r="I34" s="23" t="str">
        <f t="shared" si="0"/>
        <v>P/N CONNU</v>
      </c>
      <c r="J34" s="34" t="s">
        <v>150</v>
      </c>
      <c r="K34" s="34"/>
      <c r="L34" s="34" t="s">
        <v>708</v>
      </c>
      <c r="M34" s="63">
        <v>0</v>
      </c>
      <c r="N34" s="63">
        <v>0</v>
      </c>
      <c r="O34" s="63" t="s">
        <v>129</v>
      </c>
      <c r="P34" s="255"/>
      <c r="Q34" s="54">
        <v>1285005</v>
      </c>
      <c r="R34" s="56"/>
    </row>
    <row r="35" spans="1:18" ht="12.75" customHeight="1" x14ac:dyDescent="0.25">
      <c r="A35" s="161" t="s">
        <v>474</v>
      </c>
      <c r="B35" s="30">
        <v>22</v>
      </c>
      <c r="C35" s="27" t="s">
        <v>39</v>
      </c>
      <c r="D35" s="40" t="s">
        <v>59</v>
      </c>
      <c r="E35" s="27" t="s">
        <v>59</v>
      </c>
      <c r="F35" s="44" t="s">
        <v>346</v>
      </c>
      <c r="G35" s="37" t="s">
        <v>109</v>
      </c>
      <c r="H35" s="27" t="s">
        <v>46</v>
      </c>
      <c r="I35" s="23" t="str">
        <f t="shared" si="0"/>
        <v>P/N CONNU</v>
      </c>
      <c r="J35" s="33" t="s">
        <v>248</v>
      </c>
      <c r="K35" s="34" t="s">
        <v>682</v>
      </c>
      <c r="L35" s="34" t="s">
        <v>708</v>
      </c>
      <c r="M35" s="64">
        <v>3397</v>
      </c>
      <c r="N35" s="64"/>
      <c r="O35" s="34" t="s">
        <v>1096</v>
      </c>
      <c r="P35" s="255"/>
      <c r="Q35" s="54">
        <v>1251019</v>
      </c>
      <c r="R35" s="56"/>
    </row>
    <row r="36" spans="1:18" ht="12.75" customHeight="1" x14ac:dyDescent="0.25">
      <c r="A36" s="161" t="s">
        <v>475</v>
      </c>
      <c r="B36" s="30">
        <v>22</v>
      </c>
      <c r="C36" s="27" t="s">
        <v>39</v>
      </c>
      <c r="D36" s="27" t="s">
        <v>59</v>
      </c>
      <c r="E36" s="40" t="s">
        <v>59</v>
      </c>
      <c r="F36" s="52" t="s">
        <v>346</v>
      </c>
      <c r="G36" s="53" t="s">
        <v>109</v>
      </c>
      <c r="H36" s="27" t="s">
        <v>46</v>
      </c>
      <c r="I36" s="23" t="str">
        <f t="shared" si="0"/>
        <v>P/N CONNU</v>
      </c>
      <c r="J36" s="33" t="s">
        <v>364</v>
      </c>
      <c r="K36" s="34" t="s">
        <v>682</v>
      </c>
      <c r="L36" s="34" t="s">
        <v>708</v>
      </c>
      <c r="M36" s="64">
        <v>4106</v>
      </c>
      <c r="N36" s="64"/>
      <c r="O36" s="34" t="s">
        <v>1097</v>
      </c>
      <c r="P36" s="255">
        <v>9.7100000000000009</v>
      </c>
      <c r="Q36" s="54">
        <v>1251019</v>
      </c>
      <c r="R36" s="56"/>
    </row>
    <row r="37" spans="1:18" ht="12.75" customHeight="1" x14ac:dyDescent="0.25">
      <c r="A37" s="161" t="s">
        <v>476</v>
      </c>
      <c r="B37" s="30">
        <v>23</v>
      </c>
      <c r="C37" s="25" t="s">
        <v>81</v>
      </c>
      <c r="D37" s="25" t="s">
        <v>44</v>
      </c>
      <c r="E37" s="27" t="s">
        <v>44</v>
      </c>
      <c r="F37" s="42" t="s">
        <v>201</v>
      </c>
      <c r="G37" s="25" t="s">
        <v>43</v>
      </c>
      <c r="H37" s="31" t="s">
        <v>46</v>
      </c>
      <c r="I37" s="23" t="str">
        <f t="shared" si="0"/>
        <v>P/N CONNU</v>
      </c>
      <c r="J37" s="34" t="s">
        <v>129</v>
      </c>
      <c r="K37" s="34" t="s">
        <v>685</v>
      </c>
      <c r="L37" s="34" t="s">
        <v>708</v>
      </c>
      <c r="M37" s="63">
        <v>0</v>
      </c>
      <c r="N37" s="63">
        <v>0</v>
      </c>
      <c r="O37" s="34"/>
      <c r="P37" s="255"/>
      <c r="Q37" s="54">
        <v>1251019</v>
      </c>
      <c r="R37" s="56"/>
    </row>
    <row r="38" spans="1:18" ht="12.75" customHeight="1" x14ac:dyDescent="0.25">
      <c r="A38" s="161" t="s">
        <v>477</v>
      </c>
      <c r="B38" s="30">
        <v>23</v>
      </c>
      <c r="C38" s="27" t="s">
        <v>39</v>
      </c>
      <c r="D38" s="25" t="s">
        <v>129</v>
      </c>
      <c r="E38" s="27" t="s">
        <v>44</v>
      </c>
      <c r="F38" s="42" t="s">
        <v>44</v>
      </c>
      <c r="G38" s="26" t="s">
        <v>44</v>
      </c>
      <c r="H38" s="31" t="s">
        <v>46</v>
      </c>
      <c r="I38" s="23" t="str">
        <f t="shared" si="0"/>
        <v>P/N CONNU</v>
      </c>
      <c r="J38" s="34" t="s">
        <v>129</v>
      </c>
      <c r="K38" s="34" t="s">
        <v>685</v>
      </c>
      <c r="L38" s="34" t="s">
        <v>708</v>
      </c>
      <c r="M38" s="63">
        <v>0</v>
      </c>
      <c r="N38" s="63">
        <v>0</v>
      </c>
      <c r="O38" s="34"/>
      <c r="P38" s="255"/>
      <c r="Q38" s="54">
        <v>1251019</v>
      </c>
      <c r="R38" s="56"/>
    </row>
    <row r="39" spans="1:18" ht="12.75" customHeight="1" x14ac:dyDescent="0.25">
      <c r="A39" s="161" t="s">
        <v>478</v>
      </c>
      <c r="B39" s="30">
        <v>23</v>
      </c>
      <c r="C39" s="27" t="s">
        <v>39</v>
      </c>
      <c r="D39" s="25" t="s">
        <v>129</v>
      </c>
      <c r="E39" s="27" t="s">
        <v>44</v>
      </c>
      <c r="F39" s="42" t="s">
        <v>44</v>
      </c>
      <c r="G39" s="26" t="s">
        <v>44</v>
      </c>
      <c r="H39" s="31" t="s">
        <v>46</v>
      </c>
      <c r="I39" s="23" t="str">
        <f t="shared" si="0"/>
        <v>P/N CONNU</v>
      </c>
      <c r="J39" s="34" t="s">
        <v>129</v>
      </c>
      <c r="K39" s="34" t="s">
        <v>685</v>
      </c>
      <c r="L39" s="34" t="s">
        <v>708</v>
      </c>
      <c r="M39" s="63">
        <v>0</v>
      </c>
      <c r="N39" s="63">
        <v>0</v>
      </c>
      <c r="O39" s="34"/>
      <c r="P39" s="255"/>
      <c r="Q39" s="54">
        <v>1251019</v>
      </c>
      <c r="R39" s="56"/>
    </row>
    <row r="40" spans="1:18" ht="12.75" customHeight="1" x14ac:dyDescent="0.25">
      <c r="A40" s="161" t="s">
        <v>479</v>
      </c>
      <c r="B40" s="30">
        <v>23</v>
      </c>
      <c r="C40" s="27" t="s">
        <v>39</v>
      </c>
      <c r="D40" s="25" t="s">
        <v>129</v>
      </c>
      <c r="E40" s="27" t="s">
        <v>44</v>
      </c>
      <c r="F40" s="42" t="s">
        <v>44</v>
      </c>
      <c r="G40" s="26" t="s">
        <v>44</v>
      </c>
      <c r="H40" s="31" t="s">
        <v>9</v>
      </c>
      <c r="I40" s="23" t="str">
        <f t="shared" si="0"/>
        <v>P/N CONNU</v>
      </c>
      <c r="J40" s="34" t="s">
        <v>129</v>
      </c>
      <c r="K40" s="34"/>
      <c r="L40" s="34" t="s">
        <v>708</v>
      </c>
      <c r="M40" s="63">
        <v>0</v>
      </c>
      <c r="N40" s="63">
        <v>0</v>
      </c>
      <c r="O40" s="34"/>
      <c r="P40" s="255"/>
      <c r="Q40" s="54">
        <v>1251019</v>
      </c>
      <c r="R40" s="56"/>
    </row>
    <row r="41" spans="1:18" ht="12.75" customHeight="1" x14ac:dyDescent="0.25">
      <c r="A41" s="161" t="s">
        <v>480</v>
      </c>
      <c r="B41" s="30">
        <v>23</v>
      </c>
      <c r="C41" s="25" t="s">
        <v>81</v>
      </c>
      <c r="D41" s="27" t="s">
        <v>44</v>
      </c>
      <c r="E41" s="25" t="s">
        <v>44</v>
      </c>
      <c r="F41" s="46" t="s">
        <v>44</v>
      </c>
      <c r="G41" s="25" t="s">
        <v>44</v>
      </c>
      <c r="H41" s="31" t="s">
        <v>46</v>
      </c>
      <c r="I41" s="23" t="str">
        <f t="shared" si="0"/>
        <v>P/N CONNU</v>
      </c>
      <c r="J41" s="34" t="s">
        <v>44</v>
      </c>
      <c r="K41" s="34" t="s">
        <v>685</v>
      </c>
      <c r="L41" s="34" t="s">
        <v>708</v>
      </c>
      <c r="M41" s="63">
        <v>0</v>
      </c>
      <c r="N41" s="63">
        <v>0</v>
      </c>
      <c r="O41" s="34"/>
      <c r="P41" s="255"/>
      <c r="Q41" s="54">
        <v>1251019</v>
      </c>
      <c r="R41" s="56"/>
    </row>
    <row r="42" spans="1:18" ht="12.75" customHeight="1" x14ac:dyDescent="0.25">
      <c r="A42" s="161" t="s">
        <v>481</v>
      </c>
      <c r="B42" s="30">
        <v>23</v>
      </c>
      <c r="C42" s="25" t="s">
        <v>39</v>
      </c>
      <c r="D42" s="27" t="s">
        <v>44</v>
      </c>
      <c r="E42" s="27" t="s">
        <v>44</v>
      </c>
      <c r="F42" s="46" t="s">
        <v>44</v>
      </c>
      <c r="G42" s="25" t="s">
        <v>44</v>
      </c>
      <c r="H42" s="25" t="s">
        <v>46</v>
      </c>
      <c r="I42" s="23" t="str">
        <f t="shared" si="0"/>
        <v>P/N CONNU</v>
      </c>
      <c r="J42" s="33" t="s">
        <v>143</v>
      </c>
      <c r="K42" s="33"/>
      <c r="L42" s="34" t="s">
        <v>708</v>
      </c>
      <c r="M42" s="63">
        <v>0</v>
      </c>
      <c r="N42" s="63">
        <v>0</v>
      </c>
      <c r="O42" s="59" t="s">
        <v>129</v>
      </c>
      <c r="P42" s="255"/>
      <c r="Q42" s="54">
        <v>1285005</v>
      </c>
      <c r="R42" s="56"/>
    </row>
    <row r="43" spans="1:18" ht="12.75" customHeight="1" x14ac:dyDescent="0.25">
      <c r="A43" s="161" t="s">
        <v>482</v>
      </c>
      <c r="B43" s="30">
        <v>24</v>
      </c>
      <c r="C43" s="25" t="s">
        <v>39</v>
      </c>
      <c r="D43" s="25" t="s">
        <v>129</v>
      </c>
      <c r="E43" s="27" t="s">
        <v>44</v>
      </c>
      <c r="F43" s="42" t="s">
        <v>44</v>
      </c>
      <c r="G43" s="25" t="s">
        <v>44</v>
      </c>
      <c r="H43" s="31" t="s">
        <v>46</v>
      </c>
      <c r="I43" s="23" t="str">
        <f t="shared" si="0"/>
        <v>P/N CONNU</v>
      </c>
      <c r="J43" s="34" t="s">
        <v>129</v>
      </c>
      <c r="K43" s="34" t="s">
        <v>685</v>
      </c>
      <c r="L43" s="34" t="s">
        <v>708</v>
      </c>
      <c r="M43" s="63">
        <v>0</v>
      </c>
      <c r="N43" s="63">
        <v>0</v>
      </c>
      <c r="O43" s="59" t="s">
        <v>129</v>
      </c>
      <c r="P43" s="255"/>
      <c r="Q43" s="54">
        <v>1251019</v>
      </c>
      <c r="R43" s="56"/>
    </row>
    <row r="44" spans="1:18" ht="12.75" customHeight="1" x14ac:dyDescent="0.25">
      <c r="A44" s="161" t="s">
        <v>483</v>
      </c>
      <c r="B44" s="30">
        <v>24</v>
      </c>
      <c r="C44" s="25" t="s">
        <v>81</v>
      </c>
      <c r="D44" s="25" t="s">
        <v>44</v>
      </c>
      <c r="E44" s="27" t="s">
        <v>44</v>
      </c>
      <c r="F44" s="42" t="s">
        <v>44</v>
      </c>
      <c r="G44" s="25" t="s">
        <v>44</v>
      </c>
      <c r="H44" s="31" t="s">
        <v>46</v>
      </c>
      <c r="I44" s="23" t="str">
        <f t="shared" si="0"/>
        <v>P/N CONNU</v>
      </c>
      <c r="J44" s="34" t="s">
        <v>44</v>
      </c>
      <c r="K44" s="34" t="s">
        <v>685</v>
      </c>
      <c r="L44" s="34" t="s">
        <v>708</v>
      </c>
      <c r="M44" s="63">
        <v>0</v>
      </c>
      <c r="N44" s="63">
        <v>0</v>
      </c>
      <c r="O44" s="63" t="s">
        <v>129</v>
      </c>
      <c r="P44" s="255"/>
      <c r="Q44" s="54">
        <v>1251019</v>
      </c>
      <c r="R44" s="56"/>
    </row>
    <row r="45" spans="1:18" ht="12.75" customHeight="1" x14ac:dyDescent="0.25">
      <c r="A45" s="161" t="s">
        <v>484</v>
      </c>
      <c r="B45" s="30">
        <v>24</v>
      </c>
      <c r="C45" s="27" t="s">
        <v>39</v>
      </c>
      <c r="D45" s="25" t="s">
        <v>129</v>
      </c>
      <c r="E45" s="27" t="s">
        <v>44</v>
      </c>
      <c r="F45" s="42" t="s">
        <v>44</v>
      </c>
      <c r="G45" s="26" t="s">
        <v>44</v>
      </c>
      <c r="H45" s="31" t="s">
        <v>46</v>
      </c>
      <c r="I45" s="23" t="str">
        <f t="shared" si="0"/>
        <v>P/N CONNU</v>
      </c>
      <c r="J45" s="34" t="s">
        <v>129</v>
      </c>
      <c r="K45" s="34" t="s">
        <v>685</v>
      </c>
      <c r="L45" s="34" t="s">
        <v>708</v>
      </c>
      <c r="M45" s="63">
        <v>0</v>
      </c>
      <c r="N45" s="63">
        <v>0</v>
      </c>
      <c r="O45" s="34"/>
      <c r="P45" s="255"/>
      <c r="Q45" s="54">
        <v>1251019</v>
      </c>
      <c r="R45" s="56"/>
    </row>
    <row r="46" spans="1:18" ht="12.75" customHeight="1" x14ac:dyDescent="0.25">
      <c r="A46" s="161" t="s">
        <v>485</v>
      </c>
      <c r="B46" s="30">
        <v>24</v>
      </c>
      <c r="C46" s="27" t="s">
        <v>39</v>
      </c>
      <c r="D46" s="25" t="s">
        <v>129</v>
      </c>
      <c r="E46" s="27" t="s">
        <v>44</v>
      </c>
      <c r="F46" s="42" t="s">
        <v>44</v>
      </c>
      <c r="G46" s="26" t="s">
        <v>44</v>
      </c>
      <c r="H46" s="31" t="s">
        <v>46</v>
      </c>
      <c r="I46" s="23" t="str">
        <f t="shared" si="0"/>
        <v>P/N CONNU</v>
      </c>
      <c r="J46" s="34" t="s">
        <v>129</v>
      </c>
      <c r="K46" s="34" t="s">
        <v>685</v>
      </c>
      <c r="L46" s="34" t="s">
        <v>708</v>
      </c>
      <c r="M46" s="63">
        <v>0</v>
      </c>
      <c r="N46" s="63">
        <v>0</v>
      </c>
      <c r="O46" s="34"/>
      <c r="P46" s="255"/>
      <c r="Q46" s="54">
        <v>1251019</v>
      </c>
      <c r="R46" s="56"/>
    </row>
    <row r="47" spans="1:18" ht="12.75" customHeight="1" x14ac:dyDescent="0.25">
      <c r="A47" s="161" t="s">
        <v>486</v>
      </c>
      <c r="B47" s="30">
        <v>24</v>
      </c>
      <c r="C47" s="25" t="s">
        <v>39</v>
      </c>
      <c r="D47" s="27" t="s">
        <v>44</v>
      </c>
      <c r="E47" s="27" t="s">
        <v>44</v>
      </c>
      <c r="F47" s="46" t="s">
        <v>44</v>
      </c>
      <c r="G47" s="25" t="s">
        <v>44</v>
      </c>
      <c r="H47" s="25" t="s">
        <v>46</v>
      </c>
      <c r="I47" s="23" t="str">
        <f t="shared" si="0"/>
        <v>P/N CONNU</v>
      </c>
      <c r="J47" s="33" t="s">
        <v>143</v>
      </c>
      <c r="K47" s="33"/>
      <c r="L47" s="34" t="s">
        <v>708</v>
      </c>
      <c r="M47" s="63">
        <v>0</v>
      </c>
      <c r="N47" s="63">
        <v>0</v>
      </c>
      <c r="O47" s="34" t="s">
        <v>129</v>
      </c>
      <c r="P47" s="255"/>
      <c r="Q47" s="54">
        <v>1285005</v>
      </c>
      <c r="R47" s="56"/>
    </row>
    <row r="48" spans="1:18" ht="12.75" customHeight="1" x14ac:dyDescent="0.25">
      <c r="A48" s="161" t="s">
        <v>487</v>
      </c>
      <c r="B48" s="30">
        <v>25</v>
      </c>
      <c r="C48" s="25" t="s">
        <v>39</v>
      </c>
      <c r="D48" s="25" t="s">
        <v>129</v>
      </c>
      <c r="E48" s="27" t="s">
        <v>44</v>
      </c>
      <c r="F48" s="42" t="s">
        <v>44</v>
      </c>
      <c r="G48" s="25" t="s">
        <v>44</v>
      </c>
      <c r="H48" s="31" t="s">
        <v>46</v>
      </c>
      <c r="I48" s="23" t="str">
        <f t="shared" si="0"/>
        <v>P/N CONNU</v>
      </c>
      <c r="J48" s="34" t="s">
        <v>129</v>
      </c>
      <c r="K48" s="34" t="s">
        <v>685</v>
      </c>
      <c r="L48" s="34" t="s">
        <v>708</v>
      </c>
      <c r="M48" s="63">
        <v>0</v>
      </c>
      <c r="N48" s="63">
        <v>0</v>
      </c>
      <c r="O48" s="34"/>
      <c r="P48" s="255"/>
      <c r="Q48" s="54">
        <v>1251019</v>
      </c>
      <c r="R48" s="56"/>
    </row>
    <row r="49" spans="1:18" ht="12.75" customHeight="1" x14ac:dyDescent="0.25">
      <c r="A49" s="161" t="s">
        <v>488</v>
      </c>
      <c r="B49" s="30">
        <v>25</v>
      </c>
      <c r="C49" s="25" t="s">
        <v>81</v>
      </c>
      <c r="D49" s="25" t="s">
        <v>44</v>
      </c>
      <c r="E49" s="27" t="s">
        <v>44</v>
      </c>
      <c r="F49" s="42" t="s">
        <v>44</v>
      </c>
      <c r="G49" s="25" t="s">
        <v>44</v>
      </c>
      <c r="H49" s="31" t="s">
        <v>46</v>
      </c>
      <c r="I49" s="23" t="str">
        <f t="shared" si="0"/>
        <v>P/N CONNU</v>
      </c>
      <c r="J49" s="34" t="s">
        <v>44</v>
      </c>
      <c r="K49" s="34" t="s">
        <v>685</v>
      </c>
      <c r="L49" s="34" t="s">
        <v>708</v>
      </c>
      <c r="M49" s="63">
        <v>0</v>
      </c>
      <c r="N49" s="63">
        <v>0</v>
      </c>
      <c r="O49" s="34"/>
      <c r="P49" s="255"/>
      <c r="Q49" s="54">
        <v>1251019</v>
      </c>
      <c r="R49" s="56"/>
    </row>
    <row r="50" spans="1:18" ht="12.75" customHeight="1" x14ac:dyDescent="0.25">
      <c r="A50" s="160" t="s">
        <v>489</v>
      </c>
      <c r="B50" s="30">
        <v>25</v>
      </c>
      <c r="C50" s="27" t="s">
        <v>39</v>
      </c>
      <c r="D50" s="25" t="s">
        <v>129</v>
      </c>
      <c r="E50" s="27" t="s">
        <v>44</v>
      </c>
      <c r="F50" s="42" t="s">
        <v>44</v>
      </c>
      <c r="G50" s="26" t="s">
        <v>44</v>
      </c>
      <c r="H50" s="31" t="s">
        <v>46</v>
      </c>
      <c r="I50" s="23" t="str">
        <f t="shared" si="0"/>
        <v>P/N CONNU</v>
      </c>
      <c r="J50" s="34" t="s">
        <v>129</v>
      </c>
      <c r="K50" s="34" t="s">
        <v>685</v>
      </c>
      <c r="L50" s="34" t="s">
        <v>708</v>
      </c>
      <c r="M50" s="63">
        <v>0</v>
      </c>
      <c r="N50" s="63">
        <v>0</v>
      </c>
      <c r="O50" s="34"/>
      <c r="P50" s="255"/>
      <c r="Q50" s="54">
        <v>1251019</v>
      </c>
      <c r="R50" s="56"/>
    </row>
    <row r="51" spans="1:18" ht="12.75" customHeight="1" x14ac:dyDescent="0.25">
      <c r="A51" s="161" t="s">
        <v>490</v>
      </c>
      <c r="B51" s="30">
        <v>25</v>
      </c>
      <c r="C51" s="27" t="s">
        <v>39</v>
      </c>
      <c r="D51" s="25" t="s">
        <v>129</v>
      </c>
      <c r="E51" s="27" t="s">
        <v>44</v>
      </c>
      <c r="F51" s="42" t="s">
        <v>44</v>
      </c>
      <c r="G51" s="26" t="s">
        <v>44</v>
      </c>
      <c r="H51" s="31" t="s">
        <v>46</v>
      </c>
      <c r="I51" s="23" t="str">
        <f t="shared" si="0"/>
        <v>P/N CONNU</v>
      </c>
      <c r="J51" s="34" t="s">
        <v>129</v>
      </c>
      <c r="K51" s="34" t="s">
        <v>685</v>
      </c>
      <c r="L51" s="34" t="s">
        <v>708</v>
      </c>
      <c r="M51" s="63">
        <v>0</v>
      </c>
      <c r="N51" s="63">
        <v>0</v>
      </c>
      <c r="O51" s="34"/>
      <c r="P51" s="255"/>
      <c r="Q51" s="54">
        <v>1251019</v>
      </c>
      <c r="R51" s="56"/>
    </row>
    <row r="52" spans="1:18" ht="12.75" customHeight="1" x14ac:dyDescent="0.25">
      <c r="A52" s="161" t="s">
        <v>491</v>
      </c>
      <c r="B52" s="30">
        <v>25</v>
      </c>
      <c r="C52" s="25" t="s">
        <v>39</v>
      </c>
      <c r="D52" s="27" t="s">
        <v>44</v>
      </c>
      <c r="E52" s="27" t="s">
        <v>44</v>
      </c>
      <c r="F52" s="46" t="s">
        <v>44</v>
      </c>
      <c r="G52" s="25" t="s">
        <v>44</v>
      </c>
      <c r="H52" s="25" t="s">
        <v>46</v>
      </c>
      <c r="I52" s="23" t="str">
        <f t="shared" si="0"/>
        <v>P/N CONNU</v>
      </c>
      <c r="J52" s="33" t="s">
        <v>143</v>
      </c>
      <c r="K52" s="33"/>
      <c r="L52" s="34" t="s">
        <v>708</v>
      </c>
      <c r="M52" s="63">
        <v>0</v>
      </c>
      <c r="N52" s="63">
        <v>0</v>
      </c>
      <c r="O52" s="34" t="s">
        <v>129</v>
      </c>
      <c r="P52" s="255"/>
      <c r="Q52" s="54">
        <v>1285005</v>
      </c>
      <c r="R52" s="56"/>
    </row>
    <row r="53" spans="1:18" ht="12.75" customHeight="1" x14ac:dyDescent="0.25">
      <c r="A53" s="161" t="s">
        <v>492</v>
      </c>
      <c r="B53" s="30">
        <v>26</v>
      </c>
      <c r="C53" s="25" t="s">
        <v>39</v>
      </c>
      <c r="D53" s="25" t="s">
        <v>129</v>
      </c>
      <c r="E53" s="27" t="s">
        <v>44</v>
      </c>
      <c r="F53" s="42" t="s">
        <v>44</v>
      </c>
      <c r="G53" s="25" t="s">
        <v>44</v>
      </c>
      <c r="H53" s="31" t="s">
        <v>46</v>
      </c>
      <c r="I53" s="23" t="str">
        <f t="shared" si="0"/>
        <v>P/N CONNU</v>
      </c>
      <c r="J53" s="34" t="s">
        <v>129</v>
      </c>
      <c r="K53" s="34" t="s">
        <v>685</v>
      </c>
      <c r="L53" s="34" t="s">
        <v>708</v>
      </c>
      <c r="M53" s="63">
        <v>0</v>
      </c>
      <c r="N53" s="63">
        <v>0</v>
      </c>
      <c r="O53" s="34"/>
      <c r="P53" s="255"/>
      <c r="Q53" s="54">
        <v>1251019</v>
      </c>
      <c r="R53" s="56"/>
    </row>
    <row r="54" spans="1:18" ht="12.75" customHeight="1" x14ac:dyDescent="0.25">
      <c r="A54" s="161" t="s">
        <v>493</v>
      </c>
      <c r="B54" s="30">
        <v>26</v>
      </c>
      <c r="C54" s="25" t="s">
        <v>81</v>
      </c>
      <c r="D54" s="25" t="s">
        <v>44</v>
      </c>
      <c r="E54" s="27" t="s">
        <v>44</v>
      </c>
      <c r="F54" s="42" t="s">
        <v>44</v>
      </c>
      <c r="G54" s="25" t="s">
        <v>44</v>
      </c>
      <c r="H54" s="31" t="s">
        <v>46</v>
      </c>
      <c r="I54" s="23" t="str">
        <f t="shared" si="0"/>
        <v>P/N CONNU</v>
      </c>
      <c r="J54" s="34" t="s">
        <v>44</v>
      </c>
      <c r="K54" s="34" t="s">
        <v>685</v>
      </c>
      <c r="L54" s="34" t="s">
        <v>708</v>
      </c>
      <c r="M54" s="63">
        <v>0</v>
      </c>
      <c r="N54" s="63">
        <v>0</v>
      </c>
      <c r="O54" s="34"/>
      <c r="P54" s="255"/>
      <c r="Q54" s="54">
        <v>1251019</v>
      </c>
      <c r="R54" s="56"/>
    </row>
    <row r="55" spans="1:18" ht="12.75" customHeight="1" x14ac:dyDescent="0.25">
      <c r="A55" s="161" t="s">
        <v>494</v>
      </c>
      <c r="B55" s="30">
        <v>26</v>
      </c>
      <c r="C55" s="27" t="s">
        <v>39</v>
      </c>
      <c r="D55" s="25" t="s">
        <v>129</v>
      </c>
      <c r="E55" s="27" t="s">
        <v>44</v>
      </c>
      <c r="F55" s="42" t="s">
        <v>44</v>
      </c>
      <c r="G55" s="26" t="s">
        <v>44</v>
      </c>
      <c r="H55" s="31" t="s">
        <v>46</v>
      </c>
      <c r="I55" s="23" t="str">
        <f t="shared" si="0"/>
        <v>P/N CONNU</v>
      </c>
      <c r="J55" s="34" t="s">
        <v>129</v>
      </c>
      <c r="K55" s="34" t="s">
        <v>685</v>
      </c>
      <c r="L55" s="34" t="s">
        <v>708</v>
      </c>
      <c r="M55" s="63">
        <v>0</v>
      </c>
      <c r="N55" s="63">
        <v>0</v>
      </c>
      <c r="O55" s="34"/>
      <c r="P55" s="255"/>
      <c r="Q55" s="54">
        <v>1251019</v>
      </c>
      <c r="R55" s="56"/>
    </row>
    <row r="56" spans="1:18" ht="12.75" customHeight="1" x14ac:dyDescent="0.25">
      <c r="A56" s="161" t="s">
        <v>495</v>
      </c>
      <c r="B56" s="30">
        <v>26</v>
      </c>
      <c r="C56" s="27" t="s">
        <v>39</v>
      </c>
      <c r="D56" s="25" t="s">
        <v>129</v>
      </c>
      <c r="E56" s="27" t="s">
        <v>44</v>
      </c>
      <c r="F56" s="42" t="s">
        <v>44</v>
      </c>
      <c r="G56" s="26" t="s">
        <v>44</v>
      </c>
      <c r="H56" s="31" t="s">
        <v>46</v>
      </c>
      <c r="I56" s="23" t="str">
        <f t="shared" si="0"/>
        <v>P/N CONNU</v>
      </c>
      <c r="J56" s="34" t="s">
        <v>129</v>
      </c>
      <c r="K56" s="34" t="s">
        <v>685</v>
      </c>
      <c r="L56" s="34" t="s">
        <v>708</v>
      </c>
      <c r="M56" s="63">
        <v>0</v>
      </c>
      <c r="N56" s="63">
        <v>0</v>
      </c>
      <c r="O56" s="34"/>
      <c r="P56" s="255"/>
      <c r="Q56" s="54">
        <v>1251019</v>
      </c>
      <c r="R56" s="56"/>
    </row>
    <row r="57" spans="1:18" ht="12.75" customHeight="1" x14ac:dyDescent="0.25">
      <c r="A57" s="161" t="s">
        <v>496</v>
      </c>
      <c r="B57" s="30">
        <v>27</v>
      </c>
      <c r="C57" s="25" t="s">
        <v>39</v>
      </c>
      <c r="D57" s="25" t="s">
        <v>44</v>
      </c>
      <c r="E57" s="27" t="s">
        <v>44</v>
      </c>
      <c r="F57" s="42" t="s">
        <v>240</v>
      </c>
      <c r="G57" s="25" t="s">
        <v>43</v>
      </c>
      <c r="H57" s="31" t="s">
        <v>46</v>
      </c>
      <c r="I57" s="23" t="str">
        <f t="shared" si="0"/>
        <v>P/N CONNU</v>
      </c>
      <c r="J57" s="34" t="s">
        <v>44</v>
      </c>
      <c r="K57" s="34" t="s">
        <v>685</v>
      </c>
      <c r="L57" s="34" t="s">
        <v>708</v>
      </c>
      <c r="M57" s="63">
        <v>0</v>
      </c>
      <c r="N57" s="63">
        <v>0</v>
      </c>
      <c r="O57" s="34"/>
      <c r="P57" s="255"/>
      <c r="Q57" s="54">
        <v>1251019</v>
      </c>
      <c r="R57" s="56"/>
    </row>
    <row r="58" spans="1:18" ht="12.75" customHeight="1" x14ac:dyDescent="0.25">
      <c r="A58" s="161" t="s">
        <v>497</v>
      </c>
      <c r="B58" s="30">
        <v>27</v>
      </c>
      <c r="C58" s="25" t="s">
        <v>81</v>
      </c>
      <c r="D58" s="25" t="s">
        <v>44</v>
      </c>
      <c r="E58" s="27" t="s">
        <v>44</v>
      </c>
      <c r="F58" s="42" t="s">
        <v>44</v>
      </c>
      <c r="G58" s="25" t="s">
        <v>44</v>
      </c>
      <c r="H58" s="25" t="s">
        <v>46</v>
      </c>
      <c r="I58" s="23" t="str">
        <f t="shared" si="0"/>
        <v>P/N CONNU</v>
      </c>
      <c r="J58" s="34" t="s">
        <v>129</v>
      </c>
      <c r="K58" s="34" t="s">
        <v>682</v>
      </c>
      <c r="L58" s="34" t="s">
        <v>708</v>
      </c>
      <c r="M58" s="64">
        <v>1351.67</v>
      </c>
      <c r="N58" s="64"/>
      <c r="O58" s="34" t="s">
        <v>1096</v>
      </c>
      <c r="P58" s="255"/>
      <c r="Q58" s="54">
        <v>1251019</v>
      </c>
      <c r="R58" s="56"/>
    </row>
    <row r="59" spans="1:18" ht="12.75" customHeight="1" x14ac:dyDescent="0.25">
      <c r="A59" s="161" t="s">
        <v>498</v>
      </c>
      <c r="B59" s="30">
        <v>27</v>
      </c>
      <c r="C59" s="25" t="s">
        <v>39</v>
      </c>
      <c r="D59" s="25" t="s">
        <v>129</v>
      </c>
      <c r="E59" s="27" t="s">
        <v>44</v>
      </c>
      <c r="F59" s="42" t="s">
        <v>44</v>
      </c>
      <c r="G59" s="25" t="s">
        <v>44</v>
      </c>
      <c r="H59" s="31" t="s">
        <v>46</v>
      </c>
      <c r="I59" s="23" t="str">
        <f t="shared" si="0"/>
        <v>P/N CONNU</v>
      </c>
      <c r="J59" s="34" t="s">
        <v>129</v>
      </c>
      <c r="K59" s="34" t="s">
        <v>685</v>
      </c>
      <c r="L59" s="34" t="s">
        <v>708</v>
      </c>
      <c r="M59" s="63">
        <v>0</v>
      </c>
      <c r="N59" s="63">
        <v>0</v>
      </c>
      <c r="O59" s="34"/>
      <c r="P59" s="255"/>
      <c r="Q59" s="54">
        <v>1251019</v>
      </c>
      <c r="R59" s="56"/>
    </row>
    <row r="60" spans="1:18" ht="12.75" customHeight="1" x14ac:dyDescent="0.25">
      <c r="A60" s="161" t="s">
        <v>499</v>
      </c>
      <c r="B60" s="30">
        <v>27</v>
      </c>
      <c r="C60" s="25" t="s">
        <v>39</v>
      </c>
      <c r="D60" s="25" t="s">
        <v>129</v>
      </c>
      <c r="E60" s="27" t="s">
        <v>44</v>
      </c>
      <c r="F60" s="42" t="s">
        <v>44</v>
      </c>
      <c r="G60" s="25" t="s">
        <v>44</v>
      </c>
      <c r="H60" s="31" t="s">
        <v>46</v>
      </c>
      <c r="I60" s="23" t="str">
        <f t="shared" si="0"/>
        <v>P/N CONNU</v>
      </c>
      <c r="J60" s="34" t="s">
        <v>129</v>
      </c>
      <c r="K60" s="34" t="s">
        <v>685</v>
      </c>
      <c r="L60" s="34" t="s">
        <v>708</v>
      </c>
      <c r="M60" s="63">
        <v>0</v>
      </c>
      <c r="N60" s="63">
        <v>0</v>
      </c>
      <c r="O60" s="34"/>
      <c r="P60" s="255"/>
      <c r="Q60" s="54">
        <v>1251019</v>
      </c>
      <c r="R60" s="56"/>
    </row>
    <row r="61" spans="1:18" ht="12.75" customHeight="1" x14ac:dyDescent="0.25">
      <c r="A61" s="161" t="s">
        <v>500</v>
      </c>
      <c r="B61" s="30">
        <v>27</v>
      </c>
      <c r="C61" s="25" t="s">
        <v>81</v>
      </c>
      <c r="D61" s="25" t="s">
        <v>44</v>
      </c>
      <c r="E61" s="27" t="s">
        <v>44</v>
      </c>
      <c r="F61" s="42">
        <v>6839605200</v>
      </c>
      <c r="G61" s="25" t="s">
        <v>43</v>
      </c>
      <c r="H61" s="31" t="s">
        <v>46</v>
      </c>
      <c r="I61" s="23" t="str">
        <f t="shared" si="0"/>
        <v>P/N CONNU</v>
      </c>
      <c r="J61" s="34" t="s">
        <v>129</v>
      </c>
      <c r="K61" s="34" t="s">
        <v>685</v>
      </c>
      <c r="L61" s="34" t="s">
        <v>708</v>
      </c>
      <c r="M61" s="63">
        <v>0</v>
      </c>
      <c r="N61" s="63">
        <v>0</v>
      </c>
      <c r="O61" s="34"/>
      <c r="P61" s="255"/>
      <c r="Q61" s="54">
        <v>1251019</v>
      </c>
      <c r="R61" s="56"/>
    </row>
    <row r="62" spans="1:18" ht="12.75" customHeight="1" x14ac:dyDescent="0.25">
      <c r="A62" s="161" t="s">
        <v>501</v>
      </c>
      <c r="B62" s="30">
        <v>27</v>
      </c>
      <c r="C62" s="27" t="s">
        <v>39</v>
      </c>
      <c r="D62" s="25" t="s">
        <v>129</v>
      </c>
      <c r="E62" s="27" t="s">
        <v>44</v>
      </c>
      <c r="F62" s="42" t="s">
        <v>44</v>
      </c>
      <c r="G62" s="26" t="s">
        <v>44</v>
      </c>
      <c r="H62" s="27" t="s">
        <v>46</v>
      </c>
      <c r="I62" s="23" t="str">
        <f t="shared" si="0"/>
        <v>P/N CONNU</v>
      </c>
      <c r="J62" s="34" t="s">
        <v>129</v>
      </c>
      <c r="K62" s="34" t="s">
        <v>682</v>
      </c>
      <c r="L62" s="34" t="s">
        <v>708</v>
      </c>
      <c r="M62" s="64">
        <v>783.33</v>
      </c>
      <c r="N62" s="64"/>
      <c r="O62" s="34" t="s">
        <v>1096</v>
      </c>
      <c r="P62" s="255"/>
      <c r="Q62" s="54">
        <v>1251019</v>
      </c>
      <c r="R62" s="56"/>
    </row>
    <row r="63" spans="1:18" ht="12.75" customHeight="1" x14ac:dyDescent="0.25">
      <c r="A63" s="165" t="s">
        <v>502</v>
      </c>
      <c r="B63" s="30">
        <v>27</v>
      </c>
      <c r="C63" s="27" t="s">
        <v>39</v>
      </c>
      <c r="D63" s="25" t="s">
        <v>129</v>
      </c>
      <c r="E63" s="27" t="s">
        <v>44</v>
      </c>
      <c r="F63" s="42" t="s">
        <v>44</v>
      </c>
      <c r="G63" s="26" t="s">
        <v>44</v>
      </c>
      <c r="H63" s="27" t="s">
        <v>46</v>
      </c>
      <c r="I63" s="23" t="str">
        <f t="shared" si="0"/>
        <v>P/N CONNU</v>
      </c>
      <c r="J63" s="34" t="s">
        <v>129</v>
      </c>
      <c r="K63" s="34" t="s">
        <v>682</v>
      </c>
      <c r="L63" s="34" t="s">
        <v>708</v>
      </c>
      <c r="M63" s="64">
        <v>783.33</v>
      </c>
      <c r="N63" s="64"/>
      <c r="O63" s="34" t="s">
        <v>1096</v>
      </c>
      <c r="P63" s="255"/>
      <c r="Q63" s="54">
        <v>1251019</v>
      </c>
      <c r="R63" s="56"/>
    </row>
    <row r="64" spans="1:18" ht="12.75" customHeight="1" x14ac:dyDescent="0.25">
      <c r="A64" s="161" t="s">
        <v>503</v>
      </c>
      <c r="B64" s="30">
        <v>27</v>
      </c>
      <c r="C64" s="27" t="s">
        <v>39</v>
      </c>
      <c r="D64" s="25" t="s">
        <v>129</v>
      </c>
      <c r="E64" s="27" t="s">
        <v>44</v>
      </c>
      <c r="F64" s="42" t="s">
        <v>44</v>
      </c>
      <c r="G64" s="26" t="s">
        <v>44</v>
      </c>
      <c r="H64" s="31" t="s">
        <v>46</v>
      </c>
      <c r="I64" s="23" t="str">
        <f t="shared" si="0"/>
        <v>P/N CONNU</v>
      </c>
      <c r="J64" s="34" t="s">
        <v>129</v>
      </c>
      <c r="K64" s="34" t="s">
        <v>685</v>
      </c>
      <c r="L64" s="34" t="s">
        <v>708</v>
      </c>
      <c r="M64" s="63">
        <v>0</v>
      </c>
      <c r="N64" s="63">
        <v>0</v>
      </c>
      <c r="O64" s="34"/>
      <c r="P64" s="255"/>
      <c r="Q64" s="54">
        <v>1251019</v>
      </c>
      <c r="R64" s="56"/>
    </row>
    <row r="65" spans="1:18" ht="12.75" customHeight="1" x14ac:dyDescent="0.25">
      <c r="A65" s="161" t="s">
        <v>504</v>
      </c>
      <c r="B65" s="30">
        <v>27</v>
      </c>
      <c r="C65" s="25" t="s">
        <v>81</v>
      </c>
      <c r="D65" s="27" t="s">
        <v>44</v>
      </c>
      <c r="E65" s="27" t="s">
        <v>59</v>
      </c>
      <c r="F65" s="46" t="s">
        <v>44</v>
      </c>
      <c r="G65" s="25" t="s">
        <v>44</v>
      </c>
      <c r="H65" s="27" t="s">
        <v>46</v>
      </c>
      <c r="I65" s="23" t="str">
        <f t="shared" ref="I65:I127" si="1">IF(ISTEXT(A65),"P/N CONNU","")</f>
        <v>P/N CONNU</v>
      </c>
      <c r="J65" s="34" t="s">
        <v>44</v>
      </c>
      <c r="K65" s="34" t="s">
        <v>682</v>
      </c>
      <c r="L65" s="34" t="s">
        <v>708</v>
      </c>
      <c r="M65" s="64">
        <v>801.67</v>
      </c>
      <c r="N65" s="64"/>
      <c r="O65" s="34" t="s">
        <v>1096</v>
      </c>
      <c r="P65" s="255"/>
      <c r="Q65" s="54">
        <v>1251019</v>
      </c>
      <c r="R65" s="56"/>
    </row>
    <row r="66" spans="1:18" ht="12.75" customHeight="1" x14ac:dyDescent="0.25">
      <c r="A66" s="161" t="s">
        <v>505</v>
      </c>
      <c r="B66" s="30">
        <v>27</v>
      </c>
      <c r="C66" s="25" t="s">
        <v>39</v>
      </c>
      <c r="D66" s="27" t="s">
        <v>44</v>
      </c>
      <c r="E66" s="27" t="s">
        <v>44</v>
      </c>
      <c r="F66" s="46" t="s">
        <v>44</v>
      </c>
      <c r="G66" s="25" t="s">
        <v>44</v>
      </c>
      <c r="H66" s="25" t="s">
        <v>46</v>
      </c>
      <c r="I66" s="23" t="str">
        <f t="shared" si="1"/>
        <v>P/N CONNU</v>
      </c>
      <c r="J66" s="33" t="s">
        <v>143</v>
      </c>
      <c r="K66" s="33"/>
      <c r="L66" s="34" t="s">
        <v>708</v>
      </c>
      <c r="M66" s="63">
        <v>0</v>
      </c>
      <c r="N66" s="63">
        <v>0</v>
      </c>
      <c r="O66" s="34" t="s">
        <v>129</v>
      </c>
      <c r="P66" s="255"/>
      <c r="Q66" s="54">
        <v>1285005</v>
      </c>
      <c r="R66" s="56"/>
    </row>
    <row r="67" spans="1:18" ht="12.75" customHeight="1" x14ac:dyDescent="0.25">
      <c r="A67" s="161" t="s">
        <v>506</v>
      </c>
      <c r="B67" s="30">
        <v>27</v>
      </c>
      <c r="C67" s="25" t="s">
        <v>81</v>
      </c>
      <c r="D67" s="27" t="s">
        <v>44</v>
      </c>
      <c r="E67" s="27" t="s">
        <v>59</v>
      </c>
      <c r="F67" s="46" t="s">
        <v>44</v>
      </c>
      <c r="G67" s="25" t="s">
        <v>44</v>
      </c>
      <c r="H67" s="27" t="s">
        <v>46</v>
      </c>
      <c r="I67" s="23" t="str">
        <f t="shared" si="1"/>
        <v>P/N CONNU</v>
      </c>
      <c r="J67" s="33" t="s">
        <v>44</v>
      </c>
      <c r="K67" s="34" t="s">
        <v>682</v>
      </c>
      <c r="L67" s="34" t="s">
        <v>708</v>
      </c>
      <c r="M67" s="64">
        <v>1074</v>
      </c>
      <c r="N67" s="64">
        <v>1850</v>
      </c>
      <c r="O67" s="34" t="s">
        <v>1097</v>
      </c>
      <c r="P67" s="256">
        <v>3.06</v>
      </c>
      <c r="Q67" s="54">
        <v>1251019</v>
      </c>
      <c r="R67" s="56"/>
    </row>
    <row r="68" spans="1:18" ht="12.75" customHeight="1" x14ac:dyDescent="0.25">
      <c r="A68" s="161" t="s">
        <v>507</v>
      </c>
      <c r="B68" s="30">
        <v>27</v>
      </c>
      <c r="C68" s="25" t="s">
        <v>81</v>
      </c>
      <c r="D68" s="27" t="s">
        <v>44</v>
      </c>
      <c r="E68" s="27" t="s">
        <v>59</v>
      </c>
      <c r="F68" s="46" t="s">
        <v>44</v>
      </c>
      <c r="G68" s="25" t="s">
        <v>44</v>
      </c>
      <c r="H68" s="27" t="s">
        <v>46</v>
      </c>
      <c r="I68" s="23" t="str">
        <f t="shared" si="1"/>
        <v>P/N CONNU</v>
      </c>
      <c r="J68" s="33" t="s">
        <v>217</v>
      </c>
      <c r="K68" s="34" t="s">
        <v>682</v>
      </c>
      <c r="L68" s="34" t="s">
        <v>708</v>
      </c>
      <c r="M68" s="64">
        <v>1466</v>
      </c>
      <c r="N68" s="64">
        <v>2436</v>
      </c>
      <c r="O68" s="34" t="s">
        <v>1097</v>
      </c>
      <c r="P68" s="255">
        <v>3.53</v>
      </c>
      <c r="Q68" s="54">
        <v>1251019</v>
      </c>
      <c r="R68" s="56"/>
    </row>
    <row r="69" spans="1:18" ht="12.75" customHeight="1" x14ac:dyDescent="0.25">
      <c r="A69" s="161" t="s">
        <v>508</v>
      </c>
      <c r="B69" s="30">
        <v>27</v>
      </c>
      <c r="C69" s="40" t="s">
        <v>81</v>
      </c>
      <c r="D69" s="27" t="s">
        <v>44</v>
      </c>
      <c r="E69" s="27" t="s">
        <v>59</v>
      </c>
      <c r="F69" s="46" t="s">
        <v>44</v>
      </c>
      <c r="G69" s="25" t="s">
        <v>44</v>
      </c>
      <c r="H69" s="27" t="s">
        <v>46</v>
      </c>
      <c r="I69" s="23" t="str">
        <f t="shared" si="1"/>
        <v>P/N CONNU</v>
      </c>
      <c r="J69" s="33" t="s">
        <v>236</v>
      </c>
      <c r="K69" s="34" t="s">
        <v>682</v>
      </c>
      <c r="L69" s="34" t="s">
        <v>708</v>
      </c>
      <c r="M69" s="64">
        <v>1000</v>
      </c>
      <c r="N69" s="64"/>
      <c r="O69" s="34" t="s">
        <v>1096</v>
      </c>
      <c r="P69" s="255"/>
      <c r="Q69" s="54">
        <v>1251019</v>
      </c>
      <c r="R69" s="56"/>
    </row>
    <row r="70" spans="1:18" ht="12.75" customHeight="1" x14ac:dyDescent="0.25">
      <c r="A70" s="161" t="s">
        <v>509</v>
      </c>
      <c r="B70" s="30">
        <v>27</v>
      </c>
      <c r="C70" s="40" t="s">
        <v>81</v>
      </c>
      <c r="D70" s="27" t="s">
        <v>44</v>
      </c>
      <c r="E70" s="27" t="s">
        <v>44</v>
      </c>
      <c r="F70" s="46" t="s">
        <v>240</v>
      </c>
      <c r="G70" s="25" t="s">
        <v>43</v>
      </c>
      <c r="H70" s="25" t="s">
        <v>46</v>
      </c>
      <c r="I70" s="23" t="str">
        <f t="shared" si="1"/>
        <v>P/N CONNU</v>
      </c>
      <c r="J70" s="33" t="s">
        <v>44</v>
      </c>
      <c r="K70" s="33" t="s">
        <v>685</v>
      </c>
      <c r="L70" s="34" t="s">
        <v>708</v>
      </c>
      <c r="M70" s="63">
        <v>0</v>
      </c>
      <c r="N70" s="63">
        <v>0</v>
      </c>
      <c r="O70" s="34"/>
      <c r="P70" s="255"/>
      <c r="Q70" s="54">
        <v>1251019</v>
      </c>
      <c r="R70" s="56"/>
    </row>
    <row r="71" spans="1:18" ht="12.75" customHeight="1" x14ac:dyDescent="0.25">
      <c r="A71" s="161" t="s">
        <v>510</v>
      </c>
      <c r="B71" s="30">
        <v>28</v>
      </c>
      <c r="C71" s="25" t="s">
        <v>39</v>
      </c>
      <c r="D71" s="25" t="s">
        <v>129</v>
      </c>
      <c r="E71" s="27" t="s">
        <v>44</v>
      </c>
      <c r="F71" s="42" t="s">
        <v>44</v>
      </c>
      <c r="G71" s="25" t="s">
        <v>44</v>
      </c>
      <c r="H71" s="31" t="s">
        <v>46</v>
      </c>
      <c r="I71" s="23" t="str">
        <f t="shared" si="1"/>
        <v>P/N CONNU</v>
      </c>
      <c r="J71" s="34" t="s">
        <v>129</v>
      </c>
      <c r="K71" s="33" t="s">
        <v>685</v>
      </c>
      <c r="L71" s="34" t="s">
        <v>708</v>
      </c>
      <c r="M71" s="63">
        <v>0</v>
      </c>
      <c r="N71" s="63">
        <v>0</v>
      </c>
      <c r="O71" s="34"/>
      <c r="P71" s="255"/>
      <c r="Q71" s="54">
        <v>1251019</v>
      </c>
      <c r="R71" s="56"/>
    </row>
    <row r="72" spans="1:18" ht="12.75" customHeight="1" x14ac:dyDescent="0.25">
      <c r="A72" s="161" t="s">
        <v>511</v>
      </c>
      <c r="B72" s="30">
        <v>28</v>
      </c>
      <c r="C72" s="25" t="s">
        <v>81</v>
      </c>
      <c r="D72" s="25" t="s">
        <v>44</v>
      </c>
      <c r="E72" s="27" t="s">
        <v>44</v>
      </c>
      <c r="F72" s="42" t="s">
        <v>44</v>
      </c>
      <c r="G72" s="25" t="s">
        <v>44</v>
      </c>
      <c r="H72" s="31" t="s">
        <v>46</v>
      </c>
      <c r="I72" s="23" t="str">
        <f t="shared" si="1"/>
        <v>P/N CONNU</v>
      </c>
      <c r="J72" s="34" t="s">
        <v>129</v>
      </c>
      <c r="K72" s="33" t="s">
        <v>685</v>
      </c>
      <c r="L72" s="34" t="s">
        <v>708</v>
      </c>
      <c r="M72" s="63">
        <v>0</v>
      </c>
      <c r="N72" s="63">
        <v>0</v>
      </c>
      <c r="O72" s="34"/>
      <c r="P72" s="255"/>
      <c r="Q72" s="54">
        <v>1251019</v>
      </c>
      <c r="R72" s="56"/>
    </row>
    <row r="73" spans="1:18" ht="12.75" customHeight="1" x14ac:dyDescent="0.25">
      <c r="A73" s="164" t="s">
        <v>512</v>
      </c>
      <c r="B73" s="30">
        <v>28</v>
      </c>
      <c r="C73" s="27" t="s">
        <v>39</v>
      </c>
      <c r="D73" s="25" t="s">
        <v>129</v>
      </c>
      <c r="E73" s="27" t="s">
        <v>44</v>
      </c>
      <c r="F73" s="42" t="s">
        <v>44</v>
      </c>
      <c r="G73" s="26" t="s">
        <v>44</v>
      </c>
      <c r="H73" s="31" t="s">
        <v>9</v>
      </c>
      <c r="I73" s="23" t="str">
        <f t="shared" si="1"/>
        <v>P/N CONNU</v>
      </c>
      <c r="J73" s="34" t="s">
        <v>129</v>
      </c>
      <c r="K73" s="33" t="s">
        <v>685</v>
      </c>
      <c r="L73" s="34" t="s">
        <v>708</v>
      </c>
      <c r="M73" s="63">
        <v>0</v>
      </c>
      <c r="N73" s="63">
        <v>0</v>
      </c>
      <c r="O73" s="34"/>
      <c r="P73" s="255"/>
      <c r="Q73" s="54">
        <v>1251019</v>
      </c>
      <c r="R73" s="56"/>
    </row>
    <row r="74" spans="1:18" ht="12.75" customHeight="1" x14ac:dyDescent="0.25">
      <c r="A74" s="161" t="s">
        <v>513</v>
      </c>
      <c r="B74" s="30">
        <v>28</v>
      </c>
      <c r="C74" s="27" t="s">
        <v>39</v>
      </c>
      <c r="D74" s="25" t="s">
        <v>129</v>
      </c>
      <c r="E74" s="27" t="s">
        <v>44</v>
      </c>
      <c r="F74" s="42" t="s">
        <v>44</v>
      </c>
      <c r="G74" s="26" t="s">
        <v>44</v>
      </c>
      <c r="H74" s="31" t="s">
        <v>46</v>
      </c>
      <c r="I74" s="23" t="str">
        <f t="shared" si="1"/>
        <v>P/N CONNU</v>
      </c>
      <c r="J74" s="34" t="s">
        <v>129</v>
      </c>
      <c r="K74" s="33" t="s">
        <v>685</v>
      </c>
      <c r="L74" s="34" t="s">
        <v>708</v>
      </c>
      <c r="M74" s="63">
        <v>0</v>
      </c>
      <c r="N74" s="63">
        <v>0</v>
      </c>
      <c r="O74" s="34"/>
      <c r="P74" s="255"/>
      <c r="Q74" s="54">
        <v>1251019</v>
      </c>
      <c r="R74" s="56"/>
    </row>
    <row r="75" spans="1:18" ht="12.75" customHeight="1" x14ac:dyDescent="0.25">
      <c r="A75" s="160" t="s">
        <v>514</v>
      </c>
      <c r="B75" s="30">
        <v>28</v>
      </c>
      <c r="C75" s="27" t="s">
        <v>39</v>
      </c>
      <c r="D75" s="25" t="s">
        <v>129</v>
      </c>
      <c r="E75" s="27" t="s">
        <v>44</v>
      </c>
      <c r="F75" s="42" t="s">
        <v>44</v>
      </c>
      <c r="G75" s="26" t="s">
        <v>44</v>
      </c>
      <c r="H75" s="31" t="s">
        <v>46</v>
      </c>
      <c r="I75" s="23" t="str">
        <f t="shared" si="1"/>
        <v>P/N CONNU</v>
      </c>
      <c r="J75" s="34" t="s">
        <v>129</v>
      </c>
      <c r="K75" s="33" t="s">
        <v>685</v>
      </c>
      <c r="L75" s="34" t="s">
        <v>708</v>
      </c>
      <c r="M75" s="63">
        <v>0</v>
      </c>
      <c r="N75" s="63">
        <v>0</v>
      </c>
      <c r="O75" s="34"/>
      <c r="P75" s="255"/>
      <c r="Q75" s="54">
        <v>1251019</v>
      </c>
      <c r="R75" s="56"/>
    </row>
    <row r="76" spans="1:18" ht="12.75" customHeight="1" x14ac:dyDescent="0.25">
      <c r="A76" s="161" t="s">
        <v>515</v>
      </c>
      <c r="B76" s="30">
        <v>29</v>
      </c>
      <c r="C76" s="25" t="s">
        <v>39</v>
      </c>
      <c r="D76" s="25" t="s">
        <v>129</v>
      </c>
      <c r="E76" s="27" t="s">
        <v>44</v>
      </c>
      <c r="F76" s="42" t="s">
        <v>44</v>
      </c>
      <c r="G76" s="25" t="s">
        <v>44</v>
      </c>
      <c r="H76" s="31" t="s">
        <v>46</v>
      </c>
      <c r="I76" s="23" t="str">
        <f t="shared" si="1"/>
        <v>P/N CONNU</v>
      </c>
      <c r="J76" s="34" t="s">
        <v>129</v>
      </c>
      <c r="K76" s="33" t="s">
        <v>685</v>
      </c>
      <c r="L76" s="34" t="s">
        <v>708</v>
      </c>
      <c r="M76" s="63">
        <v>0</v>
      </c>
      <c r="N76" s="63">
        <v>0</v>
      </c>
      <c r="O76" s="34"/>
      <c r="P76" s="255"/>
      <c r="Q76" s="54">
        <v>1251019</v>
      </c>
      <c r="R76" s="56"/>
    </row>
    <row r="77" spans="1:18" ht="12.75" customHeight="1" x14ac:dyDescent="0.25">
      <c r="A77" s="161" t="s">
        <v>516</v>
      </c>
      <c r="B77" s="30">
        <v>29</v>
      </c>
      <c r="C77" s="25" t="s">
        <v>81</v>
      </c>
      <c r="D77" s="25" t="s">
        <v>44</v>
      </c>
      <c r="E77" s="27" t="s">
        <v>44</v>
      </c>
      <c r="F77" s="42">
        <v>6808101600</v>
      </c>
      <c r="G77" s="25" t="s">
        <v>43</v>
      </c>
      <c r="H77" s="31" t="s">
        <v>46</v>
      </c>
      <c r="I77" s="23" t="str">
        <f t="shared" si="1"/>
        <v>P/N CONNU</v>
      </c>
      <c r="J77" s="34" t="s">
        <v>44</v>
      </c>
      <c r="K77" s="33" t="s">
        <v>685</v>
      </c>
      <c r="L77" s="34" t="s">
        <v>708</v>
      </c>
      <c r="M77" s="63">
        <v>0</v>
      </c>
      <c r="N77" s="63">
        <v>0</v>
      </c>
      <c r="O77" s="34"/>
      <c r="P77" s="255"/>
      <c r="Q77" s="54">
        <v>1251019</v>
      </c>
      <c r="R77" s="56"/>
    </row>
    <row r="78" spans="1:18" ht="12.75" customHeight="1" x14ac:dyDescent="0.25">
      <c r="A78" s="164" t="s">
        <v>517</v>
      </c>
      <c r="B78" s="30">
        <v>29</v>
      </c>
      <c r="C78" s="27" t="s">
        <v>39</v>
      </c>
      <c r="D78" s="25" t="s">
        <v>129</v>
      </c>
      <c r="E78" s="27" t="s">
        <v>44</v>
      </c>
      <c r="F78" s="42" t="s">
        <v>44</v>
      </c>
      <c r="G78" s="26" t="s">
        <v>44</v>
      </c>
      <c r="H78" s="31" t="s">
        <v>46</v>
      </c>
      <c r="I78" s="23" t="str">
        <f t="shared" si="1"/>
        <v>P/N CONNU</v>
      </c>
      <c r="J78" s="34" t="s">
        <v>129</v>
      </c>
      <c r="K78" s="33" t="s">
        <v>685</v>
      </c>
      <c r="L78" s="34" t="s">
        <v>708</v>
      </c>
      <c r="M78" s="63">
        <v>0</v>
      </c>
      <c r="N78" s="63">
        <v>0</v>
      </c>
      <c r="O78" s="34"/>
      <c r="P78" s="255"/>
      <c r="Q78" s="54">
        <v>1251019</v>
      </c>
      <c r="R78" s="56"/>
    </row>
    <row r="79" spans="1:18" ht="12.75" customHeight="1" x14ac:dyDescent="0.25">
      <c r="A79" s="161" t="s">
        <v>518</v>
      </c>
      <c r="B79" s="30">
        <v>29</v>
      </c>
      <c r="C79" s="27" t="s">
        <v>39</v>
      </c>
      <c r="D79" s="25" t="s">
        <v>129</v>
      </c>
      <c r="E79" s="27" t="s">
        <v>44</v>
      </c>
      <c r="F79" s="42" t="s">
        <v>44</v>
      </c>
      <c r="G79" s="26" t="s">
        <v>44</v>
      </c>
      <c r="H79" s="31" t="s">
        <v>46</v>
      </c>
      <c r="I79" s="23" t="str">
        <f t="shared" si="1"/>
        <v>P/N CONNU</v>
      </c>
      <c r="J79" s="34" t="s">
        <v>129</v>
      </c>
      <c r="K79" s="33" t="s">
        <v>685</v>
      </c>
      <c r="L79" s="34" t="s">
        <v>708</v>
      </c>
      <c r="M79" s="63">
        <v>0</v>
      </c>
      <c r="N79" s="63">
        <v>0</v>
      </c>
      <c r="O79" s="34"/>
      <c r="P79" s="255"/>
      <c r="Q79" s="54">
        <v>1251019</v>
      </c>
      <c r="R79" s="56"/>
    </row>
    <row r="80" spans="1:18" ht="12.75" customHeight="1" x14ac:dyDescent="0.25">
      <c r="A80" s="161" t="s">
        <v>519</v>
      </c>
      <c r="B80" s="30">
        <v>29</v>
      </c>
      <c r="C80" s="27" t="s">
        <v>39</v>
      </c>
      <c r="D80" s="25" t="s">
        <v>129</v>
      </c>
      <c r="E80" s="27" t="s">
        <v>44</v>
      </c>
      <c r="F80" s="42" t="s">
        <v>44</v>
      </c>
      <c r="G80" s="26" t="s">
        <v>44</v>
      </c>
      <c r="H80" s="31" t="s">
        <v>46</v>
      </c>
      <c r="I80" s="23" t="str">
        <f t="shared" si="1"/>
        <v>P/N CONNU</v>
      </c>
      <c r="J80" s="34" t="s">
        <v>129</v>
      </c>
      <c r="K80" s="33" t="s">
        <v>685</v>
      </c>
      <c r="L80" s="34" t="s">
        <v>708</v>
      </c>
      <c r="M80" s="63">
        <v>0</v>
      </c>
      <c r="N80" s="63">
        <v>0</v>
      </c>
      <c r="O80" s="34"/>
      <c r="P80" s="255"/>
      <c r="Q80" s="54">
        <v>1251019</v>
      </c>
      <c r="R80" s="56"/>
    </row>
    <row r="81" spans="1:18" ht="12.75" customHeight="1" x14ac:dyDescent="0.25">
      <c r="A81" s="161" t="s">
        <v>520</v>
      </c>
      <c r="B81" s="30">
        <v>30</v>
      </c>
      <c r="C81" s="25" t="s">
        <v>39</v>
      </c>
      <c r="D81" s="27" t="s">
        <v>44</v>
      </c>
      <c r="E81" s="27" t="s">
        <v>44</v>
      </c>
      <c r="F81" s="46" t="s">
        <v>44</v>
      </c>
      <c r="G81" s="25" t="s">
        <v>44</v>
      </c>
      <c r="H81" s="25" t="s">
        <v>46</v>
      </c>
      <c r="I81" s="23" t="str">
        <f t="shared" si="1"/>
        <v>P/N CONNU</v>
      </c>
      <c r="J81" s="33" t="s">
        <v>143</v>
      </c>
      <c r="K81" s="33"/>
      <c r="L81" s="34" t="s">
        <v>708</v>
      </c>
      <c r="M81" s="63">
        <v>0</v>
      </c>
      <c r="N81" s="63">
        <v>0</v>
      </c>
      <c r="O81" s="34" t="s">
        <v>129</v>
      </c>
      <c r="P81" s="255"/>
      <c r="Q81" s="54">
        <v>1285005</v>
      </c>
      <c r="R81" s="56"/>
    </row>
    <row r="82" spans="1:18" ht="12.75" customHeight="1" x14ac:dyDescent="0.25">
      <c r="A82" s="161" t="s">
        <v>51</v>
      </c>
      <c r="B82" s="30">
        <v>31</v>
      </c>
      <c r="C82" s="25" t="s">
        <v>81</v>
      </c>
      <c r="D82" s="27" t="s">
        <v>44</v>
      </c>
      <c r="E82" s="27" t="s">
        <v>59</v>
      </c>
      <c r="F82" s="43" t="s">
        <v>52</v>
      </c>
      <c r="G82" s="27" t="s">
        <v>43</v>
      </c>
      <c r="H82" s="27" t="s">
        <v>46</v>
      </c>
      <c r="I82" s="23" t="str">
        <f t="shared" si="1"/>
        <v>P/N CONNU</v>
      </c>
      <c r="J82" s="34" t="s">
        <v>129</v>
      </c>
      <c r="K82" s="34" t="s">
        <v>682</v>
      </c>
      <c r="L82" s="34" t="s">
        <v>708</v>
      </c>
      <c r="M82" s="64">
        <v>1939</v>
      </c>
      <c r="N82" s="64"/>
      <c r="O82" s="34" t="s">
        <v>1096</v>
      </c>
      <c r="P82" s="255"/>
      <c r="Q82" s="54">
        <v>1251019</v>
      </c>
      <c r="R82" s="56"/>
    </row>
    <row r="83" spans="1:18" ht="12.75" customHeight="1" x14ac:dyDescent="0.25">
      <c r="A83" s="161" t="s">
        <v>521</v>
      </c>
      <c r="B83" s="30">
        <v>34</v>
      </c>
      <c r="C83" s="25" t="s">
        <v>39</v>
      </c>
      <c r="D83" s="25" t="s">
        <v>129</v>
      </c>
      <c r="E83" s="27" t="s">
        <v>44</v>
      </c>
      <c r="F83" s="42" t="s">
        <v>44</v>
      </c>
      <c r="G83" s="25" t="s">
        <v>44</v>
      </c>
      <c r="H83" s="31" t="s">
        <v>46</v>
      </c>
      <c r="I83" s="23" t="str">
        <f t="shared" si="1"/>
        <v>P/N CONNU</v>
      </c>
      <c r="J83" s="34" t="s">
        <v>129</v>
      </c>
      <c r="K83" s="34" t="s">
        <v>685</v>
      </c>
      <c r="L83" s="34" t="s">
        <v>708</v>
      </c>
      <c r="M83" s="63">
        <v>0</v>
      </c>
      <c r="N83" s="63">
        <v>0</v>
      </c>
      <c r="O83" s="34"/>
      <c r="P83" s="255"/>
      <c r="Q83" s="54">
        <v>1251019</v>
      </c>
      <c r="R83" s="56"/>
    </row>
    <row r="84" spans="1:18" ht="12.75" customHeight="1" x14ac:dyDescent="0.25">
      <c r="A84" s="161" t="s">
        <v>522</v>
      </c>
      <c r="B84" s="30">
        <v>34</v>
      </c>
      <c r="C84" s="25" t="s">
        <v>81</v>
      </c>
      <c r="D84" s="25" t="s">
        <v>44</v>
      </c>
      <c r="E84" s="27" t="s">
        <v>44</v>
      </c>
      <c r="F84" s="42" t="s">
        <v>44</v>
      </c>
      <c r="G84" s="25" t="s">
        <v>44</v>
      </c>
      <c r="H84" s="31" t="s">
        <v>46</v>
      </c>
      <c r="I84" s="23" t="str">
        <f t="shared" si="1"/>
        <v>P/N CONNU</v>
      </c>
      <c r="J84" s="34" t="s">
        <v>44</v>
      </c>
      <c r="K84" s="34" t="s">
        <v>685</v>
      </c>
      <c r="L84" s="34" t="s">
        <v>708</v>
      </c>
      <c r="M84" s="63">
        <v>0</v>
      </c>
      <c r="N84" s="63">
        <v>0</v>
      </c>
      <c r="O84" s="34"/>
      <c r="P84" s="255"/>
      <c r="Q84" s="54">
        <v>1251019</v>
      </c>
      <c r="R84" s="56"/>
    </row>
    <row r="85" spans="1:18" ht="12.75" customHeight="1" x14ac:dyDescent="0.25">
      <c r="A85" s="161" t="s">
        <v>523</v>
      </c>
      <c r="B85" s="30">
        <v>34</v>
      </c>
      <c r="C85" s="27" t="s">
        <v>39</v>
      </c>
      <c r="D85" s="25" t="s">
        <v>129</v>
      </c>
      <c r="E85" s="27" t="s">
        <v>44</v>
      </c>
      <c r="F85" s="42" t="s">
        <v>44</v>
      </c>
      <c r="G85" s="26" t="s">
        <v>44</v>
      </c>
      <c r="H85" s="31" t="s">
        <v>46</v>
      </c>
      <c r="I85" s="23" t="str">
        <f t="shared" si="1"/>
        <v>P/N CONNU</v>
      </c>
      <c r="J85" s="34" t="s">
        <v>129</v>
      </c>
      <c r="K85" s="34" t="s">
        <v>685</v>
      </c>
      <c r="L85" s="34" t="s">
        <v>708</v>
      </c>
      <c r="M85" s="63">
        <v>0</v>
      </c>
      <c r="N85" s="63">
        <v>0</v>
      </c>
      <c r="O85" s="34"/>
      <c r="P85" s="255"/>
      <c r="Q85" s="54">
        <v>1251019</v>
      </c>
      <c r="R85" s="56"/>
    </row>
    <row r="86" spans="1:18" ht="12.75" customHeight="1" x14ac:dyDescent="0.25">
      <c r="A86" s="161" t="s">
        <v>524</v>
      </c>
      <c r="B86" s="30">
        <v>34</v>
      </c>
      <c r="C86" s="27" t="s">
        <v>39</v>
      </c>
      <c r="D86" s="25" t="s">
        <v>129</v>
      </c>
      <c r="E86" s="27" t="s">
        <v>44</v>
      </c>
      <c r="F86" s="42" t="s">
        <v>44</v>
      </c>
      <c r="G86" s="26" t="s">
        <v>44</v>
      </c>
      <c r="H86" s="31" t="s">
        <v>46</v>
      </c>
      <c r="I86" s="23" t="str">
        <f t="shared" si="1"/>
        <v>P/N CONNU</v>
      </c>
      <c r="J86" s="34" t="s">
        <v>129</v>
      </c>
      <c r="K86" s="34" t="s">
        <v>685</v>
      </c>
      <c r="L86" s="34" t="s">
        <v>708</v>
      </c>
      <c r="M86" s="63">
        <v>0</v>
      </c>
      <c r="N86" s="63">
        <v>0</v>
      </c>
      <c r="O86" s="34"/>
      <c r="P86" s="255"/>
      <c r="Q86" s="54">
        <v>1251019</v>
      </c>
      <c r="R86" s="56"/>
    </row>
    <row r="87" spans="1:18" ht="12.75" customHeight="1" x14ac:dyDescent="0.25">
      <c r="A87" s="161" t="s">
        <v>525</v>
      </c>
      <c r="B87" s="30">
        <v>34</v>
      </c>
      <c r="C87" s="27" t="s">
        <v>39</v>
      </c>
      <c r="D87" s="25" t="s">
        <v>129</v>
      </c>
      <c r="E87" s="27" t="s">
        <v>44</v>
      </c>
      <c r="F87" s="42" t="s">
        <v>44</v>
      </c>
      <c r="G87" s="26" t="s">
        <v>44</v>
      </c>
      <c r="H87" s="31" t="s">
        <v>9</v>
      </c>
      <c r="I87" s="23" t="str">
        <f t="shared" si="1"/>
        <v>P/N CONNU</v>
      </c>
      <c r="J87" s="34" t="s">
        <v>129</v>
      </c>
      <c r="K87" s="34" t="s">
        <v>685</v>
      </c>
      <c r="L87" s="34" t="s">
        <v>708</v>
      </c>
      <c r="M87" s="63">
        <v>0</v>
      </c>
      <c r="N87" s="63">
        <v>0</v>
      </c>
      <c r="O87" s="34"/>
      <c r="P87" s="255"/>
      <c r="Q87" s="54">
        <v>1251019</v>
      </c>
      <c r="R87" s="56"/>
    </row>
    <row r="88" spans="1:18" ht="12.75" customHeight="1" x14ac:dyDescent="0.25">
      <c r="A88" s="161" t="s">
        <v>526</v>
      </c>
      <c r="B88" s="30">
        <v>34</v>
      </c>
      <c r="C88" s="27" t="s">
        <v>39</v>
      </c>
      <c r="D88" s="25" t="s">
        <v>129</v>
      </c>
      <c r="E88" s="27" t="s">
        <v>44</v>
      </c>
      <c r="F88" s="42" t="s">
        <v>44</v>
      </c>
      <c r="G88" s="26" t="s">
        <v>44</v>
      </c>
      <c r="H88" s="31" t="s">
        <v>9</v>
      </c>
      <c r="I88" s="23" t="str">
        <f t="shared" si="1"/>
        <v>P/N CONNU</v>
      </c>
      <c r="J88" s="34" t="s">
        <v>129</v>
      </c>
      <c r="K88" s="34" t="s">
        <v>685</v>
      </c>
      <c r="L88" s="34" t="s">
        <v>708</v>
      </c>
      <c r="M88" s="63">
        <v>0</v>
      </c>
      <c r="N88" s="63">
        <v>0</v>
      </c>
      <c r="O88" s="34"/>
      <c r="P88" s="255"/>
      <c r="Q88" s="54">
        <v>1251019</v>
      </c>
      <c r="R88" s="56"/>
    </row>
    <row r="89" spans="1:18" ht="12.75" customHeight="1" x14ac:dyDescent="0.25">
      <c r="A89" s="160" t="s">
        <v>527</v>
      </c>
      <c r="B89" s="30">
        <v>34</v>
      </c>
      <c r="C89" s="27" t="s">
        <v>39</v>
      </c>
      <c r="D89" s="25" t="s">
        <v>129</v>
      </c>
      <c r="E89" s="27" t="s">
        <v>44</v>
      </c>
      <c r="F89" s="42" t="s">
        <v>44</v>
      </c>
      <c r="G89" s="26" t="s">
        <v>44</v>
      </c>
      <c r="H89" s="31" t="s">
        <v>9</v>
      </c>
      <c r="I89" s="23" t="str">
        <f t="shared" si="1"/>
        <v>P/N CONNU</v>
      </c>
      <c r="J89" s="34" t="s">
        <v>129</v>
      </c>
      <c r="K89" s="34" t="s">
        <v>685</v>
      </c>
      <c r="L89" s="34" t="s">
        <v>708</v>
      </c>
      <c r="M89" s="63">
        <v>0</v>
      </c>
      <c r="N89" s="63">
        <v>0</v>
      </c>
      <c r="O89" s="34"/>
      <c r="P89" s="255"/>
      <c r="Q89" s="54">
        <v>1251019</v>
      </c>
      <c r="R89" s="56"/>
    </row>
    <row r="90" spans="1:18" ht="12.75" customHeight="1" x14ac:dyDescent="0.25">
      <c r="A90" s="161" t="s">
        <v>191</v>
      </c>
      <c r="B90" s="30">
        <v>34</v>
      </c>
      <c r="C90" s="25" t="s">
        <v>81</v>
      </c>
      <c r="D90" s="25" t="s">
        <v>44</v>
      </c>
      <c r="E90" s="40" t="s">
        <v>59</v>
      </c>
      <c r="F90" s="43" t="s">
        <v>192</v>
      </c>
      <c r="G90" s="25" t="s">
        <v>43</v>
      </c>
      <c r="H90" s="25" t="s">
        <v>46</v>
      </c>
      <c r="I90" s="23" t="str">
        <f t="shared" si="1"/>
        <v>P/N CONNU</v>
      </c>
      <c r="J90" s="34" t="s">
        <v>193</v>
      </c>
      <c r="K90" s="34" t="s">
        <v>682</v>
      </c>
      <c r="L90" s="34" t="s">
        <v>708</v>
      </c>
      <c r="M90" s="64">
        <v>968</v>
      </c>
      <c r="N90" s="64"/>
      <c r="O90" s="34" t="s">
        <v>1096</v>
      </c>
      <c r="P90" s="255"/>
      <c r="Q90" s="54">
        <v>1251019</v>
      </c>
      <c r="R90" s="56"/>
    </row>
    <row r="91" spans="1:18" ht="12.75" customHeight="1" x14ac:dyDescent="0.25">
      <c r="A91" s="161" t="s">
        <v>528</v>
      </c>
      <c r="B91" s="30">
        <v>35</v>
      </c>
      <c r="C91" s="25" t="s">
        <v>39</v>
      </c>
      <c r="D91" s="27" t="s">
        <v>44</v>
      </c>
      <c r="E91" s="27" t="s">
        <v>44</v>
      </c>
      <c r="F91" s="46" t="s">
        <v>44</v>
      </c>
      <c r="G91" s="25" t="s">
        <v>44</v>
      </c>
      <c r="H91" s="25" t="s">
        <v>46</v>
      </c>
      <c r="I91" s="23" t="str">
        <f t="shared" si="1"/>
        <v>P/N CONNU</v>
      </c>
      <c r="J91" s="33" t="s">
        <v>143</v>
      </c>
      <c r="K91" s="33"/>
      <c r="L91" s="34" t="s">
        <v>708</v>
      </c>
      <c r="M91" s="63">
        <v>0</v>
      </c>
      <c r="N91" s="63">
        <v>0</v>
      </c>
      <c r="O91" s="34" t="s">
        <v>129</v>
      </c>
      <c r="P91" s="255"/>
      <c r="Q91" s="54">
        <v>1285005</v>
      </c>
      <c r="R91" s="56"/>
    </row>
    <row r="92" spans="1:18" ht="12.75" customHeight="1" x14ac:dyDescent="0.25">
      <c r="A92" s="161" t="s">
        <v>306</v>
      </c>
      <c r="B92" s="30">
        <v>39</v>
      </c>
      <c r="C92" s="25" t="s">
        <v>81</v>
      </c>
      <c r="D92" s="25" t="s">
        <v>44</v>
      </c>
      <c r="E92" s="40" t="s">
        <v>59</v>
      </c>
      <c r="F92" s="43" t="s">
        <v>308</v>
      </c>
      <c r="G92" s="27" t="s">
        <v>43</v>
      </c>
      <c r="H92" s="27" t="s">
        <v>46</v>
      </c>
      <c r="I92" s="23" t="str">
        <f t="shared" si="1"/>
        <v>P/N CONNU</v>
      </c>
      <c r="J92" s="33" t="s">
        <v>215</v>
      </c>
      <c r="K92" s="34" t="s">
        <v>682</v>
      </c>
      <c r="L92" s="34" t="s">
        <v>708</v>
      </c>
      <c r="M92" s="64">
        <v>2525</v>
      </c>
      <c r="N92" s="64"/>
      <c r="O92" s="34" t="s">
        <v>1096</v>
      </c>
      <c r="P92" s="255"/>
      <c r="Q92" s="54">
        <v>1251019</v>
      </c>
      <c r="R92" s="56"/>
    </row>
    <row r="93" spans="1:18" ht="12.75" customHeight="1" x14ac:dyDescent="0.25">
      <c r="A93" s="161" t="s">
        <v>529</v>
      </c>
      <c r="B93" s="30">
        <v>40</v>
      </c>
      <c r="C93" s="25" t="s">
        <v>81</v>
      </c>
      <c r="D93" s="40" t="s">
        <v>59</v>
      </c>
      <c r="E93" s="25" t="s">
        <v>129</v>
      </c>
      <c r="F93" s="42" t="s">
        <v>44</v>
      </c>
      <c r="G93" s="25" t="s">
        <v>44</v>
      </c>
      <c r="H93" s="31" t="s">
        <v>46</v>
      </c>
      <c r="I93" s="23" t="str">
        <f t="shared" si="1"/>
        <v>P/N CONNU</v>
      </c>
      <c r="J93" s="34" t="s">
        <v>129</v>
      </c>
      <c r="K93" s="34" t="s">
        <v>682</v>
      </c>
      <c r="L93" s="34" t="s">
        <v>708</v>
      </c>
      <c r="M93" s="64">
        <v>2801.67</v>
      </c>
      <c r="N93" s="64"/>
      <c r="O93" s="34" t="s">
        <v>1096</v>
      </c>
      <c r="P93" s="255"/>
      <c r="Q93" s="54">
        <v>1251019</v>
      </c>
      <c r="R93" s="56"/>
    </row>
    <row r="94" spans="1:18" ht="12.75" customHeight="1" x14ac:dyDescent="0.25">
      <c r="A94" s="160" t="s">
        <v>530</v>
      </c>
      <c r="B94" s="30">
        <v>40</v>
      </c>
      <c r="C94" s="25" t="s">
        <v>81</v>
      </c>
      <c r="D94" s="25" t="s">
        <v>129</v>
      </c>
      <c r="E94" s="27" t="s">
        <v>44</v>
      </c>
      <c r="F94" s="42" t="s">
        <v>44</v>
      </c>
      <c r="G94" s="25" t="s">
        <v>44</v>
      </c>
      <c r="H94" s="25" t="s">
        <v>46</v>
      </c>
      <c r="I94" s="23" t="str">
        <f t="shared" si="1"/>
        <v>P/N CONNU</v>
      </c>
      <c r="J94" s="34" t="s">
        <v>129</v>
      </c>
      <c r="K94" s="34" t="s">
        <v>682</v>
      </c>
      <c r="L94" s="34" t="s">
        <v>708</v>
      </c>
      <c r="M94" s="64">
        <v>4892</v>
      </c>
      <c r="N94" s="64"/>
      <c r="O94" s="34" t="s">
        <v>1097</v>
      </c>
      <c r="P94" s="255"/>
      <c r="Q94" s="54">
        <v>1251019</v>
      </c>
      <c r="R94" s="56"/>
    </row>
    <row r="95" spans="1:18" ht="12.75" customHeight="1" x14ac:dyDescent="0.25">
      <c r="A95" s="161" t="s">
        <v>531</v>
      </c>
      <c r="B95" s="30">
        <v>40</v>
      </c>
      <c r="C95" s="25" t="s">
        <v>81</v>
      </c>
      <c r="D95" s="27" t="s">
        <v>44</v>
      </c>
      <c r="E95" s="27" t="s">
        <v>44</v>
      </c>
      <c r="F95" s="46" t="s">
        <v>44</v>
      </c>
      <c r="G95" s="25" t="s">
        <v>44</v>
      </c>
      <c r="H95" s="27" t="s">
        <v>46</v>
      </c>
      <c r="I95" s="23" t="str">
        <f t="shared" si="1"/>
        <v>P/N CONNU</v>
      </c>
      <c r="J95" s="34" t="s">
        <v>129</v>
      </c>
      <c r="K95" s="34" t="s">
        <v>682</v>
      </c>
      <c r="L95" s="34" t="s">
        <v>708</v>
      </c>
      <c r="M95" s="63">
        <v>0</v>
      </c>
      <c r="N95" s="63">
        <v>0</v>
      </c>
      <c r="O95" s="34" t="s">
        <v>129</v>
      </c>
      <c r="P95" s="255"/>
      <c r="Q95" s="54">
        <v>1251019</v>
      </c>
      <c r="R95" s="56"/>
    </row>
    <row r="96" spans="1:18" ht="12.75" customHeight="1" x14ac:dyDescent="0.25">
      <c r="A96" s="161" t="s">
        <v>532</v>
      </c>
      <c r="B96" s="30">
        <v>40</v>
      </c>
      <c r="C96" s="25" t="s">
        <v>39</v>
      </c>
      <c r="D96" s="27" t="s">
        <v>44</v>
      </c>
      <c r="E96" s="27" t="s">
        <v>44</v>
      </c>
      <c r="F96" s="46" t="s">
        <v>44</v>
      </c>
      <c r="G96" s="25" t="s">
        <v>44</v>
      </c>
      <c r="H96" s="25" t="s">
        <v>46</v>
      </c>
      <c r="I96" s="23" t="str">
        <f t="shared" si="1"/>
        <v>P/N CONNU</v>
      </c>
      <c r="J96" s="33" t="s">
        <v>144</v>
      </c>
      <c r="K96" s="33"/>
      <c r="L96" s="34" t="s">
        <v>708</v>
      </c>
      <c r="M96" s="63">
        <v>0</v>
      </c>
      <c r="N96" s="63">
        <v>0</v>
      </c>
      <c r="O96" s="34" t="s">
        <v>129</v>
      </c>
      <c r="P96" s="255"/>
      <c r="Q96" s="54">
        <v>1285005</v>
      </c>
      <c r="R96" s="56"/>
    </row>
    <row r="97" spans="1:18" ht="12.75" customHeight="1" x14ac:dyDescent="0.25">
      <c r="A97" s="160" t="s">
        <v>633</v>
      </c>
      <c r="B97" s="30">
        <v>40</v>
      </c>
      <c r="C97" s="25" t="s">
        <v>39</v>
      </c>
      <c r="D97" s="40" t="s">
        <v>59</v>
      </c>
      <c r="E97" s="40" t="s">
        <v>59</v>
      </c>
      <c r="F97" s="46" t="s">
        <v>44</v>
      </c>
      <c r="G97" s="25" t="s">
        <v>44</v>
      </c>
      <c r="H97" s="25" t="s">
        <v>46</v>
      </c>
      <c r="I97" s="23" t="str">
        <f t="shared" si="1"/>
        <v>P/N CONNU</v>
      </c>
      <c r="J97" s="34" t="s">
        <v>371</v>
      </c>
      <c r="K97" s="34" t="s">
        <v>682</v>
      </c>
      <c r="L97" s="34" t="s">
        <v>708</v>
      </c>
      <c r="M97" s="64">
        <v>3801</v>
      </c>
      <c r="N97" s="64"/>
      <c r="O97" s="34" t="s">
        <v>1097</v>
      </c>
      <c r="P97" s="255"/>
      <c r="Q97" s="54">
        <v>1251019</v>
      </c>
      <c r="R97" s="56"/>
    </row>
    <row r="98" spans="1:18" ht="12.75" customHeight="1" x14ac:dyDescent="0.25">
      <c r="A98" s="163" t="s">
        <v>921</v>
      </c>
      <c r="B98" s="30">
        <v>40</v>
      </c>
      <c r="C98" s="25" t="s">
        <v>39</v>
      </c>
      <c r="D98" s="40" t="s">
        <v>59</v>
      </c>
      <c r="E98" s="40" t="s">
        <v>59</v>
      </c>
      <c r="F98" s="46" t="s">
        <v>44</v>
      </c>
      <c r="G98" s="25" t="s">
        <v>44</v>
      </c>
      <c r="H98" s="25" t="s">
        <v>46</v>
      </c>
      <c r="I98" s="23" t="str">
        <f t="shared" si="1"/>
        <v>P/N CONNU</v>
      </c>
      <c r="J98" s="34" t="s">
        <v>977</v>
      </c>
      <c r="K98" s="34" t="s">
        <v>682</v>
      </c>
      <c r="L98" s="34" t="s">
        <v>708</v>
      </c>
      <c r="M98" s="64">
        <v>4365</v>
      </c>
      <c r="N98" s="64"/>
      <c r="O98" s="34" t="s">
        <v>1097</v>
      </c>
      <c r="P98" s="255">
        <v>8.1</v>
      </c>
      <c r="Q98" s="54">
        <v>1251019</v>
      </c>
      <c r="R98" s="56"/>
    </row>
    <row r="99" spans="1:18" ht="12.75" customHeight="1" x14ac:dyDescent="0.25">
      <c r="A99" s="161" t="s">
        <v>1525</v>
      </c>
      <c r="B99" s="30">
        <v>40</v>
      </c>
      <c r="C99" s="25" t="s">
        <v>81</v>
      </c>
      <c r="D99" s="27" t="s">
        <v>44</v>
      </c>
      <c r="E99" s="27" t="s">
        <v>44</v>
      </c>
      <c r="F99" s="46" t="s">
        <v>44</v>
      </c>
      <c r="G99" s="25" t="s">
        <v>44</v>
      </c>
      <c r="H99" s="27" t="s">
        <v>46</v>
      </c>
      <c r="I99" s="23" t="str">
        <f t="shared" si="1"/>
        <v>P/N CONNU</v>
      </c>
      <c r="J99" s="34" t="s">
        <v>1569</v>
      </c>
      <c r="K99" s="34" t="s">
        <v>682</v>
      </c>
      <c r="L99" s="34" t="s">
        <v>708</v>
      </c>
      <c r="M99" s="64">
        <v>4603</v>
      </c>
      <c r="N99" s="64">
        <v>6504</v>
      </c>
      <c r="O99" s="34" t="s">
        <v>1097</v>
      </c>
      <c r="P99" s="255"/>
      <c r="Q99" s="54">
        <v>1251019</v>
      </c>
      <c r="R99" s="56"/>
    </row>
    <row r="100" spans="1:18" ht="12.75" customHeight="1" x14ac:dyDescent="0.25">
      <c r="A100" s="161" t="s">
        <v>533</v>
      </c>
      <c r="B100" s="30">
        <v>41</v>
      </c>
      <c r="C100" s="25" t="s">
        <v>81</v>
      </c>
      <c r="D100" s="40" t="s">
        <v>59</v>
      </c>
      <c r="E100" s="40" t="s">
        <v>59</v>
      </c>
      <c r="F100" s="45">
        <v>6939600700</v>
      </c>
      <c r="G100" s="25" t="s">
        <v>142</v>
      </c>
      <c r="H100" s="25" t="s">
        <v>46</v>
      </c>
      <c r="I100" s="23" t="str">
        <f t="shared" si="1"/>
        <v>P/N CONNU</v>
      </c>
      <c r="J100" s="34" t="s">
        <v>145</v>
      </c>
      <c r="K100" s="34" t="s">
        <v>682</v>
      </c>
      <c r="L100" s="34" t="s">
        <v>708</v>
      </c>
      <c r="M100" s="64">
        <v>1997</v>
      </c>
      <c r="N100" s="64"/>
      <c r="O100" s="34" t="s">
        <v>1096</v>
      </c>
      <c r="P100" s="255"/>
      <c r="Q100" s="54">
        <v>1251019</v>
      </c>
      <c r="R100" s="56"/>
    </row>
    <row r="101" spans="1:18" ht="12.75" customHeight="1" x14ac:dyDescent="0.25">
      <c r="A101" s="161" t="s">
        <v>534</v>
      </c>
      <c r="B101" s="30">
        <v>45</v>
      </c>
      <c r="C101" s="27" t="s">
        <v>39</v>
      </c>
      <c r="D101" s="25" t="s">
        <v>129</v>
      </c>
      <c r="E101" s="27" t="s">
        <v>44</v>
      </c>
      <c r="F101" s="42" t="s">
        <v>44</v>
      </c>
      <c r="G101" s="26" t="s">
        <v>44</v>
      </c>
      <c r="H101" s="27" t="s">
        <v>46</v>
      </c>
      <c r="I101" s="23" t="str">
        <f t="shared" si="1"/>
        <v>P/N CONNU</v>
      </c>
      <c r="J101" s="34" t="s">
        <v>129</v>
      </c>
      <c r="K101" s="34" t="s">
        <v>682</v>
      </c>
      <c r="L101" s="34" t="s">
        <v>708</v>
      </c>
      <c r="M101" s="64">
        <v>1753.33</v>
      </c>
      <c r="N101" s="64"/>
      <c r="O101" s="34" t="s">
        <v>1096</v>
      </c>
      <c r="P101" s="255"/>
      <c r="Q101" s="54">
        <v>1251019</v>
      </c>
      <c r="R101" s="56"/>
    </row>
    <row r="102" spans="1:18" ht="12.75" customHeight="1" x14ac:dyDescent="0.25">
      <c r="A102" s="163" t="s">
        <v>1033</v>
      </c>
      <c r="B102" s="26">
        <v>45</v>
      </c>
      <c r="C102" s="25" t="s">
        <v>39</v>
      </c>
      <c r="D102" s="25" t="s">
        <v>59</v>
      </c>
      <c r="E102" s="25" t="s">
        <v>59</v>
      </c>
      <c r="F102" s="46" t="s">
        <v>44</v>
      </c>
      <c r="G102" s="25" t="s">
        <v>44</v>
      </c>
      <c r="H102" s="25" t="s">
        <v>46</v>
      </c>
      <c r="I102" s="23" t="str">
        <f t="shared" si="1"/>
        <v>P/N CONNU</v>
      </c>
      <c r="J102" s="34" t="s">
        <v>1052</v>
      </c>
      <c r="K102" s="34" t="s">
        <v>682</v>
      </c>
      <c r="L102" s="34" t="s">
        <v>708</v>
      </c>
      <c r="M102" s="64">
        <v>2247</v>
      </c>
      <c r="N102" s="64">
        <v>4290</v>
      </c>
      <c r="O102" s="34" t="s">
        <v>1097</v>
      </c>
      <c r="P102" s="255">
        <v>7.99</v>
      </c>
      <c r="Q102" s="54">
        <v>1251019</v>
      </c>
      <c r="R102" s="56"/>
    </row>
    <row r="103" spans="1:18" ht="12.75" customHeight="1" x14ac:dyDescent="0.25">
      <c r="A103" s="160" t="s">
        <v>900</v>
      </c>
      <c r="B103" s="26">
        <v>48</v>
      </c>
      <c r="C103" s="25" t="s">
        <v>39</v>
      </c>
      <c r="D103" s="25" t="s">
        <v>44</v>
      </c>
      <c r="E103" s="40" t="s">
        <v>59</v>
      </c>
      <c r="F103" s="44" t="s">
        <v>904</v>
      </c>
      <c r="G103" s="37" t="s">
        <v>43</v>
      </c>
      <c r="H103" s="25" t="s">
        <v>9</v>
      </c>
      <c r="I103" s="23" t="str">
        <f t="shared" si="1"/>
        <v>P/N CONNU</v>
      </c>
      <c r="J103" s="34" t="s">
        <v>906</v>
      </c>
      <c r="K103" s="34" t="s">
        <v>682</v>
      </c>
      <c r="L103" s="34" t="s">
        <v>708</v>
      </c>
      <c r="M103" s="64">
        <v>1738</v>
      </c>
      <c r="N103" s="64"/>
      <c r="O103" s="34" t="s">
        <v>1096</v>
      </c>
      <c r="P103" s="255"/>
      <c r="Q103" s="54">
        <v>125019</v>
      </c>
      <c r="R103" s="56"/>
    </row>
    <row r="104" spans="1:18" ht="12.75" customHeight="1" x14ac:dyDescent="0.25">
      <c r="A104" s="161" t="s">
        <v>535</v>
      </c>
      <c r="B104" s="30">
        <v>48</v>
      </c>
      <c r="C104" s="25" t="s">
        <v>39</v>
      </c>
      <c r="D104" s="27" t="s">
        <v>44</v>
      </c>
      <c r="E104" s="27" t="s">
        <v>44</v>
      </c>
      <c r="F104" s="46" t="s">
        <v>44</v>
      </c>
      <c r="G104" s="25" t="s">
        <v>44</v>
      </c>
      <c r="H104" s="25" t="s">
        <v>46</v>
      </c>
      <c r="I104" s="23" t="str">
        <f t="shared" si="1"/>
        <v>P/N CONNU</v>
      </c>
      <c r="J104" s="33" t="s">
        <v>143</v>
      </c>
      <c r="K104" s="33"/>
      <c r="L104" s="34" t="s">
        <v>708</v>
      </c>
      <c r="M104" s="63">
        <v>0</v>
      </c>
      <c r="N104" s="63">
        <v>0</v>
      </c>
      <c r="O104" s="34" t="s">
        <v>129</v>
      </c>
      <c r="P104" s="255"/>
      <c r="Q104" s="54">
        <v>1285005</v>
      </c>
      <c r="R104" s="56"/>
    </row>
    <row r="105" spans="1:18" ht="12.75" customHeight="1" x14ac:dyDescent="0.25">
      <c r="A105" s="160" t="s">
        <v>1269</v>
      </c>
      <c r="B105" s="26">
        <v>48</v>
      </c>
      <c r="C105" s="25" t="s">
        <v>39</v>
      </c>
      <c r="D105" s="25" t="s">
        <v>44</v>
      </c>
      <c r="E105" s="40" t="s">
        <v>59</v>
      </c>
      <c r="F105" s="44" t="s">
        <v>904</v>
      </c>
      <c r="G105" s="37" t="s">
        <v>43</v>
      </c>
      <c r="H105" s="25" t="s">
        <v>9</v>
      </c>
      <c r="I105" s="23" t="str">
        <f t="shared" si="1"/>
        <v>P/N CONNU</v>
      </c>
      <c r="J105" s="34" t="s">
        <v>906</v>
      </c>
      <c r="K105" s="34" t="s">
        <v>682</v>
      </c>
      <c r="L105" s="34" t="s">
        <v>708</v>
      </c>
      <c r="M105" s="64">
        <v>1738</v>
      </c>
      <c r="N105" s="64"/>
      <c r="O105" s="34" t="s">
        <v>1096</v>
      </c>
      <c r="P105" s="255"/>
      <c r="Q105" s="54">
        <v>1251019</v>
      </c>
      <c r="R105" s="56"/>
    </row>
    <row r="106" spans="1:18" ht="12.75" customHeight="1" x14ac:dyDescent="0.25">
      <c r="A106" s="161" t="s">
        <v>375</v>
      </c>
      <c r="B106" s="30">
        <v>49</v>
      </c>
      <c r="C106" s="25" t="s">
        <v>81</v>
      </c>
      <c r="D106" s="27" t="s">
        <v>44</v>
      </c>
      <c r="E106" s="40" t="s">
        <v>59</v>
      </c>
      <c r="F106" s="43" t="s">
        <v>378</v>
      </c>
      <c r="G106" s="25" t="s">
        <v>43</v>
      </c>
      <c r="H106" s="25" t="s">
        <v>9</v>
      </c>
      <c r="I106" s="23" t="str">
        <f t="shared" si="1"/>
        <v>P/N CONNU</v>
      </c>
      <c r="J106" s="34" t="s">
        <v>379</v>
      </c>
      <c r="K106" s="34" t="s">
        <v>682</v>
      </c>
      <c r="L106" s="34" t="s">
        <v>708</v>
      </c>
      <c r="M106" s="64">
        <v>1951</v>
      </c>
      <c r="N106" s="64"/>
      <c r="O106" s="34" t="s">
        <v>1096</v>
      </c>
      <c r="P106" s="255"/>
      <c r="Q106" s="54">
        <v>1251019</v>
      </c>
      <c r="R106" s="56"/>
    </row>
    <row r="107" spans="1:18" ht="12.75" customHeight="1" x14ac:dyDescent="0.25">
      <c r="A107" s="161" t="s">
        <v>536</v>
      </c>
      <c r="B107" s="30">
        <v>50</v>
      </c>
      <c r="C107" s="25" t="s">
        <v>39</v>
      </c>
      <c r="D107" s="27" t="s">
        <v>44</v>
      </c>
      <c r="E107" s="27" t="s">
        <v>44</v>
      </c>
      <c r="F107" s="46" t="s">
        <v>44</v>
      </c>
      <c r="G107" s="25" t="s">
        <v>44</v>
      </c>
      <c r="H107" s="25" t="s">
        <v>46</v>
      </c>
      <c r="I107" s="23" t="str">
        <f t="shared" si="1"/>
        <v>P/N CONNU</v>
      </c>
      <c r="J107" s="33" t="s">
        <v>143</v>
      </c>
      <c r="K107" s="33"/>
      <c r="L107" s="34" t="s">
        <v>708</v>
      </c>
      <c r="M107" s="63">
        <v>0</v>
      </c>
      <c r="N107" s="63">
        <v>0</v>
      </c>
      <c r="O107" s="34" t="s">
        <v>129</v>
      </c>
      <c r="P107" s="255"/>
      <c r="Q107" s="54">
        <v>1285005</v>
      </c>
      <c r="R107" s="56"/>
    </row>
    <row r="108" spans="1:18" ht="12.75" customHeight="1" x14ac:dyDescent="0.25">
      <c r="A108" s="165" t="s">
        <v>537</v>
      </c>
      <c r="B108" s="30">
        <v>51</v>
      </c>
      <c r="C108" s="27" t="s">
        <v>39</v>
      </c>
      <c r="D108" s="25" t="s">
        <v>129</v>
      </c>
      <c r="E108" s="27" t="s">
        <v>44</v>
      </c>
      <c r="F108" s="42" t="s">
        <v>44</v>
      </c>
      <c r="G108" s="26" t="s">
        <v>44</v>
      </c>
      <c r="H108" s="27" t="s">
        <v>46</v>
      </c>
      <c r="I108" s="23" t="str">
        <f t="shared" si="1"/>
        <v>P/N CONNU</v>
      </c>
      <c r="J108" s="34" t="s">
        <v>129</v>
      </c>
      <c r="K108" s="34" t="s">
        <v>682</v>
      </c>
      <c r="L108" s="34" t="s">
        <v>708</v>
      </c>
      <c r="M108" s="64">
        <v>1167.5</v>
      </c>
      <c r="N108" s="64"/>
      <c r="O108" s="34" t="s">
        <v>1096</v>
      </c>
      <c r="P108" s="255"/>
      <c r="Q108" s="54">
        <v>1251019</v>
      </c>
      <c r="R108" s="56"/>
    </row>
    <row r="109" spans="1:18" ht="12.75" customHeight="1" x14ac:dyDescent="0.25">
      <c r="A109" s="161" t="s">
        <v>538</v>
      </c>
      <c r="B109" s="30">
        <v>51</v>
      </c>
      <c r="C109" s="27" t="s">
        <v>39</v>
      </c>
      <c r="D109" s="25" t="s">
        <v>129</v>
      </c>
      <c r="E109" s="27" t="s">
        <v>44</v>
      </c>
      <c r="F109" s="42" t="s">
        <v>44</v>
      </c>
      <c r="G109" s="26" t="s">
        <v>44</v>
      </c>
      <c r="H109" s="27" t="s">
        <v>46</v>
      </c>
      <c r="I109" s="23" t="str">
        <f t="shared" si="1"/>
        <v>P/N CONNU</v>
      </c>
      <c r="J109" s="34" t="s">
        <v>129</v>
      </c>
      <c r="K109" s="34" t="s">
        <v>682</v>
      </c>
      <c r="L109" s="34" t="s">
        <v>708</v>
      </c>
      <c r="M109" s="63">
        <v>0</v>
      </c>
      <c r="N109" s="63">
        <v>0</v>
      </c>
      <c r="O109" s="34" t="s">
        <v>129</v>
      </c>
      <c r="P109" s="255"/>
      <c r="Q109" s="54">
        <v>1251019</v>
      </c>
      <c r="R109" s="56"/>
    </row>
    <row r="110" spans="1:18" ht="12.75" customHeight="1" x14ac:dyDescent="0.25">
      <c r="A110" s="161" t="s">
        <v>71</v>
      </c>
      <c r="B110" s="30">
        <v>51</v>
      </c>
      <c r="C110" s="25" t="s">
        <v>81</v>
      </c>
      <c r="D110" s="25" t="s">
        <v>44</v>
      </c>
      <c r="E110" s="27" t="s">
        <v>59</v>
      </c>
      <c r="F110" s="46" t="s">
        <v>44</v>
      </c>
      <c r="G110" s="25" t="s">
        <v>44</v>
      </c>
      <c r="H110" s="27" t="s">
        <v>46</v>
      </c>
      <c r="I110" s="23" t="str">
        <f t="shared" si="1"/>
        <v>P/N CONNU</v>
      </c>
      <c r="J110" s="34" t="s">
        <v>89</v>
      </c>
      <c r="K110" s="34" t="s">
        <v>682</v>
      </c>
      <c r="L110" s="34" t="s">
        <v>708</v>
      </c>
      <c r="M110" s="64">
        <v>2267</v>
      </c>
      <c r="N110" s="64"/>
      <c r="O110" s="34" t="s">
        <v>1096</v>
      </c>
      <c r="P110" s="255"/>
      <c r="Q110" s="54">
        <v>1251019</v>
      </c>
      <c r="R110" s="56"/>
    </row>
    <row r="111" spans="1:18" ht="12.75" customHeight="1" x14ac:dyDescent="0.25">
      <c r="A111" s="161" t="s">
        <v>539</v>
      </c>
      <c r="B111" s="30">
        <v>51</v>
      </c>
      <c r="C111" s="25" t="s">
        <v>81</v>
      </c>
      <c r="D111" s="27" t="s">
        <v>44</v>
      </c>
      <c r="E111" s="40" t="s">
        <v>59</v>
      </c>
      <c r="F111" s="46" t="s">
        <v>44</v>
      </c>
      <c r="G111" s="25" t="s">
        <v>44</v>
      </c>
      <c r="H111" s="27" t="s">
        <v>46</v>
      </c>
      <c r="I111" s="23" t="str">
        <f t="shared" si="1"/>
        <v>P/N CONNU</v>
      </c>
      <c r="J111" s="33" t="s">
        <v>358</v>
      </c>
      <c r="K111" s="34" t="s">
        <v>682</v>
      </c>
      <c r="L111" s="34" t="s">
        <v>708</v>
      </c>
      <c r="M111" s="64">
        <v>763</v>
      </c>
      <c r="N111" s="64"/>
      <c r="O111" s="34" t="s">
        <v>1097</v>
      </c>
      <c r="P111" s="255"/>
      <c r="Q111" s="54">
        <v>1251019</v>
      </c>
      <c r="R111" s="56"/>
    </row>
    <row r="112" spans="1:18" ht="12.75" customHeight="1" x14ac:dyDescent="0.25">
      <c r="A112" s="161" t="s">
        <v>540</v>
      </c>
      <c r="B112" s="30">
        <v>54</v>
      </c>
      <c r="C112" s="27" t="s">
        <v>39</v>
      </c>
      <c r="D112" s="25" t="s">
        <v>129</v>
      </c>
      <c r="E112" s="27" t="s">
        <v>44</v>
      </c>
      <c r="F112" s="42" t="s">
        <v>44</v>
      </c>
      <c r="G112" s="26" t="s">
        <v>44</v>
      </c>
      <c r="H112" s="27" t="s">
        <v>46</v>
      </c>
      <c r="I112" s="23" t="str">
        <f t="shared" si="1"/>
        <v>P/N CONNU</v>
      </c>
      <c r="J112" s="34" t="s">
        <v>129</v>
      </c>
      <c r="K112" s="34" t="s">
        <v>682</v>
      </c>
      <c r="L112" s="34" t="s">
        <v>708</v>
      </c>
      <c r="M112" s="63">
        <v>0</v>
      </c>
      <c r="N112" s="63">
        <v>0</v>
      </c>
      <c r="O112" s="34" t="s">
        <v>129</v>
      </c>
      <c r="P112" s="255"/>
      <c r="Q112" s="54">
        <v>1251019</v>
      </c>
      <c r="R112" s="56"/>
    </row>
    <row r="113" spans="1:18" ht="15" x14ac:dyDescent="0.25">
      <c r="A113" s="161" t="s">
        <v>541</v>
      </c>
      <c r="B113" s="30">
        <v>54</v>
      </c>
      <c r="C113" s="25" t="s">
        <v>39</v>
      </c>
      <c r="D113" s="27" t="s">
        <v>44</v>
      </c>
      <c r="E113" s="27" t="s">
        <v>44</v>
      </c>
      <c r="F113" s="46" t="s">
        <v>44</v>
      </c>
      <c r="G113" s="25" t="s">
        <v>44</v>
      </c>
      <c r="H113" s="25" t="s">
        <v>46</v>
      </c>
      <c r="I113" s="23" t="str">
        <f t="shared" si="1"/>
        <v>P/N CONNU</v>
      </c>
      <c r="J113" s="33" t="s">
        <v>143</v>
      </c>
      <c r="K113" s="33"/>
      <c r="L113" s="34" t="s">
        <v>708</v>
      </c>
      <c r="M113" s="63">
        <v>0</v>
      </c>
      <c r="N113" s="63">
        <v>0</v>
      </c>
      <c r="O113" s="34" t="s">
        <v>129</v>
      </c>
      <c r="P113" s="255"/>
      <c r="Q113" s="54">
        <v>1285005</v>
      </c>
      <c r="R113" s="56"/>
    </row>
    <row r="114" spans="1:18" ht="12.75" customHeight="1" x14ac:dyDescent="0.25">
      <c r="A114" s="161" t="s">
        <v>542</v>
      </c>
      <c r="B114" s="30">
        <v>56</v>
      </c>
      <c r="C114" s="25" t="s">
        <v>81</v>
      </c>
      <c r="D114" s="25" t="s">
        <v>44</v>
      </c>
      <c r="E114" s="27" t="s">
        <v>59</v>
      </c>
      <c r="F114" s="42" t="s">
        <v>44</v>
      </c>
      <c r="G114" s="25" t="s">
        <v>44</v>
      </c>
      <c r="H114" s="31" t="s">
        <v>46</v>
      </c>
      <c r="I114" s="23" t="str">
        <f t="shared" si="1"/>
        <v>P/N CONNU</v>
      </c>
      <c r="J114" s="34" t="s">
        <v>108</v>
      </c>
      <c r="K114" s="34" t="s">
        <v>682</v>
      </c>
      <c r="L114" s="34" t="s">
        <v>708</v>
      </c>
      <c r="M114" s="64">
        <v>531.66999999999996</v>
      </c>
      <c r="N114" s="64"/>
      <c r="O114" s="34" t="s">
        <v>1096</v>
      </c>
      <c r="P114" s="255"/>
      <c r="Q114" s="54">
        <v>1251019</v>
      </c>
      <c r="R114" s="56"/>
    </row>
    <row r="115" spans="1:18" ht="12.75" customHeight="1" x14ac:dyDescent="0.25">
      <c r="A115" s="161" t="s">
        <v>543</v>
      </c>
      <c r="B115" s="30">
        <v>56</v>
      </c>
      <c r="C115" s="25" t="s">
        <v>81</v>
      </c>
      <c r="D115" s="25" t="s">
        <v>44</v>
      </c>
      <c r="E115" s="40" t="s">
        <v>59</v>
      </c>
      <c r="F115" s="42" t="s">
        <v>44</v>
      </c>
      <c r="G115" s="26" t="s">
        <v>44</v>
      </c>
      <c r="H115" s="25" t="s">
        <v>46</v>
      </c>
      <c r="I115" s="23" t="str">
        <f t="shared" si="1"/>
        <v>P/N CONNU</v>
      </c>
      <c r="J115" s="34" t="s">
        <v>129</v>
      </c>
      <c r="K115" s="34" t="s">
        <v>682</v>
      </c>
      <c r="L115" s="34" t="s">
        <v>708</v>
      </c>
      <c r="M115" s="64">
        <v>643.33000000000004</v>
      </c>
      <c r="N115" s="64"/>
      <c r="O115" s="34" t="s">
        <v>1096</v>
      </c>
      <c r="P115" s="255"/>
      <c r="Q115" s="54">
        <v>1251019</v>
      </c>
      <c r="R115" s="56"/>
    </row>
    <row r="116" spans="1:18" ht="12.75" customHeight="1" x14ac:dyDescent="0.25">
      <c r="A116" s="161" t="s">
        <v>544</v>
      </c>
      <c r="B116" s="30">
        <v>56</v>
      </c>
      <c r="C116" s="25" t="s">
        <v>81</v>
      </c>
      <c r="D116" s="25" t="s">
        <v>44</v>
      </c>
      <c r="E116" s="40" t="s">
        <v>59</v>
      </c>
      <c r="F116" s="46" t="s">
        <v>44</v>
      </c>
      <c r="G116" s="25" t="s">
        <v>44</v>
      </c>
      <c r="H116" s="25" t="s">
        <v>46</v>
      </c>
      <c r="I116" s="23" t="str">
        <f t="shared" si="1"/>
        <v>P/N CONNU</v>
      </c>
      <c r="J116" s="34" t="s">
        <v>44</v>
      </c>
      <c r="K116" s="34" t="s">
        <v>682</v>
      </c>
      <c r="L116" s="34" t="s">
        <v>708</v>
      </c>
      <c r="M116" s="64">
        <v>1980.33</v>
      </c>
      <c r="N116" s="64"/>
      <c r="O116" s="34" t="s">
        <v>1096</v>
      </c>
      <c r="P116" s="255"/>
      <c r="Q116" s="54">
        <v>1251019</v>
      </c>
      <c r="R116" s="56"/>
    </row>
    <row r="117" spans="1:18" ht="12.75" customHeight="1" x14ac:dyDescent="0.25">
      <c r="A117" s="163" t="s">
        <v>1063</v>
      </c>
      <c r="B117" s="30">
        <v>56</v>
      </c>
      <c r="C117" s="25" t="s">
        <v>39</v>
      </c>
      <c r="D117" s="25" t="s">
        <v>44</v>
      </c>
      <c r="E117" s="25" t="s">
        <v>59</v>
      </c>
      <c r="F117" s="46" t="s">
        <v>44</v>
      </c>
      <c r="G117" s="25" t="s">
        <v>44</v>
      </c>
      <c r="H117" s="25" t="s">
        <v>46</v>
      </c>
      <c r="I117" s="23" t="str">
        <f t="shared" si="1"/>
        <v>P/N CONNU</v>
      </c>
      <c r="J117" s="34" t="s">
        <v>1099</v>
      </c>
      <c r="K117" s="34" t="s">
        <v>682</v>
      </c>
      <c r="L117" s="34" t="s">
        <v>708</v>
      </c>
      <c r="M117" s="63">
        <v>1045</v>
      </c>
      <c r="N117" s="63">
        <v>1871</v>
      </c>
      <c r="O117" s="34" t="s">
        <v>1097</v>
      </c>
      <c r="P117" s="255">
        <v>1.43</v>
      </c>
      <c r="Q117" s="54">
        <v>1251019</v>
      </c>
      <c r="R117" s="56"/>
    </row>
    <row r="118" spans="1:18" ht="12.75" customHeight="1" x14ac:dyDescent="0.25">
      <c r="A118" s="161" t="s">
        <v>545</v>
      </c>
      <c r="B118" s="30">
        <v>60</v>
      </c>
      <c r="C118" s="27" t="s">
        <v>39</v>
      </c>
      <c r="D118" s="25" t="s">
        <v>129</v>
      </c>
      <c r="E118" s="27" t="s">
        <v>44</v>
      </c>
      <c r="F118" s="42" t="s">
        <v>44</v>
      </c>
      <c r="G118" s="26" t="s">
        <v>44</v>
      </c>
      <c r="H118" s="27" t="s">
        <v>46</v>
      </c>
      <c r="I118" s="23" t="str">
        <f t="shared" si="1"/>
        <v>P/N CONNU</v>
      </c>
      <c r="J118" s="34" t="s">
        <v>129</v>
      </c>
      <c r="K118" s="34" t="s">
        <v>682</v>
      </c>
      <c r="L118" s="34" t="s">
        <v>708</v>
      </c>
      <c r="M118" s="63">
        <v>0</v>
      </c>
      <c r="N118" s="63">
        <v>0</v>
      </c>
      <c r="O118" s="34" t="s">
        <v>129</v>
      </c>
      <c r="P118" s="255"/>
      <c r="Q118" s="54">
        <v>1251019</v>
      </c>
      <c r="R118" s="56"/>
    </row>
    <row r="119" spans="1:18" ht="12.75" customHeight="1" x14ac:dyDescent="0.25">
      <c r="A119" s="160" t="s">
        <v>678</v>
      </c>
      <c r="B119" s="30">
        <v>60</v>
      </c>
      <c r="C119" s="27" t="s">
        <v>39</v>
      </c>
      <c r="D119" s="25" t="s">
        <v>129</v>
      </c>
      <c r="E119" s="25" t="s">
        <v>59</v>
      </c>
      <c r="F119" s="44" t="s">
        <v>834</v>
      </c>
      <c r="G119" s="37" t="s">
        <v>109</v>
      </c>
      <c r="H119" s="25" t="s">
        <v>46</v>
      </c>
      <c r="I119" s="23" t="str">
        <f t="shared" si="1"/>
        <v>P/N CONNU</v>
      </c>
      <c r="J119" s="34" t="s">
        <v>852</v>
      </c>
      <c r="K119" s="34" t="s">
        <v>682</v>
      </c>
      <c r="L119" s="34" t="s">
        <v>708</v>
      </c>
      <c r="M119" s="64">
        <v>1036</v>
      </c>
      <c r="N119" s="64">
        <v>1937</v>
      </c>
      <c r="O119" s="34" t="s">
        <v>1097</v>
      </c>
      <c r="P119" s="255"/>
      <c r="Q119" s="54">
        <v>1251019</v>
      </c>
      <c r="R119" s="56"/>
    </row>
    <row r="120" spans="1:18" ht="12.75" customHeight="1" x14ac:dyDescent="0.25">
      <c r="A120" s="160" t="s">
        <v>1526</v>
      </c>
      <c r="B120" s="30">
        <v>60</v>
      </c>
      <c r="C120" s="27" t="s">
        <v>39</v>
      </c>
      <c r="D120" s="25" t="s">
        <v>129</v>
      </c>
      <c r="E120" s="25" t="s">
        <v>59</v>
      </c>
      <c r="F120" s="44" t="s">
        <v>1574</v>
      </c>
      <c r="G120" s="37" t="s">
        <v>109</v>
      </c>
      <c r="H120" s="25" t="s">
        <v>46</v>
      </c>
      <c r="I120" s="23" t="str">
        <f t="shared" si="1"/>
        <v>P/N CONNU</v>
      </c>
      <c r="J120" s="79" t="s">
        <v>1570</v>
      </c>
      <c r="K120" s="34" t="s">
        <v>682</v>
      </c>
      <c r="L120" s="34" t="s">
        <v>708</v>
      </c>
      <c r="M120" s="64">
        <v>1014</v>
      </c>
      <c r="N120" s="64">
        <v>1898</v>
      </c>
      <c r="O120" s="34" t="s">
        <v>1097</v>
      </c>
      <c r="P120" s="255">
        <v>0.95</v>
      </c>
      <c r="Q120" s="54">
        <v>1251019</v>
      </c>
      <c r="R120" s="56"/>
    </row>
    <row r="121" spans="1:18" ht="12.75" customHeight="1" x14ac:dyDescent="0.25">
      <c r="A121" s="165" t="s">
        <v>546</v>
      </c>
      <c r="B121" s="30">
        <v>61</v>
      </c>
      <c r="C121" s="27" t="s">
        <v>39</v>
      </c>
      <c r="D121" s="25" t="s">
        <v>129</v>
      </c>
      <c r="E121" s="27" t="s">
        <v>44</v>
      </c>
      <c r="F121" s="42" t="s">
        <v>44</v>
      </c>
      <c r="G121" s="26" t="s">
        <v>44</v>
      </c>
      <c r="H121" s="27" t="s">
        <v>46</v>
      </c>
      <c r="I121" s="23" t="str">
        <f t="shared" si="1"/>
        <v>P/N CONNU</v>
      </c>
      <c r="J121" s="34" t="s">
        <v>129</v>
      </c>
      <c r="K121" s="34" t="s">
        <v>682</v>
      </c>
      <c r="L121" s="34" t="s">
        <v>708</v>
      </c>
      <c r="M121" s="63">
        <v>0</v>
      </c>
      <c r="N121" s="63">
        <v>0</v>
      </c>
      <c r="O121" s="34" t="s">
        <v>129</v>
      </c>
      <c r="P121" s="255"/>
      <c r="Q121" s="54">
        <v>1251019</v>
      </c>
      <c r="R121" s="56"/>
    </row>
    <row r="122" spans="1:18" ht="12.75" customHeight="1" x14ac:dyDescent="0.25">
      <c r="A122" s="160" t="s">
        <v>679</v>
      </c>
      <c r="B122" s="30">
        <v>61</v>
      </c>
      <c r="C122" s="27" t="s">
        <v>39</v>
      </c>
      <c r="D122" s="25" t="s">
        <v>129</v>
      </c>
      <c r="E122" s="25" t="s">
        <v>59</v>
      </c>
      <c r="F122" s="44" t="s">
        <v>834</v>
      </c>
      <c r="G122" s="37" t="s">
        <v>109</v>
      </c>
      <c r="H122" s="25" t="s">
        <v>46</v>
      </c>
      <c r="I122" s="23" t="str">
        <f t="shared" si="1"/>
        <v>P/N CONNU</v>
      </c>
      <c r="J122" s="34" t="s">
        <v>129</v>
      </c>
      <c r="K122" s="34" t="s">
        <v>682</v>
      </c>
      <c r="L122" s="34" t="s">
        <v>708</v>
      </c>
      <c r="M122" s="64">
        <v>1389</v>
      </c>
      <c r="N122" s="64">
        <v>2219</v>
      </c>
      <c r="O122" s="34" t="s">
        <v>1097</v>
      </c>
      <c r="P122" s="255"/>
      <c r="Q122" s="54">
        <v>1251019</v>
      </c>
      <c r="R122" s="56"/>
    </row>
    <row r="123" spans="1:18" ht="12.75" customHeight="1" x14ac:dyDescent="0.25">
      <c r="A123" s="160" t="s">
        <v>1615</v>
      </c>
      <c r="B123" s="30">
        <v>61</v>
      </c>
      <c r="C123" s="27" t="s">
        <v>39</v>
      </c>
      <c r="D123" s="25" t="s">
        <v>129</v>
      </c>
      <c r="E123" s="25" t="s">
        <v>59</v>
      </c>
      <c r="F123" s="44" t="s">
        <v>1574</v>
      </c>
      <c r="G123" s="37" t="s">
        <v>109</v>
      </c>
      <c r="H123" s="25" t="s">
        <v>46</v>
      </c>
      <c r="I123" s="23" t="str">
        <f t="shared" si="1"/>
        <v>P/N CONNU</v>
      </c>
      <c r="J123" s="79" t="s">
        <v>1570</v>
      </c>
      <c r="K123" s="34" t="s">
        <v>682</v>
      </c>
      <c r="L123" s="34" t="s">
        <v>708</v>
      </c>
      <c r="M123" s="64">
        <v>976</v>
      </c>
      <c r="N123" s="64">
        <v>2067</v>
      </c>
      <c r="O123" s="34" t="s">
        <v>1097</v>
      </c>
      <c r="P123" s="255">
        <v>0.95</v>
      </c>
      <c r="Q123" s="54">
        <v>1251019</v>
      </c>
      <c r="R123" s="56"/>
    </row>
    <row r="124" spans="1:18" ht="12.75" customHeight="1" x14ac:dyDescent="0.25">
      <c r="A124" s="164" t="s">
        <v>547</v>
      </c>
      <c r="B124" s="30">
        <v>62</v>
      </c>
      <c r="C124" s="27" t="s">
        <v>39</v>
      </c>
      <c r="D124" s="25" t="s">
        <v>129</v>
      </c>
      <c r="E124" s="27" t="s">
        <v>44</v>
      </c>
      <c r="F124" s="42" t="s">
        <v>44</v>
      </c>
      <c r="G124" s="26" t="s">
        <v>44</v>
      </c>
      <c r="H124" s="27" t="s">
        <v>46</v>
      </c>
      <c r="I124" s="23" t="str">
        <f t="shared" si="1"/>
        <v>P/N CONNU</v>
      </c>
      <c r="J124" s="34" t="s">
        <v>129</v>
      </c>
      <c r="K124" s="34" t="s">
        <v>682</v>
      </c>
      <c r="L124" s="34" t="s">
        <v>708</v>
      </c>
      <c r="M124" s="63">
        <v>0</v>
      </c>
      <c r="N124" s="63">
        <v>0</v>
      </c>
      <c r="O124" s="34" t="s">
        <v>129</v>
      </c>
      <c r="P124" s="255"/>
      <c r="Q124" s="54">
        <v>1251019</v>
      </c>
      <c r="R124" s="56"/>
    </row>
    <row r="125" spans="1:18" ht="12.75" customHeight="1" x14ac:dyDescent="0.25">
      <c r="A125" s="160" t="s">
        <v>680</v>
      </c>
      <c r="B125" s="30">
        <v>62</v>
      </c>
      <c r="C125" s="27" t="s">
        <v>39</v>
      </c>
      <c r="D125" s="25" t="s">
        <v>129</v>
      </c>
      <c r="E125" s="25" t="s">
        <v>59</v>
      </c>
      <c r="F125" s="44" t="s">
        <v>835</v>
      </c>
      <c r="G125" s="37" t="s">
        <v>115</v>
      </c>
      <c r="H125" s="25" t="s">
        <v>46</v>
      </c>
      <c r="I125" s="23" t="str">
        <f t="shared" si="1"/>
        <v>P/N CONNU</v>
      </c>
      <c r="J125" s="34" t="s">
        <v>129</v>
      </c>
      <c r="K125" s="34" t="s">
        <v>682</v>
      </c>
      <c r="L125" s="34" t="s">
        <v>708</v>
      </c>
      <c r="M125" s="64">
        <v>1155</v>
      </c>
      <c r="N125" s="64">
        <v>2033</v>
      </c>
      <c r="O125" s="34" t="s">
        <v>1097</v>
      </c>
      <c r="P125" s="255"/>
      <c r="Q125" s="54">
        <v>1251019</v>
      </c>
      <c r="R125" s="56"/>
    </row>
    <row r="126" spans="1:18" ht="12.75" customHeight="1" x14ac:dyDescent="0.25">
      <c r="A126" s="160" t="s">
        <v>1527</v>
      </c>
      <c r="B126" s="30">
        <v>62</v>
      </c>
      <c r="C126" s="27" t="s">
        <v>39</v>
      </c>
      <c r="D126" s="25" t="s">
        <v>129</v>
      </c>
      <c r="E126" s="25" t="s">
        <v>59</v>
      </c>
      <c r="F126" s="44" t="s">
        <v>1573</v>
      </c>
      <c r="G126" s="37" t="s">
        <v>115</v>
      </c>
      <c r="H126" s="25" t="s">
        <v>46</v>
      </c>
      <c r="I126" s="23" t="str">
        <f t="shared" si="1"/>
        <v>P/N CONNU</v>
      </c>
      <c r="J126" s="79" t="s">
        <v>1570</v>
      </c>
      <c r="K126" s="34" t="s">
        <v>682</v>
      </c>
      <c r="L126" s="34" t="s">
        <v>708</v>
      </c>
      <c r="M126" s="64">
        <v>1147</v>
      </c>
      <c r="N126" s="64">
        <v>1989</v>
      </c>
      <c r="O126" s="34" t="s">
        <v>1097</v>
      </c>
      <c r="P126" s="255">
        <v>1.26</v>
      </c>
      <c r="Q126" s="54">
        <v>1251019</v>
      </c>
      <c r="R126" s="56"/>
    </row>
    <row r="127" spans="1:18" ht="12.75" customHeight="1" x14ac:dyDescent="0.25">
      <c r="A127" s="161" t="s">
        <v>548</v>
      </c>
      <c r="B127" s="30">
        <v>63</v>
      </c>
      <c r="C127" s="25" t="s">
        <v>81</v>
      </c>
      <c r="D127" s="40" t="s">
        <v>59</v>
      </c>
      <c r="E127" s="27" t="s">
        <v>44</v>
      </c>
      <c r="F127" s="42" t="s">
        <v>44</v>
      </c>
      <c r="G127" s="25" t="s">
        <v>44</v>
      </c>
      <c r="H127" s="31" t="s">
        <v>9</v>
      </c>
      <c r="I127" s="23" t="str">
        <f t="shared" si="1"/>
        <v>P/N CONNU</v>
      </c>
      <c r="J127" s="34" t="s">
        <v>312</v>
      </c>
      <c r="K127" s="34" t="s">
        <v>685</v>
      </c>
      <c r="L127" s="34" t="s">
        <v>708</v>
      </c>
      <c r="M127" s="63">
        <v>796</v>
      </c>
      <c r="N127" s="63"/>
      <c r="O127" s="34" t="s">
        <v>1096</v>
      </c>
      <c r="P127" s="255"/>
      <c r="Q127" s="54">
        <v>1251019</v>
      </c>
      <c r="R127" s="56"/>
    </row>
    <row r="128" spans="1:18" ht="12.75" customHeight="1" x14ac:dyDescent="0.25">
      <c r="A128" s="161" t="s">
        <v>549</v>
      </c>
      <c r="B128" s="30">
        <v>63</v>
      </c>
      <c r="C128" s="25" t="s">
        <v>81</v>
      </c>
      <c r="D128" s="40" t="s">
        <v>59</v>
      </c>
      <c r="E128" s="40" t="s">
        <v>59</v>
      </c>
      <c r="F128" s="46" t="s">
        <v>44</v>
      </c>
      <c r="G128" s="25" t="s">
        <v>44</v>
      </c>
      <c r="H128" s="27" t="s">
        <v>9</v>
      </c>
      <c r="I128" s="23" t="str">
        <f t="shared" ref="I128:I191" si="2">IF(ISTEXT(A128),"P/N CONNU","")</f>
        <v>P/N CONNU</v>
      </c>
      <c r="J128" s="34" t="s">
        <v>96</v>
      </c>
      <c r="K128" s="34" t="s">
        <v>685</v>
      </c>
      <c r="L128" s="34" t="s">
        <v>708</v>
      </c>
      <c r="M128" s="63">
        <v>0</v>
      </c>
      <c r="N128" s="63">
        <v>0</v>
      </c>
      <c r="O128" s="34"/>
      <c r="P128" s="255"/>
      <c r="Q128" s="54">
        <v>1251019</v>
      </c>
      <c r="R128" s="56"/>
    </row>
    <row r="129" spans="1:18" ht="12.75" customHeight="1" x14ac:dyDescent="0.25">
      <c r="A129" s="161" t="s">
        <v>550</v>
      </c>
      <c r="B129" s="30">
        <v>76</v>
      </c>
      <c r="C129" s="27" t="s">
        <v>39</v>
      </c>
      <c r="D129" s="25" t="s">
        <v>129</v>
      </c>
      <c r="E129" s="27" t="s">
        <v>44</v>
      </c>
      <c r="F129" s="42" t="s">
        <v>44</v>
      </c>
      <c r="G129" s="26" t="s">
        <v>44</v>
      </c>
      <c r="H129" s="25" t="s">
        <v>46</v>
      </c>
      <c r="I129" s="23" t="str">
        <f t="shared" si="2"/>
        <v>P/N CONNU</v>
      </c>
      <c r="J129" s="34" t="s">
        <v>129</v>
      </c>
      <c r="K129" s="34" t="s">
        <v>682</v>
      </c>
      <c r="L129" s="34" t="s">
        <v>708</v>
      </c>
      <c r="M129" s="64">
        <v>2897</v>
      </c>
      <c r="N129" s="64"/>
      <c r="O129" s="34" t="s">
        <v>1096</v>
      </c>
      <c r="P129" s="255"/>
      <c r="Q129" s="54">
        <v>1251319</v>
      </c>
      <c r="R129" s="56"/>
    </row>
    <row r="130" spans="1:18" ht="12.75" customHeight="1" x14ac:dyDescent="0.25">
      <c r="A130" s="161" t="s">
        <v>551</v>
      </c>
      <c r="B130" s="30">
        <v>101</v>
      </c>
      <c r="C130" s="25" t="s">
        <v>81</v>
      </c>
      <c r="D130" s="25" t="s">
        <v>44</v>
      </c>
      <c r="E130" s="27" t="s">
        <v>44</v>
      </c>
      <c r="F130" s="42" t="s">
        <v>249</v>
      </c>
      <c r="G130" s="37" t="s">
        <v>109</v>
      </c>
      <c r="H130" s="31" t="s">
        <v>46</v>
      </c>
      <c r="I130" s="23" t="str">
        <f t="shared" si="2"/>
        <v>P/N CONNU</v>
      </c>
      <c r="J130" s="34" t="s">
        <v>44</v>
      </c>
      <c r="K130" s="34" t="s">
        <v>685</v>
      </c>
      <c r="L130" s="34" t="s">
        <v>708</v>
      </c>
      <c r="M130" s="63">
        <v>0</v>
      </c>
      <c r="N130" s="63">
        <v>0</v>
      </c>
      <c r="O130" s="34"/>
      <c r="P130" s="255"/>
      <c r="Q130" s="54">
        <v>1251019</v>
      </c>
      <c r="R130" s="56"/>
    </row>
    <row r="131" spans="1:18" ht="12.75" customHeight="1" x14ac:dyDescent="0.25">
      <c r="A131" s="161" t="s">
        <v>552</v>
      </c>
      <c r="B131" s="30">
        <v>101</v>
      </c>
      <c r="C131" s="25" t="s">
        <v>81</v>
      </c>
      <c r="D131" s="25" t="s">
        <v>44</v>
      </c>
      <c r="E131" s="27" t="s">
        <v>44</v>
      </c>
      <c r="F131" s="38" t="s">
        <v>110</v>
      </c>
      <c r="G131" s="37" t="s">
        <v>109</v>
      </c>
      <c r="H131" s="31" t="s">
        <v>46</v>
      </c>
      <c r="I131" s="23" t="str">
        <f t="shared" si="2"/>
        <v>P/N CONNU</v>
      </c>
      <c r="J131" s="34" t="s">
        <v>44</v>
      </c>
      <c r="K131" s="34" t="s">
        <v>685</v>
      </c>
      <c r="L131" s="34" t="s">
        <v>708</v>
      </c>
      <c r="M131" s="63">
        <v>0</v>
      </c>
      <c r="N131" s="63">
        <v>0</v>
      </c>
      <c r="O131" s="34"/>
      <c r="P131" s="255"/>
      <c r="Q131" s="54">
        <v>1251019</v>
      </c>
      <c r="R131" s="56"/>
    </row>
    <row r="132" spans="1:18" ht="12.75" customHeight="1" x14ac:dyDescent="0.25">
      <c r="A132" s="161" t="s">
        <v>553</v>
      </c>
      <c r="B132" s="30">
        <v>101</v>
      </c>
      <c r="C132" s="25" t="s">
        <v>39</v>
      </c>
      <c r="D132" s="25" t="s">
        <v>129</v>
      </c>
      <c r="E132" s="27" t="s">
        <v>44</v>
      </c>
      <c r="F132" s="42" t="s">
        <v>44</v>
      </c>
      <c r="G132" s="25" t="s">
        <v>44</v>
      </c>
      <c r="H132" s="31" t="s">
        <v>46</v>
      </c>
      <c r="I132" s="23" t="str">
        <f t="shared" si="2"/>
        <v>P/N CONNU</v>
      </c>
      <c r="J132" s="34" t="s">
        <v>129</v>
      </c>
      <c r="K132" s="34" t="s">
        <v>685</v>
      </c>
      <c r="L132" s="34" t="s">
        <v>708</v>
      </c>
      <c r="M132" s="63">
        <v>0</v>
      </c>
      <c r="N132" s="63">
        <v>0</v>
      </c>
      <c r="O132" s="34"/>
      <c r="P132" s="255"/>
      <c r="Q132" s="54">
        <v>1251019</v>
      </c>
      <c r="R132" s="56"/>
    </row>
    <row r="133" spans="1:18" ht="12.75" customHeight="1" x14ac:dyDescent="0.25">
      <c r="A133" s="161" t="s">
        <v>554</v>
      </c>
      <c r="B133" s="30">
        <v>101</v>
      </c>
      <c r="C133" s="27" t="s">
        <v>39</v>
      </c>
      <c r="D133" s="25" t="s">
        <v>129</v>
      </c>
      <c r="E133" s="27" t="s">
        <v>44</v>
      </c>
      <c r="F133" s="42" t="s">
        <v>44</v>
      </c>
      <c r="G133" s="26" t="s">
        <v>44</v>
      </c>
      <c r="H133" s="31" t="s">
        <v>46</v>
      </c>
      <c r="I133" s="23" t="str">
        <f t="shared" si="2"/>
        <v>P/N CONNU</v>
      </c>
      <c r="J133" s="34" t="s">
        <v>129</v>
      </c>
      <c r="K133" s="34" t="s">
        <v>685</v>
      </c>
      <c r="L133" s="34" t="s">
        <v>708</v>
      </c>
      <c r="M133" s="63">
        <v>0</v>
      </c>
      <c r="N133" s="63">
        <v>0</v>
      </c>
      <c r="O133" s="34"/>
      <c r="P133" s="255"/>
      <c r="Q133" s="54">
        <v>1251019</v>
      </c>
      <c r="R133" s="56"/>
    </row>
    <row r="134" spans="1:18" ht="12.75" customHeight="1" x14ac:dyDescent="0.25">
      <c r="A134" s="160" t="s">
        <v>555</v>
      </c>
      <c r="B134" s="30">
        <v>101</v>
      </c>
      <c r="C134" s="27" t="s">
        <v>39</v>
      </c>
      <c r="D134" s="25" t="s">
        <v>129</v>
      </c>
      <c r="E134" s="27" t="s">
        <v>44</v>
      </c>
      <c r="F134" s="42" t="s">
        <v>44</v>
      </c>
      <c r="G134" s="26" t="s">
        <v>44</v>
      </c>
      <c r="H134" s="31" t="s">
        <v>46</v>
      </c>
      <c r="I134" s="23" t="str">
        <f t="shared" si="2"/>
        <v>P/N CONNU</v>
      </c>
      <c r="J134" s="34" t="s">
        <v>129</v>
      </c>
      <c r="K134" s="34" t="s">
        <v>685</v>
      </c>
      <c r="L134" s="34" t="s">
        <v>708</v>
      </c>
      <c r="M134" s="63">
        <v>0</v>
      </c>
      <c r="N134" s="63">
        <v>0</v>
      </c>
      <c r="O134" s="34"/>
      <c r="P134" s="255"/>
      <c r="Q134" s="54">
        <v>1251019</v>
      </c>
      <c r="R134" s="56"/>
    </row>
    <row r="135" spans="1:18" ht="12.75" customHeight="1" x14ac:dyDescent="0.25">
      <c r="A135" s="161" t="s">
        <v>556</v>
      </c>
      <c r="B135" s="30">
        <v>101</v>
      </c>
      <c r="C135" s="27" t="s">
        <v>39</v>
      </c>
      <c r="D135" s="25" t="s">
        <v>129</v>
      </c>
      <c r="E135" s="27" t="s">
        <v>44</v>
      </c>
      <c r="F135" s="42" t="s">
        <v>44</v>
      </c>
      <c r="G135" s="26" t="s">
        <v>44</v>
      </c>
      <c r="H135" s="31" t="s">
        <v>46</v>
      </c>
      <c r="I135" s="23" t="str">
        <f t="shared" si="2"/>
        <v>P/N CONNU</v>
      </c>
      <c r="J135" s="34" t="s">
        <v>129</v>
      </c>
      <c r="K135" s="34" t="s">
        <v>685</v>
      </c>
      <c r="L135" s="34" t="s">
        <v>708</v>
      </c>
      <c r="M135" s="63">
        <v>0</v>
      </c>
      <c r="N135" s="63">
        <v>0</v>
      </c>
      <c r="O135" s="34"/>
      <c r="P135" s="255"/>
      <c r="Q135" s="54">
        <v>1251019</v>
      </c>
      <c r="R135" s="56"/>
    </row>
    <row r="136" spans="1:18" ht="12.75" customHeight="1" x14ac:dyDescent="0.25">
      <c r="A136" s="161" t="s">
        <v>557</v>
      </c>
      <c r="B136" s="30">
        <v>108</v>
      </c>
      <c r="C136" s="25" t="s">
        <v>39</v>
      </c>
      <c r="D136" s="25" t="s">
        <v>129</v>
      </c>
      <c r="E136" s="27" t="s">
        <v>44</v>
      </c>
      <c r="F136" s="42" t="s">
        <v>44</v>
      </c>
      <c r="G136" s="25" t="s">
        <v>44</v>
      </c>
      <c r="H136" s="31" t="s">
        <v>46</v>
      </c>
      <c r="I136" s="23" t="str">
        <f t="shared" si="2"/>
        <v>P/N CONNU</v>
      </c>
      <c r="J136" s="34" t="s">
        <v>129</v>
      </c>
      <c r="K136" s="34" t="s">
        <v>682</v>
      </c>
      <c r="L136" s="34" t="s">
        <v>708</v>
      </c>
      <c r="M136" s="64">
        <v>4019</v>
      </c>
      <c r="N136" s="64"/>
      <c r="O136" s="34" t="s">
        <v>1097</v>
      </c>
      <c r="P136" s="255"/>
      <c r="Q136" s="54">
        <v>1251019</v>
      </c>
      <c r="R136" s="56"/>
    </row>
    <row r="137" spans="1:18" ht="12.75" customHeight="1" x14ac:dyDescent="0.25">
      <c r="A137" s="161" t="s">
        <v>558</v>
      </c>
      <c r="B137" s="30">
        <v>108</v>
      </c>
      <c r="C137" s="25" t="s">
        <v>39</v>
      </c>
      <c r="D137" s="40" t="s">
        <v>59</v>
      </c>
      <c r="E137" s="25" t="s">
        <v>59</v>
      </c>
      <c r="F137" s="42" t="s">
        <v>406</v>
      </c>
      <c r="G137" s="25" t="s">
        <v>43</v>
      </c>
      <c r="H137" s="31" t="s">
        <v>46</v>
      </c>
      <c r="I137" s="23" t="str">
        <f t="shared" si="2"/>
        <v>P/N CONNU</v>
      </c>
      <c r="J137" s="34" t="s">
        <v>407</v>
      </c>
      <c r="K137" s="34" t="s">
        <v>682</v>
      </c>
      <c r="L137" s="34" t="s">
        <v>708</v>
      </c>
      <c r="M137" s="64">
        <v>2402</v>
      </c>
      <c r="N137" s="64">
        <v>3619</v>
      </c>
      <c r="O137" s="34" t="s">
        <v>1097</v>
      </c>
      <c r="P137" s="255">
        <v>5.39</v>
      </c>
      <c r="Q137" s="54">
        <v>1251019</v>
      </c>
      <c r="R137" s="56"/>
    </row>
    <row r="138" spans="1:18" ht="12.75" customHeight="1" x14ac:dyDescent="0.25">
      <c r="A138" s="161" t="s">
        <v>559</v>
      </c>
      <c r="B138" s="30">
        <v>108</v>
      </c>
      <c r="C138" s="25" t="s">
        <v>39</v>
      </c>
      <c r="D138" s="25" t="s">
        <v>129</v>
      </c>
      <c r="E138" s="27" t="s">
        <v>44</v>
      </c>
      <c r="F138" s="42" t="s">
        <v>44</v>
      </c>
      <c r="G138" s="25" t="s">
        <v>44</v>
      </c>
      <c r="H138" s="25" t="s">
        <v>46</v>
      </c>
      <c r="I138" s="23" t="str">
        <f t="shared" si="2"/>
        <v>P/N CONNU</v>
      </c>
      <c r="J138" s="34" t="s">
        <v>129</v>
      </c>
      <c r="K138" s="34" t="s">
        <v>682</v>
      </c>
      <c r="L138" s="34" t="s">
        <v>708</v>
      </c>
      <c r="M138" s="64">
        <v>2967</v>
      </c>
      <c r="N138" s="64"/>
      <c r="O138" s="34" t="s">
        <v>1097</v>
      </c>
      <c r="P138" s="255"/>
      <c r="Q138" s="54">
        <v>1251019</v>
      </c>
      <c r="R138" s="56"/>
    </row>
    <row r="139" spans="1:18" ht="12.75" customHeight="1" x14ac:dyDescent="0.25">
      <c r="A139" s="164" t="s">
        <v>560</v>
      </c>
      <c r="B139" s="30">
        <v>108</v>
      </c>
      <c r="C139" s="27" t="s">
        <v>39</v>
      </c>
      <c r="D139" s="25" t="s">
        <v>129</v>
      </c>
      <c r="E139" s="27" t="s">
        <v>44</v>
      </c>
      <c r="F139" s="42" t="s">
        <v>44</v>
      </c>
      <c r="G139" s="26" t="s">
        <v>44</v>
      </c>
      <c r="H139" s="27" t="s">
        <v>46</v>
      </c>
      <c r="I139" s="23" t="str">
        <f t="shared" si="2"/>
        <v>P/N CONNU</v>
      </c>
      <c r="J139" s="34" t="s">
        <v>129</v>
      </c>
      <c r="K139" s="34" t="s">
        <v>682</v>
      </c>
      <c r="L139" s="34" t="s">
        <v>708</v>
      </c>
      <c r="M139" s="63">
        <v>0</v>
      </c>
      <c r="N139" s="63">
        <v>0</v>
      </c>
      <c r="O139" s="34" t="s">
        <v>129</v>
      </c>
      <c r="P139" s="255"/>
      <c r="Q139" s="54">
        <v>1251019</v>
      </c>
      <c r="R139" s="56"/>
    </row>
    <row r="140" spans="1:18" ht="12.75" customHeight="1" x14ac:dyDescent="0.25">
      <c r="A140" s="164" t="s">
        <v>561</v>
      </c>
      <c r="B140" s="30">
        <v>108</v>
      </c>
      <c r="C140" s="27" t="s">
        <v>39</v>
      </c>
      <c r="D140" s="25" t="s">
        <v>59</v>
      </c>
      <c r="E140" s="25" t="s">
        <v>59</v>
      </c>
      <c r="F140" s="42">
        <v>6963403800</v>
      </c>
      <c r="G140" s="26" t="s">
        <v>43</v>
      </c>
      <c r="H140" s="27" t="s">
        <v>46</v>
      </c>
      <c r="I140" s="23" t="str">
        <f t="shared" si="2"/>
        <v>P/N CONNU</v>
      </c>
      <c r="J140" s="34" t="s">
        <v>833</v>
      </c>
      <c r="K140" s="34" t="s">
        <v>682</v>
      </c>
      <c r="L140" s="34" t="s">
        <v>708</v>
      </c>
      <c r="M140" s="64">
        <v>4194</v>
      </c>
      <c r="N140" s="64"/>
      <c r="O140" s="34" t="s">
        <v>1097</v>
      </c>
      <c r="P140" s="255">
        <v>4.9800000000000004</v>
      </c>
      <c r="Q140" s="54">
        <v>1251019</v>
      </c>
      <c r="R140" s="56"/>
    </row>
    <row r="141" spans="1:18" ht="12.75" customHeight="1" x14ac:dyDescent="0.25">
      <c r="A141" s="161" t="s">
        <v>562</v>
      </c>
      <c r="B141" s="30">
        <v>108</v>
      </c>
      <c r="C141" s="27" t="s">
        <v>39</v>
      </c>
      <c r="D141" s="25" t="s">
        <v>129</v>
      </c>
      <c r="E141" s="27" t="s">
        <v>44</v>
      </c>
      <c r="F141" s="42" t="s">
        <v>44</v>
      </c>
      <c r="G141" s="26" t="s">
        <v>44</v>
      </c>
      <c r="H141" s="25" t="s">
        <v>46</v>
      </c>
      <c r="I141" s="23" t="str">
        <f t="shared" si="2"/>
        <v>P/N CONNU</v>
      </c>
      <c r="J141" s="34" t="s">
        <v>129</v>
      </c>
      <c r="K141" s="34" t="s">
        <v>682</v>
      </c>
      <c r="L141" s="34" t="s">
        <v>708</v>
      </c>
      <c r="M141" s="63">
        <v>0</v>
      </c>
      <c r="N141" s="63">
        <v>0</v>
      </c>
      <c r="O141" s="34" t="s">
        <v>129</v>
      </c>
      <c r="P141" s="255"/>
      <c r="Q141" s="54">
        <v>1251319</v>
      </c>
      <c r="R141" s="56"/>
    </row>
    <row r="142" spans="1:18" ht="12.75" customHeight="1" x14ac:dyDescent="0.25">
      <c r="A142" s="160" t="s">
        <v>563</v>
      </c>
      <c r="B142" s="30">
        <v>108</v>
      </c>
      <c r="C142" s="27" t="s">
        <v>39</v>
      </c>
      <c r="D142" s="25" t="s">
        <v>129</v>
      </c>
      <c r="E142" s="27" t="s">
        <v>44</v>
      </c>
      <c r="F142" s="42" t="s">
        <v>44</v>
      </c>
      <c r="G142" s="26" t="s">
        <v>44</v>
      </c>
      <c r="H142" s="27" t="s">
        <v>46</v>
      </c>
      <c r="I142" s="23" t="str">
        <f t="shared" si="2"/>
        <v>P/N CONNU</v>
      </c>
      <c r="J142" s="34" t="s">
        <v>129</v>
      </c>
      <c r="K142" s="34" t="s">
        <v>682</v>
      </c>
      <c r="L142" s="34" t="s">
        <v>708</v>
      </c>
      <c r="M142" s="63">
        <v>0</v>
      </c>
      <c r="N142" s="63">
        <v>0</v>
      </c>
      <c r="O142" s="34" t="s">
        <v>129</v>
      </c>
      <c r="P142" s="255"/>
      <c r="Q142" s="54">
        <v>1251019</v>
      </c>
      <c r="R142" s="56"/>
    </row>
    <row r="143" spans="1:18" ht="12.75" customHeight="1" x14ac:dyDescent="0.25">
      <c r="A143" s="161" t="s">
        <v>564</v>
      </c>
      <c r="B143" s="30">
        <v>108</v>
      </c>
      <c r="C143" s="27" t="s">
        <v>39</v>
      </c>
      <c r="D143" s="25" t="s">
        <v>129</v>
      </c>
      <c r="E143" s="27" t="s">
        <v>44</v>
      </c>
      <c r="F143" s="42" t="s">
        <v>44</v>
      </c>
      <c r="G143" s="26" t="s">
        <v>44</v>
      </c>
      <c r="H143" s="27" t="s">
        <v>46</v>
      </c>
      <c r="I143" s="23" t="str">
        <f t="shared" si="2"/>
        <v>P/N CONNU</v>
      </c>
      <c r="J143" s="34" t="s">
        <v>129</v>
      </c>
      <c r="K143" s="34"/>
      <c r="L143" s="34" t="s">
        <v>708</v>
      </c>
      <c r="M143" s="63">
        <v>0</v>
      </c>
      <c r="N143" s="63">
        <v>0</v>
      </c>
      <c r="O143" s="34" t="s">
        <v>129</v>
      </c>
      <c r="P143" s="255"/>
      <c r="Q143" s="54">
        <v>1251019</v>
      </c>
      <c r="R143" s="56"/>
    </row>
    <row r="144" spans="1:18" ht="12.75" customHeight="1" x14ac:dyDescent="0.25">
      <c r="A144" s="164" t="s">
        <v>565</v>
      </c>
      <c r="B144" s="30">
        <v>108</v>
      </c>
      <c r="C144" s="27" t="s">
        <v>39</v>
      </c>
      <c r="D144" s="25" t="s">
        <v>129</v>
      </c>
      <c r="E144" s="27" t="s">
        <v>44</v>
      </c>
      <c r="F144" s="42" t="s">
        <v>44</v>
      </c>
      <c r="G144" s="26" t="s">
        <v>44</v>
      </c>
      <c r="H144" s="27" t="s">
        <v>46</v>
      </c>
      <c r="I144" s="23" t="str">
        <f t="shared" si="2"/>
        <v>P/N CONNU</v>
      </c>
      <c r="J144" s="34" t="s">
        <v>129</v>
      </c>
      <c r="K144" s="34" t="s">
        <v>682</v>
      </c>
      <c r="L144" s="34" t="s">
        <v>708</v>
      </c>
      <c r="M144" s="63">
        <v>0</v>
      </c>
      <c r="N144" s="63">
        <v>0</v>
      </c>
      <c r="O144" s="34" t="s">
        <v>129</v>
      </c>
      <c r="P144" s="255"/>
      <c r="Q144" s="54">
        <v>1251019</v>
      </c>
      <c r="R144" s="56"/>
    </row>
    <row r="145" spans="1:18" ht="12.75" customHeight="1" x14ac:dyDescent="0.25">
      <c r="A145" s="161" t="s">
        <v>566</v>
      </c>
      <c r="B145" s="30">
        <v>108</v>
      </c>
      <c r="C145" s="27" t="s">
        <v>39</v>
      </c>
      <c r="D145" s="25" t="s">
        <v>129</v>
      </c>
      <c r="E145" s="27" t="s">
        <v>44</v>
      </c>
      <c r="F145" s="42" t="s">
        <v>44</v>
      </c>
      <c r="G145" s="26" t="s">
        <v>44</v>
      </c>
      <c r="H145" s="27" t="s">
        <v>46</v>
      </c>
      <c r="I145" s="23" t="str">
        <f t="shared" si="2"/>
        <v>P/N CONNU</v>
      </c>
      <c r="J145" s="34" t="s">
        <v>129</v>
      </c>
      <c r="K145" s="34"/>
      <c r="L145" s="34" t="s">
        <v>708</v>
      </c>
      <c r="M145" s="63">
        <v>0</v>
      </c>
      <c r="N145" s="63">
        <v>0</v>
      </c>
      <c r="O145" s="34" t="s">
        <v>129</v>
      </c>
      <c r="P145" s="255"/>
      <c r="Q145" s="54">
        <v>1251019</v>
      </c>
      <c r="R145" s="56"/>
    </row>
    <row r="146" spans="1:18" ht="12.75" customHeight="1" x14ac:dyDescent="0.25">
      <c r="A146" s="160" t="s">
        <v>567</v>
      </c>
      <c r="B146" s="30">
        <v>108</v>
      </c>
      <c r="C146" s="25" t="s">
        <v>39</v>
      </c>
      <c r="D146" s="40" t="s">
        <v>59</v>
      </c>
      <c r="E146" s="40" t="s">
        <v>59</v>
      </c>
      <c r="F146" s="45">
        <v>6963469200</v>
      </c>
      <c r="G146" s="25" t="s">
        <v>43</v>
      </c>
      <c r="H146" s="25" t="s">
        <v>46</v>
      </c>
      <c r="I146" s="23" t="str">
        <f t="shared" si="2"/>
        <v>P/N CONNU</v>
      </c>
      <c r="J146" s="34" t="s">
        <v>140</v>
      </c>
      <c r="K146" s="34" t="s">
        <v>682</v>
      </c>
      <c r="L146" s="34" t="s">
        <v>708</v>
      </c>
      <c r="M146" s="63">
        <v>0</v>
      </c>
      <c r="N146" s="63">
        <v>0</v>
      </c>
      <c r="O146" s="34" t="s">
        <v>129</v>
      </c>
      <c r="P146" s="255"/>
      <c r="Q146" s="54">
        <v>1251019</v>
      </c>
      <c r="R146" s="56"/>
    </row>
    <row r="147" spans="1:18" ht="12.75" customHeight="1" x14ac:dyDescent="0.25">
      <c r="A147" s="161" t="s">
        <v>568</v>
      </c>
      <c r="B147" s="30">
        <v>108</v>
      </c>
      <c r="C147" s="25" t="s">
        <v>81</v>
      </c>
      <c r="D147" s="40" t="s">
        <v>59</v>
      </c>
      <c r="E147" s="40" t="s">
        <v>59</v>
      </c>
      <c r="F147" s="45">
        <v>6963469200</v>
      </c>
      <c r="G147" s="25" t="s">
        <v>43</v>
      </c>
      <c r="H147" s="25" t="s">
        <v>46</v>
      </c>
      <c r="I147" s="23" t="str">
        <f t="shared" si="2"/>
        <v>P/N CONNU</v>
      </c>
      <c r="J147" s="33" t="s">
        <v>151</v>
      </c>
      <c r="K147" s="34" t="s">
        <v>682</v>
      </c>
      <c r="L147" s="34" t="s">
        <v>708</v>
      </c>
      <c r="M147" s="64">
        <v>4194</v>
      </c>
      <c r="N147" s="64"/>
      <c r="O147" s="34" t="s">
        <v>1097</v>
      </c>
      <c r="P147" s="255"/>
      <c r="Q147" s="54">
        <v>1251019</v>
      </c>
      <c r="R147" s="56"/>
    </row>
    <row r="148" spans="1:18" ht="12.75" customHeight="1" x14ac:dyDescent="0.25">
      <c r="A148" s="161" t="s">
        <v>569</v>
      </c>
      <c r="B148" s="30">
        <v>110</v>
      </c>
      <c r="C148" s="25" t="s">
        <v>81</v>
      </c>
      <c r="D148" s="40" t="s">
        <v>59</v>
      </c>
      <c r="E148" s="27" t="s">
        <v>44</v>
      </c>
      <c r="F148" s="42" t="s">
        <v>44</v>
      </c>
      <c r="G148" s="25" t="s">
        <v>44</v>
      </c>
      <c r="H148" s="31" t="s">
        <v>46</v>
      </c>
      <c r="I148" s="23" t="str">
        <f t="shared" si="2"/>
        <v>P/N CONNU</v>
      </c>
      <c r="J148" s="34" t="s">
        <v>129</v>
      </c>
      <c r="K148" s="34" t="s">
        <v>682</v>
      </c>
      <c r="L148" s="34" t="s">
        <v>708</v>
      </c>
      <c r="M148" s="64">
        <v>91174</v>
      </c>
      <c r="N148" s="64"/>
      <c r="O148" s="34" t="s">
        <v>1096</v>
      </c>
      <c r="P148" s="255"/>
      <c r="Q148" s="54">
        <v>1251019</v>
      </c>
      <c r="R148" s="56"/>
    </row>
    <row r="149" spans="1:18" ht="12.75" customHeight="1" x14ac:dyDescent="0.25">
      <c r="A149" s="161" t="s">
        <v>570</v>
      </c>
      <c r="B149" s="30">
        <v>110</v>
      </c>
      <c r="C149" s="27" t="s">
        <v>39</v>
      </c>
      <c r="D149" s="25" t="s">
        <v>129</v>
      </c>
      <c r="E149" s="27" t="s">
        <v>44</v>
      </c>
      <c r="F149" s="42" t="s">
        <v>44</v>
      </c>
      <c r="G149" s="26" t="s">
        <v>44</v>
      </c>
      <c r="H149" s="31" t="s">
        <v>46</v>
      </c>
      <c r="I149" s="23" t="str">
        <f t="shared" si="2"/>
        <v>P/N CONNU</v>
      </c>
      <c r="J149" s="34" t="s">
        <v>129</v>
      </c>
      <c r="K149" s="34" t="s">
        <v>685</v>
      </c>
      <c r="L149" s="34" t="s">
        <v>708</v>
      </c>
      <c r="M149" s="63">
        <v>0</v>
      </c>
      <c r="N149" s="63">
        <v>0</v>
      </c>
      <c r="O149" s="34"/>
      <c r="P149" s="255"/>
      <c r="Q149" s="54">
        <v>1251019</v>
      </c>
      <c r="R149" s="56"/>
    </row>
    <row r="150" spans="1:18" ht="12.75" customHeight="1" x14ac:dyDescent="0.25">
      <c r="A150" s="161" t="s">
        <v>571</v>
      </c>
      <c r="B150" s="30">
        <v>110</v>
      </c>
      <c r="C150" s="27" t="s">
        <v>39</v>
      </c>
      <c r="D150" s="25" t="s">
        <v>129</v>
      </c>
      <c r="E150" s="27" t="s">
        <v>44</v>
      </c>
      <c r="F150" s="42" t="s">
        <v>44</v>
      </c>
      <c r="G150" s="26" t="s">
        <v>44</v>
      </c>
      <c r="H150" s="31" t="s">
        <v>9</v>
      </c>
      <c r="I150" s="23" t="str">
        <f t="shared" si="2"/>
        <v>P/N CONNU</v>
      </c>
      <c r="J150" s="34" t="s">
        <v>129</v>
      </c>
      <c r="K150" s="34" t="s">
        <v>685</v>
      </c>
      <c r="L150" s="34" t="s">
        <v>708</v>
      </c>
      <c r="M150" s="63">
        <v>0</v>
      </c>
      <c r="N150" s="63">
        <v>0</v>
      </c>
      <c r="O150" s="34"/>
      <c r="P150" s="255"/>
      <c r="Q150" s="54">
        <v>1251019</v>
      </c>
      <c r="R150" s="56"/>
    </row>
    <row r="151" spans="1:18" ht="12.75" customHeight="1" x14ac:dyDescent="0.25">
      <c r="A151" s="161" t="s">
        <v>572</v>
      </c>
      <c r="B151" s="30">
        <v>110</v>
      </c>
      <c r="C151" s="27" t="s">
        <v>39</v>
      </c>
      <c r="D151" s="25" t="s">
        <v>129</v>
      </c>
      <c r="E151" s="27" t="s">
        <v>44</v>
      </c>
      <c r="F151" s="42" t="s">
        <v>44</v>
      </c>
      <c r="G151" s="26" t="s">
        <v>44</v>
      </c>
      <c r="H151" s="31" t="s">
        <v>9</v>
      </c>
      <c r="I151" s="23" t="str">
        <f t="shared" si="2"/>
        <v>P/N CONNU</v>
      </c>
      <c r="J151" s="34" t="s">
        <v>129</v>
      </c>
      <c r="K151" s="34" t="s">
        <v>685</v>
      </c>
      <c r="L151" s="34" t="s">
        <v>708</v>
      </c>
      <c r="M151" s="63">
        <v>0</v>
      </c>
      <c r="N151" s="63">
        <v>0</v>
      </c>
      <c r="O151" s="34"/>
      <c r="P151" s="255"/>
      <c r="Q151" s="54">
        <v>1251019</v>
      </c>
      <c r="R151" s="56"/>
    </row>
    <row r="152" spans="1:18" ht="12.75" customHeight="1" x14ac:dyDescent="0.25">
      <c r="A152" s="165" t="s">
        <v>573</v>
      </c>
      <c r="B152" s="30">
        <v>111</v>
      </c>
      <c r="C152" s="27" t="s">
        <v>39</v>
      </c>
      <c r="D152" s="25" t="s">
        <v>129</v>
      </c>
      <c r="E152" s="27" t="s">
        <v>44</v>
      </c>
      <c r="F152" s="42" t="s">
        <v>44</v>
      </c>
      <c r="G152" s="26" t="s">
        <v>44</v>
      </c>
      <c r="H152" s="27" t="s">
        <v>46</v>
      </c>
      <c r="I152" s="23" t="str">
        <f t="shared" si="2"/>
        <v>P/N CONNU</v>
      </c>
      <c r="J152" s="34" t="s">
        <v>129</v>
      </c>
      <c r="K152" s="34" t="s">
        <v>682</v>
      </c>
      <c r="L152" s="34" t="s">
        <v>708</v>
      </c>
      <c r="M152" s="63">
        <v>0</v>
      </c>
      <c r="N152" s="63">
        <v>0</v>
      </c>
      <c r="O152" s="63" t="s">
        <v>129</v>
      </c>
      <c r="P152" s="255"/>
      <c r="Q152" s="54">
        <v>1251019</v>
      </c>
      <c r="R152" s="56"/>
    </row>
    <row r="153" spans="1:18" ht="12.75" customHeight="1" x14ac:dyDescent="0.25">
      <c r="A153" s="161" t="s">
        <v>574</v>
      </c>
      <c r="B153" s="30">
        <v>114</v>
      </c>
      <c r="C153" s="27" t="s">
        <v>39</v>
      </c>
      <c r="D153" s="25" t="s">
        <v>129</v>
      </c>
      <c r="E153" s="27" t="s">
        <v>44</v>
      </c>
      <c r="F153" s="42" t="s">
        <v>44</v>
      </c>
      <c r="G153" s="26" t="s">
        <v>44</v>
      </c>
      <c r="H153" s="31" t="s">
        <v>46</v>
      </c>
      <c r="I153" s="23" t="str">
        <f t="shared" si="2"/>
        <v>P/N CONNU</v>
      </c>
      <c r="J153" s="34" t="s">
        <v>129</v>
      </c>
      <c r="K153" s="34" t="s">
        <v>685</v>
      </c>
      <c r="L153" s="34" t="s">
        <v>708</v>
      </c>
      <c r="M153" s="63">
        <v>0</v>
      </c>
      <c r="N153" s="63">
        <v>0</v>
      </c>
      <c r="O153" s="34"/>
      <c r="P153" s="255"/>
      <c r="Q153" s="54">
        <v>1251019</v>
      </c>
      <c r="R153" s="56"/>
    </row>
    <row r="154" spans="1:18" ht="12.75" customHeight="1" x14ac:dyDescent="0.25">
      <c r="A154" s="161" t="s">
        <v>575</v>
      </c>
      <c r="B154" s="30">
        <v>116</v>
      </c>
      <c r="C154" s="25" t="s">
        <v>81</v>
      </c>
      <c r="D154" s="27" t="s">
        <v>44</v>
      </c>
      <c r="E154" s="40" t="s">
        <v>59</v>
      </c>
      <c r="F154" s="46" t="s">
        <v>44</v>
      </c>
      <c r="G154" s="25" t="s">
        <v>44</v>
      </c>
      <c r="H154" s="27" t="s">
        <v>46</v>
      </c>
      <c r="I154" s="23" t="str">
        <f t="shared" si="2"/>
        <v>P/N CONNU</v>
      </c>
      <c r="J154" s="34" t="s">
        <v>44</v>
      </c>
      <c r="K154" s="34" t="s">
        <v>682</v>
      </c>
      <c r="L154" s="34" t="s">
        <v>708</v>
      </c>
      <c r="M154" s="64">
        <v>1737</v>
      </c>
      <c r="N154" s="64"/>
      <c r="O154" s="34" t="s">
        <v>1096</v>
      </c>
      <c r="P154" s="255"/>
      <c r="Q154" s="54">
        <v>1251019</v>
      </c>
      <c r="R154" s="56"/>
    </row>
    <row r="155" spans="1:18" ht="12.75" customHeight="1" x14ac:dyDescent="0.25">
      <c r="A155" s="161" t="s">
        <v>576</v>
      </c>
      <c r="B155" s="30">
        <v>117</v>
      </c>
      <c r="C155" s="25" t="s">
        <v>81</v>
      </c>
      <c r="D155" s="25" t="s">
        <v>44</v>
      </c>
      <c r="E155" s="40" t="s">
        <v>59</v>
      </c>
      <c r="F155" s="44" t="s">
        <v>44</v>
      </c>
      <c r="G155" s="37" t="s">
        <v>44</v>
      </c>
      <c r="H155" s="31" t="s">
        <v>46</v>
      </c>
      <c r="I155" s="23" t="str">
        <f t="shared" si="2"/>
        <v>P/N CONNU</v>
      </c>
      <c r="J155" s="33" t="s">
        <v>80</v>
      </c>
      <c r="K155" s="34" t="s">
        <v>682</v>
      </c>
      <c r="L155" s="34" t="s">
        <v>708</v>
      </c>
      <c r="M155" s="64">
        <v>1313.9</v>
      </c>
      <c r="N155" s="64"/>
      <c r="O155" s="34" t="s">
        <v>1097</v>
      </c>
      <c r="P155" s="255">
        <v>3.74</v>
      </c>
      <c r="Q155" s="54">
        <v>1251019</v>
      </c>
      <c r="R155" s="56"/>
    </row>
    <row r="156" spans="1:18" ht="12.75" customHeight="1" x14ac:dyDescent="0.25">
      <c r="A156" s="161" t="s">
        <v>577</v>
      </c>
      <c r="B156" s="30">
        <v>117</v>
      </c>
      <c r="C156" s="25" t="s">
        <v>39</v>
      </c>
      <c r="D156" s="25" t="s">
        <v>129</v>
      </c>
      <c r="E156" s="27" t="s">
        <v>44</v>
      </c>
      <c r="F156" s="42" t="s">
        <v>44</v>
      </c>
      <c r="G156" s="25" t="s">
        <v>44</v>
      </c>
      <c r="H156" s="25" t="s">
        <v>46</v>
      </c>
      <c r="I156" s="23" t="str">
        <f t="shared" si="2"/>
        <v>P/N CONNU</v>
      </c>
      <c r="J156" s="34" t="s">
        <v>129</v>
      </c>
      <c r="K156" s="34" t="s">
        <v>682</v>
      </c>
      <c r="L156" s="34" t="s">
        <v>708</v>
      </c>
      <c r="M156" s="64">
        <v>1044</v>
      </c>
      <c r="N156" s="64"/>
      <c r="O156" s="34" t="s">
        <v>1097</v>
      </c>
      <c r="P156" s="255"/>
      <c r="Q156" s="54">
        <v>1251019</v>
      </c>
      <c r="R156" s="56"/>
    </row>
    <row r="157" spans="1:18" ht="12.75" customHeight="1" x14ac:dyDescent="0.25">
      <c r="A157" s="161" t="s">
        <v>578</v>
      </c>
      <c r="B157" s="30">
        <v>117</v>
      </c>
      <c r="C157" s="25" t="s">
        <v>39</v>
      </c>
      <c r="D157" s="25" t="s">
        <v>129</v>
      </c>
      <c r="E157" s="27" t="s">
        <v>44</v>
      </c>
      <c r="F157" s="42" t="s">
        <v>44</v>
      </c>
      <c r="G157" s="25" t="s">
        <v>44</v>
      </c>
      <c r="H157" s="25" t="s">
        <v>46</v>
      </c>
      <c r="I157" s="23" t="str">
        <f t="shared" si="2"/>
        <v>P/N CONNU</v>
      </c>
      <c r="J157" s="34" t="s">
        <v>129</v>
      </c>
      <c r="K157" s="34" t="s">
        <v>682</v>
      </c>
      <c r="L157" s="34" t="s">
        <v>708</v>
      </c>
      <c r="M157" s="64">
        <v>1315</v>
      </c>
      <c r="N157" s="64"/>
      <c r="O157" s="34" t="s">
        <v>1097</v>
      </c>
      <c r="P157" s="255"/>
      <c r="Q157" s="54">
        <v>1251019</v>
      </c>
      <c r="R157" s="56"/>
    </row>
    <row r="158" spans="1:18" ht="12.75" customHeight="1" x14ac:dyDescent="0.25">
      <c r="A158" s="161" t="s">
        <v>579</v>
      </c>
      <c r="B158" s="26">
        <v>117</v>
      </c>
      <c r="C158" s="25" t="s">
        <v>81</v>
      </c>
      <c r="D158" s="25" t="s">
        <v>44</v>
      </c>
      <c r="E158" s="27" t="s">
        <v>59</v>
      </c>
      <c r="F158" s="46" t="s">
        <v>44</v>
      </c>
      <c r="G158" s="25" t="s">
        <v>44</v>
      </c>
      <c r="H158" s="25" t="s">
        <v>46</v>
      </c>
      <c r="I158" s="23" t="str">
        <f t="shared" si="2"/>
        <v>P/N CONNU</v>
      </c>
      <c r="J158" s="34" t="s">
        <v>129</v>
      </c>
      <c r="K158" s="34" t="s">
        <v>682</v>
      </c>
      <c r="L158" s="34" t="s">
        <v>708</v>
      </c>
      <c r="M158" s="64">
        <v>1304</v>
      </c>
      <c r="N158" s="64"/>
      <c r="O158" s="34" t="s">
        <v>1097</v>
      </c>
      <c r="P158" s="255"/>
      <c r="Q158" s="54">
        <v>1251019</v>
      </c>
      <c r="R158" s="56"/>
    </row>
    <row r="159" spans="1:18" ht="12.75" customHeight="1" x14ac:dyDescent="0.25">
      <c r="A159" s="161" t="s">
        <v>580</v>
      </c>
      <c r="B159" s="30">
        <v>119</v>
      </c>
      <c r="C159" s="25" t="s">
        <v>81</v>
      </c>
      <c r="D159" s="40" t="s">
        <v>59</v>
      </c>
      <c r="E159" s="27" t="s">
        <v>59</v>
      </c>
      <c r="F159" s="42">
        <v>6963382700</v>
      </c>
      <c r="G159" s="25" t="s">
        <v>43</v>
      </c>
      <c r="H159" s="25" t="s">
        <v>46</v>
      </c>
      <c r="I159" s="23" t="str">
        <f t="shared" si="2"/>
        <v>P/N CONNU</v>
      </c>
      <c r="J159" s="34" t="s">
        <v>82</v>
      </c>
      <c r="K159" s="34" t="s">
        <v>682</v>
      </c>
      <c r="L159" s="34" t="s">
        <v>708</v>
      </c>
      <c r="M159" s="64">
        <v>1173</v>
      </c>
      <c r="N159" s="64"/>
      <c r="O159" s="34" t="s">
        <v>1097</v>
      </c>
      <c r="P159" s="255">
        <v>2.35</v>
      </c>
      <c r="Q159" s="54">
        <v>1251019</v>
      </c>
      <c r="R159" s="56"/>
    </row>
    <row r="160" spans="1:18" ht="12.75" customHeight="1" x14ac:dyDescent="0.25">
      <c r="A160" s="164" t="s">
        <v>581</v>
      </c>
      <c r="B160" s="30">
        <v>119</v>
      </c>
      <c r="C160" s="27" t="s">
        <v>39</v>
      </c>
      <c r="D160" s="25" t="s">
        <v>129</v>
      </c>
      <c r="E160" s="27" t="s">
        <v>44</v>
      </c>
      <c r="F160" s="42" t="s">
        <v>44</v>
      </c>
      <c r="G160" s="26" t="s">
        <v>44</v>
      </c>
      <c r="H160" s="27" t="s">
        <v>46</v>
      </c>
      <c r="I160" s="23" t="str">
        <f t="shared" si="2"/>
        <v>P/N CONNU</v>
      </c>
      <c r="J160" s="34" t="s">
        <v>129</v>
      </c>
      <c r="K160" s="34" t="s">
        <v>682</v>
      </c>
      <c r="L160" s="34" t="s">
        <v>708</v>
      </c>
      <c r="M160" s="64">
        <v>1408</v>
      </c>
      <c r="N160" s="64"/>
      <c r="O160" s="34" t="s">
        <v>1097</v>
      </c>
      <c r="P160" s="255"/>
      <c r="Q160" s="54">
        <v>1251019</v>
      </c>
      <c r="R160" s="56"/>
    </row>
    <row r="161" spans="1:18" ht="12.75" customHeight="1" x14ac:dyDescent="0.25">
      <c r="A161" s="164" t="s">
        <v>582</v>
      </c>
      <c r="B161" s="30">
        <v>119</v>
      </c>
      <c r="C161" s="27" t="s">
        <v>39</v>
      </c>
      <c r="D161" s="25" t="s">
        <v>129</v>
      </c>
      <c r="E161" s="27" t="s">
        <v>44</v>
      </c>
      <c r="F161" s="42" t="s">
        <v>44</v>
      </c>
      <c r="G161" s="26" t="s">
        <v>44</v>
      </c>
      <c r="H161" s="27" t="s">
        <v>46</v>
      </c>
      <c r="I161" s="23" t="str">
        <f t="shared" si="2"/>
        <v>P/N CONNU</v>
      </c>
      <c r="J161" s="34" t="s">
        <v>129</v>
      </c>
      <c r="K161" s="34" t="s">
        <v>682</v>
      </c>
      <c r="L161" s="34" t="s">
        <v>708</v>
      </c>
      <c r="M161" s="64">
        <v>890</v>
      </c>
      <c r="N161" s="64"/>
      <c r="O161" s="34" t="s">
        <v>1097</v>
      </c>
      <c r="P161" s="255"/>
      <c r="Q161" s="54">
        <v>1251019</v>
      </c>
      <c r="R161" s="56"/>
    </row>
    <row r="162" spans="1:18" ht="12.75" customHeight="1" x14ac:dyDescent="0.25">
      <c r="A162" s="164" t="s">
        <v>583</v>
      </c>
      <c r="B162" s="30">
        <v>130</v>
      </c>
      <c r="C162" s="27" t="s">
        <v>39</v>
      </c>
      <c r="D162" s="25" t="s">
        <v>129</v>
      </c>
      <c r="E162" s="27" t="s">
        <v>44</v>
      </c>
      <c r="F162" s="42" t="s">
        <v>44</v>
      </c>
      <c r="G162" s="26" t="s">
        <v>44</v>
      </c>
      <c r="H162" s="27" t="s">
        <v>46</v>
      </c>
      <c r="I162" s="23" t="str">
        <f t="shared" si="2"/>
        <v>P/N CONNU</v>
      </c>
      <c r="J162" s="34" t="s">
        <v>129</v>
      </c>
      <c r="K162" s="34" t="s">
        <v>682</v>
      </c>
      <c r="L162" s="34" t="s">
        <v>708</v>
      </c>
      <c r="M162" s="64">
        <v>4377</v>
      </c>
      <c r="N162" s="64"/>
      <c r="O162" s="34" t="s">
        <v>1097</v>
      </c>
      <c r="P162" s="255"/>
      <c r="Q162" s="54">
        <v>1251019</v>
      </c>
      <c r="R162" s="56"/>
    </row>
    <row r="163" spans="1:18" ht="12.75" customHeight="1" x14ac:dyDescent="0.25">
      <c r="A163" s="164" t="s">
        <v>584</v>
      </c>
      <c r="B163" s="30">
        <v>130</v>
      </c>
      <c r="C163" s="27" t="s">
        <v>39</v>
      </c>
      <c r="D163" s="25" t="s">
        <v>129</v>
      </c>
      <c r="E163" s="27" t="s">
        <v>44</v>
      </c>
      <c r="F163" s="42" t="s">
        <v>44</v>
      </c>
      <c r="G163" s="26" t="s">
        <v>44</v>
      </c>
      <c r="H163" s="27" t="s">
        <v>46</v>
      </c>
      <c r="I163" s="23" t="str">
        <f t="shared" si="2"/>
        <v>P/N CONNU</v>
      </c>
      <c r="J163" s="34" t="s">
        <v>129</v>
      </c>
      <c r="K163" s="34"/>
      <c r="L163" s="34" t="s">
        <v>708</v>
      </c>
      <c r="M163" s="63">
        <v>0</v>
      </c>
      <c r="N163" s="63">
        <v>0</v>
      </c>
      <c r="O163" s="34" t="s">
        <v>129</v>
      </c>
      <c r="P163" s="255"/>
      <c r="Q163" s="54">
        <v>1251019</v>
      </c>
      <c r="R163" s="56"/>
    </row>
    <row r="164" spans="1:18" ht="12.75" customHeight="1" x14ac:dyDescent="0.25">
      <c r="A164" s="161" t="s">
        <v>634</v>
      </c>
      <c r="B164" s="30">
        <v>130</v>
      </c>
      <c r="C164" s="25" t="s">
        <v>39</v>
      </c>
      <c r="D164" s="27" t="s">
        <v>44</v>
      </c>
      <c r="E164" s="25" t="s">
        <v>59</v>
      </c>
      <c r="F164" s="46" t="s">
        <v>44</v>
      </c>
      <c r="G164" s="25" t="s">
        <v>44</v>
      </c>
      <c r="H164" s="27" t="s">
        <v>46</v>
      </c>
      <c r="I164" s="23" t="str">
        <f t="shared" si="2"/>
        <v>P/N CONNU</v>
      </c>
      <c r="J164" s="33" t="s">
        <v>401</v>
      </c>
      <c r="K164" s="34" t="s">
        <v>682</v>
      </c>
      <c r="L164" s="34" t="s">
        <v>708</v>
      </c>
      <c r="M164" s="64">
        <v>5409</v>
      </c>
      <c r="N164" s="64"/>
      <c r="O164" s="34" t="s">
        <v>1097</v>
      </c>
      <c r="P164" s="255"/>
      <c r="Q164" s="54">
        <v>1251019</v>
      </c>
      <c r="R164" s="56"/>
    </row>
    <row r="165" spans="1:18" ht="12.75" customHeight="1" x14ac:dyDescent="0.25">
      <c r="A165" s="164" t="s">
        <v>585</v>
      </c>
      <c r="B165" s="48">
        <v>131</v>
      </c>
      <c r="C165" s="27" t="s">
        <v>39</v>
      </c>
      <c r="D165" s="25" t="s">
        <v>129</v>
      </c>
      <c r="E165" s="27" t="s">
        <v>44</v>
      </c>
      <c r="F165" s="42" t="s">
        <v>44</v>
      </c>
      <c r="G165" s="26" t="s">
        <v>44</v>
      </c>
      <c r="H165" s="27" t="s">
        <v>46</v>
      </c>
      <c r="I165" s="23" t="str">
        <f t="shared" si="2"/>
        <v>P/N CONNU</v>
      </c>
      <c r="J165" s="34" t="s">
        <v>129</v>
      </c>
      <c r="K165" s="34" t="s">
        <v>682</v>
      </c>
      <c r="L165" s="34" t="s">
        <v>708</v>
      </c>
      <c r="M165" s="64">
        <v>5891</v>
      </c>
      <c r="N165" s="64"/>
      <c r="O165" s="34" t="s">
        <v>1097</v>
      </c>
      <c r="P165" s="255"/>
      <c r="Q165" s="54">
        <v>1251019</v>
      </c>
      <c r="R165" s="56"/>
    </row>
    <row r="166" spans="1:18" ht="12.75" customHeight="1" x14ac:dyDescent="0.25">
      <c r="A166" s="161" t="s">
        <v>74</v>
      </c>
      <c r="B166" s="30">
        <v>265</v>
      </c>
      <c r="C166" s="25" t="s">
        <v>81</v>
      </c>
      <c r="D166" s="27" t="s">
        <v>44</v>
      </c>
      <c r="E166" s="27" t="s">
        <v>59</v>
      </c>
      <c r="F166" s="44" t="s">
        <v>114</v>
      </c>
      <c r="G166" s="37" t="s">
        <v>115</v>
      </c>
      <c r="H166" s="25" t="s">
        <v>9</v>
      </c>
      <c r="I166" s="23" t="str">
        <f t="shared" si="2"/>
        <v>P/N CONNU</v>
      </c>
      <c r="J166" s="34" t="s">
        <v>44</v>
      </c>
      <c r="K166" s="34" t="s">
        <v>686</v>
      </c>
      <c r="L166" s="34" t="s">
        <v>708</v>
      </c>
      <c r="M166" s="63">
        <v>0</v>
      </c>
      <c r="N166" s="63">
        <v>0</v>
      </c>
      <c r="O166" s="34"/>
      <c r="P166" s="255"/>
      <c r="Q166" s="54">
        <v>1283219</v>
      </c>
      <c r="R166" s="56"/>
    </row>
    <row r="167" spans="1:18" ht="12.75" customHeight="1" x14ac:dyDescent="0.25">
      <c r="A167" s="161" t="s">
        <v>120</v>
      </c>
      <c r="B167" s="30">
        <v>265</v>
      </c>
      <c r="C167" s="25" t="s">
        <v>81</v>
      </c>
      <c r="D167" s="27" t="s">
        <v>44</v>
      </c>
      <c r="E167" s="27" t="s">
        <v>59</v>
      </c>
      <c r="F167" s="44" t="s">
        <v>121</v>
      </c>
      <c r="G167" s="37" t="s">
        <v>115</v>
      </c>
      <c r="H167" s="25" t="s">
        <v>9</v>
      </c>
      <c r="I167" s="23" t="str">
        <f t="shared" si="2"/>
        <v>P/N CONNU</v>
      </c>
      <c r="J167" s="34" t="s">
        <v>44</v>
      </c>
      <c r="K167" s="34" t="s">
        <v>686</v>
      </c>
      <c r="L167" s="34" t="s">
        <v>708</v>
      </c>
      <c r="M167" s="63">
        <v>0</v>
      </c>
      <c r="N167" s="63">
        <v>0</v>
      </c>
      <c r="O167" s="34"/>
      <c r="P167" s="255"/>
      <c r="Q167" s="54">
        <v>1283219</v>
      </c>
      <c r="R167" s="56"/>
    </row>
    <row r="168" spans="1:18" ht="12.75" customHeight="1" x14ac:dyDescent="0.25">
      <c r="A168" s="164" t="s">
        <v>586</v>
      </c>
      <c r="B168" s="30">
        <v>301</v>
      </c>
      <c r="C168" s="27" t="s">
        <v>39</v>
      </c>
      <c r="D168" s="40" t="s">
        <v>59</v>
      </c>
      <c r="E168" s="25" t="s">
        <v>59</v>
      </c>
      <c r="F168" s="42" t="s">
        <v>44</v>
      </c>
      <c r="G168" s="26" t="s">
        <v>44</v>
      </c>
      <c r="H168" s="27" t="s">
        <v>46</v>
      </c>
      <c r="I168" s="23" t="str">
        <f t="shared" si="2"/>
        <v>P/N CONNU</v>
      </c>
      <c r="J168" s="34" t="s">
        <v>130</v>
      </c>
      <c r="K168" s="34" t="s">
        <v>682</v>
      </c>
      <c r="L168" s="34" t="s">
        <v>708</v>
      </c>
      <c r="M168" s="64">
        <v>1430</v>
      </c>
      <c r="N168" s="64"/>
      <c r="O168" s="34" t="s">
        <v>1097</v>
      </c>
      <c r="P168" s="255"/>
      <c r="Q168" s="54">
        <v>1251019</v>
      </c>
      <c r="R168" s="56"/>
    </row>
    <row r="169" spans="1:18" ht="12.75" customHeight="1" x14ac:dyDescent="0.25">
      <c r="A169" s="161" t="s">
        <v>587</v>
      </c>
      <c r="B169" s="30">
        <v>301</v>
      </c>
      <c r="C169" s="27" t="s">
        <v>39</v>
      </c>
      <c r="D169" s="40" t="s">
        <v>59</v>
      </c>
      <c r="E169" s="40" t="s">
        <v>59</v>
      </c>
      <c r="F169" s="46" t="s">
        <v>44</v>
      </c>
      <c r="G169" s="25" t="s">
        <v>44</v>
      </c>
      <c r="H169" s="27" t="s">
        <v>46</v>
      </c>
      <c r="I169" s="23" t="str">
        <f t="shared" si="2"/>
        <v>P/N CONNU</v>
      </c>
      <c r="J169" s="34" t="s">
        <v>130</v>
      </c>
      <c r="K169" s="34" t="s">
        <v>682</v>
      </c>
      <c r="L169" s="34" t="s">
        <v>708</v>
      </c>
      <c r="M169" s="64">
        <v>1883</v>
      </c>
      <c r="N169" s="64"/>
      <c r="O169" s="34" t="s">
        <v>1096</v>
      </c>
      <c r="P169" s="255"/>
      <c r="Q169" s="54">
        <v>1251019</v>
      </c>
      <c r="R169" s="56"/>
    </row>
    <row r="170" spans="1:18" ht="12.75" customHeight="1" x14ac:dyDescent="0.25">
      <c r="A170" s="161" t="s">
        <v>588</v>
      </c>
      <c r="B170" s="30">
        <v>301</v>
      </c>
      <c r="C170" s="25" t="s">
        <v>81</v>
      </c>
      <c r="D170" s="40" t="s">
        <v>59</v>
      </c>
      <c r="E170" s="40" t="s">
        <v>59</v>
      </c>
      <c r="F170" s="46" t="s">
        <v>44</v>
      </c>
      <c r="G170" s="25" t="s">
        <v>44</v>
      </c>
      <c r="H170" s="27" t="s">
        <v>46</v>
      </c>
      <c r="I170" s="23" t="str">
        <f t="shared" si="2"/>
        <v>P/N CONNU</v>
      </c>
      <c r="J170" s="34" t="s">
        <v>130</v>
      </c>
      <c r="K170" s="34" t="s">
        <v>682</v>
      </c>
      <c r="L170" s="34" t="s">
        <v>708</v>
      </c>
      <c r="M170" s="64">
        <v>1898</v>
      </c>
      <c r="N170" s="64"/>
      <c r="O170" s="34" t="s">
        <v>1096</v>
      </c>
      <c r="P170" s="255"/>
      <c r="Q170" s="54">
        <v>1251019</v>
      </c>
      <c r="R170" s="56"/>
    </row>
    <row r="171" spans="1:18" ht="12.75" customHeight="1" x14ac:dyDescent="0.25">
      <c r="A171" s="161" t="s">
        <v>182</v>
      </c>
      <c r="B171" s="26">
        <v>313</v>
      </c>
      <c r="C171" s="25" t="s">
        <v>81</v>
      </c>
      <c r="D171" s="25" t="s">
        <v>44</v>
      </c>
      <c r="E171" s="40" t="s">
        <v>59</v>
      </c>
      <c r="F171" s="42" t="s">
        <v>185</v>
      </c>
      <c r="G171" s="25" t="s">
        <v>43</v>
      </c>
      <c r="H171" s="25" t="s">
        <v>46</v>
      </c>
      <c r="I171" s="23" t="str">
        <f t="shared" si="2"/>
        <v>P/N CONNU</v>
      </c>
      <c r="J171" s="34" t="s">
        <v>184</v>
      </c>
      <c r="K171" s="34" t="s">
        <v>682</v>
      </c>
      <c r="L171" s="34" t="s">
        <v>708</v>
      </c>
      <c r="M171" s="64">
        <v>2339</v>
      </c>
      <c r="N171" s="64"/>
      <c r="O171" s="34" t="s">
        <v>1097</v>
      </c>
      <c r="P171" s="255">
        <v>4.95</v>
      </c>
      <c r="Q171" s="54">
        <v>1251019</v>
      </c>
      <c r="R171" s="56"/>
    </row>
    <row r="172" spans="1:18" ht="15" x14ac:dyDescent="0.25">
      <c r="A172" s="160" t="s">
        <v>357</v>
      </c>
      <c r="B172" s="30">
        <v>314</v>
      </c>
      <c r="C172" s="25" t="s">
        <v>81</v>
      </c>
      <c r="D172" s="27" t="s">
        <v>44</v>
      </c>
      <c r="E172" s="40" t="s">
        <v>59</v>
      </c>
      <c r="F172" s="46" t="s">
        <v>366</v>
      </c>
      <c r="G172" s="25" t="s">
        <v>43</v>
      </c>
      <c r="H172" s="25" t="s">
        <v>46</v>
      </c>
      <c r="I172" s="23" t="str">
        <f t="shared" si="2"/>
        <v>P/N CONNU</v>
      </c>
      <c r="J172" s="33" t="s">
        <v>365</v>
      </c>
      <c r="K172" s="34" t="s">
        <v>682</v>
      </c>
      <c r="L172" s="34" t="s">
        <v>708</v>
      </c>
      <c r="M172" s="64">
        <v>2150</v>
      </c>
      <c r="N172" s="64"/>
      <c r="O172" s="34" t="s">
        <v>1097</v>
      </c>
      <c r="P172" s="255">
        <v>4.96</v>
      </c>
      <c r="Q172" s="54">
        <v>1251019</v>
      </c>
      <c r="R172" s="56"/>
    </row>
    <row r="173" spans="1:18" ht="15" x14ac:dyDescent="0.25">
      <c r="A173" s="161" t="s">
        <v>92</v>
      </c>
      <c r="B173" s="30">
        <v>317</v>
      </c>
      <c r="C173" s="25" t="s">
        <v>81</v>
      </c>
      <c r="D173" s="27" t="s">
        <v>44</v>
      </c>
      <c r="E173" s="40" t="s">
        <v>59</v>
      </c>
      <c r="F173" s="42" t="s">
        <v>93</v>
      </c>
      <c r="G173" s="26" t="s">
        <v>43</v>
      </c>
      <c r="H173" s="27" t="s">
        <v>46</v>
      </c>
      <c r="I173" s="23" t="str">
        <f t="shared" si="2"/>
        <v>P/N CONNU</v>
      </c>
      <c r="J173" s="34" t="s">
        <v>94</v>
      </c>
      <c r="K173" s="34" t="s">
        <v>682</v>
      </c>
      <c r="L173" s="34" t="s">
        <v>708</v>
      </c>
      <c r="M173" s="64">
        <v>2106</v>
      </c>
      <c r="N173" s="64">
        <v>2833</v>
      </c>
      <c r="O173" s="34" t="s">
        <v>1097</v>
      </c>
      <c r="P173" s="255"/>
      <c r="Q173" s="54">
        <v>1251019</v>
      </c>
      <c r="R173" s="56"/>
    </row>
    <row r="174" spans="1:18" ht="15" x14ac:dyDescent="0.25">
      <c r="A174" s="161" t="s">
        <v>1572</v>
      </c>
      <c r="B174" s="30">
        <v>317</v>
      </c>
      <c r="C174" s="25" t="s">
        <v>81</v>
      </c>
      <c r="D174" s="27" t="s">
        <v>44</v>
      </c>
      <c r="E174" s="40" t="s">
        <v>59</v>
      </c>
      <c r="F174" s="42" t="s">
        <v>93</v>
      </c>
      <c r="G174" s="26" t="s">
        <v>43</v>
      </c>
      <c r="H174" s="27" t="s">
        <v>46</v>
      </c>
      <c r="I174" s="23" t="str">
        <f t="shared" si="2"/>
        <v>P/N CONNU</v>
      </c>
      <c r="J174" s="34" t="s">
        <v>1614</v>
      </c>
      <c r="K174" s="34" t="s">
        <v>682</v>
      </c>
      <c r="L174" s="34" t="s">
        <v>708</v>
      </c>
      <c r="M174" s="64">
        <v>2236</v>
      </c>
      <c r="N174" s="64">
        <v>2964</v>
      </c>
      <c r="O174" s="34" t="s">
        <v>1097</v>
      </c>
      <c r="P174" s="255"/>
      <c r="Q174" s="54">
        <v>1251019</v>
      </c>
      <c r="R174" s="56"/>
    </row>
    <row r="175" spans="1:18" ht="15" x14ac:dyDescent="0.25">
      <c r="A175" s="160" t="s">
        <v>1403</v>
      </c>
      <c r="B175" s="30">
        <v>318</v>
      </c>
      <c r="C175" s="25" t="s">
        <v>39</v>
      </c>
      <c r="D175" s="25" t="s">
        <v>44</v>
      </c>
      <c r="E175" s="40" t="s">
        <v>59</v>
      </c>
      <c r="F175" s="68" t="s">
        <v>1440</v>
      </c>
      <c r="G175" s="25" t="s">
        <v>43</v>
      </c>
      <c r="H175" s="25" t="s">
        <v>46</v>
      </c>
      <c r="I175" s="23" t="str">
        <f t="shared" si="2"/>
        <v>P/N CONNU</v>
      </c>
      <c r="J175" s="34" t="s">
        <v>1517</v>
      </c>
      <c r="K175" s="34" t="s">
        <v>682</v>
      </c>
      <c r="L175" s="34" t="s">
        <v>708</v>
      </c>
      <c r="M175" s="64">
        <v>2189</v>
      </c>
      <c r="N175" s="64">
        <v>2828</v>
      </c>
      <c r="O175" s="34" t="s">
        <v>1097</v>
      </c>
      <c r="P175" s="255"/>
      <c r="Q175" s="54">
        <v>1251019</v>
      </c>
      <c r="R175" s="56"/>
    </row>
    <row r="176" spans="1:18" ht="15" x14ac:dyDescent="0.25">
      <c r="A176" s="164" t="s">
        <v>589</v>
      </c>
      <c r="B176" s="30">
        <v>403</v>
      </c>
      <c r="C176" s="25" t="s">
        <v>81</v>
      </c>
      <c r="D176" s="25" t="s">
        <v>44</v>
      </c>
      <c r="E176" s="40" t="s">
        <v>59</v>
      </c>
      <c r="F176" s="42" t="s">
        <v>44</v>
      </c>
      <c r="G176" s="26" t="s">
        <v>44</v>
      </c>
      <c r="H176" s="27" t="s">
        <v>46</v>
      </c>
      <c r="I176" s="23" t="str">
        <f t="shared" si="2"/>
        <v>P/N CONNU</v>
      </c>
      <c r="J176" s="34" t="s">
        <v>44</v>
      </c>
      <c r="K176" s="34" t="s">
        <v>682</v>
      </c>
      <c r="L176" s="34" t="s">
        <v>708</v>
      </c>
      <c r="M176" s="64">
        <v>1065</v>
      </c>
      <c r="N176" s="64"/>
      <c r="O176" s="34" t="s">
        <v>1097</v>
      </c>
      <c r="P176" s="255"/>
      <c r="Q176" s="54">
        <v>1251019</v>
      </c>
      <c r="R176" s="56"/>
    </row>
    <row r="177" spans="1:18" ht="15" x14ac:dyDescent="0.25">
      <c r="A177" s="161" t="s">
        <v>590</v>
      </c>
      <c r="B177" s="30">
        <v>408</v>
      </c>
      <c r="C177" s="27" t="s">
        <v>39</v>
      </c>
      <c r="D177" s="25" t="s">
        <v>129</v>
      </c>
      <c r="E177" s="27" t="s">
        <v>44</v>
      </c>
      <c r="F177" s="42" t="s">
        <v>44</v>
      </c>
      <c r="G177" s="26" t="s">
        <v>44</v>
      </c>
      <c r="H177" s="25" t="s">
        <v>46</v>
      </c>
      <c r="I177" s="23" t="str">
        <f t="shared" si="2"/>
        <v>P/N CONNU</v>
      </c>
      <c r="J177" s="34" t="s">
        <v>129</v>
      </c>
      <c r="K177" s="34" t="s">
        <v>682</v>
      </c>
      <c r="L177" s="34" t="s">
        <v>708</v>
      </c>
      <c r="M177" s="63">
        <v>0</v>
      </c>
      <c r="N177" s="63">
        <v>0</v>
      </c>
      <c r="O177" s="34" t="s">
        <v>129</v>
      </c>
      <c r="P177" s="255"/>
      <c r="Q177" s="54">
        <v>1251319</v>
      </c>
      <c r="R177" s="56"/>
    </row>
    <row r="178" spans="1:18" ht="39" x14ac:dyDescent="0.25">
      <c r="A178" s="161" t="s">
        <v>591</v>
      </c>
      <c r="B178" s="30">
        <v>412</v>
      </c>
      <c r="C178" s="25" t="s">
        <v>81</v>
      </c>
      <c r="D178" s="25" t="s">
        <v>44</v>
      </c>
      <c r="E178" s="27" t="s">
        <v>44</v>
      </c>
      <c r="F178" s="38" t="s">
        <v>116</v>
      </c>
      <c r="G178" s="37" t="s">
        <v>115</v>
      </c>
      <c r="H178" s="31" t="s">
        <v>46</v>
      </c>
      <c r="I178" s="23" t="str">
        <f t="shared" si="2"/>
        <v>P/N CONNU</v>
      </c>
      <c r="J178" s="34" t="s">
        <v>129</v>
      </c>
      <c r="K178" s="34" t="s">
        <v>682</v>
      </c>
      <c r="L178" s="34" t="s">
        <v>708</v>
      </c>
      <c r="M178" s="63">
        <v>0</v>
      </c>
      <c r="N178" s="63">
        <v>0</v>
      </c>
      <c r="O178" s="34" t="s">
        <v>129</v>
      </c>
      <c r="P178" s="255"/>
      <c r="Q178" s="54">
        <v>1251319</v>
      </c>
      <c r="R178" s="56"/>
    </row>
    <row r="179" spans="1:18" ht="15" x14ac:dyDescent="0.25">
      <c r="A179" s="164" t="s">
        <v>592</v>
      </c>
      <c r="B179" s="30">
        <v>412</v>
      </c>
      <c r="C179" s="27" t="s">
        <v>39</v>
      </c>
      <c r="D179" s="25" t="s">
        <v>129</v>
      </c>
      <c r="E179" s="27" t="s">
        <v>44</v>
      </c>
      <c r="F179" s="42" t="s">
        <v>44</v>
      </c>
      <c r="G179" s="26" t="s">
        <v>44</v>
      </c>
      <c r="H179" s="27" t="s">
        <v>46</v>
      </c>
      <c r="I179" s="23" t="str">
        <f t="shared" si="2"/>
        <v>P/N CONNU</v>
      </c>
      <c r="J179" s="34" t="s">
        <v>129</v>
      </c>
      <c r="K179" s="34" t="s">
        <v>682</v>
      </c>
      <c r="L179" s="34" t="s">
        <v>708</v>
      </c>
      <c r="M179" s="63">
        <v>0</v>
      </c>
      <c r="N179" s="63">
        <v>0</v>
      </c>
      <c r="O179" s="34" t="s">
        <v>129</v>
      </c>
      <c r="P179" s="255"/>
      <c r="Q179" s="54">
        <v>1251319</v>
      </c>
      <c r="R179" s="56"/>
    </row>
    <row r="180" spans="1:18" ht="39" x14ac:dyDescent="0.25">
      <c r="A180" s="161" t="s">
        <v>593</v>
      </c>
      <c r="B180" s="30">
        <v>413</v>
      </c>
      <c r="C180" s="25" t="s">
        <v>39</v>
      </c>
      <c r="D180" s="25" t="s">
        <v>129</v>
      </c>
      <c r="E180" s="27" t="s">
        <v>44</v>
      </c>
      <c r="F180" s="38" t="s">
        <v>117</v>
      </c>
      <c r="G180" s="37" t="s">
        <v>115</v>
      </c>
      <c r="H180" s="31" t="s">
        <v>46</v>
      </c>
      <c r="I180" s="23" t="str">
        <f t="shared" si="2"/>
        <v>P/N CONNU</v>
      </c>
      <c r="J180" s="34" t="s">
        <v>129</v>
      </c>
      <c r="K180" s="34" t="s">
        <v>682</v>
      </c>
      <c r="L180" s="34" t="s">
        <v>708</v>
      </c>
      <c r="M180" s="63">
        <v>0</v>
      </c>
      <c r="N180" s="63">
        <v>0</v>
      </c>
      <c r="O180" s="34" t="s">
        <v>129</v>
      </c>
      <c r="P180" s="255"/>
      <c r="Q180" s="54">
        <v>1251319</v>
      </c>
      <c r="R180" s="56"/>
    </row>
    <row r="181" spans="1:18" ht="64.5" x14ac:dyDescent="0.25">
      <c r="A181" s="161" t="s">
        <v>847</v>
      </c>
      <c r="B181" s="30">
        <v>419</v>
      </c>
      <c r="C181" s="25" t="s">
        <v>39</v>
      </c>
      <c r="D181" s="25" t="s">
        <v>59</v>
      </c>
      <c r="E181" s="27" t="s">
        <v>59</v>
      </c>
      <c r="F181" s="38" t="s">
        <v>896</v>
      </c>
      <c r="G181" s="37" t="s">
        <v>1345</v>
      </c>
      <c r="H181" s="31" t="s">
        <v>46</v>
      </c>
      <c r="I181" s="23" t="str">
        <f t="shared" si="2"/>
        <v>P/N CONNU</v>
      </c>
      <c r="J181" s="34" t="s">
        <v>84</v>
      </c>
      <c r="K181" s="34" t="s">
        <v>682</v>
      </c>
      <c r="L181" s="34" t="s">
        <v>708</v>
      </c>
      <c r="M181" s="64">
        <v>3533</v>
      </c>
      <c r="N181" s="64"/>
      <c r="O181" s="34" t="s">
        <v>1097</v>
      </c>
      <c r="P181" s="255"/>
      <c r="Q181" s="54">
        <v>1251319</v>
      </c>
      <c r="R181" s="56"/>
    </row>
    <row r="182" spans="1:18" ht="15" x14ac:dyDescent="0.25">
      <c r="A182" s="161" t="s">
        <v>594</v>
      </c>
      <c r="B182" s="30">
        <v>420</v>
      </c>
      <c r="C182" s="25" t="s">
        <v>39</v>
      </c>
      <c r="D182" s="25" t="s">
        <v>129</v>
      </c>
      <c r="E182" s="27" t="s">
        <v>44</v>
      </c>
      <c r="F182" s="42" t="s">
        <v>44</v>
      </c>
      <c r="G182" s="25" t="s">
        <v>44</v>
      </c>
      <c r="H182" s="31" t="s">
        <v>46</v>
      </c>
      <c r="I182" s="23" t="str">
        <f t="shared" si="2"/>
        <v>P/N CONNU</v>
      </c>
      <c r="J182" s="34" t="s">
        <v>129</v>
      </c>
      <c r="K182" s="34" t="s">
        <v>682</v>
      </c>
      <c r="L182" s="34" t="s">
        <v>708</v>
      </c>
      <c r="M182" s="63">
        <v>0</v>
      </c>
      <c r="N182" s="63">
        <v>0</v>
      </c>
      <c r="O182" s="34" t="s">
        <v>129</v>
      </c>
      <c r="P182" s="255"/>
      <c r="Q182" s="54">
        <v>1251319</v>
      </c>
      <c r="R182" s="56"/>
    </row>
    <row r="183" spans="1:18" ht="15" x14ac:dyDescent="0.25">
      <c r="A183" s="161" t="s">
        <v>595</v>
      </c>
      <c r="B183" s="30">
        <v>423</v>
      </c>
      <c r="C183" s="25" t="s">
        <v>81</v>
      </c>
      <c r="D183" s="40" t="s">
        <v>59</v>
      </c>
      <c r="E183" s="40" t="s">
        <v>59</v>
      </c>
      <c r="F183" s="42">
        <v>6574926600</v>
      </c>
      <c r="G183" s="26" t="s">
        <v>43</v>
      </c>
      <c r="H183" s="25" t="s">
        <v>46</v>
      </c>
      <c r="I183" s="23" t="str">
        <f t="shared" si="2"/>
        <v>P/N CONNU</v>
      </c>
      <c r="J183" s="34" t="s">
        <v>84</v>
      </c>
      <c r="K183" s="34" t="s">
        <v>682</v>
      </c>
      <c r="L183" s="34" t="s">
        <v>708</v>
      </c>
      <c r="M183" s="64">
        <v>6165</v>
      </c>
      <c r="N183" s="64"/>
      <c r="O183" s="34" t="s">
        <v>1096</v>
      </c>
      <c r="P183" s="255"/>
      <c r="Q183" s="54">
        <v>1251319</v>
      </c>
      <c r="R183" s="56"/>
    </row>
    <row r="184" spans="1:18" ht="15" x14ac:dyDescent="0.25">
      <c r="A184" s="161" t="s">
        <v>596</v>
      </c>
      <c r="B184" s="30">
        <v>425</v>
      </c>
      <c r="C184" s="27" t="s">
        <v>39</v>
      </c>
      <c r="D184" s="25" t="s">
        <v>129</v>
      </c>
      <c r="E184" s="27" t="s">
        <v>44</v>
      </c>
      <c r="F184" s="42" t="s">
        <v>44</v>
      </c>
      <c r="G184" s="26" t="s">
        <v>44</v>
      </c>
      <c r="H184" s="25" t="s">
        <v>46</v>
      </c>
      <c r="I184" s="23" t="str">
        <f t="shared" si="2"/>
        <v>P/N CONNU</v>
      </c>
      <c r="J184" s="34" t="s">
        <v>129</v>
      </c>
      <c r="K184" s="34" t="s">
        <v>682</v>
      </c>
      <c r="L184" s="34" t="s">
        <v>708</v>
      </c>
      <c r="M184" s="63">
        <v>0</v>
      </c>
      <c r="N184" s="63">
        <v>0</v>
      </c>
      <c r="O184" s="34" t="s">
        <v>129</v>
      </c>
      <c r="P184" s="255"/>
      <c r="Q184" s="54">
        <v>1251319</v>
      </c>
      <c r="R184" s="56"/>
    </row>
    <row r="185" spans="1:18" ht="15" x14ac:dyDescent="0.25">
      <c r="A185" s="161" t="s">
        <v>597</v>
      </c>
      <c r="B185" s="30">
        <v>426</v>
      </c>
      <c r="C185" s="27" t="s">
        <v>39</v>
      </c>
      <c r="D185" s="25" t="s">
        <v>129</v>
      </c>
      <c r="E185" s="27" t="s">
        <v>44</v>
      </c>
      <c r="F185" s="42" t="s">
        <v>1942</v>
      </c>
      <c r="G185" s="26">
        <v>1</v>
      </c>
      <c r="H185" s="25" t="s">
        <v>46</v>
      </c>
      <c r="I185" s="23" t="str">
        <f t="shared" si="2"/>
        <v>P/N CONNU</v>
      </c>
      <c r="J185" s="34" t="s">
        <v>1943</v>
      </c>
      <c r="K185" s="34" t="s">
        <v>682</v>
      </c>
      <c r="L185" s="34" t="s">
        <v>708</v>
      </c>
      <c r="M185" s="63">
        <v>9649</v>
      </c>
      <c r="N185" s="63">
        <v>12118</v>
      </c>
      <c r="O185" s="34" t="s">
        <v>1097</v>
      </c>
      <c r="P185" s="255"/>
      <c r="Q185" s="54">
        <v>1251319</v>
      </c>
      <c r="R185" s="56"/>
    </row>
    <row r="186" spans="1:18" ht="39" x14ac:dyDescent="0.25">
      <c r="A186" s="161" t="s">
        <v>598</v>
      </c>
      <c r="B186" s="30">
        <v>429</v>
      </c>
      <c r="C186" s="27" t="s">
        <v>39</v>
      </c>
      <c r="D186" s="25" t="s">
        <v>129</v>
      </c>
      <c r="E186" s="27" t="s">
        <v>44</v>
      </c>
      <c r="F186" s="38" t="s">
        <v>1325</v>
      </c>
      <c r="G186" s="26" t="s">
        <v>1323</v>
      </c>
      <c r="H186" s="25" t="s">
        <v>46</v>
      </c>
      <c r="I186" s="23" t="str">
        <f t="shared" si="2"/>
        <v>P/N CONNU</v>
      </c>
      <c r="J186" s="34" t="s">
        <v>129</v>
      </c>
      <c r="K186" s="34" t="s">
        <v>682</v>
      </c>
      <c r="L186" s="34" t="s">
        <v>708</v>
      </c>
      <c r="M186" s="63">
        <v>0</v>
      </c>
      <c r="N186" s="63">
        <v>0</v>
      </c>
      <c r="O186" s="34" t="s">
        <v>129</v>
      </c>
      <c r="P186" s="255"/>
      <c r="Q186" s="54">
        <v>1251319</v>
      </c>
      <c r="R186" s="56"/>
    </row>
    <row r="187" spans="1:18" ht="39" x14ac:dyDescent="0.25">
      <c r="A187" s="166" t="s">
        <v>1112</v>
      </c>
      <c r="B187" s="61">
        <v>429</v>
      </c>
      <c r="C187" s="25" t="s">
        <v>39</v>
      </c>
      <c r="D187" s="25" t="s">
        <v>44</v>
      </c>
      <c r="E187" s="25" t="s">
        <v>59</v>
      </c>
      <c r="F187" s="38" t="s">
        <v>1325</v>
      </c>
      <c r="G187" s="26" t="s">
        <v>43</v>
      </c>
      <c r="H187" s="25" t="s">
        <v>46</v>
      </c>
      <c r="I187" s="23" t="str">
        <f t="shared" si="2"/>
        <v>P/N CONNU</v>
      </c>
      <c r="J187" s="33" t="s">
        <v>1178</v>
      </c>
      <c r="K187" s="34" t="s">
        <v>682</v>
      </c>
      <c r="L187" s="34" t="s">
        <v>708</v>
      </c>
      <c r="M187" s="65">
        <v>13676</v>
      </c>
      <c r="N187" s="65">
        <v>19359</v>
      </c>
      <c r="O187" s="34" t="s">
        <v>1097</v>
      </c>
      <c r="P187" s="255"/>
      <c r="Q187" s="54">
        <v>1251019</v>
      </c>
      <c r="R187" s="56"/>
    </row>
    <row r="188" spans="1:18" ht="15" x14ac:dyDescent="0.25">
      <c r="A188" s="164" t="s">
        <v>599</v>
      </c>
      <c r="B188" s="30">
        <v>430</v>
      </c>
      <c r="C188" s="27" t="s">
        <v>39</v>
      </c>
      <c r="D188" s="25" t="s">
        <v>44</v>
      </c>
      <c r="E188" s="27" t="s">
        <v>44</v>
      </c>
      <c r="F188" s="42" t="s">
        <v>44</v>
      </c>
      <c r="G188" s="26" t="s">
        <v>44</v>
      </c>
      <c r="H188" s="27" t="s">
        <v>46</v>
      </c>
      <c r="I188" s="23" t="str">
        <f t="shared" si="2"/>
        <v>P/N CONNU</v>
      </c>
      <c r="J188" s="34" t="s">
        <v>129</v>
      </c>
      <c r="K188" s="34" t="s">
        <v>682</v>
      </c>
      <c r="L188" s="34" t="s">
        <v>708</v>
      </c>
      <c r="M188" s="63">
        <v>0</v>
      </c>
      <c r="N188" s="63">
        <v>0</v>
      </c>
      <c r="O188" s="34" t="s">
        <v>129</v>
      </c>
      <c r="P188" s="255"/>
      <c r="Q188" s="54">
        <v>1251319</v>
      </c>
      <c r="R188" s="56"/>
    </row>
    <row r="189" spans="1:18" ht="15" x14ac:dyDescent="0.25">
      <c r="A189" s="162" t="s">
        <v>600</v>
      </c>
      <c r="B189" s="26">
        <v>430</v>
      </c>
      <c r="C189" s="27" t="s">
        <v>39</v>
      </c>
      <c r="D189" s="40" t="s">
        <v>59</v>
      </c>
      <c r="E189" s="40" t="s">
        <v>59</v>
      </c>
      <c r="F189" s="49">
        <v>6574861800</v>
      </c>
      <c r="G189" s="25" t="s">
        <v>43</v>
      </c>
      <c r="H189" s="25" t="s">
        <v>46</v>
      </c>
      <c r="I189" s="23" t="str">
        <f t="shared" si="2"/>
        <v>P/N CONNU</v>
      </c>
      <c r="J189" s="34" t="s">
        <v>178</v>
      </c>
      <c r="K189" s="34" t="s">
        <v>682</v>
      </c>
      <c r="L189" s="34" t="s">
        <v>708</v>
      </c>
      <c r="M189" s="63">
        <v>0</v>
      </c>
      <c r="N189" s="63">
        <v>0</v>
      </c>
      <c r="O189" s="34" t="s">
        <v>129</v>
      </c>
      <c r="P189" s="255"/>
      <c r="Q189" s="54">
        <v>1251319</v>
      </c>
      <c r="R189" s="56"/>
    </row>
    <row r="190" spans="1:18" ht="15" x14ac:dyDescent="0.25">
      <c r="A190" s="161" t="s">
        <v>601</v>
      </c>
      <c r="B190" s="30">
        <v>436</v>
      </c>
      <c r="C190" s="27" t="s">
        <v>39</v>
      </c>
      <c r="D190" s="25" t="s">
        <v>129</v>
      </c>
      <c r="E190" s="27" t="s">
        <v>44</v>
      </c>
      <c r="F190" s="42" t="s">
        <v>44</v>
      </c>
      <c r="G190" s="26" t="s">
        <v>44</v>
      </c>
      <c r="H190" s="25" t="s">
        <v>46</v>
      </c>
      <c r="I190" s="23" t="str">
        <f t="shared" si="2"/>
        <v>P/N CONNU</v>
      </c>
      <c r="J190" s="34" t="s">
        <v>129</v>
      </c>
      <c r="K190" s="34" t="s">
        <v>682</v>
      </c>
      <c r="L190" s="34" t="s">
        <v>708</v>
      </c>
      <c r="M190" s="63">
        <v>0</v>
      </c>
      <c r="N190" s="63">
        <v>0</v>
      </c>
      <c r="O190" s="34" t="s">
        <v>129</v>
      </c>
      <c r="P190" s="255"/>
      <c r="Q190" s="54">
        <v>1251319</v>
      </c>
      <c r="R190" s="56"/>
    </row>
    <row r="191" spans="1:18" ht="15" x14ac:dyDescent="0.25">
      <c r="A191" s="164" t="s">
        <v>602</v>
      </c>
      <c r="B191" s="30">
        <v>437</v>
      </c>
      <c r="C191" s="27" t="s">
        <v>39</v>
      </c>
      <c r="D191" s="25" t="s">
        <v>129</v>
      </c>
      <c r="E191" s="27" t="s">
        <v>44</v>
      </c>
      <c r="F191" s="42" t="s">
        <v>44</v>
      </c>
      <c r="G191" s="26" t="s">
        <v>44</v>
      </c>
      <c r="H191" s="25" t="s">
        <v>46</v>
      </c>
      <c r="I191" s="23" t="str">
        <f t="shared" si="2"/>
        <v>P/N CONNU</v>
      </c>
      <c r="J191" s="34" t="s">
        <v>102</v>
      </c>
      <c r="K191" s="34" t="s">
        <v>682</v>
      </c>
      <c r="L191" s="34" t="s">
        <v>708</v>
      </c>
      <c r="M191" s="63">
        <v>0</v>
      </c>
      <c r="N191" s="63">
        <v>0</v>
      </c>
      <c r="O191" s="34" t="s">
        <v>129</v>
      </c>
      <c r="P191" s="255"/>
      <c r="Q191" s="54">
        <v>1251319</v>
      </c>
      <c r="R191" s="56"/>
    </row>
    <row r="192" spans="1:18" ht="15" x14ac:dyDescent="0.25">
      <c r="A192" s="161" t="s">
        <v>603</v>
      </c>
      <c r="B192" s="30">
        <v>452</v>
      </c>
      <c r="C192" s="27" t="s">
        <v>39</v>
      </c>
      <c r="D192" s="25" t="s">
        <v>129</v>
      </c>
      <c r="E192" s="27" t="s">
        <v>44</v>
      </c>
      <c r="F192" s="42" t="s">
        <v>44</v>
      </c>
      <c r="G192" s="26" t="s">
        <v>44</v>
      </c>
      <c r="H192" s="27" t="s">
        <v>46</v>
      </c>
      <c r="I192" s="23" t="str">
        <f t="shared" ref="I192:I255" si="3">IF(ISTEXT(A192),"P/N CONNU","")</f>
        <v>P/N CONNU</v>
      </c>
      <c r="J192" s="34" t="s">
        <v>129</v>
      </c>
      <c r="K192" s="34" t="s">
        <v>682</v>
      </c>
      <c r="L192" s="34" t="s">
        <v>708</v>
      </c>
      <c r="M192" s="63">
        <v>0</v>
      </c>
      <c r="N192" s="63">
        <v>0</v>
      </c>
      <c r="O192" s="34" t="s">
        <v>129</v>
      </c>
      <c r="P192" s="255"/>
      <c r="Q192" s="54">
        <v>1251019</v>
      </c>
      <c r="R192" s="56"/>
    </row>
    <row r="193" spans="1:18" ht="15" x14ac:dyDescent="0.25">
      <c r="A193" s="161" t="s">
        <v>604</v>
      </c>
      <c r="B193" s="30">
        <v>453</v>
      </c>
      <c r="C193" s="25" t="s">
        <v>39</v>
      </c>
      <c r="D193" s="25" t="s">
        <v>129</v>
      </c>
      <c r="E193" s="27" t="s">
        <v>44</v>
      </c>
      <c r="F193" s="42" t="s">
        <v>44</v>
      </c>
      <c r="G193" s="25" t="s">
        <v>44</v>
      </c>
      <c r="H193" s="25" t="s">
        <v>46</v>
      </c>
      <c r="I193" s="23" t="str">
        <f t="shared" si="3"/>
        <v>P/N CONNU</v>
      </c>
      <c r="J193" s="34" t="s">
        <v>101</v>
      </c>
      <c r="K193" s="34" t="s">
        <v>682</v>
      </c>
      <c r="L193" s="34" t="s">
        <v>708</v>
      </c>
      <c r="M193" s="63">
        <v>0</v>
      </c>
      <c r="N193" s="63">
        <v>0</v>
      </c>
      <c r="O193" s="34" t="s">
        <v>129</v>
      </c>
      <c r="P193" s="255"/>
      <c r="Q193" s="54">
        <v>1251019</v>
      </c>
      <c r="R193" s="56"/>
    </row>
    <row r="194" spans="1:18" ht="15" x14ac:dyDescent="0.25">
      <c r="A194" s="161" t="s">
        <v>1267</v>
      </c>
      <c r="B194" s="30">
        <v>453</v>
      </c>
      <c r="C194" s="25" t="s">
        <v>39</v>
      </c>
      <c r="D194" s="25" t="s">
        <v>44</v>
      </c>
      <c r="E194" s="40" t="s">
        <v>59</v>
      </c>
      <c r="F194" s="68" t="s">
        <v>44</v>
      </c>
      <c r="G194" s="25" t="s">
        <v>44</v>
      </c>
      <c r="H194" s="25" t="s">
        <v>46</v>
      </c>
      <c r="I194" s="23" t="str">
        <f t="shared" si="3"/>
        <v>P/N CONNU</v>
      </c>
      <c r="J194" s="34" t="s">
        <v>920</v>
      </c>
      <c r="K194" s="34" t="s">
        <v>682</v>
      </c>
      <c r="L194" s="34" t="s">
        <v>708</v>
      </c>
      <c r="M194" s="64">
        <v>2741</v>
      </c>
      <c r="N194" s="64">
        <v>3510</v>
      </c>
      <c r="O194" s="34" t="s">
        <v>1097</v>
      </c>
      <c r="P194" s="255">
        <v>2.23</v>
      </c>
      <c r="Q194" s="54">
        <v>1251019</v>
      </c>
      <c r="R194" s="56"/>
    </row>
    <row r="195" spans="1:18" ht="15" x14ac:dyDescent="0.25">
      <c r="A195" s="161" t="s">
        <v>605</v>
      </c>
      <c r="B195" s="30">
        <v>463</v>
      </c>
      <c r="C195" s="25" t="s">
        <v>81</v>
      </c>
      <c r="D195" s="25" t="s">
        <v>44</v>
      </c>
      <c r="E195" s="40" t="s">
        <v>59</v>
      </c>
      <c r="F195" s="46" t="s">
        <v>44</v>
      </c>
      <c r="G195" s="25" t="s">
        <v>44</v>
      </c>
      <c r="H195" s="27" t="s">
        <v>46</v>
      </c>
      <c r="I195" s="23" t="str">
        <f t="shared" si="3"/>
        <v>P/N CONNU</v>
      </c>
      <c r="J195" s="34" t="s">
        <v>100</v>
      </c>
      <c r="K195" s="34" t="s">
        <v>682</v>
      </c>
      <c r="L195" s="34" t="s">
        <v>708</v>
      </c>
      <c r="M195" s="63">
        <v>0</v>
      </c>
      <c r="N195" s="63">
        <v>0</v>
      </c>
      <c r="O195" s="34" t="s">
        <v>129</v>
      </c>
      <c r="P195" s="255"/>
      <c r="Q195" s="54">
        <v>1251319</v>
      </c>
      <c r="R195" s="56"/>
    </row>
    <row r="196" spans="1:18" ht="12.75" customHeight="1" x14ac:dyDescent="0.25">
      <c r="A196" s="161" t="s">
        <v>606</v>
      </c>
      <c r="B196" s="30">
        <v>463</v>
      </c>
      <c r="C196" s="25" t="s">
        <v>81</v>
      </c>
      <c r="D196" s="25" t="s">
        <v>44</v>
      </c>
      <c r="E196" s="40" t="s">
        <v>59</v>
      </c>
      <c r="F196" s="46" t="s">
        <v>44</v>
      </c>
      <c r="G196" s="25" t="s">
        <v>44</v>
      </c>
      <c r="H196" s="25" t="s">
        <v>46</v>
      </c>
      <c r="I196" s="23" t="str">
        <f t="shared" si="3"/>
        <v>P/N CONNU</v>
      </c>
      <c r="J196" s="34" t="s">
        <v>100</v>
      </c>
      <c r="K196" s="34" t="s">
        <v>682</v>
      </c>
      <c r="L196" s="34" t="s">
        <v>708</v>
      </c>
      <c r="M196" s="64">
        <v>6229</v>
      </c>
      <c r="N196" s="64"/>
      <c r="O196" s="34" t="s">
        <v>1096</v>
      </c>
      <c r="P196" s="255"/>
      <c r="Q196" s="54">
        <v>1251319</v>
      </c>
      <c r="R196" s="56"/>
    </row>
    <row r="197" spans="1:18" ht="15" x14ac:dyDescent="0.25">
      <c r="A197" s="164" t="s">
        <v>607</v>
      </c>
      <c r="B197" s="30">
        <v>500</v>
      </c>
      <c r="C197" s="27" t="s">
        <v>39</v>
      </c>
      <c r="D197" s="40" t="s">
        <v>59</v>
      </c>
      <c r="E197" s="25" t="s">
        <v>59</v>
      </c>
      <c r="F197" s="42" t="s">
        <v>44</v>
      </c>
      <c r="G197" s="26" t="s">
        <v>44</v>
      </c>
      <c r="H197" s="27" t="s">
        <v>46</v>
      </c>
      <c r="I197" s="23" t="str">
        <f t="shared" si="3"/>
        <v>P/N CONNU</v>
      </c>
      <c r="J197" s="34" t="s">
        <v>130</v>
      </c>
      <c r="K197" s="34" t="s">
        <v>682</v>
      </c>
      <c r="L197" s="34" t="s">
        <v>708</v>
      </c>
      <c r="M197" s="64">
        <v>2430</v>
      </c>
      <c r="N197" s="64">
        <v>2773</v>
      </c>
      <c r="O197" s="34" t="s">
        <v>1097</v>
      </c>
      <c r="P197" s="255"/>
      <c r="Q197" s="54">
        <v>1251019</v>
      </c>
      <c r="R197" s="56"/>
    </row>
    <row r="198" spans="1:18" ht="15" x14ac:dyDescent="0.25">
      <c r="A198" s="160" t="s">
        <v>608</v>
      </c>
      <c r="B198" s="30">
        <v>500</v>
      </c>
      <c r="C198" s="27" t="s">
        <v>39</v>
      </c>
      <c r="D198" s="40" t="s">
        <v>59</v>
      </c>
      <c r="E198" s="40" t="s">
        <v>59</v>
      </c>
      <c r="F198" s="46" t="s">
        <v>44</v>
      </c>
      <c r="G198" s="25" t="s">
        <v>44</v>
      </c>
      <c r="H198" s="27" t="s">
        <v>46</v>
      </c>
      <c r="I198" s="23" t="str">
        <f t="shared" si="3"/>
        <v>P/N CONNU</v>
      </c>
      <c r="J198" s="34" t="s">
        <v>130</v>
      </c>
      <c r="K198" s="34" t="s">
        <v>682</v>
      </c>
      <c r="L198" s="34" t="s">
        <v>708</v>
      </c>
      <c r="M198" s="64">
        <v>1930</v>
      </c>
      <c r="N198" s="64"/>
      <c r="O198" s="34" t="s">
        <v>1096</v>
      </c>
      <c r="P198" s="255"/>
      <c r="Q198" s="54">
        <v>1251019</v>
      </c>
      <c r="R198" s="56"/>
    </row>
    <row r="199" spans="1:18" ht="15" x14ac:dyDescent="0.25">
      <c r="A199" s="161" t="s">
        <v>609</v>
      </c>
      <c r="B199" s="30">
        <v>500</v>
      </c>
      <c r="C199" s="40" t="s">
        <v>81</v>
      </c>
      <c r="D199" s="40" t="s">
        <v>59</v>
      </c>
      <c r="E199" s="40" t="s">
        <v>59</v>
      </c>
      <c r="F199" s="46" t="s">
        <v>44</v>
      </c>
      <c r="G199" s="25" t="s">
        <v>44</v>
      </c>
      <c r="H199" s="27" t="s">
        <v>46</v>
      </c>
      <c r="I199" s="23" t="str">
        <f t="shared" si="3"/>
        <v>P/N CONNU</v>
      </c>
      <c r="J199" s="34" t="s">
        <v>130</v>
      </c>
      <c r="K199" s="34" t="s">
        <v>682</v>
      </c>
      <c r="L199" s="34" t="s">
        <v>708</v>
      </c>
      <c r="M199" s="64">
        <v>2463</v>
      </c>
      <c r="N199" s="64"/>
      <c r="O199" s="34" t="s">
        <v>1097</v>
      </c>
      <c r="P199" s="255"/>
      <c r="Q199" s="54">
        <v>1251019</v>
      </c>
      <c r="R199" s="56"/>
    </row>
    <row r="200" spans="1:18" ht="15" x14ac:dyDescent="0.25">
      <c r="A200" s="160" t="s">
        <v>610</v>
      </c>
      <c r="B200" s="26">
        <v>510</v>
      </c>
      <c r="C200" s="25" t="s">
        <v>81</v>
      </c>
      <c r="D200" s="27" t="s">
        <v>44</v>
      </c>
      <c r="E200" s="27" t="s">
        <v>44</v>
      </c>
      <c r="F200" s="42">
        <v>6530207600</v>
      </c>
      <c r="G200" s="25" t="s">
        <v>43</v>
      </c>
      <c r="H200" s="31" t="s">
        <v>46</v>
      </c>
      <c r="I200" s="23" t="str">
        <f t="shared" si="3"/>
        <v>P/N CONNU</v>
      </c>
      <c r="J200" s="34" t="s">
        <v>44</v>
      </c>
      <c r="K200" s="34" t="s">
        <v>682</v>
      </c>
      <c r="L200" s="34" t="s">
        <v>708</v>
      </c>
      <c r="M200" s="64">
        <v>1460</v>
      </c>
      <c r="N200" s="64">
        <v>2347</v>
      </c>
      <c r="O200" s="34" t="s">
        <v>1097</v>
      </c>
      <c r="P200" s="255">
        <v>2.39</v>
      </c>
      <c r="Q200" s="54">
        <v>1251319</v>
      </c>
      <c r="R200" s="56"/>
    </row>
    <row r="201" spans="1:18" ht="15" x14ac:dyDescent="0.25">
      <c r="A201" s="161" t="s">
        <v>611</v>
      </c>
      <c r="B201" s="30">
        <v>510</v>
      </c>
      <c r="C201" s="25" t="s">
        <v>81</v>
      </c>
      <c r="D201" s="25" t="s">
        <v>44</v>
      </c>
      <c r="E201" s="27" t="s">
        <v>44</v>
      </c>
      <c r="F201" s="45">
        <v>6530207600</v>
      </c>
      <c r="G201" s="25" t="s">
        <v>43</v>
      </c>
      <c r="H201" s="31" t="s">
        <v>46</v>
      </c>
      <c r="I201" s="23" t="str">
        <f t="shared" si="3"/>
        <v>P/N CONNU</v>
      </c>
      <c r="J201" s="34" t="s">
        <v>44</v>
      </c>
      <c r="K201" s="34" t="s">
        <v>682</v>
      </c>
      <c r="L201" s="34" t="s">
        <v>708</v>
      </c>
      <c r="M201" s="64">
        <v>1419</v>
      </c>
      <c r="N201" s="64"/>
      <c r="O201" s="34" t="s">
        <v>1096</v>
      </c>
      <c r="P201" s="255"/>
      <c r="Q201" s="54">
        <v>1251319</v>
      </c>
      <c r="R201" s="56"/>
    </row>
    <row r="202" spans="1:18" ht="15" x14ac:dyDescent="0.25">
      <c r="A202" s="160" t="s">
        <v>1600</v>
      </c>
      <c r="B202" s="30">
        <v>510</v>
      </c>
      <c r="C202" s="25" t="s">
        <v>81</v>
      </c>
      <c r="D202" s="25" t="s">
        <v>44</v>
      </c>
      <c r="E202" s="27" t="s">
        <v>44</v>
      </c>
      <c r="F202" s="45">
        <v>6530207600</v>
      </c>
      <c r="G202" s="25" t="s">
        <v>43</v>
      </c>
      <c r="H202" s="31" t="s">
        <v>46</v>
      </c>
      <c r="I202" s="23" t="str">
        <f t="shared" si="3"/>
        <v>P/N CONNU</v>
      </c>
      <c r="J202" s="34" t="s">
        <v>44</v>
      </c>
      <c r="K202" s="34" t="s">
        <v>682</v>
      </c>
      <c r="L202" s="34" t="s">
        <v>708</v>
      </c>
      <c r="M202" s="64">
        <v>1686</v>
      </c>
      <c r="N202" s="64">
        <v>2964</v>
      </c>
      <c r="O202" s="34" t="s">
        <v>1097</v>
      </c>
      <c r="P202" s="255"/>
      <c r="Q202" s="54">
        <v>1251319</v>
      </c>
      <c r="R202" s="56"/>
    </row>
    <row r="203" spans="1:18" ht="15" x14ac:dyDescent="0.25">
      <c r="A203" s="161" t="s">
        <v>612</v>
      </c>
      <c r="B203" s="30">
        <v>511</v>
      </c>
      <c r="C203" s="25" t="s">
        <v>81</v>
      </c>
      <c r="D203" s="40" t="s">
        <v>59</v>
      </c>
      <c r="E203" s="27" t="s">
        <v>59</v>
      </c>
      <c r="F203" s="42" t="s">
        <v>44</v>
      </c>
      <c r="G203" s="25" t="s">
        <v>44</v>
      </c>
      <c r="H203" s="31" t="s">
        <v>46</v>
      </c>
      <c r="I203" s="23" t="str">
        <f t="shared" si="3"/>
        <v>P/N CONNU</v>
      </c>
      <c r="J203" s="34" t="s">
        <v>98</v>
      </c>
      <c r="K203" s="34" t="s">
        <v>682</v>
      </c>
      <c r="L203" s="34" t="s">
        <v>708</v>
      </c>
      <c r="M203" s="64">
        <v>1191.83</v>
      </c>
      <c r="N203" s="64"/>
      <c r="O203" s="34" t="s">
        <v>1096</v>
      </c>
      <c r="P203" s="255"/>
      <c r="Q203" s="54">
        <v>1251319</v>
      </c>
      <c r="R203" s="56"/>
    </row>
    <row r="204" spans="1:18" ht="15" x14ac:dyDescent="0.25">
      <c r="A204" s="161" t="s">
        <v>613</v>
      </c>
      <c r="B204" s="30">
        <v>511</v>
      </c>
      <c r="C204" s="25" t="s">
        <v>39</v>
      </c>
      <c r="D204" s="25" t="s">
        <v>129</v>
      </c>
      <c r="E204" s="27" t="s">
        <v>44</v>
      </c>
      <c r="F204" s="42" t="s">
        <v>44</v>
      </c>
      <c r="G204" s="25" t="s">
        <v>44</v>
      </c>
      <c r="H204" s="25" t="s">
        <v>46</v>
      </c>
      <c r="I204" s="23" t="str">
        <f t="shared" si="3"/>
        <v>P/N CONNU</v>
      </c>
      <c r="J204" s="34" t="s">
        <v>99</v>
      </c>
      <c r="K204" s="34" t="s">
        <v>682</v>
      </c>
      <c r="L204" s="34" t="s">
        <v>708</v>
      </c>
      <c r="M204" s="64">
        <v>3736</v>
      </c>
      <c r="N204" s="64"/>
      <c r="O204" s="34" t="s">
        <v>1096</v>
      </c>
      <c r="P204" s="255"/>
      <c r="Q204" s="54">
        <v>1251319</v>
      </c>
      <c r="R204" s="56"/>
    </row>
    <row r="205" spans="1:18" ht="12.75" customHeight="1" x14ac:dyDescent="0.25">
      <c r="A205" s="161" t="s">
        <v>1393</v>
      </c>
      <c r="B205" s="30">
        <v>511</v>
      </c>
      <c r="C205" s="25" t="s">
        <v>39</v>
      </c>
      <c r="D205" s="25" t="s">
        <v>44</v>
      </c>
      <c r="E205" s="40" t="s">
        <v>59</v>
      </c>
      <c r="F205" s="68" t="s">
        <v>44</v>
      </c>
      <c r="G205" s="25" t="s">
        <v>44</v>
      </c>
      <c r="H205" s="25" t="s">
        <v>46</v>
      </c>
      <c r="I205" s="23" t="str">
        <f t="shared" si="3"/>
        <v>P/N CONNU</v>
      </c>
      <c r="J205" s="34" t="s">
        <v>920</v>
      </c>
      <c r="K205" s="34" t="s">
        <v>682</v>
      </c>
      <c r="L205" s="34" t="s">
        <v>708</v>
      </c>
      <c r="M205" s="64">
        <v>831</v>
      </c>
      <c r="N205" s="64">
        <v>1258</v>
      </c>
      <c r="O205" s="34" t="s">
        <v>1097</v>
      </c>
      <c r="P205" s="255">
        <v>2.14</v>
      </c>
      <c r="Q205" s="54">
        <v>1251019</v>
      </c>
      <c r="R205" s="56"/>
    </row>
    <row r="206" spans="1:18" ht="15" x14ac:dyDescent="0.25">
      <c r="A206" s="161" t="s">
        <v>1599</v>
      </c>
      <c r="B206" s="30">
        <v>511</v>
      </c>
      <c r="C206" s="25" t="s">
        <v>39</v>
      </c>
      <c r="D206" s="25" t="s">
        <v>44</v>
      </c>
      <c r="E206" s="40" t="s">
        <v>59</v>
      </c>
      <c r="F206" s="68" t="s">
        <v>44</v>
      </c>
      <c r="G206" s="25" t="s">
        <v>44</v>
      </c>
      <c r="H206" s="25" t="s">
        <v>46</v>
      </c>
      <c r="I206" s="23" t="str">
        <f t="shared" si="3"/>
        <v>P/N CONNU</v>
      </c>
      <c r="J206" s="34" t="s">
        <v>44</v>
      </c>
      <c r="K206" s="34" t="s">
        <v>682</v>
      </c>
      <c r="L206" s="34" t="s">
        <v>708</v>
      </c>
      <c r="M206" s="64">
        <v>831</v>
      </c>
      <c r="N206" s="64">
        <v>1258</v>
      </c>
      <c r="O206" s="34" t="s">
        <v>1097</v>
      </c>
      <c r="P206" s="255"/>
      <c r="Q206" s="54">
        <v>1251019</v>
      </c>
      <c r="R206" s="56"/>
    </row>
    <row r="207" spans="1:18" ht="15" x14ac:dyDescent="0.25">
      <c r="A207" s="161" t="s">
        <v>614</v>
      </c>
      <c r="B207" s="30">
        <v>512</v>
      </c>
      <c r="C207" s="27" t="s">
        <v>39</v>
      </c>
      <c r="D207" s="25" t="s">
        <v>129</v>
      </c>
      <c r="E207" s="27" t="s">
        <v>44</v>
      </c>
      <c r="F207" s="42" t="s">
        <v>44</v>
      </c>
      <c r="G207" s="26" t="s">
        <v>44</v>
      </c>
      <c r="H207" s="25" t="s">
        <v>46</v>
      </c>
      <c r="I207" s="23" t="str">
        <f t="shared" si="3"/>
        <v>P/N CONNU</v>
      </c>
      <c r="J207" s="34" t="s">
        <v>129</v>
      </c>
      <c r="K207" s="34" t="s">
        <v>682</v>
      </c>
      <c r="L207" s="34" t="s">
        <v>708</v>
      </c>
      <c r="M207" s="63">
        <v>0</v>
      </c>
      <c r="N207" s="63">
        <v>0</v>
      </c>
      <c r="O207" s="34" t="s">
        <v>129</v>
      </c>
      <c r="P207" s="255"/>
      <c r="Q207" s="54">
        <v>1251319</v>
      </c>
      <c r="R207" s="56"/>
    </row>
    <row r="208" spans="1:18" ht="15" x14ac:dyDescent="0.25">
      <c r="A208" s="160" t="s">
        <v>77</v>
      </c>
      <c r="B208" s="26">
        <v>517</v>
      </c>
      <c r="C208" s="25" t="s">
        <v>81</v>
      </c>
      <c r="D208" s="25" t="s">
        <v>44</v>
      </c>
      <c r="E208" s="25" t="s">
        <v>59</v>
      </c>
      <c r="F208" s="46" t="s">
        <v>57</v>
      </c>
      <c r="G208" s="25" t="s">
        <v>43</v>
      </c>
      <c r="H208" s="25" t="s">
        <v>46</v>
      </c>
      <c r="I208" s="23" t="str">
        <f t="shared" si="3"/>
        <v>P/N CONNU</v>
      </c>
      <c r="J208" s="34" t="s">
        <v>87</v>
      </c>
      <c r="K208" s="34" t="s">
        <v>682</v>
      </c>
      <c r="L208" s="34" t="s">
        <v>708</v>
      </c>
      <c r="M208" s="64">
        <v>1951</v>
      </c>
      <c r="N208" s="64">
        <v>2697</v>
      </c>
      <c r="O208" s="34" t="s">
        <v>1096</v>
      </c>
      <c r="P208" s="255">
        <v>2.4300000000000002</v>
      </c>
      <c r="Q208" s="54">
        <v>1251019</v>
      </c>
      <c r="R208" s="56"/>
    </row>
    <row r="209" spans="1:18" ht="15" x14ac:dyDescent="0.25">
      <c r="A209" s="161" t="s">
        <v>1206</v>
      </c>
      <c r="B209" s="30">
        <v>518</v>
      </c>
      <c r="C209" s="25" t="s">
        <v>39</v>
      </c>
      <c r="D209" s="25" t="s">
        <v>44</v>
      </c>
      <c r="E209" s="40" t="s">
        <v>59</v>
      </c>
      <c r="F209" s="68" t="s">
        <v>1415</v>
      </c>
      <c r="G209" s="25" t="s">
        <v>43</v>
      </c>
      <c r="H209" s="25" t="s">
        <v>46</v>
      </c>
      <c r="I209" s="23" t="str">
        <f t="shared" si="3"/>
        <v>P/N CONNU</v>
      </c>
      <c r="J209" s="34" t="s">
        <v>1212</v>
      </c>
      <c r="K209" s="34" t="s">
        <v>682</v>
      </c>
      <c r="L209" s="34" t="s">
        <v>708</v>
      </c>
      <c r="M209" s="64">
        <v>2429</v>
      </c>
      <c r="N209" s="64">
        <v>4294</v>
      </c>
      <c r="O209" s="34" t="s">
        <v>1097</v>
      </c>
      <c r="P209" s="255">
        <v>2.5099999999999998</v>
      </c>
      <c r="Q209" s="54">
        <v>1251019</v>
      </c>
      <c r="R209" s="56"/>
    </row>
    <row r="210" spans="1:18" ht="15" x14ac:dyDescent="0.25">
      <c r="A210" s="164" t="s">
        <v>615</v>
      </c>
      <c r="B210" s="30">
        <v>520</v>
      </c>
      <c r="C210" s="27" t="s">
        <v>39</v>
      </c>
      <c r="D210" s="25" t="s">
        <v>129</v>
      </c>
      <c r="E210" s="27" t="s">
        <v>44</v>
      </c>
      <c r="F210" s="42" t="s">
        <v>44</v>
      </c>
      <c r="G210" s="26" t="s">
        <v>44</v>
      </c>
      <c r="H210" s="31" t="s">
        <v>9</v>
      </c>
      <c r="I210" s="23" t="str">
        <f t="shared" si="3"/>
        <v>P/N CONNU</v>
      </c>
      <c r="J210" s="34" t="s">
        <v>129</v>
      </c>
      <c r="K210" s="34" t="s">
        <v>682</v>
      </c>
      <c r="L210" s="34" t="s">
        <v>708</v>
      </c>
      <c r="M210" s="63">
        <v>0</v>
      </c>
      <c r="N210" s="63">
        <v>0</v>
      </c>
      <c r="O210" s="34"/>
      <c r="P210" s="255"/>
      <c r="Q210" s="54">
        <v>1251019</v>
      </c>
      <c r="R210" s="56"/>
    </row>
    <row r="211" spans="1:18" ht="15" x14ac:dyDescent="0.25">
      <c r="A211" s="161" t="s">
        <v>183</v>
      </c>
      <c r="B211" s="30">
        <v>613</v>
      </c>
      <c r="C211" s="25" t="s">
        <v>81</v>
      </c>
      <c r="D211" s="25" t="s">
        <v>44</v>
      </c>
      <c r="E211" s="40" t="s">
        <v>59</v>
      </c>
      <c r="F211" s="46" t="s">
        <v>44</v>
      </c>
      <c r="G211" s="25" t="s">
        <v>44</v>
      </c>
      <c r="H211" s="25" t="s">
        <v>46</v>
      </c>
      <c r="I211" s="23" t="str">
        <f t="shared" si="3"/>
        <v>P/N CONNU</v>
      </c>
      <c r="J211" s="33" t="s">
        <v>186</v>
      </c>
      <c r="K211" s="34" t="s">
        <v>682</v>
      </c>
      <c r="L211" s="34" t="s">
        <v>708</v>
      </c>
      <c r="M211" s="64">
        <v>1614</v>
      </c>
      <c r="N211" s="64"/>
      <c r="O211" s="34" t="s">
        <v>1097</v>
      </c>
      <c r="P211" s="255"/>
      <c r="Q211" s="54">
        <v>1251019</v>
      </c>
      <c r="R211" s="56"/>
    </row>
    <row r="212" spans="1:18" ht="15" x14ac:dyDescent="0.25">
      <c r="A212" s="161" t="s">
        <v>616</v>
      </c>
      <c r="B212" s="30">
        <v>702</v>
      </c>
      <c r="C212" s="25" t="s">
        <v>39</v>
      </c>
      <c r="D212" s="25" t="s">
        <v>129</v>
      </c>
      <c r="E212" s="27" t="s">
        <v>44</v>
      </c>
      <c r="F212" s="42" t="s">
        <v>44</v>
      </c>
      <c r="G212" s="25" t="s">
        <v>44</v>
      </c>
      <c r="H212" s="31" t="s">
        <v>46</v>
      </c>
      <c r="I212" s="23" t="str">
        <f t="shared" si="3"/>
        <v>P/N CONNU</v>
      </c>
      <c r="J212" s="34" t="s">
        <v>44</v>
      </c>
      <c r="K212" s="34" t="s">
        <v>685</v>
      </c>
      <c r="L212" s="34" t="s">
        <v>708</v>
      </c>
      <c r="M212" s="63">
        <v>0</v>
      </c>
      <c r="N212" s="63">
        <v>0</v>
      </c>
      <c r="O212" s="34"/>
      <c r="P212" s="255"/>
      <c r="Q212" s="54">
        <v>1251019</v>
      </c>
      <c r="R212" s="56"/>
    </row>
    <row r="213" spans="1:18" ht="15" x14ac:dyDescent="0.25">
      <c r="A213" s="161" t="s">
        <v>617</v>
      </c>
      <c r="B213" s="30">
        <v>702</v>
      </c>
      <c r="C213" s="25" t="s">
        <v>39</v>
      </c>
      <c r="D213" s="25" t="s">
        <v>129</v>
      </c>
      <c r="E213" s="27" t="s">
        <v>44</v>
      </c>
      <c r="F213" s="42" t="s">
        <v>44</v>
      </c>
      <c r="G213" s="25" t="s">
        <v>44</v>
      </c>
      <c r="H213" s="31" t="s">
        <v>46</v>
      </c>
      <c r="I213" s="23" t="str">
        <f t="shared" si="3"/>
        <v>P/N CONNU</v>
      </c>
      <c r="J213" s="34" t="s">
        <v>44</v>
      </c>
      <c r="K213" s="34" t="s">
        <v>685</v>
      </c>
      <c r="L213" s="34" t="s">
        <v>708</v>
      </c>
      <c r="M213" s="63">
        <v>0</v>
      </c>
      <c r="N213" s="63">
        <v>0</v>
      </c>
      <c r="O213" s="34"/>
      <c r="P213" s="255"/>
      <c r="Q213" s="54">
        <v>1251019</v>
      </c>
      <c r="R213" s="56"/>
    </row>
    <row r="214" spans="1:18" ht="15" x14ac:dyDescent="0.25">
      <c r="A214" s="161" t="s">
        <v>618</v>
      </c>
      <c r="B214" s="30">
        <v>702</v>
      </c>
      <c r="C214" s="25" t="s">
        <v>39</v>
      </c>
      <c r="D214" s="25" t="s">
        <v>129</v>
      </c>
      <c r="E214" s="27" t="s">
        <v>44</v>
      </c>
      <c r="F214" s="42" t="s">
        <v>44</v>
      </c>
      <c r="G214" s="25" t="s">
        <v>44</v>
      </c>
      <c r="H214" s="31" t="s">
        <v>46</v>
      </c>
      <c r="I214" s="23" t="str">
        <f t="shared" si="3"/>
        <v>P/N CONNU</v>
      </c>
      <c r="J214" s="34" t="s">
        <v>44</v>
      </c>
      <c r="K214" s="34" t="s">
        <v>685</v>
      </c>
      <c r="L214" s="34" t="s">
        <v>708</v>
      </c>
      <c r="M214" s="63">
        <v>0</v>
      </c>
      <c r="N214" s="63">
        <v>0</v>
      </c>
      <c r="O214" s="34"/>
      <c r="P214" s="255"/>
      <c r="Q214" s="54">
        <v>1251019</v>
      </c>
      <c r="R214" s="56"/>
    </row>
    <row r="215" spans="1:18" ht="15" x14ac:dyDescent="0.25">
      <c r="A215" s="161" t="s">
        <v>619</v>
      </c>
      <c r="B215" s="30">
        <v>702</v>
      </c>
      <c r="C215" s="25" t="s">
        <v>81</v>
      </c>
      <c r="D215" s="25" t="s">
        <v>44</v>
      </c>
      <c r="E215" s="27" t="s">
        <v>44</v>
      </c>
      <c r="F215" s="42" t="s">
        <v>44</v>
      </c>
      <c r="G215" s="25" t="s">
        <v>44</v>
      </c>
      <c r="H215" s="31" t="s">
        <v>46</v>
      </c>
      <c r="I215" s="23" t="str">
        <f t="shared" si="3"/>
        <v>P/N CONNU</v>
      </c>
      <c r="J215" s="34" t="s">
        <v>44</v>
      </c>
      <c r="K215" s="34" t="s">
        <v>685</v>
      </c>
      <c r="L215" s="34" t="s">
        <v>708</v>
      </c>
      <c r="M215" s="63">
        <v>0</v>
      </c>
      <c r="N215" s="63">
        <v>0</v>
      </c>
      <c r="O215" s="34"/>
      <c r="P215" s="255"/>
      <c r="Q215" s="54">
        <v>1251019</v>
      </c>
      <c r="R215" s="56"/>
    </row>
    <row r="216" spans="1:18" ht="15" x14ac:dyDescent="0.25">
      <c r="A216" s="161" t="s">
        <v>620</v>
      </c>
      <c r="B216" s="30">
        <v>811</v>
      </c>
      <c r="C216" s="25" t="s">
        <v>81</v>
      </c>
      <c r="D216" s="40" t="s">
        <v>59</v>
      </c>
      <c r="E216" s="40" t="s">
        <v>59</v>
      </c>
      <c r="F216" s="45" t="s">
        <v>363</v>
      </c>
      <c r="G216" s="25" t="s">
        <v>43</v>
      </c>
      <c r="H216" s="31" t="s">
        <v>9</v>
      </c>
      <c r="I216" s="23" t="str">
        <f t="shared" si="3"/>
        <v>P/N CONNU</v>
      </c>
      <c r="J216" s="34" t="s">
        <v>83</v>
      </c>
      <c r="K216" s="34" t="s">
        <v>685</v>
      </c>
      <c r="L216" s="34" t="s">
        <v>708</v>
      </c>
      <c r="M216" s="63">
        <v>0</v>
      </c>
      <c r="N216" s="63">
        <v>0</v>
      </c>
      <c r="O216" s="34"/>
      <c r="P216" s="255"/>
      <c r="Q216" s="54">
        <v>1251019</v>
      </c>
      <c r="R216" s="56"/>
    </row>
    <row r="217" spans="1:18" ht="15" x14ac:dyDescent="0.25">
      <c r="A217" s="161" t="s">
        <v>621</v>
      </c>
      <c r="B217" s="30">
        <v>910</v>
      </c>
      <c r="C217" s="27" t="s">
        <v>39</v>
      </c>
      <c r="D217" s="25" t="s">
        <v>129</v>
      </c>
      <c r="E217" s="27" t="s">
        <v>44</v>
      </c>
      <c r="F217" s="42" t="s">
        <v>44</v>
      </c>
      <c r="G217" s="26" t="s">
        <v>44</v>
      </c>
      <c r="H217" s="31" t="s">
        <v>46</v>
      </c>
      <c r="I217" s="23" t="str">
        <f t="shared" si="3"/>
        <v>P/N CONNU</v>
      </c>
      <c r="J217" s="34" t="s">
        <v>44</v>
      </c>
      <c r="K217" s="34" t="s">
        <v>685</v>
      </c>
      <c r="L217" s="34" t="s">
        <v>708</v>
      </c>
      <c r="M217" s="63">
        <v>0</v>
      </c>
      <c r="N217" s="63">
        <v>0</v>
      </c>
      <c r="O217" s="34"/>
      <c r="P217" s="255"/>
      <c r="Q217" s="54">
        <v>1251019</v>
      </c>
      <c r="R217" s="56"/>
    </row>
    <row r="218" spans="1:18" ht="15" x14ac:dyDescent="0.25">
      <c r="A218" s="161" t="s">
        <v>33</v>
      </c>
      <c r="B218" s="30">
        <v>9000</v>
      </c>
      <c r="C218" s="25" t="s">
        <v>81</v>
      </c>
      <c r="D218" s="25" t="s">
        <v>44</v>
      </c>
      <c r="E218" s="40" t="s">
        <v>59</v>
      </c>
      <c r="F218" s="42" t="s">
        <v>44</v>
      </c>
      <c r="G218" s="25" t="s">
        <v>44</v>
      </c>
      <c r="H218" s="31" t="s">
        <v>9</v>
      </c>
      <c r="I218" s="23" t="str">
        <f t="shared" si="3"/>
        <v>P/N CONNU</v>
      </c>
      <c r="J218" s="34" t="s">
        <v>44</v>
      </c>
      <c r="K218" s="34" t="s">
        <v>684</v>
      </c>
      <c r="L218" s="34" t="s">
        <v>709</v>
      </c>
      <c r="M218" s="64">
        <v>1550</v>
      </c>
      <c r="N218" s="64"/>
      <c r="O218" s="34" t="s">
        <v>1096</v>
      </c>
      <c r="P218" s="255">
        <v>4.3499999999999996</v>
      </c>
      <c r="Q218" s="54">
        <v>1251619</v>
      </c>
      <c r="R218" s="56"/>
    </row>
    <row r="219" spans="1:18" ht="15" x14ac:dyDescent="0.25">
      <c r="A219" s="161" t="s">
        <v>1253</v>
      </c>
      <c r="B219" s="30">
        <v>9205</v>
      </c>
      <c r="C219" s="25" t="s">
        <v>39</v>
      </c>
      <c r="D219" s="25" t="s">
        <v>44</v>
      </c>
      <c r="E219" s="40" t="s">
        <v>60</v>
      </c>
      <c r="F219" s="68" t="s">
        <v>1254</v>
      </c>
      <c r="G219" s="25" t="s">
        <v>43</v>
      </c>
      <c r="H219" s="25" t="s">
        <v>9</v>
      </c>
      <c r="I219" s="23" t="str">
        <f t="shared" si="3"/>
        <v>P/N CONNU</v>
      </c>
      <c r="J219" s="34" t="s">
        <v>920</v>
      </c>
      <c r="K219" s="34" t="s">
        <v>1255</v>
      </c>
      <c r="L219" s="34" t="s">
        <v>709</v>
      </c>
      <c r="M219" s="63">
        <v>0</v>
      </c>
      <c r="N219" s="63">
        <v>0</v>
      </c>
      <c r="O219" s="34"/>
      <c r="P219" s="255"/>
      <c r="Q219" s="54">
        <v>1254019</v>
      </c>
      <c r="R219" s="56"/>
    </row>
    <row r="220" spans="1:18" ht="15" x14ac:dyDescent="0.25">
      <c r="A220" s="161" t="s">
        <v>411</v>
      </c>
      <c r="B220" s="30" t="s">
        <v>429</v>
      </c>
      <c r="C220" s="25" t="s">
        <v>39</v>
      </c>
      <c r="D220" s="25" t="s">
        <v>44</v>
      </c>
      <c r="E220" s="25" t="s">
        <v>129</v>
      </c>
      <c r="F220" s="25" t="s">
        <v>44</v>
      </c>
      <c r="G220" s="25" t="s">
        <v>44</v>
      </c>
      <c r="H220" s="25" t="s">
        <v>46</v>
      </c>
      <c r="I220" s="23" t="str">
        <f t="shared" si="3"/>
        <v>P/N CONNU</v>
      </c>
      <c r="J220" s="34" t="s">
        <v>129</v>
      </c>
      <c r="K220" s="34" t="s">
        <v>682</v>
      </c>
      <c r="L220" s="34" t="s">
        <v>709</v>
      </c>
      <c r="M220" s="63">
        <v>0</v>
      </c>
      <c r="N220" s="63">
        <v>0</v>
      </c>
      <c r="O220" s="34" t="s">
        <v>129</v>
      </c>
      <c r="P220" s="255"/>
      <c r="Q220" s="54">
        <v>1251019</v>
      </c>
      <c r="R220" s="56"/>
    </row>
    <row r="221" spans="1:18" ht="15" x14ac:dyDescent="0.25">
      <c r="A221" s="166" t="s">
        <v>1140</v>
      </c>
      <c r="B221" s="67" t="s">
        <v>1141</v>
      </c>
      <c r="C221" s="25" t="s">
        <v>39</v>
      </c>
      <c r="D221" s="25" t="s">
        <v>44</v>
      </c>
      <c r="E221" s="25" t="s">
        <v>44</v>
      </c>
      <c r="F221" s="46" t="s">
        <v>1142</v>
      </c>
      <c r="G221" s="25" t="s">
        <v>43</v>
      </c>
      <c r="H221" s="25" t="s">
        <v>46</v>
      </c>
      <c r="I221" s="23" t="str">
        <f t="shared" si="3"/>
        <v>P/N CONNU</v>
      </c>
      <c r="J221" s="34" t="s">
        <v>44</v>
      </c>
      <c r="K221" s="34" t="s">
        <v>687</v>
      </c>
      <c r="L221" s="34" t="s">
        <v>709</v>
      </c>
      <c r="M221" s="63">
        <v>0</v>
      </c>
      <c r="N221" s="63">
        <v>0</v>
      </c>
      <c r="O221" s="34"/>
      <c r="P221" s="255"/>
      <c r="Q221" s="54">
        <v>1252119</v>
      </c>
      <c r="R221" s="56"/>
    </row>
    <row r="222" spans="1:18" ht="15" x14ac:dyDescent="0.25">
      <c r="A222" s="161" t="s">
        <v>409</v>
      </c>
      <c r="B222" s="30" t="s">
        <v>435</v>
      </c>
      <c r="C222" s="25" t="s">
        <v>81</v>
      </c>
      <c r="D222" s="25" t="s">
        <v>44</v>
      </c>
      <c r="E222" s="25" t="s">
        <v>129</v>
      </c>
      <c r="F222" s="25" t="s">
        <v>44</v>
      </c>
      <c r="G222" s="25" t="s">
        <v>44</v>
      </c>
      <c r="H222" s="25" t="s">
        <v>46</v>
      </c>
      <c r="I222" s="23" t="str">
        <f t="shared" si="3"/>
        <v>P/N CONNU</v>
      </c>
      <c r="J222" s="34" t="s">
        <v>129</v>
      </c>
      <c r="K222" s="34" t="s">
        <v>687</v>
      </c>
      <c r="L222" s="34" t="s">
        <v>709</v>
      </c>
      <c r="M222" s="63">
        <v>0</v>
      </c>
      <c r="N222" s="63">
        <v>0</v>
      </c>
      <c r="O222" s="34"/>
      <c r="P222" s="255"/>
      <c r="Q222" s="54">
        <v>1251019</v>
      </c>
      <c r="R222" s="56"/>
    </row>
    <row r="223" spans="1:18" ht="15" x14ac:dyDescent="0.25">
      <c r="A223" s="166" t="s">
        <v>1144</v>
      </c>
      <c r="B223" s="67" t="s">
        <v>1145</v>
      </c>
      <c r="C223" s="25" t="s">
        <v>39</v>
      </c>
      <c r="D223" s="25" t="s">
        <v>44</v>
      </c>
      <c r="E223" s="25" t="s">
        <v>44</v>
      </c>
      <c r="F223" s="46" t="s">
        <v>44</v>
      </c>
      <c r="G223" s="25" t="s">
        <v>44</v>
      </c>
      <c r="H223" s="25" t="s">
        <v>46</v>
      </c>
      <c r="I223" s="23" t="str">
        <f t="shared" si="3"/>
        <v>P/N CONNU</v>
      </c>
      <c r="J223" s="34" t="s">
        <v>44</v>
      </c>
      <c r="K223" s="34" t="s">
        <v>687</v>
      </c>
      <c r="L223" s="34" t="s">
        <v>709</v>
      </c>
      <c r="M223" s="63">
        <v>0</v>
      </c>
      <c r="N223" s="63">
        <v>0</v>
      </c>
      <c r="O223" s="34"/>
      <c r="P223" s="255"/>
      <c r="Q223" s="54">
        <v>1252119</v>
      </c>
      <c r="R223" s="56"/>
    </row>
    <row r="224" spans="1:18" ht="15" x14ac:dyDescent="0.25">
      <c r="A224" s="161" t="s">
        <v>408</v>
      </c>
      <c r="B224" s="30" t="s">
        <v>434</v>
      </c>
      <c r="C224" s="25" t="s">
        <v>81</v>
      </c>
      <c r="D224" s="25" t="s">
        <v>44</v>
      </c>
      <c r="E224" s="25" t="s">
        <v>129</v>
      </c>
      <c r="F224" s="25" t="s">
        <v>44</v>
      </c>
      <c r="G224" s="25" t="s">
        <v>44</v>
      </c>
      <c r="H224" s="25" t="s">
        <v>46</v>
      </c>
      <c r="I224" s="23" t="str">
        <f t="shared" si="3"/>
        <v>P/N CONNU</v>
      </c>
      <c r="J224" s="34" t="s">
        <v>129</v>
      </c>
      <c r="K224" s="34" t="s">
        <v>687</v>
      </c>
      <c r="L224" s="34" t="s">
        <v>709</v>
      </c>
      <c r="M224" s="63">
        <v>0</v>
      </c>
      <c r="N224" s="63">
        <v>0</v>
      </c>
      <c r="O224" s="34"/>
      <c r="P224" s="255"/>
      <c r="Q224" s="54">
        <v>1251019</v>
      </c>
      <c r="R224" s="56"/>
    </row>
    <row r="225" spans="1:18" ht="15" x14ac:dyDescent="0.25">
      <c r="A225" s="160" t="s">
        <v>635</v>
      </c>
      <c r="B225" s="30" t="s">
        <v>417</v>
      </c>
      <c r="C225" s="25" t="s">
        <v>81</v>
      </c>
      <c r="D225" s="25" t="s">
        <v>44</v>
      </c>
      <c r="E225" s="25" t="s">
        <v>129</v>
      </c>
      <c r="F225" s="26">
        <v>6595684900</v>
      </c>
      <c r="G225" s="25" t="s">
        <v>43</v>
      </c>
      <c r="H225" s="25" t="s">
        <v>46</v>
      </c>
      <c r="I225" s="23" t="str">
        <f t="shared" si="3"/>
        <v>P/N CONNU</v>
      </c>
      <c r="J225" s="34" t="s">
        <v>129</v>
      </c>
      <c r="K225" s="34" t="s">
        <v>682</v>
      </c>
      <c r="L225" s="34" t="s">
        <v>709</v>
      </c>
      <c r="M225" s="64">
        <v>5510</v>
      </c>
      <c r="N225" s="64"/>
      <c r="O225" s="34" t="s">
        <v>1096</v>
      </c>
      <c r="P225" s="255"/>
      <c r="Q225" s="54">
        <v>1251319</v>
      </c>
      <c r="R225" s="56"/>
    </row>
    <row r="226" spans="1:18" ht="15" x14ac:dyDescent="0.25">
      <c r="A226" s="161" t="s">
        <v>636</v>
      </c>
      <c r="B226" s="30" t="s">
        <v>417</v>
      </c>
      <c r="C226" s="25" t="s">
        <v>81</v>
      </c>
      <c r="D226" s="25" t="s">
        <v>44</v>
      </c>
      <c r="E226" s="25" t="s">
        <v>129</v>
      </c>
      <c r="F226" s="26">
        <v>6595684900</v>
      </c>
      <c r="G226" s="25" t="s">
        <v>43</v>
      </c>
      <c r="H226" s="25" t="s">
        <v>46</v>
      </c>
      <c r="I226" s="23" t="str">
        <f t="shared" si="3"/>
        <v>P/N CONNU</v>
      </c>
      <c r="J226" s="34" t="s">
        <v>129</v>
      </c>
      <c r="K226" s="34" t="s">
        <v>682</v>
      </c>
      <c r="L226" s="34" t="s">
        <v>709</v>
      </c>
      <c r="M226" s="64">
        <v>5510</v>
      </c>
      <c r="N226" s="64"/>
      <c r="O226" s="34" t="s">
        <v>1097</v>
      </c>
      <c r="P226" s="255"/>
      <c r="Q226" s="54">
        <v>1251319</v>
      </c>
      <c r="R226" s="56"/>
    </row>
    <row r="227" spans="1:18" ht="15" x14ac:dyDescent="0.25">
      <c r="A227" s="161" t="s">
        <v>637</v>
      </c>
      <c r="B227" s="30" t="s">
        <v>417</v>
      </c>
      <c r="C227" s="25" t="s">
        <v>81</v>
      </c>
      <c r="D227" s="25" t="s">
        <v>44</v>
      </c>
      <c r="E227" s="25" t="s">
        <v>129</v>
      </c>
      <c r="F227" s="26">
        <v>6595685000</v>
      </c>
      <c r="G227" s="25" t="s">
        <v>43</v>
      </c>
      <c r="H227" s="25" t="s">
        <v>46</v>
      </c>
      <c r="I227" s="23" t="str">
        <f t="shared" si="3"/>
        <v>P/N CONNU</v>
      </c>
      <c r="J227" s="34" t="s">
        <v>129</v>
      </c>
      <c r="K227" s="34" t="s">
        <v>682</v>
      </c>
      <c r="L227" s="34" t="s">
        <v>709</v>
      </c>
      <c r="M227" s="64">
        <v>3800</v>
      </c>
      <c r="N227" s="64"/>
      <c r="O227" s="34" t="s">
        <v>1096</v>
      </c>
      <c r="P227" s="255"/>
      <c r="Q227" s="54">
        <v>1251319</v>
      </c>
      <c r="R227" s="56"/>
    </row>
    <row r="228" spans="1:18" ht="15" x14ac:dyDescent="0.25">
      <c r="A228" s="163" t="s">
        <v>1043</v>
      </c>
      <c r="B228" s="26" t="s">
        <v>1107</v>
      </c>
      <c r="C228" s="25" t="s">
        <v>39</v>
      </c>
      <c r="D228" s="25" t="s">
        <v>44</v>
      </c>
      <c r="E228" s="25" t="s">
        <v>60</v>
      </c>
      <c r="F228" s="46" t="s">
        <v>44</v>
      </c>
      <c r="G228" s="25" t="s">
        <v>44</v>
      </c>
      <c r="H228" s="25" t="s">
        <v>46</v>
      </c>
      <c r="I228" s="23" t="str">
        <f t="shared" si="3"/>
        <v>P/N CONNU</v>
      </c>
      <c r="J228" s="34" t="s">
        <v>920</v>
      </c>
      <c r="K228" s="34" t="s">
        <v>682</v>
      </c>
      <c r="L228" s="34" t="s">
        <v>709</v>
      </c>
      <c r="M228" s="63">
        <v>617</v>
      </c>
      <c r="N228" s="63"/>
      <c r="O228" s="34" t="s">
        <v>1097</v>
      </c>
      <c r="P228" s="255"/>
      <c r="Q228" s="54">
        <v>1251019</v>
      </c>
      <c r="R228" s="56"/>
    </row>
    <row r="229" spans="1:18" ht="15" x14ac:dyDescent="0.25">
      <c r="A229" s="163" t="s">
        <v>1044</v>
      </c>
      <c r="B229" s="26" t="s">
        <v>1107</v>
      </c>
      <c r="C229" s="25" t="s">
        <v>39</v>
      </c>
      <c r="D229" s="31" t="s">
        <v>44</v>
      </c>
      <c r="E229" s="25" t="s">
        <v>60</v>
      </c>
      <c r="F229" s="46" t="s">
        <v>44</v>
      </c>
      <c r="G229" s="31" t="s">
        <v>44</v>
      </c>
      <c r="H229" s="31" t="s">
        <v>46</v>
      </c>
      <c r="I229" s="23" t="str">
        <f t="shared" si="3"/>
        <v>P/N CONNU</v>
      </c>
      <c r="J229" s="34" t="s">
        <v>920</v>
      </c>
      <c r="K229" s="34" t="s">
        <v>682</v>
      </c>
      <c r="L229" s="34" t="s">
        <v>709</v>
      </c>
      <c r="M229" s="63">
        <v>617</v>
      </c>
      <c r="N229" s="63"/>
      <c r="O229" s="34" t="s">
        <v>1097</v>
      </c>
      <c r="P229" s="255"/>
      <c r="Q229" s="54">
        <v>1251019</v>
      </c>
      <c r="R229" s="56"/>
    </row>
    <row r="230" spans="1:18" ht="15" x14ac:dyDescent="0.25">
      <c r="A230" s="166" t="s">
        <v>1091</v>
      </c>
      <c r="B230" s="61" t="s">
        <v>1107</v>
      </c>
      <c r="C230" s="25" t="s">
        <v>39</v>
      </c>
      <c r="D230" s="25" t="s">
        <v>44</v>
      </c>
      <c r="E230" s="25" t="s">
        <v>60</v>
      </c>
      <c r="F230" s="46" t="s">
        <v>44</v>
      </c>
      <c r="G230" s="25" t="s">
        <v>44</v>
      </c>
      <c r="H230" s="25" t="s">
        <v>46</v>
      </c>
      <c r="I230" s="23" t="str">
        <f t="shared" si="3"/>
        <v>P/N CONNU</v>
      </c>
      <c r="J230" s="34" t="s">
        <v>920</v>
      </c>
      <c r="K230" s="34" t="s">
        <v>682</v>
      </c>
      <c r="L230" s="34" t="s">
        <v>709</v>
      </c>
      <c r="M230" s="63">
        <v>0</v>
      </c>
      <c r="N230" s="63">
        <v>0</v>
      </c>
      <c r="O230" s="34"/>
      <c r="P230" s="255"/>
      <c r="Q230" s="54">
        <v>1251019</v>
      </c>
      <c r="R230" s="56"/>
    </row>
    <row r="231" spans="1:18" ht="15" x14ac:dyDescent="0.25">
      <c r="A231" s="166" t="s">
        <v>1385</v>
      </c>
      <c r="B231" s="61" t="s">
        <v>1107</v>
      </c>
      <c r="C231" s="25" t="s">
        <v>39</v>
      </c>
      <c r="D231" s="25" t="s">
        <v>44</v>
      </c>
      <c r="E231" s="25" t="s">
        <v>60</v>
      </c>
      <c r="F231" s="46" t="s">
        <v>44</v>
      </c>
      <c r="G231" s="25" t="s">
        <v>44</v>
      </c>
      <c r="H231" s="25" t="s">
        <v>46</v>
      </c>
      <c r="I231" s="23" t="str">
        <f t="shared" si="3"/>
        <v>P/N CONNU</v>
      </c>
      <c r="J231" s="34" t="s">
        <v>920</v>
      </c>
      <c r="K231" s="34" t="s">
        <v>682</v>
      </c>
      <c r="L231" s="34" t="s">
        <v>708</v>
      </c>
      <c r="M231" s="65">
        <v>534</v>
      </c>
      <c r="N231" s="65">
        <v>853</v>
      </c>
      <c r="O231" s="34" t="s">
        <v>1097</v>
      </c>
      <c r="P231" s="255"/>
      <c r="Q231" s="54">
        <v>1251019</v>
      </c>
      <c r="R231" s="56"/>
    </row>
    <row r="232" spans="1:18" ht="15" x14ac:dyDescent="0.25">
      <c r="A232" s="160" t="s">
        <v>1501</v>
      </c>
      <c r="B232" s="26" t="s">
        <v>1107</v>
      </c>
      <c r="C232" s="25" t="s">
        <v>39</v>
      </c>
      <c r="D232" s="25" t="s">
        <v>60</v>
      </c>
      <c r="E232" s="25" t="s">
        <v>60</v>
      </c>
      <c r="F232" s="68" t="s">
        <v>44</v>
      </c>
      <c r="G232" s="25" t="s">
        <v>44</v>
      </c>
      <c r="H232" s="25" t="s">
        <v>46</v>
      </c>
      <c r="I232" s="23" t="str">
        <f t="shared" si="3"/>
        <v>P/N CONNU</v>
      </c>
      <c r="J232" s="34"/>
      <c r="K232" s="34" t="s">
        <v>682</v>
      </c>
      <c r="L232" s="34" t="s">
        <v>709</v>
      </c>
      <c r="M232" s="64">
        <v>502</v>
      </c>
      <c r="N232" s="64">
        <v>919</v>
      </c>
      <c r="O232" s="34" t="s">
        <v>1097</v>
      </c>
      <c r="P232" s="255"/>
      <c r="Q232" s="54">
        <v>1251019</v>
      </c>
      <c r="R232" s="56"/>
    </row>
    <row r="233" spans="1:18" ht="15" x14ac:dyDescent="0.25">
      <c r="A233" s="167" t="s">
        <v>1601</v>
      </c>
      <c r="B233" s="26" t="s">
        <v>1107</v>
      </c>
      <c r="C233" s="27" t="s">
        <v>39</v>
      </c>
      <c r="D233" s="25" t="s">
        <v>44</v>
      </c>
      <c r="E233" s="25" t="s">
        <v>60</v>
      </c>
      <c r="F233" s="46" t="s">
        <v>44</v>
      </c>
      <c r="G233" s="25" t="s">
        <v>44</v>
      </c>
      <c r="H233" s="25" t="s">
        <v>46</v>
      </c>
      <c r="I233" s="23" t="str">
        <f t="shared" si="3"/>
        <v>P/N CONNU</v>
      </c>
      <c r="J233" s="34" t="s">
        <v>44</v>
      </c>
      <c r="K233" s="34" t="s">
        <v>682</v>
      </c>
      <c r="L233" s="34" t="s">
        <v>709</v>
      </c>
      <c r="M233" s="77">
        <v>4521</v>
      </c>
      <c r="N233" s="77">
        <v>9368</v>
      </c>
      <c r="O233" s="34" t="s">
        <v>1097</v>
      </c>
      <c r="P233" s="255">
        <v>19.37</v>
      </c>
      <c r="Q233" s="54">
        <v>1251019</v>
      </c>
      <c r="R233" s="56"/>
    </row>
    <row r="234" spans="1:18" ht="15" x14ac:dyDescent="0.25">
      <c r="A234" s="161" t="s">
        <v>622</v>
      </c>
      <c r="B234" s="26" t="s">
        <v>47</v>
      </c>
      <c r="C234" s="25" t="s">
        <v>81</v>
      </c>
      <c r="D234" s="25" t="s">
        <v>44</v>
      </c>
      <c r="E234" s="40" t="s">
        <v>59</v>
      </c>
      <c r="F234" s="42" t="s">
        <v>44</v>
      </c>
      <c r="G234" s="25" t="s">
        <v>44</v>
      </c>
      <c r="H234" s="25" t="s">
        <v>9</v>
      </c>
      <c r="I234" s="23" t="str">
        <f t="shared" si="3"/>
        <v>P/N CONNU</v>
      </c>
      <c r="J234" s="34" t="s">
        <v>44</v>
      </c>
      <c r="K234" s="34" t="s">
        <v>685</v>
      </c>
      <c r="L234" s="34" t="s">
        <v>708</v>
      </c>
      <c r="M234" s="63">
        <v>245</v>
      </c>
      <c r="N234" s="63"/>
      <c r="O234" s="34" t="s">
        <v>1096</v>
      </c>
      <c r="P234" s="255">
        <v>1.26</v>
      </c>
      <c r="Q234" s="54">
        <v>1251019</v>
      </c>
      <c r="R234" s="56"/>
    </row>
    <row r="235" spans="1:18" ht="15" x14ac:dyDescent="0.25">
      <c r="A235" s="161" t="s">
        <v>623</v>
      </c>
      <c r="B235" s="26" t="s">
        <v>47</v>
      </c>
      <c r="C235" s="25" t="s">
        <v>39</v>
      </c>
      <c r="D235" s="25" t="s">
        <v>44</v>
      </c>
      <c r="E235" s="27" t="s">
        <v>44</v>
      </c>
      <c r="F235" s="42" t="s">
        <v>44</v>
      </c>
      <c r="G235" s="25" t="s">
        <v>44</v>
      </c>
      <c r="H235" s="31" t="s">
        <v>9</v>
      </c>
      <c r="I235" s="23" t="str">
        <f t="shared" si="3"/>
        <v>P/N CONNU</v>
      </c>
      <c r="J235" s="34" t="s">
        <v>129</v>
      </c>
      <c r="K235" s="34" t="s">
        <v>685</v>
      </c>
      <c r="L235" s="34" t="s">
        <v>708</v>
      </c>
      <c r="M235" s="63">
        <v>0</v>
      </c>
      <c r="N235" s="63">
        <v>0</v>
      </c>
      <c r="O235" s="34"/>
      <c r="P235" s="255"/>
      <c r="Q235" s="54">
        <v>1251019</v>
      </c>
      <c r="R235" s="56"/>
    </row>
    <row r="236" spans="1:18" ht="15" x14ac:dyDescent="0.25">
      <c r="A236" s="161" t="s">
        <v>624</v>
      </c>
      <c r="B236" s="26" t="s">
        <v>47</v>
      </c>
      <c r="C236" s="25" t="s">
        <v>39</v>
      </c>
      <c r="D236" s="25" t="s">
        <v>44</v>
      </c>
      <c r="E236" s="27" t="s">
        <v>44</v>
      </c>
      <c r="F236" s="42" t="s">
        <v>44</v>
      </c>
      <c r="G236" s="25" t="s">
        <v>44</v>
      </c>
      <c r="H236" s="31" t="s">
        <v>9</v>
      </c>
      <c r="I236" s="23" t="str">
        <f t="shared" si="3"/>
        <v>P/N CONNU</v>
      </c>
      <c r="J236" s="34" t="s">
        <v>44</v>
      </c>
      <c r="K236" s="34" t="s">
        <v>685</v>
      </c>
      <c r="L236" s="34" t="s">
        <v>708</v>
      </c>
      <c r="M236" s="63">
        <v>0</v>
      </c>
      <c r="N236" s="63">
        <v>0</v>
      </c>
      <c r="O236" s="34"/>
      <c r="P236" s="255"/>
      <c r="Q236" s="54">
        <v>1251019</v>
      </c>
      <c r="R236" s="56"/>
    </row>
    <row r="237" spans="1:18" ht="15" x14ac:dyDescent="0.25">
      <c r="A237" s="164" t="s">
        <v>625</v>
      </c>
      <c r="B237" s="30" t="s">
        <v>47</v>
      </c>
      <c r="C237" s="25" t="s">
        <v>81</v>
      </c>
      <c r="D237" s="25" t="s">
        <v>44</v>
      </c>
      <c r="E237" s="40" t="s">
        <v>59</v>
      </c>
      <c r="F237" s="42" t="s">
        <v>44</v>
      </c>
      <c r="G237" s="25" t="s">
        <v>44</v>
      </c>
      <c r="H237" s="31" t="s">
        <v>9</v>
      </c>
      <c r="I237" s="23" t="str">
        <f t="shared" si="3"/>
        <v>P/N CONNU</v>
      </c>
      <c r="J237" s="34" t="s">
        <v>44</v>
      </c>
      <c r="K237" s="34" t="s">
        <v>685</v>
      </c>
      <c r="L237" s="34" t="s">
        <v>708</v>
      </c>
      <c r="M237" s="63">
        <v>0</v>
      </c>
      <c r="N237" s="63">
        <v>0</v>
      </c>
      <c r="O237" s="34"/>
      <c r="P237" s="255"/>
      <c r="Q237" s="54">
        <v>1251019</v>
      </c>
      <c r="R237" s="56"/>
    </row>
    <row r="238" spans="1:18" ht="15" x14ac:dyDescent="0.25">
      <c r="A238" s="161" t="s">
        <v>626</v>
      </c>
      <c r="B238" s="30" t="s">
        <v>47</v>
      </c>
      <c r="C238" s="25" t="s">
        <v>81</v>
      </c>
      <c r="D238" s="25" t="s">
        <v>44</v>
      </c>
      <c r="E238" s="40" t="s">
        <v>59</v>
      </c>
      <c r="F238" s="42" t="s">
        <v>44</v>
      </c>
      <c r="G238" s="25" t="s">
        <v>44</v>
      </c>
      <c r="H238" s="27" t="s">
        <v>9</v>
      </c>
      <c r="I238" s="23" t="str">
        <f t="shared" si="3"/>
        <v>P/N CONNU</v>
      </c>
      <c r="J238" s="34" t="s">
        <v>44</v>
      </c>
      <c r="K238" s="34" t="s">
        <v>685</v>
      </c>
      <c r="L238" s="34" t="s">
        <v>708</v>
      </c>
      <c r="M238" s="63">
        <v>0</v>
      </c>
      <c r="N238" s="63">
        <v>0</v>
      </c>
      <c r="O238" s="34"/>
      <c r="P238" s="255"/>
      <c r="Q238" s="54">
        <v>1251019</v>
      </c>
      <c r="R238" s="56"/>
    </row>
    <row r="239" spans="1:18" ht="15" x14ac:dyDescent="0.25">
      <c r="A239" s="161" t="s">
        <v>667</v>
      </c>
      <c r="B239" s="30" t="s">
        <v>438</v>
      </c>
      <c r="C239" s="25" t="s">
        <v>39</v>
      </c>
      <c r="D239" s="25" t="s">
        <v>44</v>
      </c>
      <c r="E239" s="25" t="s">
        <v>129</v>
      </c>
      <c r="F239" s="25" t="s">
        <v>44</v>
      </c>
      <c r="G239" s="25" t="s">
        <v>44</v>
      </c>
      <c r="H239" s="25" t="s">
        <v>9</v>
      </c>
      <c r="I239" s="23" t="str">
        <f t="shared" si="3"/>
        <v>P/N CONNU</v>
      </c>
      <c r="J239" s="34" t="s">
        <v>129</v>
      </c>
      <c r="K239" s="34" t="s">
        <v>685</v>
      </c>
      <c r="L239" s="34" t="s">
        <v>709</v>
      </c>
      <c r="M239" s="63">
        <v>0</v>
      </c>
      <c r="N239" s="63">
        <v>0</v>
      </c>
      <c r="O239" s="34"/>
      <c r="P239" s="255"/>
      <c r="Q239" s="54">
        <v>1251019</v>
      </c>
      <c r="R239" s="56"/>
    </row>
    <row r="240" spans="1:18" ht="15" x14ac:dyDescent="0.25">
      <c r="A240" s="161" t="s">
        <v>663</v>
      </c>
      <c r="B240" s="30" t="s">
        <v>436</v>
      </c>
      <c r="C240" s="25" t="s">
        <v>81</v>
      </c>
      <c r="D240" s="25" t="s">
        <v>44</v>
      </c>
      <c r="E240" s="25" t="s">
        <v>129</v>
      </c>
      <c r="F240" s="25" t="s">
        <v>44</v>
      </c>
      <c r="G240" s="25" t="s">
        <v>44</v>
      </c>
      <c r="H240" s="25" t="s">
        <v>9</v>
      </c>
      <c r="I240" s="23" t="str">
        <f t="shared" si="3"/>
        <v>P/N CONNU</v>
      </c>
      <c r="J240" s="34" t="s">
        <v>129</v>
      </c>
      <c r="K240" s="34" t="s">
        <v>685</v>
      </c>
      <c r="L240" s="34" t="s">
        <v>709</v>
      </c>
      <c r="M240" s="63">
        <v>234.12</v>
      </c>
      <c r="N240" s="63">
        <v>234.12</v>
      </c>
      <c r="O240" s="34" t="s">
        <v>1096</v>
      </c>
      <c r="P240" s="255">
        <v>1.53</v>
      </c>
      <c r="Q240" s="54">
        <v>1251019</v>
      </c>
      <c r="R240" s="56"/>
    </row>
    <row r="241" spans="1:18" ht="15" x14ac:dyDescent="0.25">
      <c r="A241" s="161" t="s">
        <v>664</v>
      </c>
      <c r="B241" s="30" t="s">
        <v>436</v>
      </c>
      <c r="C241" s="25" t="s">
        <v>81</v>
      </c>
      <c r="D241" s="25" t="s">
        <v>44</v>
      </c>
      <c r="E241" s="25" t="s">
        <v>60</v>
      </c>
      <c r="F241" s="25" t="s">
        <v>44</v>
      </c>
      <c r="G241" s="25" t="s">
        <v>44</v>
      </c>
      <c r="H241" s="25" t="s">
        <v>9</v>
      </c>
      <c r="I241" s="23" t="str">
        <f t="shared" si="3"/>
        <v>P/N CONNU</v>
      </c>
      <c r="J241" s="34" t="s">
        <v>44</v>
      </c>
      <c r="K241" s="34" t="s">
        <v>685</v>
      </c>
      <c r="L241" s="34" t="s">
        <v>709</v>
      </c>
      <c r="M241" s="63">
        <v>213.45</v>
      </c>
      <c r="N241" s="63">
        <v>0</v>
      </c>
      <c r="O241" s="34" t="s">
        <v>1096</v>
      </c>
      <c r="P241" s="255">
        <v>1.45</v>
      </c>
      <c r="Q241" s="54">
        <v>1251019</v>
      </c>
      <c r="R241" s="56"/>
    </row>
    <row r="242" spans="1:18" ht="15" x14ac:dyDescent="0.25">
      <c r="A242" s="161" t="s">
        <v>638</v>
      </c>
      <c r="B242" s="26" t="s">
        <v>1382</v>
      </c>
      <c r="C242" s="25" t="s">
        <v>81</v>
      </c>
      <c r="D242" s="25" t="s">
        <v>44</v>
      </c>
      <c r="E242" s="25" t="s">
        <v>129</v>
      </c>
      <c r="F242" s="26">
        <v>6595685000</v>
      </c>
      <c r="G242" s="25" t="s">
        <v>43</v>
      </c>
      <c r="H242" s="25" t="s">
        <v>46</v>
      </c>
      <c r="I242" s="23" t="str">
        <f t="shared" si="3"/>
        <v>P/N CONNU</v>
      </c>
      <c r="J242" s="34" t="s">
        <v>129</v>
      </c>
      <c r="K242" s="34" t="s">
        <v>682</v>
      </c>
      <c r="L242" s="34" t="s">
        <v>709</v>
      </c>
      <c r="M242" s="64">
        <v>5510</v>
      </c>
      <c r="N242" s="64">
        <v>6993</v>
      </c>
      <c r="O242" s="34" t="s">
        <v>1097</v>
      </c>
      <c r="P242" s="255">
        <v>5</v>
      </c>
      <c r="Q242" s="54">
        <v>1251319</v>
      </c>
      <c r="R242" s="56"/>
    </row>
    <row r="243" spans="1:18" ht="15" x14ac:dyDescent="0.25">
      <c r="A243" s="161" t="s">
        <v>669</v>
      </c>
      <c r="B243" s="30" t="s">
        <v>440</v>
      </c>
      <c r="C243" s="25" t="s">
        <v>81</v>
      </c>
      <c r="D243" s="25" t="s">
        <v>44</v>
      </c>
      <c r="E243" s="25" t="s">
        <v>129</v>
      </c>
      <c r="F243" s="25" t="s">
        <v>44</v>
      </c>
      <c r="G243" s="25" t="s">
        <v>44</v>
      </c>
      <c r="H243" s="25" t="s">
        <v>9</v>
      </c>
      <c r="I243" s="23" t="str">
        <f t="shared" si="3"/>
        <v>P/N CONNU</v>
      </c>
      <c r="J243" s="34" t="s">
        <v>129</v>
      </c>
      <c r="K243" s="34" t="s">
        <v>685</v>
      </c>
      <c r="L243" s="34" t="s">
        <v>709</v>
      </c>
      <c r="M243" s="63">
        <v>0</v>
      </c>
      <c r="N243" s="63">
        <v>0</v>
      </c>
      <c r="O243" s="34"/>
      <c r="P243" s="255"/>
      <c r="Q243" s="54">
        <v>1251019</v>
      </c>
      <c r="R243" s="56"/>
    </row>
    <row r="244" spans="1:18" ht="15" x14ac:dyDescent="0.25">
      <c r="A244" s="161" t="s">
        <v>670</v>
      </c>
      <c r="B244" s="30" t="s">
        <v>441</v>
      </c>
      <c r="C244" s="25" t="s">
        <v>81</v>
      </c>
      <c r="D244" s="25" t="s">
        <v>44</v>
      </c>
      <c r="E244" s="25" t="s">
        <v>129</v>
      </c>
      <c r="F244" s="25" t="s">
        <v>44</v>
      </c>
      <c r="G244" s="25" t="s">
        <v>44</v>
      </c>
      <c r="H244" s="25" t="s">
        <v>9</v>
      </c>
      <c r="I244" s="23" t="str">
        <f t="shared" si="3"/>
        <v>P/N CONNU</v>
      </c>
      <c r="J244" s="34" t="s">
        <v>129</v>
      </c>
      <c r="K244" s="34" t="s">
        <v>685</v>
      </c>
      <c r="L244" s="34" t="s">
        <v>711</v>
      </c>
      <c r="M244" s="63">
        <v>0</v>
      </c>
      <c r="N244" s="63">
        <v>0</v>
      </c>
      <c r="O244" s="34"/>
      <c r="P244" s="255"/>
      <c r="Q244" s="54">
        <v>1251019</v>
      </c>
      <c r="R244" s="56"/>
    </row>
    <row r="245" spans="1:18" ht="15" x14ac:dyDescent="0.25">
      <c r="A245" s="161" t="s">
        <v>671</v>
      </c>
      <c r="B245" s="30" t="s">
        <v>442</v>
      </c>
      <c r="C245" s="25" t="s">
        <v>81</v>
      </c>
      <c r="D245" s="25" t="s">
        <v>44</v>
      </c>
      <c r="E245" s="25" t="s">
        <v>129</v>
      </c>
      <c r="F245" s="25" t="s">
        <v>44</v>
      </c>
      <c r="G245" s="25" t="s">
        <v>44</v>
      </c>
      <c r="H245" s="25" t="s">
        <v>9</v>
      </c>
      <c r="I245" s="23" t="str">
        <f t="shared" si="3"/>
        <v>P/N CONNU</v>
      </c>
      <c r="J245" s="34" t="s">
        <v>129</v>
      </c>
      <c r="K245" s="34" t="s">
        <v>685</v>
      </c>
      <c r="L245" s="34" t="s">
        <v>711</v>
      </c>
      <c r="M245" s="63">
        <v>0</v>
      </c>
      <c r="N245" s="63">
        <v>0</v>
      </c>
      <c r="O245" s="34"/>
      <c r="P245" s="255"/>
      <c r="Q245" s="54">
        <v>1251019</v>
      </c>
      <c r="R245" s="56"/>
    </row>
    <row r="246" spans="1:18" ht="15" x14ac:dyDescent="0.25">
      <c r="A246" s="161" t="s">
        <v>627</v>
      </c>
      <c r="B246" s="26" t="s">
        <v>97</v>
      </c>
      <c r="C246" s="25" t="s">
        <v>81</v>
      </c>
      <c r="D246" s="25" t="s">
        <v>44</v>
      </c>
      <c r="E246" s="40" t="s">
        <v>59</v>
      </c>
      <c r="F246" s="42" t="s">
        <v>44</v>
      </c>
      <c r="G246" s="25" t="s">
        <v>44</v>
      </c>
      <c r="H246" s="31" t="s">
        <v>9</v>
      </c>
      <c r="I246" s="23" t="str">
        <f t="shared" si="3"/>
        <v>P/N CONNU</v>
      </c>
      <c r="J246" s="34" t="s">
        <v>44</v>
      </c>
      <c r="K246" s="34" t="s">
        <v>685</v>
      </c>
      <c r="L246" s="34" t="s">
        <v>708</v>
      </c>
      <c r="M246" s="63">
        <v>142.56</v>
      </c>
      <c r="N246" s="63"/>
      <c r="O246" s="34" t="s">
        <v>1096</v>
      </c>
      <c r="P246" s="255">
        <v>1.07</v>
      </c>
      <c r="Q246" s="54">
        <v>1251019</v>
      </c>
      <c r="R246" s="56"/>
    </row>
    <row r="247" spans="1:18" ht="15" x14ac:dyDescent="0.25">
      <c r="A247" s="161" t="s">
        <v>666</v>
      </c>
      <c r="B247" s="30" t="s">
        <v>97</v>
      </c>
      <c r="C247" s="25" t="s">
        <v>81</v>
      </c>
      <c r="D247" s="25" t="s">
        <v>44</v>
      </c>
      <c r="E247" s="25" t="s">
        <v>129</v>
      </c>
      <c r="F247" s="25" t="s">
        <v>44</v>
      </c>
      <c r="G247" s="25" t="s">
        <v>44</v>
      </c>
      <c r="H247" s="25" t="s">
        <v>9</v>
      </c>
      <c r="I247" s="23" t="str">
        <f t="shared" si="3"/>
        <v>P/N CONNU</v>
      </c>
      <c r="J247" s="34" t="s">
        <v>129</v>
      </c>
      <c r="K247" s="34" t="s">
        <v>685</v>
      </c>
      <c r="L247" s="34" t="s">
        <v>709</v>
      </c>
      <c r="M247" s="63">
        <v>0</v>
      </c>
      <c r="N247" s="63">
        <v>0</v>
      </c>
      <c r="O247" s="34"/>
      <c r="P247" s="255"/>
      <c r="Q247" s="54">
        <v>1251019</v>
      </c>
      <c r="R247" s="56"/>
    </row>
    <row r="248" spans="1:18" ht="15" x14ac:dyDescent="0.25">
      <c r="A248" s="161" t="s">
        <v>1387</v>
      </c>
      <c r="B248" s="30" t="s">
        <v>97</v>
      </c>
      <c r="C248" s="25" t="s">
        <v>39</v>
      </c>
      <c r="D248" s="25" t="s">
        <v>44</v>
      </c>
      <c r="E248" s="25" t="s">
        <v>129</v>
      </c>
      <c r="F248" s="25" t="s">
        <v>44</v>
      </c>
      <c r="G248" s="25" t="s">
        <v>44</v>
      </c>
      <c r="H248" s="25" t="s">
        <v>9</v>
      </c>
      <c r="I248" s="23" t="str">
        <f t="shared" si="3"/>
        <v>P/N CONNU</v>
      </c>
      <c r="J248" s="34" t="s">
        <v>129</v>
      </c>
      <c r="K248" s="34" t="s">
        <v>685</v>
      </c>
      <c r="L248" s="34" t="s">
        <v>709</v>
      </c>
      <c r="M248" s="63">
        <v>470</v>
      </c>
      <c r="N248" s="63">
        <v>539</v>
      </c>
      <c r="O248" s="34" t="s">
        <v>1096</v>
      </c>
      <c r="P248" s="255">
        <v>0.93</v>
      </c>
      <c r="Q248" s="54">
        <v>1251019</v>
      </c>
      <c r="R248" s="56"/>
    </row>
    <row r="249" spans="1:18" ht="15" x14ac:dyDescent="0.25">
      <c r="A249" s="161" t="s">
        <v>691</v>
      </c>
      <c r="B249" s="30" t="s">
        <v>1030</v>
      </c>
      <c r="C249" s="25" t="s">
        <v>39</v>
      </c>
      <c r="D249" s="27" t="s">
        <v>44</v>
      </c>
      <c r="E249" s="25" t="s">
        <v>60</v>
      </c>
      <c r="F249" s="46" t="s">
        <v>44</v>
      </c>
      <c r="G249" s="25" t="s">
        <v>44</v>
      </c>
      <c r="H249" s="25" t="s">
        <v>46</v>
      </c>
      <c r="I249" s="23" t="str">
        <f t="shared" si="3"/>
        <v>P/N CONNU</v>
      </c>
      <c r="J249" s="33" t="s">
        <v>920</v>
      </c>
      <c r="K249" s="33" t="s">
        <v>682</v>
      </c>
      <c r="L249" s="33" t="s">
        <v>709</v>
      </c>
      <c r="M249" s="63">
        <v>0</v>
      </c>
      <c r="N249" s="63">
        <v>0</v>
      </c>
      <c r="O249" s="34" t="s">
        <v>129</v>
      </c>
      <c r="P249" s="255"/>
      <c r="Q249" s="54">
        <v>1251019</v>
      </c>
      <c r="R249" s="56"/>
    </row>
    <row r="250" spans="1:18" ht="15" x14ac:dyDescent="0.25">
      <c r="A250" s="161" t="s">
        <v>692</v>
      </c>
      <c r="B250" s="30" t="s">
        <v>1030</v>
      </c>
      <c r="C250" s="25" t="s">
        <v>39</v>
      </c>
      <c r="D250" s="27" t="s">
        <v>44</v>
      </c>
      <c r="E250" s="25" t="s">
        <v>60</v>
      </c>
      <c r="F250" s="46" t="s">
        <v>44</v>
      </c>
      <c r="G250" s="25" t="s">
        <v>44</v>
      </c>
      <c r="H250" s="25" t="s">
        <v>46</v>
      </c>
      <c r="I250" s="23" t="str">
        <f t="shared" si="3"/>
        <v>P/N CONNU</v>
      </c>
      <c r="J250" s="33" t="s">
        <v>920</v>
      </c>
      <c r="K250" s="33" t="s">
        <v>682</v>
      </c>
      <c r="L250" s="33" t="s">
        <v>709</v>
      </c>
      <c r="M250" s="63">
        <v>0</v>
      </c>
      <c r="N250" s="63">
        <v>0</v>
      </c>
      <c r="O250" s="34" t="s">
        <v>129</v>
      </c>
      <c r="P250" s="255"/>
      <c r="Q250" s="54">
        <v>1251019</v>
      </c>
      <c r="R250" s="56"/>
    </row>
    <row r="251" spans="1:18" ht="15" x14ac:dyDescent="0.25">
      <c r="A251" s="161" t="s">
        <v>693</v>
      </c>
      <c r="B251" s="30" t="s">
        <v>1030</v>
      </c>
      <c r="C251" s="25" t="s">
        <v>39</v>
      </c>
      <c r="D251" s="27" t="s">
        <v>44</v>
      </c>
      <c r="E251" s="25" t="s">
        <v>60</v>
      </c>
      <c r="F251" s="46" t="s">
        <v>44</v>
      </c>
      <c r="G251" s="25" t="s">
        <v>44</v>
      </c>
      <c r="H251" s="25" t="s">
        <v>46</v>
      </c>
      <c r="I251" s="23" t="str">
        <f t="shared" si="3"/>
        <v>P/N CONNU</v>
      </c>
      <c r="J251" s="33" t="s">
        <v>920</v>
      </c>
      <c r="K251" s="33" t="s">
        <v>682</v>
      </c>
      <c r="L251" s="33" t="s">
        <v>709</v>
      </c>
      <c r="M251" s="63">
        <v>0</v>
      </c>
      <c r="N251" s="63">
        <v>0</v>
      </c>
      <c r="O251" s="34" t="s">
        <v>129</v>
      </c>
      <c r="P251" s="255"/>
      <c r="Q251" s="54">
        <v>1251019</v>
      </c>
      <c r="R251" s="56"/>
    </row>
    <row r="252" spans="1:18" ht="15" x14ac:dyDescent="0.25">
      <c r="A252" s="161" t="s">
        <v>694</v>
      </c>
      <c r="B252" s="30" t="s">
        <v>1030</v>
      </c>
      <c r="C252" s="25" t="s">
        <v>39</v>
      </c>
      <c r="D252" s="27" t="s">
        <v>44</v>
      </c>
      <c r="E252" s="25" t="s">
        <v>60</v>
      </c>
      <c r="F252" s="46" t="s">
        <v>44</v>
      </c>
      <c r="G252" s="25" t="s">
        <v>44</v>
      </c>
      <c r="H252" s="25" t="s">
        <v>46</v>
      </c>
      <c r="I252" s="23" t="str">
        <f t="shared" si="3"/>
        <v>P/N CONNU</v>
      </c>
      <c r="J252" s="33" t="s">
        <v>920</v>
      </c>
      <c r="K252" s="33" t="s">
        <v>682</v>
      </c>
      <c r="L252" s="33" t="s">
        <v>709</v>
      </c>
      <c r="M252" s="63">
        <v>0</v>
      </c>
      <c r="N252" s="63">
        <v>0</v>
      </c>
      <c r="O252" s="34" t="s">
        <v>129</v>
      </c>
      <c r="P252" s="255"/>
      <c r="Q252" s="54">
        <v>1251019</v>
      </c>
      <c r="R252" s="56"/>
    </row>
    <row r="253" spans="1:18" ht="15" x14ac:dyDescent="0.25">
      <c r="A253" s="161" t="s">
        <v>665</v>
      </c>
      <c r="B253" s="30" t="s">
        <v>437</v>
      </c>
      <c r="C253" s="25" t="s">
        <v>81</v>
      </c>
      <c r="D253" s="25" t="s">
        <v>44</v>
      </c>
      <c r="E253" s="25" t="s">
        <v>129</v>
      </c>
      <c r="F253" s="25" t="s">
        <v>44</v>
      </c>
      <c r="G253" s="25" t="s">
        <v>44</v>
      </c>
      <c r="H253" s="25" t="s">
        <v>9</v>
      </c>
      <c r="I253" s="23" t="str">
        <f t="shared" si="3"/>
        <v>P/N CONNU</v>
      </c>
      <c r="J253" s="34" t="s">
        <v>129</v>
      </c>
      <c r="K253" s="34" t="s">
        <v>685</v>
      </c>
      <c r="L253" s="34" t="s">
        <v>709</v>
      </c>
      <c r="M253" s="63">
        <v>0</v>
      </c>
      <c r="N253" s="63">
        <v>0</v>
      </c>
      <c r="O253" s="34"/>
      <c r="P253" s="255"/>
      <c r="Q253" s="54">
        <v>1251019</v>
      </c>
      <c r="R253" s="56"/>
    </row>
    <row r="254" spans="1:18" ht="15" x14ac:dyDescent="0.25">
      <c r="A254" s="161" t="s">
        <v>628</v>
      </c>
      <c r="B254" s="26" t="s">
        <v>344</v>
      </c>
      <c r="C254" s="40" t="s">
        <v>81</v>
      </c>
      <c r="D254" s="27" t="s">
        <v>44</v>
      </c>
      <c r="E254" s="40" t="s">
        <v>59</v>
      </c>
      <c r="F254" s="46" t="s">
        <v>44</v>
      </c>
      <c r="G254" s="25" t="s">
        <v>44</v>
      </c>
      <c r="H254" s="27" t="s">
        <v>9</v>
      </c>
      <c r="I254" s="23" t="str">
        <f t="shared" si="3"/>
        <v>P/N CONNU</v>
      </c>
      <c r="J254" s="33" t="s">
        <v>44</v>
      </c>
      <c r="K254" s="34" t="s">
        <v>685</v>
      </c>
      <c r="L254" s="34" t="s">
        <v>708</v>
      </c>
      <c r="M254" s="63">
        <v>0</v>
      </c>
      <c r="N254" s="63">
        <v>0</v>
      </c>
      <c r="O254" s="34"/>
      <c r="P254" s="255"/>
      <c r="Q254" s="54">
        <v>1251019</v>
      </c>
      <c r="R254" s="56"/>
    </row>
    <row r="255" spans="1:18" ht="15" x14ac:dyDescent="0.25">
      <c r="A255" s="161" t="s">
        <v>629</v>
      </c>
      <c r="B255" s="35" t="s">
        <v>345</v>
      </c>
      <c r="C255" s="25" t="s">
        <v>81</v>
      </c>
      <c r="D255" s="25" t="s">
        <v>44</v>
      </c>
      <c r="E255" s="40" t="s">
        <v>59</v>
      </c>
      <c r="F255" s="42" t="s">
        <v>44</v>
      </c>
      <c r="G255" s="25" t="s">
        <v>44</v>
      </c>
      <c r="H255" s="31" t="s">
        <v>9</v>
      </c>
      <c r="I255" s="23" t="str">
        <f t="shared" si="3"/>
        <v>P/N CONNU</v>
      </c>
      <c r="J255" s="34" t="s">
        <v>44</v>
      </c>
      <c r="K255" s="34" t="s">
        <v>685</v>
      </c>
      <c r="L255" s="34" t="s">
        <v>708</v>
      </c>
      <c r="M255" s="63">
        <v>0</v>
      </c>
      <c r="N255" s="63">
        <v>0</v>
      </c>
      <c r="O255" s="34"/>
      <c r="P255" s="255"/>
      <c r="Q255" s="54">
        <v>1251019</v>
      </c>
      <c r="R255" s="56"/>
    </row>
    <row r="256" spans="1:18" ht="15" x14ac:dyDescent="0.25">
      <c r="A256" s="161" t="s">
        <v>656</v>
      </c>
      <c r="B256" s="30" t="s">
        <v>426</v>
      </c>
      <c r="C256" s="25" t="s">
        <v>81</v>
      </c>
      <c r="D256" s="25" t="s">
        <v>44</v>
      </c>
      <c r="E256" s="25" t="s">
        <v>129</v>
      </c>
      <c r="F256" s="25" t="s">
        <v>44</v>
      </c>
      <c r="G256" s="25" t="s">
        <v>44</v>
      </c>
      <c r="H256" s="25" t="s">
        <v>46</v>
      </c>
      <c r="I256" s="23" t="str">
        <f t="shared" ref="I256:I309" si="4">IF(ISTEXT(A256),"P/N CONNU","")</f>
        <v>P/N CONNU</v>
      </c>
      <c r="J256" s="34" t="s">
        <v>129</v>
      </c>
      <c r="K256" s="34" t="s">
        <v>682</v>
      </c>
      <c r="L256" s="34" t="s">
        <v>709</v>
      </c>
      <c r="M256" s="64">
        <v>1158.42</v>
      </c>
      <c r="N256" s="64"/>
      <c r="O256" s="34" t="s">
        <v>1096</v>
      </c>
      <c r="P256" s="255"/>
      <c r="Q256" s="54">
        <v>1251019</v>
      </c>
      <c r="R256" s="56"/>
    </row>
    <row r="257" spans="1:18" ht="15" x14ac:dyDescent="0.25">
      <c r="A257" s="161" t="s">
        <v>657</v>
      </c>
      <c r="B257" s="30" t="s">
        <v>426</v>
      </c>
      <c r="C257" s="25" t="s">
        <v>81</v>
      </c>
      <c r="D257" s="25" t="s">
        <v>44</v>
      </c>
      <c r="E257" s="25" t="s">
        <v>129</v>
      </c>
      <c r="F257" s="25" t="s">
        <v>44</v>
      </c>
      <c r="G257" s="25" t="s">
        <v>44</v>
      </c>
      <c r="H257" s="25" t="s">
        <v>46</v>
      </c>
      <c r="I257" s="23" t="str">
        <f t="shared" si="4"/>
        <v>P/N CONNU</v>
      </c>
      <c r="J257" s="34" t="s">
        <v>129</v>
      </c>
      <c r="K257" s="34" t="s">
        <v>682</v>
      </c>
      <c r="L257" s="34" t="s">
        <v>709</v>
      </c>
      <c r="M257" s="64">
        <v>3171.93</v>
      </c>
      <c r="N257" s="64"/>
      <c r="O257" s="34" t="s">
        <v>1096</v>
      </c>
      <c r="P257" s="255"/>
      <c r="Q257" s="54">
        <v>1251019</v>
      </c>
      <c r="R257" s="56"/>
    </row>
    <row r="258" spans="1:18" ht="15" x14ac:dyDescent="0.25">
      <c r="A258" s="160" t="s">
        <v>1476</v>
      </c>
      <c r="B258" s="26" t="s">
        <v>1475</v>
      </c>
      <c r="C258" s="25" t="s">
        <v>81</v>
      </c>
      <c r="D258" s="27" t="s">
        <v>44</v>
      </c>
      <c r="E258" s="27" t="s">
        <v>44</v>
      </c>
      <c r="F258" s="46" t="s">
        <v>44</v>
      </c>
      <c r="G258" s="25" t="s">
        <v>44</v>
      </c>
      <c r="H258" s="27" t="s">
        <v>44</v>
      </c>
      <c r="I258" s="23" t="str">
        <f t="shared" si="4"/>
        <v>P/N CONNU</v>
      </c>
      <c r="J258" s="33" t="s">
        <v>44</v>
      </c>
      <c r="K258" s="34" t="s">
        <v>684</v>
      </c>
      <c r="L258" s="34" t="s">
        <v>709</v>
      </c>
      <c r="M258" s="64">
        <v>1239</v>
      </c>
      <c r="N258" s="64" t="s">
        <v>44</v>
      </c>
      <c r="O258" s="34" t="s">
        <v>1096</v>
      </c>
      <c r="P258" s="255">
        <v>2.14</v>
      </c>
      <c r="Q258" s="54">
        <v>1251619</v>
      </c>
      <c r="R258" s="56"/>
    </row>
    <row r="259" spans="1:18" ht="15" x14ac:dyDescent="0.25">
      <c r="A259" s="160" t="s">
        <v>1478</v>
      </c>
      <c r="B259" s="26" t="s">
        <v>1473</v>
      </c>
      <c r="C259" s="40" t="s">
        <v>81</v>
      </c>
      <c r="D259" s="25" t="s">
        <v>44</v>
      </c>
      <c r="E259" s="27" t="s">
        <v>44</v>
      </c>
      <c r="F259" s="46" t="s">
        <v>44</v>
      </c>
      <c r="G259" s="25" t="s">
        <v>44</v>
      </c>
      <c r="H259" s="25" t="s">
        <v>46</v>
      </c>
      <c r="I259" s="23" t="str">
        <f t="shared" si="4"/>
        <v>P/N CONNU</v>
      </c>
      <c r="J259" s="34" t="s">
        <v>44</v>
      </c>
      <c r="K259" s="34" t="s">
        <v>684</v>
      </c>
      <c r="L259" s="34" t="s">
        <v>709</v>
      </c>
      <c r="M259" s="63">
        <v>0</v>
      </c>
      <c r="N259" s="63">
        <v>0</v>
      </c>
      <c r="O259" s="34"/>
      <c r="P259" s="255"/>
      <c r="Q259" s="54">
        <v>1251619</v>
      </c>
      <c r="R259" s="56"/>
    </row>
    <row r="260" spans="1:18" ht="15" x14ac:dyDescent="0.25">
      <c r="A260" s="160" t="s">
        <v>1477</v>
      </c>
      <c r="B260" s="26" t="s">
        <v>1474</v>
      </c>
      <c r="C260" s="25" t="s">
        <v>81</v>
      </c>
      <c r="D260" s="25" t="s">
        <v>44</v>
      </c>
      <c r="E260" s="27" t="s">
        <v>44</v>
      </c>
      <c r="F260" s="46" t="s">
        <v>44</v>
      </c>
      <c r="G260" s="25" t="s">
        <v>44</v>
      </c>
      <c r="H260" s="25" t="s">
        <v>46</v>
      </c>
      <c r="I260" s="23" t="str">
        <f t="shared" si="4"/>
        <v>P/N CONNU</v>
      </c>
      <c r="J260" s="34" t="s">
        <v>44</v>
      </c>
      <c r="K260" s="34" t="s">
        <v>684</v>
      </c>
      <c r="L260" s="34" t="s">
        <v>709</v>
      </c>
      <c r="M260" s="64">
        <v>1321</v>
      </c>
      <c r="N260" s="64" t="s">
        <v>44</v>
      </c>
      <c r="O260" s="34" t="s">
        <v>1096</v>
      </c>
      <c r="P260" s="255">
        <v>1.78</v>
      </c>
      <c r="Q260" s="54">
        <v>1251619</v>
      </c>
      <c r="R260" s="56"/>
    </row>
    <row r="261" spans="1:18" x14ac:dyDescent="0.2">
      <c r="A261" s="161" t="s">
        <v>654</v>
      </c>
      <c r="B261" s="26" t="s">
        <v>1328</v>
      </c>
      <c r="C261" s="25" t="s">
        <v>81</v>
      </c>
      <c r="D261" s="25" t="s">
        <v>44</v>
      </c>
      <c r="E261" s="25" t="s">
        <v>60</v>
      </c>
      <c r="F261" s="25" t="s">
        <v>44</v>
      </c>
      <c r="G261" s="25" t="s">
        <v>44</v>
      </c>
      <c r="H261" s="25" t="s">
        <v>46</v>
      </c>
      <c r="I261" s="23" t="str">
        <f t="shared" si="4"/>
        <v>P/N CONNU</v>
      </c>
      <c r="J261" s="34" t="s">
        <v>129</v>
      </c>
      <c r="K261" s="34" t="s">
        <v>682</v>
      </c>
      <c r="L261" s="34" t="s">
        <v>709</v>
      </c>
      <c r="M261" s="64">
        <v>853</v>
      </c>
      <c r="N261" s="64"/>
      <c r="O261" s="34" t="s">
        <v>1097</v>
      </c>
      <c r="P261" s="255"/>
      <c r="Q261" s="54">
        <v>1251019</v>
      </c>
    </row>
    <row r="262" spans="1:18" x14ac:dyDescent="0.2">
      <c r="A262" s="161" t="s">
        <v>655</v>
      </c>
      <c r="B262" s="30" t="s">
        <v>425</v>
      </c>
      <c r="C262" s="25" t="s">
        <v>81</v>
      </c>
      <c r="D262" s="25" t="s">
        <v>44</v>
      </c>
      <c r="E262" s="25" t="s">
        <v>60</v>
      </c>
      <c r="F262" s="25" t="s">
        <v>44</v>
      </c>
      <c r="G262" s="25" t="s">
        <v>44</v>
      </c>
      <c r="H262" s="25" t="s">
        <v>46</v>
      </c>
      <c r="I262" s="23" t="str">
        <f t="shared" si="4"/>
        <v>P/N CONNU</v>
      </c>
      <c r="J262" s="34" t="s">
        <v>129</v>
      </c>
      <c r="K262" s="34" t="s">
        <v>682</v>
      </c>
      <c r="L262" s="34" t="s">
        <v>709</v>
      </c>
      <c r="M262" s="64">
        <v>608</v>
      </c>
      <c r="N262" s="64"/>
      <c r="O262" s="34" t="s">
        <v>1097</v>
      </c>
      <c r="P262" s="255"/>
      <c r="Q262" s="54">
        <v>1251019</v>
      </c>
    </row>
    <row r="263" spans="1:18" x14ac:dyDescent="0.2">
      <c r="A263" s="166" t="s">
        <v>659</v>
      </c>
      <c r="B263" s="67" t="s">
        <v>1154</v>
      </c>
      <c r="C263" s="25" t="s">
        <v>39</v>
      </c>
      <c r="D263" s="25" t="s">
        <v>44</v>
      </c>
      <c r="E263" s="25" t="s">
        <v>60</v>
      </c>
      <c r="F263" s="46" t="s">
        <v>44</v>
      </c>
      <c r="G263" s="25" t="s">
        <v>44</v>
      </c>
      <c r="H263" s="25" t="s">
        <v>46</v>
      </c>
      <c r="I263" s="23" t="str">
        <f t="shared" si="4"/>
        <v>P/N CONNU</v>
      </c>
      <c r="J263" s="34" t="s">
        <v>44</v>
      </c>
      <c r="K263" s="34" t="s">
        <v>682</v>
      </c>
      <c r="L263" s="34" t="s">
        <v>709</v>
      </c>
      <c r="M263" s="65">
        <v>1200</v>
      </c>
      <c r="N263" s="65"/>
      <c r="O263" s="34" t="s">
        <v>1097</v>
      </c>
      <c r="P263" s="255"/>
      <c r="Q263" s="54">
        <v>1252119</v>
      </c>
    </row>
    <row r="264" spans="1:18" x14ac:dyDescent="0.2">
      <c r="A264" s="161" t="s">
        <v>660</v>
      </c>
      <c r="B264" s="30" t="s">
        <v>428</v>
      </c>
      <c r="C264" s="25" t="s">
        <v>81</v>
      </c>
      <c r="D264" s="25" t="s">
        <v>44</v>
      </c>
      <c r="E264" s="25" t="s">
        <v>129</v>
      </c>
      <c r="F264" s="25" t="s">
        <v>44</v>
      </c>
      <c r="G264" s="25" t="s">
        <v>44</v>
      </c>
      <c r="H264" s="25" t="s">
        <v>46</v>
      </c>
      <c r="I264" s="23" t="str">
        <f t="shared" si="4"/>
        <v>P/N CONNU</v>
      </c>
      <c r="J264" s="34" t="s">
        <v>129</v>
      </c>
      <c r="K264" s="34" t="s">
        <v>682</v>
      </c>
      <c r="L264" s="34" t="s">
        <v>709</v>
      </c>
      <c r="M264" s="64">
        <v>470</v>
      </c>
      <c r="N264" s="64"/>
      <c r="O264" s="34" t="s">
        <v>1096</v>
      </c>
      <c r="P264" s="255"/>
      <c r="Q264" s="54">
        <v>1251019</v>
      </c>
    </row>
    <row r="265" spans="1:18" x14ac:dyDescent="0.2">
      <c r="A265" s="161" t="s">
        <v>630</v>
      </c>
      <c r="B265" s="26" t="s">
        <v>8</v>
      </c>
      <c r="C265" s="25" t="s">
        <v>81</v>
      </c>
      <c r="D265" s="25" t="s">
        <v>44</v>
      </c>
      <c r="E265" s="27" t="s">
        <v>44</v>
      </c>
      <c r="F265" s="45" t="s">
        <v>362</v>
      </c>
      <c r="G265" s="25" t="s">
        <v>43</v>
      </c>
      <c r="H265" s="31" t="s">
        <v>46</v>
      </c>
      <c r="I265" s="23" t="str">
        <f t="shared" si="4"/>
        <v>P/N CONNU</v>
      </c>
      <c r="J265" s="34" t="s">
        <v>44</v>
      </c>
      <c r="K265" s="34" t="s">
        <v>682</v>
      </c>
      <c r="L265" s="34" t="s">
        <v>708</v>
      </c>
      <c r="M265" s="64">
        <v>1302</v>
      </c>
      <c r="N265" s="64"/>
      <c r="O265" s="34" t="s">
        <v>1096</v>
      </c>
      <c r="P265" s="255"/>
      <c r="Q265" s="54">
        <v>1251319</v>
      </c>
    </row>
    <row r="266" spans="1:18" x14ac:dyDescent="0.2">
      <c r="A266" s="161" t="s">
        <v>631</v>
      </c>
      <c r="B266" s="26" t="s">
        <v>8</v>
      </c>
      <c r="C266" s="25" t="s">
        <v>81</v>
      </c>
      <c r="D266" s="27" t="s">
        <v>44</v>
      </c>
      <c r="E266" s="27" t="s">
        <v>44</v>
      </c>
      <c r="F266" s="42" t="s">
        <v>44</v>
      </c>
      <c r="G266" s="25" t="s">
        <v>44</v>
      </c>
      <c r="H266" s="31" t="s">
        <v>46</v>
      </c>
      <c r="I266" s="23" t="str">
        <f t="shared" si="4"/>
        <v>P/N CONNU</v>
      </c>
      <c r="J266" s="34" t="s">
        <v>44</v>
      </c>
      <c r="K266" s="34" t="s">
        <v>682</v>
      </c>
      <c r="L266" s="34" t="s">
        <v>708</v>
      </c>
      <c r="M266" s="64">
        <v>970</v>
      </c>
      <c r="N266" s="64">
        <v>1796</v>
      </c>
      <c r="O266" s="34" t="s">
        <v>1097</v>
      </c>
      <c r="P266" s="255">
        <v>4.04</v>
      </c>
      <c r="Q266" s="54">
        <v>1251319</v>
      </c>
    </row>
    <row r="267" spans="1:18" x14ac:dyDescent="0.2">
      <c r="A267" s="164" t="s">
        <v>632</v>
      </c>
      <c r="B267" s="30" t="s">
        <v>8</v>
      </c>
      <c r="C267" s="27" t="s">
        <v>39</v>
      </c>
      <c r="D267" s="25" t="s">
        <v>129</v>
      </c>
      <c r="E267" s="27" t="s">
        <v>44</v>
      </c>
      <c r="F267" s="42" t="s">
        <v>44</v>
      </c>
      <c r="G267" s="26" t="s">
        <v>44</v>
      </c>
      <c r="H267" s="27" t="s">
        <v>46</v>
      </c>
      <c r="I267" s="23" t="str">
        <f t="shared" si="4"/>
        <v>P/N CONNU</v>
      </c>
      <c r="J267" s="33" t="s">
        <v>44</v>
      </c>
      <c r="K267" s="34" t="s">
        <v>682</v>
      </c>
      <c r="L267" s="34" t="s">
        <v>708</v>
      </c>
      <c r="M267" s="63">
        <v>0</v>
      </c>
      <c r="N267" s="63">
        <v>0</v>
      </c>
      <c r="O267" s="34" t="s">
        <v>129</v>
      </c>
      <c r="P267" s="255"/>
      <c r="Q267" s="54">
        <v>1251319</v>
      </c>
    </row>
    <row r="268" spans="1:18" x14ac:dyDescent="0.2">
      <c r="A268" s="161" t="s">
        <v>653</v>
      </c>
      <c r="B268" s="30" t="s">
        <v>424</v>
      </c>
      <c r="C268" s="25" t="s">
        <v>81</v>
      </c>
      <c r="D268" s="25" t="s">
        <v>44</v>
      </c>
      <c r="E268" s="25" t="s">
        <v>60</v>
      </c>
      <c r="F268" s="25" t="s">
        <v>44</v>
      </c>
      <c r="G268" s="25" t="s">
        <v>44</v>
      </c>
      <c r="H268" s="25" t="s">
        <v>46</v>
      </c>
      <c r="I268" s="23" t="str">
        <f t="shared" si="4"/>
        <v>P/N CONNU</v>
      </c>
      <c r="J268" s="34" t="s">
        <v>129</v>
      </c>
      <c r="K268" s="34" t="s">
        <v>682</v>
      </c>
      <c r="L268" s="34" t="s">
        <v>709</v>
      </c>
      <c r="M268" s="64">
        <v>1885</v>
      </c>
      <c r="N268" s="64"/>
      <c r="O268" s="34" t="s">
        <v>1097</v>
      </c>
      <c r="P268" s="255">
        <v>1.66</v>
      </c>
      <c r="Q268" s="54">
        <v>1251019</v>
      </c>
    </row>
    <row r="269" spans="1:18" x14ac:dyDescent="0.2">
      <c r="A269" s="163" t="s">
        <v>1312</v>
      </c>
      <c r="B269" s="26" t="s">
        <v>1319</v>
      </c>
      <c r="C269" s="25" t="s">
        <v>39</v>
      </c>
      <c r="D269" s="25" t="s">
        <v>44</v>
      </c>
      <c r="E269" s="40" t="s">
        <v>59</v>
      </c>
      <c r="F269" s="44" t="s">
        <v>44</v>
      </c>
      <c r="G269" s="37" t="s">
        <v>44</v>
      </c>
      <c r="H269" s="25" t="s">
        <v>920</v>
      </c>
      <c r="I269" s="23" t="str">
        <f t="shared" si="4"/>
        <v>P/N CONNU</v>
      </c>
      <c r="J269" s="34" t="s">
        <v>920</v>
      </c>
      <c r="K269" s="34" t="s">
        <v>682</v>
      </c>
      <c r="L269" s="34" t="s">
        <v>708</v>
      </c>
      <c r="M269" s="64">
        <v>120</v>
      </c>
      <c r="N269" s="64"/>
      <c r="O269" s="34" t="s">
        <v>1097</v>
      </c>
      <c r="P269" s="255"/>
      <c r="Q269" s="54">
        <v>1251019</v>
      </c>
    </row>
    <row r="270" spans="1:18" x14ac:dyDescent="0.2">
      <c r="A270" s="163" t="s">
        <v>1326</v>
      </c>
      <c r="B270" s="26" t="s">
        <v>1319</v>
      </c>
      <c r="C270" s="25" t="s">
        <v>39</v>
      </c>
      <c r="D270" s="25" t="s">
        <v>44</v>
      </c>
      <c r="E270" s="40" t="s">
        <v>59</v>
      </c>
      <c r="F270" s="44" t="s">
        <v>44</v>
      </c>
      <c r="G270" s="37" t="s">
        <v>44</v>
      </c>
      <c r="H270" s="25" t="s">
        <v>920</v>
      </c>
      <c r="I270" s="23" t="str">
        <f t="shared" si="4"/>
        <v>P/N CONNU</v>
      </c>
      <c r="J270" s="34" t="s">
        <v>920</v>
      </c>
      <c r="K270" s="34" t="s">
        <v>682</v>
      </c>
      <c r="L270" s="34" t="s">
        <v>708</v>
      </c>
      <c r="M270" s="64">
        <v>120</v>
      </c>
      <c r="N270" s="64"/>
      <c r="O270" s="34" t="s">
        <v>1097</v>
      </c>
      <c r="P270" s="255"/>
      <c r="Q270" s="54">
        <v>1251019</v>
      </c>
    </row>
    <row r="271" spans="1:18" x14ac:dyDescent="0.2">
      <c r="A271" s="161" t="s">
        <v>662</v>
      </c>
      <c r="B271" s="30" t="s">
        <v>432</v>
      </c>
      <c r="C271" s="25" t="s">
        <v>81</v>
      </c>
      <c r="D271" s="25" t="s">
        <v>44</v>
      </c>
      <c r="E271" s="25" t="s">
        <v>129</v>
      </c>
      <c r="F271" s="25" t="s">
        <v>44</v>
      </c>
      <c r="G271" s="25" t="s">
        <v>44</v>
      </c>
      <c r="H271" s="25" t="s">
        <v>46</v>
      </c>
      <c r="I271" s="23" t="str">
        <f t="shared" si="4"/>
        <v>P/N CONNU</v>
      </c>
      <c r="J271" s="34" t="s">
        <v>129</v>
      </c>
      <c r="K271" s="34" t="s">
        <v>682</v>
      </c>
      <c r="L271" s="34" t="s">
        <v>708</v>
      </c>
      <c r="M271" s="64">
        <v>87</v>
      </c>
      <c r="N271" s="64"/>
      <c r="O271" s="34" t="s">
        <v>1096</v>
      </c>
      <c r="P271" s="255"/>
      <c r="Q271" s="54">
        <v>1251019</v>
      </c>
    </row>
    <row r="272" spans="1:18" ht="12.75" customHeight="1" x14ac:dyDescent="0.25">
      <c r="A272" s="161" t="s">
        <v>661</v>
      </c>
      <c r="B272" s="30" t="s">
        <v>431</v>
      </c>
      <c r="C272" s="25" t="s">
        <v>81</v>
      </c>
      <c r="D272" s="25" t="s">
        <v>44</v>
      </c>
      <c r="E272" s="25" t="s">
        <v>129</v>
      </c>
      <c r="F272" s="25" t="s">
        <v>44</v>
      </c>
      <c r="G272" s="25" t="s">
        <v>44</v>
      </c>
      <c r="H272" s="25" t="s">
        <v>46</v>
      </c>
      <c r="I272" s="23" t="str">
        <f t="shared" si="4"/>
        <v>P/N CONNU</v>
      </c>
      <c r="J272" s="34" t="s">
        <v>129</v>
      </c>
      <c r="K272" s="34" t="s">
        <v>682</v>
      </c>
      <c r="L272" s="34" t="s">
        <v>708</v>
      </c>
      <c r="M272" s="64">
        <v>87</v>
      </c>
      <c r="N272" s="64"/>
      <c r="O272" s="34" t="s">
        <v>1096</v>
      </c>
      <c r="P272" s="255"/>
      <c r="Q272" s="54">
        <v>1251019</v>
      </c>
      <c r="R272" s="56"/>
    </row>
    <row r="273" spans="1:18" ht="15" x14ac:dyDescent="0.25">
      <c r="A273" s="161" t="s">
        <v>1370</v>
      </c>
      <c r="B273" s="26" t="s">
        <v>1378</v>
      </c>
      <c r="C273" s="25" t="s">
        <v>81</v>
      </c>
      <c r="D273" s="25" t="s">
        <v>44</v>
      </c>
      <c r="E273" s="25" t="s">
        <v>129</v>
      </c>
      <c r="F273" s="25" t="s">
        <v>44</v>
      </c>
      <c r="G273" s="25" t="s">
        <v>44</v>
      </c>
      <c r="H273" s="25" t="s">
        <v>46</v>
      </c>
      <c r="I273" s="23" t="str">
        <f t="shared" si="4"/>
        <v>P/N CONNU</v>
      </c>
      <c r="J273" s="34" t="s">
        <v>129</v>
      </c>
      <c r="K273" s="34" t="s">
        <v>682</v>
      </c>
      <c r="L273" s="34" t="s">
        <v>709</v>
      </c>
      <c r="M273" s="64">
        <v>167</v>
      </c>
      <c r="N273" s="64">
        <v>469</v>
      </c>
      <c r="O273" s="34" t="s">
        <v>1097</v>
      </c>
      <c r="P273" s="255"/>
      <c r="Q273" s="54">
        <v>1251019</v>
      </c>
      <c r="R273" s="60"/>
    </row>
    <row r="274" spans="1:18" ht="15" x14ac:dyDescent="0.25">
      <c r="A274" s="160" t="s">
        <v>1431</v>
      </c>
      <c r="B274" s="26" t="s">
        <v>1436</v>
      </c>
      <c r="C274" s="25" t="s">
        <v>81</v>
      </c>
      <c r="D274" s="25" t="s">
        <v>44</v>
      </c>
      <c r="E274" s="40" t="s">
        <v>59</v>
      </c>
      <c r="F274" s="68" t="s">
        <v>44</v>
      </c>
      <c r="G274" s="25" t="s">
        <v>44</v>
      </c>
      <c r="H274" s="25" t="s">
        <v>46</v>
      </c>
      <c r="I274" s="23" t="str">
        <f t="shared" si="4"/>
        <v>P/N CONNU</v>
      </c>
      <c r="J274" s="34" t="s">
        <v>44</v>
      </c>
      <c r="K274" s="34" t="s">
        <v>925</v>
      </c>
      <c r="L274" s="34" t="s">
        <v>708</v>
      </c>
      <c r="M274" s="63">
        <v>0</v>
      </c>
      <c r="N274" s="63">
        <v>0</v>
      </c>
      <c r="O274" s="34"/>
      <c r="P274" s="255"/>
      <c r="Q274" s="54">
        <v>1251019</v>
      </c>
      <c r="R274" s="60"/>
    </row>
    <row r="275" spans="1:18" ht="15" x14ac:dyDescent="0.25">
      <c r="A275" s="160" t="s">
        <v>1432</v>
      </c>
      <c r="B275" s="26" t="s">
        <v>1436</v>
      </c>
      <c r="C275" s="25" t="s">
        <v>81</v>
      </c>
      <c r="D275" s="25" t="s">
        <v>44</v>
      </c>
      <c r="E275" s="40" t="s">
        <v>59</v>
      </c>
      <c r="F275" s="68" t="s">
        <v>44</v>
      </c>
      <c r="G275" s="25" t="s">
        <v>44</v>
      </c>
      <c r="H275" s="25" t="s">
        <v>46</v>
      </c>
      <c r="I275" s="23" t="str">
        <f t="shared" si="4"/>
        <v>P/N CONNU</v>
      </c>
      <c r="J275" s="34" t="s">
        <v>44</v>
      </c>
      <c r="K275" s="34" t="s">
        <v>925</v>
      </c>
      <c r="L275" s="34" t="s">
        <v>708</v>
      </c>
      <c r="M275" s="63">
        <v>0</v>
      </c>
      <c r="N275" s="63">
        <v>0</v>
      </c>
      <c r="O275" s="34"/>
      <c r="P275" s="255"/>
      <c r="Q275" s="54">
        <v>1251019</v>
      </c>
      <c r="R275" s="60"/>
    </row>
    <row r="276" spans="1:18" ht="15" x14ac:dyDescent="0.25">
      <c r="A276" s="161" t="s">
        <v>415</v>
      </c>
      <c r="B276" s="30" t="s">
        <v>433</v>
      </c>
      <c r="C276" s="25" t="s">
        <v>81</v>
      </c>
      <c r="D276" s="25" t="s">
        <v>44</v>
      </c>
      <c r="E276" s="25" t="s">
        <v>59</v>
      </c>
      <c r="F276" s="25" t="s">
        <v>44</v>
      </c>
      <c r="G276" s="25" t="s">
        <v>44</v>
      </c>
      <c r="H276" s="25" t="s">
        <v>46</v>
      </c>
      <c r="I276" s="23" t="str">
        <f t="shared" si="4"/>
        <v>P/N CONNU</v>
      </c>
      <c r="J276" s="34" t="s">
        <v>129</v>
      </c>
      <c r="K276" s="34" t="s">
        <v>925</v>
      </c>
      <c r="L276" s="34" t="s">
        <v>708</v>
      </c>
      <c r="M276" s="63">
        <v>0</v>
      </c>
      <c r="N276" s="63">
        <v>0</v>
      </c>
      <c r="O276" s="34"/>
      <c r="P276" s="255"/>
      <c r="Q276" s="54">
        <v>1251019</v>
      </c>
      <c r="R276" s="60"/>
    </row>
    <row r="277" spans="1:18" ht="15" x14ac:dyDescent="0.25">
      <c r="A277" s="161" t="s">
        <v>410</v>
      </c>
      <c r="B277" s="30" t="s">
        <v>433</v>
      </c>
      <c r="C277" s="25" t="s">
        <v>39</v>
      </c>
      <c r="D277" s="25" t="s">
        <v>44</v>
      </c>
      <c r="E277" s="25" t="s">
        <v>129</v>
      </c>
      <c r="F277" s="25" t="s">
        <v>44</v>
      </c>
      <c r="G277" s="25" t="s">
        <v>44</v>
      </c>
      <c r="H277" s="25" t="s">
        <v>46</v>
      </c>
      <c r="I277" s="23" t="str">
        <f t="shared" si="4"/>
        <v>P/N CONNU</v>
      </c>
      <c r="J277" s="34" t="s">
        <v>129</v>
      </c>
      <c r="K277" s="34" t="s">
        <v>925</v>
      </c>
      <c r="L277" s="34" t="s">
        <v>708</v>
      </c>
      <c r="M277" s="63">
        <v>0</v>
      </c>
      <c r="N277" s="63">
        <v>0</v>
      </c>
      <c r="O277" s="34"/>
      <c r="P277" s="255"/>
      <c r="Q277" s="54">
        <v>1251019</v>
      </c>
      <c r="R277" s="60"/>
    </row>
    <row r="278" spans="1:18" ht="15" x14ac:dyDescent="0.25">
      <c r="A278" s="161" t="s">
        <v>416</v>
      </c>
      <c r="B278" s="30" t="s">
        <v>433</v>
      </c>
      <c r="C278" s="25" t="s">
        <v>81</v>
      </c>
      <c r="D278" s="25" t="s">
        <v>44</v>
      </c>
      <c r="E278" s="25" t="s">
        <v>59</v>
      </c>
      <c r="F278" s="25" t="s">
        <v>44</v>
      </c>
      <c r="G278" s="25" t="s">
        <v>44</v>
      </c>
      <c r="H278" s="25" t="s">
        <v>46</v>
      </c>
      <c r="I278" s="23" t="str">
        <f t="shared" si="4"/>
        <v>P/N CONNU</v>
      </c>
      <c r="J278" s="34" t="s">
        <v>129</v>
      </c>
      <c r="K278" s="34" t="s">
        <v>925</v>
      </c>
      <c r="L278" s="34" t="s">
        <v>708</v>
      </c>
      <c r="M278" s="63">
        <v>0</v>
      </c>
      <c r="N278" s="63">
        <v>0</v>
      </c>
      <c r="O278" s="34"/>
      <c r="P278" s="255"/>
      <c r="Q278" s="54">
        <v>1251019</v>
      </c>
      <c r="R278" s="60"/>
    </row>
    <row r="279" spans="1:18" ht="15" x14ac:dyDescent="0.25">
      <c r="A279" s="160" t="s">
        <v>924</v>
      </c>
      <c r="B279" s="26" t="s">
        <v>433</v>
      </c>
      <c r="C279" s="25" t="s">
        <v>39</v>
      </c>
      <c r="D279" s="25" t="s">
        <v>44</v>
      </c>
      <c r="E279" s="25" t="s">
        <v>59</v>
      </c>
      <c r="F279" s="46" t="s">
        <v>44</v>
      </c>
      <c r="G279" s="25" t="s">
        <v>44</v>
      </c>
      <c r="H279" s="25" t="s">
        <v>46</v>
      </c>
      <c r="I279" s="23" t="str">
        <f t="shared" si="4"/>
        <v>P/N CONNU</v>
      </c>
      <c r="J279" s="34" t="s">
        <v>44</v>
      </c>
      <c r="K279" s="34" t="s">
        <v>925</v>
      </c>
      <c r="L279" s="34" t="s">
        <v>708</v>
      </c>
      <c r="M279" s="63">
        <v>0</v>
      </c>
      <c r="N279" s="63">
        <v>0</v>
      </c>
      <c r="O279" s="34"/>
      <c r="P279" s="255"/>
      <c r="Q279" s="54">
        <v>1251019</v>
      </c>
      <c r="R279" s="60"/>
    </row>
    <row r="280" spans="1:18" ht="15" x14ac:dyDescent="0.25">
      <c r="A280" s="167" t="s">
        <v>1057</v>
      </c>
      <c r="B280" s="26" t="s">
        <v>433</v>
      </c>
      <c r="C280" s="25" t="s">
        <v>81</v>
      </c>
      <c r="D280" s="40" t="s">
        <v>59</v>
      </c>
      <c r="E280" s="40" t="s">
        <v>59</v>
      </c>
      <c r="F280" s="46" t="s">
        <v>44</v>
      </c>
      <c r="G280" s="25" t="s">
        <v>44</v>
      </c>
      <c r="H280" s="25" t="s">
        <v>46</v>
      </c>
      <c r="I280" s="23" t="str">
        <f t="shared" si="4"/>
        <v>P/N CONNU</v>
      </c>
      <c r="J280" s="34" t="s">
        <v>920</v>
      </c>
      <c r="K280" s="34" t="s">
        <v>925</v>
      </c>
      <c r="L280" s="34" t="s">
        <v>708</v>
      </c>
      <c r="M280" s="63">
        <v>0</v>
      </c>
      <c r="N280" s="63">
        <v>0</v>
      </c>
      <c r="O280" s="34"/>
      <c r="P280" s="255"/>
      <c r="Q280" s="54">
        <v>1251019</v>
      </c>
      <c r="R280" s="60"/>
    </row>
    <row r="281" spans="1:18" ht="15" x14ac:dyDescent="0.25">
      <c r="A281" s="166" t="s">
        <v>1131</v>
      </c>
      <c r="B281" s="67" t="s">
        <v>433</v>
      </c>
      <c r="C281" s="25" t="s">
        <v>39</v>
      </c>
      <c r="D281" s="25" t="s">
        <v>44</v>
      </c>
      <c r="E281" s="25" t="s">
        <v>59</v>
      </c>
      <c r="F281" s="46" t="s">
        <v>44</v>
      </c>
      <c r="G281" s="25" t="s">
        <v>44</v>
      </c>
      <c r="H281" s="25" t="s">
        <v>46</v>
      </c>
      <c r="I281" s="23" t="str">
        <f t="shared" si="4"/>
        <v>P/N CONNU</v>
      </c>
      <c r="J281" s="34" t="s">
        <v>44</v>
      </c>
      <c r="K281" s="34" t="s">
        <v>682</v>
      </c>
      <c r="L281" s="34" t="s">
        <v>708</v>
      </c>
      <c r="M281" s="65">
        <v>823</v>
      </c>
      <c r="N281" s="65"/>
      <c r="O281" s="34" t="s">
        <v>1097</v>
      </c>
      <c r="P281" s="255"/>
      <c r="Q281" s="54">
        <v>1252119</v>
      </c>
      <c r="R281" s="60"/>
    </row>
    <row r="282" spans="1:18" ht="15" x14ac:dyDescent="0.25">
      <c r="A282" s="166" t="s">
        <v>1151</v>
      </c>
      <c r="B282" s="67" t="s">
        <v>433</v>
      </c>
      <c r="C282" s="25" t="s">
        <v>39</v>
      </c>
      <c r="D282" s="25" t="s">
        <v>44</v>
      </c>
      <c r="E282" s="25" t="s">
        <v>59</v>
      </c>
      <c r="F282" s="46" t="s">
        <v>44</v>
      </c>
      <c r="G282" s="25" t="s">
        <v>44</v>
      </c>
      <c r="H282" s="25" t="s">
        <v>46</v>
      </c>
      <c r="I282" s="23" t="str">
        <f t="shared" si="4"/>
        <v>P/N CONNU</v>
      </c>
      <c r="J282" s="34" t="s">
        <v>44</v>
      </c>
      <c r="K282" s="34" t="s">
        <v>925</v>
      </c>
      <c r="L282" s="34" t="s">
        <v>708</v>
      </c>
      <c r="M282" s="63">
        <v>0</v>
      </c>
      <c r="N282" s="63">
        <v>0</v>
      </c>
      <c r="O282" s="34"/>
      <c r="P282" s="255"/>
      <c r="Q282" s="54">
        <v>1252119</v>
      </c>
      <c r="R282" s="60"/>
    </row>
    <row r="283" spans="1:18" ht="15" x14ac:dyDescent="0.25">
      <c r="A283" s="161" t="s">
        <v>1203</v>
      </c>
      <c r="B283" s="30" t="s">
        <v>433</v>
      </c>
      <c r="C283" s="25" t="s">
        <v>39</v>
      </c>
      <c r="D283" s="25" t="s">
        <v>44</v>
      </c>
      <c r="E283" s="40" t="s">
        <v>59</v>
      </c>
      <c r="F283" s="68" t="s">
        <v>44</v>
      </c>
      <c r="G283" s="25" t="s">
        <v>44</v>
      </c>
      <c r="H283" s="25" t="s">
        <v>46</v>
      </c>
      <c r="I283" s="23" t="str">
        <f t="shared" si="4"/>
        <v>P/N CONNU</v>
      </c>
      <c r="J283" s="34" t="s">
        <v>44</v>
      </c>
      <c r="K283" s="34" t="s">
        <v>682</v>
      </c>
      <c r="L283" s="34" t="s">
        <v>708</v>
      </c>
      <c r="M283" s="64">
        <v>760</v>
      </c>
      <c r="N283" s="64"/>
      <c r="O283" s="34" t="s">
        <v>1097</v>
      </c>
      <c r="P283" s="255"/>
      <c r="Q283" s="54">
        <v>1251019</v>
      </c>
      <c r="R283" s="60"/>
    </row>
    <row r="284" spans="1:18" ht="15" x14ac:dyDescent="0.25">
      <c r="A284" s="161" t="s">
        <v>640</v>
      </c>
      <c r="B284" s="30" t="s">
        <v>419</v>
      </c>
      <c r="C284" s="25" t="s">
        <v>81</v>
      </c>
      <c r="D284" s="25" t="s">
        <v>44</v>
      </c>
      <c r="E284" s="25" t="s">
        <v>129</v>
      </c>
      <c r="F284" s="25" t="s">
        <v>44</v>
      </c>
      <c r="G284" s="25" t="s">
        <v>44</v>
      </c>
      <c r="H284" s="25" t="s">
        <v>46</v>
      </c>
      <c r="I284" s="23" t="str">
        <f t="shared" si="4"/>
        <v>P/N CONNU</v>
      </c>
      <c r="J284" s="34" t="s">
        <v>129</v>
      </c>
      <c r="K284" s="34" t="s">
        <v>682</v>
      </c>
      <c r="L284" s="34" t="s">
        <v>708</v>
      </c>
      <c r="M284" s="64">
        <v>350</v>
      </c>
      <c r="N284" s="64"/>
      <c r="O284" s="34" t="s">
        <v>1097</v>
      </c>
      <c r="P284" s="255"/>
      <c r="Q284" s="54">
        <v>1251019</v>
      </c>
      <c r="R284" s="56"/>
    </row>
    <row r="285" spans="1:18" ht="15" x14ac:dyDescent="0.25">
      <c r="A285" s="161" t="s">
        <v>641</v>
      </c>
      <c r="B285" s="30" t="s">
        <v>420</v>
      </c>
      <c r="C285" s="25" t="s">
        <v>81</v>
      </c>
      <c r="D285" s="25" t="s">
        <v>44</v>
      </c>
      <c r="E285" s="25" t="s">
        <v>129</v>
      </c>
      <c r="F285" s="25" t="s">
        <v>44</v>
      </c>
      <c r="G285" s="25" t="s">
        <v>44</v>
      </c>
      <c r="H285" s="25" t="s">
        <v>46</v>
      </c>
      <c r="I285" s="23" t="str">
        <f t="shared" si="4"/>
        <v>P/N CONNU</v>
      </c>
      <c r="J285" s="34" t="s">
        <v>129</v>
      </c>
      <c r="K285" s="34" t="s">
        <v>682</v>
      </c>
      <c r="L285" s="34" t="s">
        <v>708</v>
      </c>
      <c r="M285" s="64">
        <v>350</v>
      </c>
      <c r="N285" s="64"/>
      <c r="O285" s="34" t="s">
        <v>1097</v>
      </c>
      <c r="P285" s="255"/>
      <c r="Q285" s="54">
        <v>1251019</v>
      </c>
      <c r="R285" s="56"/>
    </row>
    <row r="286" spans="1:18" ht="15" x14ac:dyDescent="0.25">
      <c r="A286" s="161" t="s">
        <v>412</v>
      </c>
      <c r="B286" s="30" t="s">
        <v>430</v>
      </c>
      <c r="C286" s="25" t="s">
        <v>81</v>
      </c>
      <c r="D286" s="25" t="s">
        <v>44</v>
      </c>
      <c r="E286" s="25" t="s">
        <v>129</v>
      </c>
      <c r="F286" s="25" t="s">
        <v>44</v>
      </c>
      <c r="G286" s="25" t="s">
        <v>44</v>
      </c>
      <c r="H286" s="25" t="s">
        <v>46</v>
      </c>
      <c r="I286" s="23" t="str">
        <f t="shared" si="4"/>
        <v>P/N CONNU</v>
      </c>
      <c r="J286" s="34" t="s">
        <v>129</v>
      </c>
      <c r="K286" s="34" t="s">
        <v>925</v>
      </c>
      <c r="L286" s="34" t="s">
        <v>708</v>
      </c>
      <c r="M286" s="63">
        <v>0</v>
      </c>
      <c r="N286" s="63">
        <v>0</v>
      </c>
      <c r="O286" s="34"/>
      <c r="P286" s="255"/>
      <c r="Q286" s="54">
        <v>1251019</v>
      </c>
      <c r="R286" s="56"/>
    </row>
    <row r="287" spans="1:18" ht="15" x14ac:dyDescent="0.25">
      <c r="A287" s="161" t="s">
        <v>413</v>
      </c>
      <c r="B287" s="30" t="s">
        <v>430</v>
      </c>
      <c r="C287" s="25" t="s">
        <v>81</v>
      </c>
      <c r="D287" s="25" t="s">
        <v>44</v>
      </c>
      <c r="E287" s="25" t="s">
        <v>129</v>
      </c>
      <c r="F287" s="25" t="s">
        <v>44</v>
      </c>
      <c r="G287" s="25" t="s">
        <v>44</v>
      </c>
      <c r="H287" s="25" t="s">
        <v>46</v>
      </c>
      <c r="I287" s="23" t="str">
        <f t="shared" si="4"/>
        <v>P/N CONNU</v>
      </c>
      <c r="J287" s="34" t="s">
        <v>129</v>
      </c>
      <c r="K287" s="34" t="s">
        <v>925</v>
      </c>
      <c r="L287" s="34" t="s">
        <v>708</v>
      </c>
      <c r="M287" s="63">
        <v>0</v>
      </c>
      <c r="N287" s="63">
        <v>0</v>
      </c>
      <c r="O287" s="34"/>
      <c r="P287" s="255"/>
      <c r="Q287" s="54">
        <v>1251019</v>
      </c>
      <c r="R287" s="56"/>
    </row>
    <row r="288" spans="1:18" ht="15" x14ac:dyDescent="0.25">
      <c r="A288" s="161" t="s">
        <v>414</v>
      </c>
      <c r="B288" s="30" t="s">
        <v>430</v>
      </c>
      <c r="C288" s="25" t="s">
        <v>81</v>
      </c>
      <c r="D288" s="25" t="s">
        <v>44</v>
      </c>
      <c r="E288" s="25" t="s">
        <v>129</v>
      </c>
      <c r="F288" s="25" t="s">
        <v>44</v>
      </c>
      <c r="G288" s="25" t="s">
        <v>44</v>
      </c>
      <c r="H288" s="25" t="s">
        <v>46</v>
      </c>
      <c r="I288" s="23" t="str">
        <f t="shared" si="4"/>
        <v>P/N CONNU</v>
      </c>
      <c r="J288" s="34" t="s">
        <v>129</v>
      </c>
      <c r="K288" s="34" t="s">
        <v>925</v>
      </c>
      <c r="L288" s="34" t="s">
        <v>708</v>
      </c>
      <c r="M288" s="63">
        <v>0</v>
      </c>
      <c r="N288" s="63">
        <v>0</v>
      </c>
      <c r="O288" s="34"/>
      <c r="P288" s="255"/>
      <c r="Q288" s="54">
        <v>1251019</v>
      </c>
      <c r="R288" s="56"/>
    </row>
    <row r="289" spans="1:18" ht="12.75" customHeight="1" x14ac:dyDescent="0.25">
      <c r="A289" s="161" t="s">
        <v>672</v>
      </c>
      <c r="B289" s="30" t="s">
        <v>443</v>
      </c>
      <c r="C289" s="25" t="s">
        <v>81</v>
      </c>
      <c r="D289" s="25" t="s">
        <v>44</v>
      </c>
      <c r="E289" s="25" t="s">
        <v>129</v>
      </c>
      <c r="F289" s="25" t="s">
        <v>44</v>
      </c>
      <c r="G289" s="25" t="s">
        <v>44</v>
      </c>
      <c r="H289" s="25" t="s">
        <v>9</v>
      </c>
      <c r="I289" s="23" t="str">
        <f t="shared" si="4"/>
        <v>P/N CONNU</v>
      </c>
      <c r="J289" s="34" t="s">
        <v>129</v>
      </c>
      <c r="K289" s="34" t="s">
        <v>685</v>
      </c>
      <c r="L289" s="34" t="s">
        <v>709</v>
      </c>
      <c r="M289" s="63">
        <v>0</v>
      </c>
      <c r="N289" s="63">
        <v>0</v>
      </c>
      <c r="O289" s="34"/>
      <c r="P289" s="255"/>
      <c r="Q289" s="54">
        <v>1251019</v>
      </c>
      <c r="R289" s="56"/>
    </row>
    <row r="290" spans="1:18" x14ac:dyDescent="0.2">
      <c r="A290" s="161" t="s">
        <v>668</v>
      </c>
      <c r="B290" s="30" t="s">
        <v>439</v>
      </c>
      <c r="C290" s="25" t="s">
        <v>39</v>
      </c>
      <c r="D290" s="25" t="s">
        <v>44</v>
      </c>
      <c r="E290" s="25" t="s">
        <v>129</v>
      </c>
      <c r="F290" s="25" t="s">
        <v>44</v>
      </c>
      <c r="G290" s="25" t="s">
        <v>44</v>
      </c>
      <c r="H290" s="25" t="s">
        <v>9</v>
      </c>
      <c r="I290" s="23" t="str">
        <f t="shared" si="4"/>
        <v>P/N CONNU</v>
      </c>
      <c r="J290" s="34" t="s">
        <v>129</v>
      </c>
      <c r="K290" s="34" t="s">
        <v>685</v>
      </c>
      <c r="L290" s="34" t="s">
        <v>129</v>
      </c>
      <c r="M290" s="63">
        <v>0</v>
      </c>
      <c r="N290" s="63">
        <v>0</v>
      </c>
      <c r="O290" s="34"/>
      <c r="P290" s="255"/>
      <c r="Q290" s="54">
        <v>1251019</v>
      </c>
    </row>
    <row r="291" spans="1:18" x14ac:dyDescent="0.2">
      <c r="A291" s="161" t="s">
        <v>642</v>
      </c>
      <c r="B291" s="30" t="s">
        <v>421</v>
      </c>
      <c r="C291" s="25" t="s">
        <v>39</v>
      </c>
      <c r="D291" s="25" t="s">
        <v>44</v>
      </c>
      <c r="E291" s="25" t="s">
        <v>129</v>
      </c>
      <c r="F291" s="25" t="s">
        <v>44</v>
      </c>
      <c r="G291" s="25" t="s">
        <v>44</v>
      </c>
      <c r="H291" s="25" t="s">
        <v>46</v>
      </c>
      <c r="I291" s="23" t="str">
        <f t="shared" si="4"/>
        <v>P/N CONNU</v>
      </c>
      <c r="J291" s="34" t="s">
        <v>129</v>
      </c>
      <c r="K291" s="34" t="s">
        <v>682</v>
      </c>
      <c r="L291" s="34" t="s">
        <v>708</v>
      </c>
      <c r="M291" s="64">
        <v>191</v>
      </c>
      <c r="N291" s="64"/>
      <c r="O291" s="34" t="s">
        <v>1097</v>
      </c>
      <c r="P291" s="255"/>
      <c r="Q291" s="54">
        <v>1251019</v>
      </c>
    </row>
    <row r="292" spans="1:18" x14ac:dyDescent="0.2">
      <c r="A292" s="161" t="s">
        <v>643</v>
      </c>
      <c r="B292" s="30" t="s">
        <v>421</v>
      </c>
      <c r="C292" s="25" t="s">
        <v>39</v>
      </c>
      <c r="D292" s="25" t="s">
        <v>44</v>
      </c>
      <c r="E292" s="25" t="s">
        <v>129</v>
      </c>
      <c r="F292" s="25" t="s">
        <v>44</v>
      </c>
      <c r="G292" s="25" t="s">
        <v>44</v>
      </c>
      <c r="H292" s="25" t="s">
        <v>46</v>
      </c>
      <c r="I292" s="23" t="str">
        <f t="shared" si="4"/>
        <v>P/N CONNU</v>
      </c>
      <c r="J292" s="34" t="s">
        <v>129</v>
      </c>
      <c r="K292" s="34" t="s">
        <v>682</v>
      </c>
      <c r="L292" s="34" t="s">
        <v>708</v>
      </c>
      <c r="M292" s="63">
        <v>0</v>
      </c>
      <c r="N292" s="63">
        <v>0</v>
      </c>
      <c r="O292" s="34" t="s">
        <v>129</v>
      </c>
      <c r="P292" s="255"/>
      <c r="Q292" s="54">
        <v>1251019</v>
      </c>
    </row>
    <row r="293" spans="1:18" x14ac:dyDescent="0.2">
      <c r="A293" s="161" t="s">
        <v>644</v>
      </c>
      <c r="B293" s="30" t="s">
        <v>421</v>
      </c>
      <c r="C293" s="25" t="s">
        <v>39</v>
      </c>
      <c r="D293" s="25" t="s">
        <v>44</v>
      </c>
      <c r="E293" s="25" t="s">
        <v>129</v>
      </c>
      <c r="F293" s="25" t="s">
        <v>44</v>
      </c>
      <c r="G293" s="25" t="s">
        <v>44</v>
      </c>
      <c r="H293" s="25" t="s">
        <v>46</v>
      </c>
      <c r="I293" s="23" t="str">
        <f t="shared" si="4"/>
        <v>P/N CONNU</v>
      </c>
      <c r="J293" s="34" t="s">
        <v>129</v>
      </c>
      <c r="K293" s="34" t="s">
        <v>682</v>
      </c>
      <c r="L293" s="34" t="s">
        <v>708</v>
      </c>
      <c r="M293" s="63">
        <v>0</v>
      </c>
      <c r="N293" s="63">
        <v>0</v>
      </c>
      <c r="O293" s="34" t="s">
        <v>129</v>
      </c>
      <c r="P293" s="255"/>
      <c r="Q293" s="54">
        <v>1251019</v>
      </c>
    </row>
    <row r="294" spans="1:18" x14ac:dyDescent="0.2">
      <c r="A294" s="161" t="s">
        <v>645</v>
      </c>
      <c r="B294" s="30" t="s">
        <v>421</v>
      </c>
      <c r="C294" s="25" t="s">
        <v>39</v>
      </c>
      <c r="D294" s="25" t="s">
        <v>44</v>
      </c>
      <c r="E294" s="25" t="s">
        <v>129</v>
      </c>
      <c r="F294" s="25" t="s">
        <v>44</v>
      </c>
      <c r="G294" s="25" t="s">
        <v>44</v>
      </c>
      <c r="H294" s="25" t="s">
        <v>46</v>
      </c>
      <c r="I294" s="23" t="str">
        <f t="shared" si="4"/>
        <v>P/N CONNU</v>
      </c>
      <c r="J294" s="34" t="s">
        <v>129</v>
      </c>
      <c r="K294" s="34" t="s">
        <v>682</v>
      </c>
      <c r="L294" s="34" t="s">
        <v>708</v>
      </c>
      <c r="M294" s="63">
        <v>0</v>
      </c>
      <c r="N294" s="63">
        <v>0</v>
      </c>
      <c r="O294" s="34" t="s">
        <v>129</v>
      </c>
      <c r="P294" s="255"/>
      <c r="Q294" s="54">
        <v>1251019</v>
      </c>
    </row>
    <row r="295" spans="1:18" ht="15" x14ac:dyDescent="0.25">
      <c r="A295" s="161" t="s">
        <v>646</v>
      </c>
      <c r="B295" s="30" t="s">
        <v>421</v>
      </c>
      <c r="C295" s="25" t="s">
        <v>39</v>
      </c>
      <c r="D295" s="25" t="s">
        <v>44</v>
      </c>
      <c r="E295" s="25" t="s">
        <v>129</v>
      </c>
      <c r="F295" s="25" t="s">
        <v>44</v>
      </c>
      <c r="G295" s="25" t="s">
        <v>44</v>
      </c>
      <c r="H295" s="25" t="s">
        <v>46</v>
      </c>
      <c r="I295" s="23" t="str">
        <f t="shared" si="4"/>
        <v>P/N CONNU</v>
      </c>
      <c r="J295" s="34" t="s">
        <v>129</v>
      </c>
      <c r="K295" s="34" t="s">
        <v>682</v>
      </c>
      <c r="L295" s="34" t="s">
        <v>708</v>
      </c>
      <c r="M295" s="63">
        <v>0</v>
      </c>
      <c r="N295" s="63">
        <v>0</v>
      </c>
      <c r="O295" s="34" t="s">
        <v>129</v>
      </c>
      <c r="P295" s="255"/>
      <c r="Q295" s="54">
        <v>1251019</v>
      </c>
      <c r="R295" s="56"/>
    </row>
    <row r="296" spans="1:18" ht="15" x14ac:dyDescent="0.25">
      <c r="A296" s="161" t="s">
        <v>647</v>
      </c>
      <c r="B296" s="30" t="s">
        <v>421</v>
      </c>
      <c r="C296" s="25" t="s">
        <v>39</v>
      </c>
      <c r="D296" s="25" t="s">
        <v>44</v>
      </c>
      <c r="E296" s="25" t="s">
        <v>129</v>
      </c>
      <c r="F296" s="25" t="s">
        <v>44</v>
      </c>
      <c r="G296" s="25" t="s">
        <v>44</v>
      </c>
      <c r="H296" s="25" t="s">
        <v>46</v>
      </c>
      <c r="I296" s="23" t="str">
        <f t="shared" si="4"/>
        <v>P/N CONNU</v>
      </c>
      <c r="J296" s="34" t="s">
        <v>129</v>
      </c>
      <c r="K296" s="34" t="s">
        <v>682</v>
      </c>
      <c r="L296" s="34" t="s">
        <v>708</v>
      </c>
      <c r="M296" s="63">
        <v>0</v>
      </c>
      <c r="N296" s="63">
        <v>0</v>
      </c>
      <c r="O296" s="34" t="s">
        <v>129</v>
      </c>
      <c r="P296" s="255"/>
      <c r="Q296" s="54">
        <v>1251019</v>
      </c>
      <c r="R296" s="60"/>
    </row>
    <row r="297" spans="1:18" ht="15" x14ac:dyDescent="0.25">
      <c r="A297" s="161" t="s">
        <v>648</v>
      </c>
      <c r="B297" s="30" t="s">
        <v>421</v>
      </c>
      <c r="C297" s="25" t="s">
        <v>39</v>
      </c>
      <c r="D297" s="25" t="s">
        <v>44</v>
      </c>
      <c r="E297" s="25" t="s">
        <v>129</v>
      </c>
      <c r="F297" s="25" t="s">
        <v>44</v>
      </c>
      <c r="G297" s="25" t="s">
        <v>44</v>
      </c>
      <c r="H297" s="25" t="s">
        <v>46</v>
      </c>
      <c r="I297" s="23" t="str">
        <f t="shared" si="4"/>
        <v>P/N CONNU</v>
      </c>
      <c r="J297" s="34" t="s">
        <v>129</v>
      </c>
      <c r="K297" s="34" t="s">
        <v>682</v>
      </c>
      <c r="L297" s="34" t="s">
        <v>708</v>
      </c>
      <c r="M297" s="63">
        <v>0</v>
      </c>
      <c r="N297" s="63">
        <v>0</v>
      </c>
      <c r="O297" s="34" t="s">
        <v>129</v>
      </c>
      <c r="P297" s="255"/>
      <c r="Q297" s="54">
        <v>1251019</v>
      </c>
      <c r="R297" s="56"/>
    </row>
    <row r="298" spans="1:18" ht="15" x14ac:dyDescent="0.25">
      <c r="A298" s="161" t="s">
        <v>649</v>
      </c>
      <c r="B298" s="30" t="s">
        <v>421</v>
      </c>
      <c r="C298" s="25" t="s">
        <v>39</v>
      </c>
      <c r="D298" s="25" t="s">
        <v>44</v>
      </c>
      <c r="E298" s="25" t="s">
        <v>129</v>
      </c>
      <c r="F298" s="25" t="s">
        <v>44</v>
      </c>
      <c r="G298" s="25" t="s">
        <v>44</v>
      </c>
      <c r="H298" s="25" t="s">
        <v>46</v>
      </c>
      <c r="I298" s="23" t="str">
        <f t="shared" si="4"/>
        <v>P/N CONNU</v>
      </c>
      <c r="J298" s="34" t="s">
        <v>129</v>
      </c>
      <c r="K298" s="34" t="s">
        <v>682</v>
      </c>
      <c r="L298" s="34" t="s">
        <v>708</v>
      </c>
      <c r="M298" s="63">
        <v>0</v>
      </c>
      <c r="N298" s="63">
        <v>0</v>
      </c>
      <c r="O298" s="34" t="s">
        <v>129</v>
      </c>
      <c r="P298" s="255"/>
      <c r="Q298" s="54">
        <v>1251019</v>
      </c>
      <c r="R298" s="56"/>
    </row>
    <row r="299" spans="1:18" ht="15" x14ac:dyDescent="0.25">
      <c r="A299" s="163" t="s">
        <v>1034</v>
      </c>
      <c r="B299" s="26" t="s">
        <v>421</v>
      </c>
      <c r="C299" s="25" t="s">
        <v>39</v>
      </c>
      <c r="D299" s="25" t="s">
        <v>44</v>
      </c>
      <c r="E299" s="25" t="s">
        <v>60</v>
      </c>
      <c r="F299" s="46" t="s">
        <v>44</v>
      </c>
      <c r="G299" s="25" t="s">
        <v>44</v>
      </c>
      <c r="H299" s="25" t="s">
        <v>46</v>
      </c>
      <c r="I299" s="23" t="str">
        <f t="shared" si="4"/>
        <v>P/N CONNU</v>
      </c>
      <c r="J299" s="34" t="s">
        <v>129</v>
      </c>
      <c r="K299" s="34" t="s">
        <v>682</v>
      </c>
      <c r="L299" s="34" t="s">
        <v>709</v>
      </c>
      <c r="M299" s="64">
        <v>120</v>
      </c>
      <c r="N299" s="64"/>
      <c r="O299" s="34" t="s">
        <v>1097</v>
      </c>
      <c r="P299" s="255"/>
      <c r="Q299" s="54">
        <v>1251019</v>
      </c>
      <c r="R299" s="56"/>
    </row>
    <row r="300" spans="1:18" ht="15" x14ac:dyDescent="0.25">
      <c r="A300" s="161" t="s">
        <v>689</v>
      </c>
      <c r="B300" s="30" t="s">
        <v>695</v>
      </c>
      <c r="C300" s="25" t="s">
        <v>39</v>
      </c>
      <c r="D300" s="27" t="s">
        <v>44</v>
      </c>
      <c r="E300" s="27" t="s">
        <v>129</v>
      </c>
      <c r="F300" s="43" t="s">
        <v>701</v>
      </c>
      <c r="G300" s="53" t="s">
        <v>702</v>
      </c>
      <c r="H300" s="27" t="s">
        <v>46</v>
      </c>
      <c r="I300" s="23" t="str">
        <f t="shared" si="4"/>
        <v>P/N CONNU</v>
      </c>
      <c r="J300" s="33" t="s">
        <v>129</v>
      </c>
      <c r="K300" s="33" t="s">
        <v>682</v>
      </c>
      <c r="L300" s="34" t="s">
        <v>709</v>
      </c>
      <c r="M300" s="64">
        <v>2380</v>
      </c>
      <c r="N300" s="64"/>
      <c r="O300" s="34" t="s">
        <v>1097</v>
      </c>
      <c r="P300" s="255">
        <v>5</v>
      </c>
      <c r="Q300" s="54">
        <v>1251019</v>
      </c>
      <c r="R300" s="56"/>
    </row>
    <row r="301" spans="1:18" ht="15" x14ac:dyDescent="0.25">
      <c r="A301" s="161" t="s">
        <v>658</v>
      </c>
      <c r="B301" s="30" t="s">
        <v>427</v>
      </c>
      <c r="C301" s="25" t="s">
        <v>81</v>
      </c>
      <c r="D301" s="25" t="s">
        <v>44</v>
      </c>
      <c r="E301" s="25" t="s">
        <v>59</v>
      </c>
      <c r="F301" s="25" t="s">
        <v>44</v>
      </c>
      <c r="G301" s="25" t="s">
        <v>44</v>
      </c>
      <c r="H301" s="25" t="s">
        <v>46</v>
      </c>
      <c r="I301" s="23" t="str">
        <f t="shared" si="4"/>
        <v>P/N CONNU</v>
      </c>
      <c r="J301" s="34" t="s">
        <v>44</v>
      </c>
      <c r="K301" s="34" t="s">
        <v>682</v>
      </c>
      <c r="L301" s="34" t="s">
        <v>709</v>
      </c>
      <c r="M301" s="64">
        <v>745</v>
      </c>
      <c r="N301" s="64"/>
      <c r="O301" s="34" t="s">
        <v>1096</v>
      </c>
      <c r="P301" s="255"/>
      <c r="Q301" s="54">
        <v>1251019</v>
      </c>
      <c r="R301" s="56"/>
    </row>
    <row r="302" spans="1:18" ht="15" x14ac:dyDescent="0.25">
      <c r="A302" s="163" t="s">
        <v>1162</v>
      </c>
      <c r="B302" s="30" t="s">
        <v>427</v>
      </c>
      <c r="C302" s="25" t="s">
        <v>81</v>
      </c>
      <c r="D302" s="25" t="s">
        <v>44</v>
      </c>
      <c r="E302" s="25" t="s">
        <v>59</v>
      </c>
      <c r="F302" s="68" t="s">
        <v>44</v>
      </c>
      <c r="G302" s="25" t="s">
        <v>44</v>
      </c>
      <c r="H302" s="25" t="s">
        <v>46</v>
      </c>
      <c r="I302" s="23" t="str">
        <f t="shared" si="4"/>
        <v>P/N CONNU</v>
      </c>
      <c r="J302" s="34" t="s">
        <v>44</v>
      </c>
      <c r="K302" s="34" t="s">
        <v>682</v>
      </c>
      <c r="L302" s="34" t="s">
        <v>709</v>
      </c>
      <c r="M302" s="64">
        <v>1125</v>
      </c>
      <c r="N302" s="64"/>
      <c r="O302" s="34" t="s">
        <v>1097</v>
      </c>
      <c r="P302" s="255"/>
      <c r="Q302" s="54">
        <v>1251019</v>
      </c>
      <c r="R302" s="56"/>
    </row>
    <row r="303" spans="1:18" ht="15" x14ac:dyDescent="0.25">
      <c r="A303" s="161" t="s">
        <v>639</v>
      </c>
      <c r="B303" s="48" t="s">
        <v>418</v>
      </c>
      <c r="C303" s="25" t="s">
        <v>39</v>
      </c>
      <c r="D303" s="25" t="s">
        <v>44</v>
      </c>
      <c r="E303" s="25" t="s">
        <v>129</v>
      </c>
      <c r="F303" s="25" t="s">
        <v>44</v>
      </c>
      <c r="G303" s="25" t="s">
        <v>44</v>
      </c>
      <c r="H303" s="25" t="s">
        <v>46</v>
      </c>
      <c r="I303" s="23" t="str">
        <f t="shared" si="4"/>
        <v>P/N CONNU</v>
      </c>
      <c r="J303" s="34" t="s">
        <v>129</v>
      </c>
      <c r="K303" s="34" t="s">
        <v>682</v>
      </c>
      <c r="L303" s="34"/>
      <c r="M303" s="63">
        <v>0</v>
      </c>
      <c r="N303" s="63">
        <v>0</v>
      </c>
      <c r="O303" s="34" t="s">
        <v>129</v>
      </c>
      <c r="P303" s="255"/>
      <c r="Q303" s="54">
        <v>1251319</v>
      </c>
      <c r="R303" s="56"/>
    </row>
    <row r="304" spans="1:18" ht="12.75" customHeight="1" x14ac:dyDescent="0.25">
      <c r="A304" s="161" t="s">
        <v>673</v>
      </c>
      <c r="B304" s="30" t="s">
        <v>444</v>
      </c>
      <c r="C304" s="25" t="s">
        <v>39</v>
      </c>
      <c r="D304" s="25" t="s">
        <v>44</v>
      </c>
      <c r="E304" s="37" t="s">
        <v>722</v>
      </c>
      <c r="F304" s="25" t="s">
        <v>44</v>
      </c>
      <c r="G304" s="25" t="s">
        <v>44</v>
      </c>
      <c r="H304" s="25" t="s">
        <v>9</v>
      </c>
      <c r="I304" s="23" t="str">
        <f t="shared" si="4"/>
        <v>P/N CONNU</v>
      </c>
      <c r="J304" s="34" t="s">
        <v>129</v>
      </c>
      <c r="K304" s="34" t="s">
        <v>685</v>
      </c>
      <c r="L304" s="34" t="s">
        <v>709</v>
      </c>
      <c r="M304" s="63">
        <v>0</v>
      </c>
      <c r="N304" s="63">
        <v>0</v>
      </c>
      <c r="O304" s="34"/>
      <c r="P304" s="255"/>
      <c r="Q304" s="54">
        <v>1251019</v>
      </c>
      <c r="R304" s="56"/>
    </row>
    <row r="305" spans="1:18" ht="15" x14ac:dyDescent="0.25">
      <c r="A305" s="161" t="s">
        <v>650</v>
      </c>
      <c r="B305" s="30" t="s">
        <v>422</v>
      </c>
      <c r="C305" s="25" t="s">
        <v>81</v>
      </c>
      <c r="D305" s="25" t="s">
        <v>44</v>
      </c>
      <c r="E305" s="25" t="s">
        <v>60</v>
      </c>
      <c r="F305" s="25" t="s">
        <v>44</v>
      </c>
      <c r="G305" s="25" t="s">
        <v>44</v>
      </c>
      <c r="H305" s="25" t="s">
        <v>46</v>
      </c>
      <c r="I305" s="23" t="str">
        <f t="shared" si="4"/>
        <v>P/N CONNU</v>
      </c>
      <c r="J305" s="57" t="s">
        <v>44</v>
      </c>
      <c r="K305" s="34" t="s">
        <v>682</v>
      </c>
      <c r="L305" s="34" t="s">
        <v>709</v>
      </c>
      <c r="M305" s="64">
        <v>134</v>
      </c>
      <c r="N305" s="64"/>
      <c r="O305" s="34" t="s">
        <v>1096</v>
      </c>
      <c r="P305" s="255">
        <v>0.65</v>
      </c>
      <c r="Q305" s="54">
        <v>1251019</v>
      </c>
      <c r="R305" s="56"/>
    </row>
    <row r="306" spans="1:18" ht="15" x14ac:dyDescent="0.25">
      <c r="A306" s="160" t="s">
        <v>1545</v>
      </c>
      <c r="B306" s="78" t="s">
        <v>1546</v>
      </c>
      <c r="C306" s="25" t="s">
        <v>39</v>
      </c>
      <c r="D306" s="40" t="s">
        <v>59</v>
      </c>
      <c r="E306" s="40" t="s">
        <v>59</v>
      </c>
      <c r="F306" s="68" t="s">
        <v>44</v>
      </c>
      <c r="G306" s="25" t="s">
        <v>44</v>
      </c>
      <c r="H306" s="25" t="s">
        <v>46</v>
      </c>
      <c r="I306" s="23" t="str">
        <f t="shared" si="4"/>
        <v>P/N CONNU</v>
      </c>
      <c r="J306" s="57" t="s">
        <v>44</v>
      </c>
      <c r="K306" s="34" t="s">
        <v>682</v>
      </c>
      <c r="L306" s="34" t="s">
        <v>709</v>
      </c>
      <c r="M306" s="64">
        <v>843</v>
      </c>
      <c r="N306" s="64">
        <v>1064</v>
      </c>
      <c r="O306" s="34" t="s">
        <v>1097</v>
      </c>
      <c r="P306" s="255">
        <v>0.7</v>
      </c>
      <c r="Q306" s="54">
        <v>1251019</v>
      </c>
      <c r="R306" s="56"/>
    </row>
    <row r="307" spans="1:18" ht="15" x14ac:dyDescent="0.25">
      <c r="A307" s="161" t="s">
        <v>651</v>
      </c>
      <c r="B307" s="30" t="s">
        <v>423</v>
      </c>
      <c r="C307" s="25" t="s">
        <v>81</v>
      </c>
      <c r="D307" s="25" t="s">
        <v>44</v>
      </c>
      <c r="E307" s="25" t="s">
        <v>129</v>
      </c>
      <c r="F307" s="25" t="s">
        <v>44</v>
      </c>
      <c r="G307" s="25" t="s">
        <v>44</v>
      </c>
      <c r="H307" s="25" t="s">
        <v>46</v>
      </c>
      <c r="I307" s="23" t="str">
        <f t="shared" si="4"/>
        <v>P/N CONNU</v>
      </c>
      <c r="J307" s="34" t="s">
        <v>129</v>
      </c>
      <c r="K307" s="34" t="s">
        <v>682</v>
      </c>
      <c r="L307" s="34" t="s">
        <v>709</v>
      </c>
      <c r="M307" s="64">
        <v>163</v>
      </c>
      <c r="N307" s="64">
        <v>465</v>
      </c>
      <c r="O307" s="34" t="s">
        <v>1097</v>
      </c>
      <c r="P307" s="255"/>
      <c r="Q307" s="54">
        <v>1251019</v>
      </c>
      <c r="R307" s="56"/>
    </row>
    <row r="308" spans="1:18" ht="12.75" customHeight="1" x14ac:dyDescent="0.25">
      <c r="A308" s="161" t="s">
        <v>652</v>
      </c>
      <c r="B308" s="30" t="s">
        <v>423</v>
      </c>
      <c r="C308" s="25" t="s">
        <v>81</v>
      </c>
      <c r="D308" s="25" t="s">
        <v>44</v>
      </c>
      <c r="E308" s="25" t="s">
        <v>129</v>
      </c>
      <c r="F308" s="25" t="s">
        <v>44</v>
      </c>
      <c r="G308" s="25" t="s">
        <v>44</v>
      </c>
      <c r="H308" s="25" t="s">
        <v>46</v>
      </c>
      <c r="I308" s="23" t="str">
        <f t="shared" si="4"/>
        <v>P/N CONNU</v>
      </c>
      <c r="J308" s="34" t="s">
        <v>129</v>
      </c>
      <c r="K308" s="34" t="s">
        <v>682</v>
      </c>
      <c r="L308" s="34" t="s">
        <v>709</v>
      </c>
      <c r="M308" s="64">
        <v>72</v>
      </c>
      <c r="N308" s="64"/>
      <c r="O308" s="34" t="s">
        <v>1096</v>
      </c>
      <c r="P308" s="255"/>
      <c r="Q308" s="54">
        <v>1251019</v>
      </c>
      <c r="R308" s="56"/>
    </row>
    <row r="309" spans="1:18" ht="15" x14ac:dyDescent="0.25">
      <c r="A309" s="168" t="s">
        <v>1369</v>
      </c>
      <c r="B309" s="71" t="s">
        <v>423</v>
      </c>
      <c r="C309" s="70" t="s">
        <v>81</v>
      </c>
      <c r="D309" s="70" t="s">
        <v>44</v>
      </c>
      <c r="E309" s="70" t="s">
        <v>129</v>
      </c>
      <c r="F309" s="70" t="s">
        <v>44</v>
      </c>
      <c r="G309" s="70" t="s">
        <v>44</v>
      </c>
      <c r="H309" s="70" t="s">
        <v>46</v>
      </c>
      <c r="I309" s="73" t="str">
        <f t="shared" si="4"/>
        <v>P/N CONNU</v>
      </c>
      <c r="J309" s="57" t="s">
        <v>129</v>
      </c>
      <c r="K309" s="74" t="s">
        <v>682</v>
      </c>
      <c r="L309" s="74" t="s">
        <v>709</v>
      </c>
      <c r="M309" s="75">
        <v>169</v>
      </c>
      <c r="N309" s="75">
        <v>471</v>
      </c>
      <c r="O309" s="74" t="s">
        <v>1097</v>
      </c>
      <c r="P309" s="257"/>
      <c r="Q309" s="54">
        <v>1251019</v>
      </c>
      <c r="R309" s="56"/>
    </row>
    <row r="310" spans="1:18" x14ac:dyDescent="0.2">
      <c r="A310" s="163" t="s">
        <v>1853</v>
      </c>
      <c r="B310" s="26" t="s">
        <v>1107</v>
      </c>
      <c r="C310" s="25" t="s">
        <v>39</v>
      </c>
      <c r="D310" s="25" t="s">
        <v>60</v>
      </c>
      <c r="E310" s="25" t="s">
        <v>60</v>
      </c>
      <c r="F310" s="46" t="s">
        <v>44</v>
      </c>
      <c r="G310" s="25" t="s">
        <v>44</v>
      </c>
      <c r="H310" s="25" t="s">
        <v>46</v>
      </c>
      <c r="I310" s="23" t="str">
        <f t="shared" ref="I310:I321" si="5">IF(ISTEXT($A310),"P/N CONNU","")</f>
        <v>P/N CONNU</v>
      </c>
      <c r="J310" s="34" t="s">
        <v>44</v>
      </c>
      <c r="K310" s="34" t="s">
        <v>682</v>
      </c>
      <c r="L310" s="34" t="s">
        <v>709</v>
      </c>
      <c r="M310" s="77">
        <v>4313</v>
      </c>
      <c r="N310" s="77">
        <v>8527</v>
      </c>
      <c r="O310" s="34" t="s">
        <v>1097</v>
      </c>
      <c r="P310" s="255"/>
      <c r="Q310" s="54">
        <v>1251019</v>
      </c>
    </row>
    <row r="311" spans="1:18" x14ac:dyDescent="0.2">
      <c r="A311" s="167" t="s">
        <v>1878</v>
      </c>
      <c r="B311" s="30" t="s">
        <v>1879</v>
      </c>
      <c r="C311" s="70" t="s">
        <v>81</v>
      </c>
      <c r="D311" s="25" t="s">
        <v>44</v>
      </c>
      <c r="E311" s="25" t="s">
        <v>44</v>
      </c>
      <c r="F311" s="46" t="s">
        <v>44</v>
      </c>
      <c r="G311" s="25" t="s">
        <v>44</v>
      </c>
      <c r="H311" s="25" t="s">
        <v>46</v>
      </c>
      <c r="I311" s="23" t="str">
        <f t="shared" si="5"/>
        <v>P/N CONNU</v>
      </c>
      <c r="J311" s="34" t="s">
        <v>44</v>
      </c>
      <c r="K311" s="34" t="s">
        <v>682</v>
      </c>
      <c r="L311" s="34" t="s">
        <v>1880</v>
      </c>
      <c r="M311" s="77">
        <v>959.44</v>
      </c>
      <c r="N311" s="77"/>
      <c r="O311" s="34" t="s">
        <v>1097</v>
      </c>
      <c r="P311" s="255"/>
      <c r="Q311" s="54">
        <v>1251019</v>
      </c>
    </row>
    <row r="312" spans="1:18" x14ac:dyDescent="0.2">
      <c r="A312" s="169" t="s">
        <v>1881</v>
      </c>
      <c r="B312" s="30" t="s">
        <v>1879</v>
      </c>
      <c r="C312" s="27" t="s">
        <v>81</v>
      </c>
      <c r="D312" s="27" t="s">
        <v>44</v>
      </c>
      <c r="E312" s="27" t="s">
        <v>44</v>
      </c>
      <c r="F312" s="46" t="s">
        <v>44</v>
      </c>
      <c r="G312" s="25" t="s">
        <v>44</v>
      </c>
      <c r="H312" s="27" t="s">
        <v>46</v>
      </c>
      <c r="I312" s="23" t="str">
        <f t="shared" si="5"/>
        <v>P/N CONNU</v>
      </c>
      <c r="J312" s="33" t="s">
        <v>44</v>
      </c>
      <c r="K312" s="33" t="s">
        <v>682</v>
      </c>
      <c r="L312" s="33" t="s">
        <v>1880</v>
      </c>
      <c r="M312" s="77">
        <v>500</v>
      </c>
      <c r="N312" s="77"/>
      <c r="O312" s="34" t="s">
        <v>1097</v>
      </c>
      <c r="P312" s="255"/>
      <c r="Q312" s="54">
        <v>1251019</v>
      </c>
    </row>
    <row r="313" spans="1:18" x14ac:dyDescent="0.2">
      <c r="A313" s="167" t="s">
        <v>1882</v>
      </c>
      <c r="B313" s="30" t="s">
        <v>1879</v>
      </c>
      <c r="C313" s="27" t="s">
        <v>81</v>
      </c>
      <c r="D313" s="27" t="s">
        <v>44</v>
      </c>
      <c r="E313" s="27" t="s">
        <v>44</v>
      </c>
      <c r="F313" s="46" t="s">
        <v>44</v>
      </c>
      <c r="G313" s="25" t="s">
        <v>44</v>
      </c>
      <c r="H313" s="27" t="s">
        <v>46</v>
      </c>
      <c r="I313" s="23" t="str">
        <f t="shared" si="5"/>
        <v>P/N CONNU</v>
      </c>
      <c r="J313" s="34" t="s">
        <v>44</v>
      </c>
      <c r="K313" s="34" t="s">
        <v>682</v>
      </c>
      <c r="L313" s="33" t="s">
        <v>1880</v>
      </c>
      <c r="M313" s="77">
        <v>1110</v>
      </c>
      <c r="N313" s="77"/>
      <c r="O313" s="34" t="s">
        <v>1097</v>
      </c>
      <c r="P313" s="255"/>
      <c r="Q313" s="54">
        <v>1251019</v>
      </c>
    </row>
    <row r="314" spans="1:18" x14ac:dyDescent="0.2">
      <c r="A314" s="163" t="s">
        <v>1883</v>
      </c>
      <c r="B314" s="26" t="s">
        <v>1884</v>
      </c>
      <c r="C314" s="27" t="s">
        <v>81</v>
      </c>
      <c r="D314" s="27" t="s">
        <v>44</v>
      </c>
      <c r="E314" s="27" t="s">
        <v>44</v>
      </c>
      <c r="F314" s="46" t="s">
        <v>44</v>
      </c>
      <c r="G314" s="25" t="s">
        <v>44</v>
      </c>
      <c r="H314" s="27" t="s">
        <v>46</v>
      </c>
      <c r="I314" s="23" t="str">
        <f t="shared" si="5"/>
        <v>P/N CONNU</v>
      </c>
      <c r="J314" s="34" t="s">
        <v>44</v>
      </c>
      <c r="K314" s="34" t="s">
        <v>682</v>
      </c>
      <c r="L314" s="34" t="s">
        <v>1880</v>
      </c>
      <c r="M314" s="77">
        <v>487.13</v>
      </c>
      <c r="N314" s="77"/>
      <c r="O314" s="34" t="s">
        <v>1097</v>
      </c>
      <c r="P314" s="255"/>
      <c r="Q314" s="54">
        <v>1251019</v>
      </c>
    </row>
    <row r="315" spans="1:18" x14ac:dyDescent="0.2">
      <c r="A315" s="167" t="s">
        <v>1885</v>
      </c>
      <c r="B315" s="26" t="s">
        <v>1886</v>
      </c>
      <c r="C315" s="27" t="s">
        <v>81</v>
      </c>
      <c r="D315" s="27" t="s">
        <v>44</v>
      </c>
      <c r="E315" s="27" t="s">
        <v>44</v>
      </c>
      <c r="F315" s="46" t="s">
        <v>44</v>
      </c>
      <c r="G315" s="25" t="s">
        <v>44</v>
      </c>
      <c r="H315" s="27" t="s">
        <v>46</v>
      </c>
      <c r="I315" s="23" t="str">
        <f t="shared" si="5"/>
        <v>P/N CONNU</v>
      </c>
      <c r="J315" s="34" t="s">
        <v>44</v>
      </c>
      <c r="K315" s="34" t="s">
        <v>682</v>
      </c>
      <c r="L315" s="34" t="s">
        <v>1880</v>
      </c>
      <c r="M315" s="77">
        <v>461.33</v>
      </c>
      <c r="N315" s="77">
        <v>611.33000000000004</v>
      </c>
      <c r="O315" s="34" t="s">
        <v>1097</v>
      </c>
      <c r="P315" s="255"/>
      <c r="Q315" s="54">
        <v>1251019</v>
      </c>
    </row>
    <row r="316" spans="1:18" x14ac:dyDescent="0.2">
      <c r="A316" s="169" t="s">
        <v>1887</v>
      </c>
      <c r="B316" s="26" t="s">
        <v>1884</v>
      </c>
      <c r="C316" s="27" t="s">
        <v>81</v>
      </c>
      <c r="D316" s="27" t="s">
        <v>44</v>
      </c>
      <c r="E316" s="27" t="s">
        <v>44</v>
      </c>
      <c r="F316" s="46" t="s">
        <v>44</v>
      </c>
      <c r="G316" s="25" t="s">
        <v>44</v>
      </c>
      <c r="H316" s="27" t="s">
        <v>46</v>
      </c>
      <c r="I316" s="23" t="str">
        <f t="shared" si="5"/>
        <v>P/N CONNU</v>
      </c>
      <c r="J316" s="33" t="s">
        <v>44</v>
      </c>
      <c r="K316" s="33" t="s">
        <v>682</v>
      </c>
      <c r="L316" s="33" t="s">
        <v>1880</v>
      </c>
      <c r="M316" s="77">
        <v>540.58000000000004</v>
      </c>
      <c r="N316" s="77"/>
      <c r="O316" s="34" t="s">
        <v>1097</v>
      </c>
      <c r="P316" s="255"/>
      <c r="Q316" s="54">
        <v>1251019</v>
      </c>
    </row>
    <row r="317" spans="1:18" x14ac:dyDescent="0.2">
      <c r="A317" s="163" t="s">
        <v>1888</v>
      </c>
      <c r="B317" s="26" t="s">
        <v>1884</v>
      </c>
      <c r="C317" s="27" t="s">
        <v>81</v>
      </c>
      <c r="D317" s="27" t="s">
        <v>44</v>
      </c>
      <c r="E317" s="27" t="s">
        <v>44</v>
      </c>
      <c r="F317" s="46" t="s">
        <v>44</v>
      </c>
      <c r="G317" s="25" t="s">
        <v>44</v>
      </c>
      <c r="H317" s="27" t="s">
        <v>46</v>
      </c>
      <c r="I317" s="23" t="str">
        <f t="shared" si="5"/>
        <v>P/N CONNU</v>
      </c>
      <c r="J317" s="34" t="s">
        <v>44</v>
      </c>
      <c r="K317" s="34" t="s">
        <v>682</v>
      </c>
      <c r="L317" s="33" t="s">
        <v>1880</v>
      </c>
      <c r="M317" s="77">
        <v>300.62</v>
      </c>
      <c r="N317" s="77"/>
      <c r="O317" s="34" t="s">
        <v>1097</v>
      </c>
      <c r="P317" s="255"/>
    </row>
    <row r="318" spans="1:18" x14ac:dyDescent="0.2">
      <c r="A318" s="167" t="s">
        <v>1889</v>
      </c>
      <c r="B318" s="26" t="s">
        <v>1884</v>
      </c>
      <c r="C318" s="27" t="s">
        <v>81</v>
      </c>
      <c r="D318" s="27" t="s">
        <v>44</v>
      </c>
      <c r="E318" s="27" t="s">
        <v>44</v>
      </c>
      <c r="F318" s="46" t="s">
        <v>44</v>
      </c>
      <c r="G318" s="25" t="s">
        <v>44</v>
      </c>
      <c r="H318" s="27" t="s">
        <v>46</v>
      </c>
      <c r="I318" s="23" t="str">
        <f t="shared" si="5"/>
        <v>P/N CONNU</v>
      </c>
      <c r="J318" s="34" t="s">
        <v>44</v>
      </c>
      <c r="K318" s="34" t="s">
        <v>682</v>
      </c>
      <c r="L318" s="33" t="s">
        <v>1880</v>
      </c>
      <c r="M318" s="77">
        <v>261.12</v>
      </c>
      <c r="N318" s="77"/>
      <c r="O318" s="34" t="s">
        <v>1097</v>
      </c>
      <c r="P318" s="255"/>
    </row>
    <row r="319" spans="1:18" x14ac:dyDescent="0.2">
      <c r="A319" s="167" t="s">
        <v>1890</v>
      </c>
      <c r="B319" s="30" t="s">
        <v>1884</v>
      </c>
      <c r="C319" s="27" t="s">
        <v>81</v>
      </c>
      <c r="D319" s="27" t="s">
        <v>44</v>
      </c>
      <c r="E319" s="27" t="s">
        <v>44</v>
      </c>
      <c r="F319" s="46" t="s">
        <v>44</v>
      </c>
      <c r="G319" s="25" t="s">
        <v>44</v>
      </c>
      <c r="H319" s="27" t="s">
        <v>46</v>
      </c>
      <c r="I319" s="23" t="str">
        <f t="shared" si="5"/>
        <v>P/N CONNU</v>
      </c>
      <c r="J319" s="33" t="s">
        <v>44</v>
      </c>
      <c r="K319" s="33" t="s">
        <v>682</v>
      </c>
      <c r="L319" s="33" t="s">
        <v>1880</v>
      </c>
      <c r="M319" s="77">
        <v>280.92</v>
      </c>
      <c r="N319" s="77"/>
      <c r="O319" s="34" t="s">
        <v>1097</v>
      </c>
      <c r="P319" s="255"/>
    </row>
    <row r="320" spans="1:18" x14ac:dyDescent="0.2">
      <c r="A320" s="163" t="s">
        <v>1891</v>
      </c>
      <c r="B320" s="26" t="s">
        <v>1886</v>
      </c>
      <c r="C320" s="27" t="s">
        <v>81</v>
      </c>
      <c r="D320" s="27" t="s">
        <v>44</v>
      </c>
      <c r="E320" s="27" t="s">
        <v>44</v>
      </c>
      <c r="F320" s="46" t="s">
        <v>44</v>
      </c>
      <c r="G320" s="25" t="s">
        <v>44</v>
      </c>
      <c r="H320" s="27" t="s">
        <v>46</v>
      </c>
      <c r="I320" s="23" t="str">
        <f t="shared" si="5"/>
        <v>P/N CONNU</v>
      </c>
      <c r="J320" s="33" t="s">
        <v>44</v>
      </c>
      <c r="K320" s="33" t="s">
        <v>682</v>
      </c>
      <c r="L320" s="33" t="s">
        <v>1880</v>
      </c>
      <c r="M320" s="77">
        <v>280.27999999999997</v>
      </c>
      <c r="N320" s="77"/>
      <c r="O320" s="34" t="s">
        <v>1097</v>
      </c>
      <c r="P320" s="255"/>
    </row>
    <row r="321" spans="1:18" x14ac:dyDescent="0.2">
      <c r="A321" s="170" t="s">
        <v>1892</v>
      </c>
      <c r="B321" s="171" t="s">
        <v>1886</v>
      </c>
      <c r="C321" s="72" t="s">
        <v>81</v>
      </c>
      <c r="D321" s="72" t="s">
        <v>44</v>
      </c>
      <c r="E321" s="72" t="s">
        <v>44</v>
      </c>
      <c r="F321" s="253" t="s">
        <v>44</v>
      </c>
      <c r="G321" s="70" t="s">
        <v>44</v>
      </c>
      <c r="H321" s="72" t="s">
        <v>46</v>
      </c>
      <c r="I321" s="73" t="str">
        <f t="shared" si="5"/>
        <v>P/N CONNU</v>
      </c>
      <c r="J321" s="76" t="s">
        <v>44</v>
      </c>
      <c r="K321" s="76" t="s">
        <v>682</v>
      </c>
      <c r="L321" s="76" t="s">
        <v>1880</v>
      </c>
      <c r="M321" s="172">
        <v>342.82</v>
      </c>
      <c r="N321" s="172"/>
      <c r="O321" s="74" t="s">
        <v>1097</v>
      </c>
      <c r="P321" s="257"/>
    </row>
    <row r="322" spans="1:18" ht="12.75" customHeight="1" x14ac:dyDescent="0.25">
      <c r="A322" s="25" t="s">
        <v>1898</v>
      </c>
      <c r="B322" s="26">
        <v>63</v>
      </c>
      <c r="C322" s="27" t="s">
        <v>39</v>
      </c>
      <c r="D322" s="25" t="s">
        <v>129</v>
      </c>
      <c r="E322" s="25" t="s">
        <v>59</v>
      </c>
      <c r="F322" s="44" t="s">
        <v>1899</v>
      </c>
      <c r="G322" s="37" t="s">
        <v>43</v>
      </c>
      <c r="H322" s="25" t="s">
        <v>46</v>
      </c>
      <c r="I322" s="23" t="str">
        <f t="shared" ref="I322:I327" si="6">IF(ISTEXT(A322),"P/N CONNU","")</f>
        <v>P/N CONNU</v>
      </c>
      <c r="J322" s="188" t="s">
        <v>151</v>
      </c>
      <c r="K322" s="34" t="s">
        <v>682</v>
      </c>
      <c r="L322" s="34" t="s">
        <v>708</v>
      </c>
      <c r="M322" s="64">
        <v>1071</v>
      </c>
      <c r="N322" s="64">
        <v>1677</v>
      </c>
      <c r="O322" s="34" t="s">
        <v>1097</v>
      </c>
      <c r="P322" s="255">
        <v>9.6</v>
      </c>
      <c r="Q322" s="54">
        <v>1251019</v>
      </c>
      <c r="R322" s="56"/>
    </row>
    <row r="323" spans="1:18" ht="77.25" x14ac:dyDescent="0.25">
      <c r="A323" s="27" t="s">
        <v>1916</v>
      </c>
      <c r="B323" s="26">
        <v>425</v>
      </c>
      <c r="C323" s="27" t="s">
        <v>39</v>
      </c>
      <c r="D323" s="25" t="s">
        <v>129</v>
      </c>
      <c r="E323" s="27" t="s">
        <v>44</v>
      </c>
      <c r="F323" s="38" t="s">
        <v>1979</v>
      </c>
      <c r="G323" s="69" t="s">
        <v>1980</v>
      </c>
      <c r="H323" s="25" t="s">
        <v>46</v>
      </c>
      <c r="I323" s="23" t="str">
        <f t="shared" si="6"/>
        <v>P/N CONNU</v>
      </c>
      <c r="J323" s="34" t="s">
        <v>1178</v>
      </c>
      <c r="K323" s="34" t="s">
        <v>682</v>
      </c>
      <c r="L323" s="34" t="s">
        <v>708</v>
      </c>
      <c r="M323" s="63">
        <v>0</v>
      </c>
      <c r="N323" s="63">
        <v>0</v>
      </c>
      <c r="O323" s="34" t="s">
        <v>129</v>
      </c>
      <c r="P323" s="255"/>
      <c r="Q323" s="54">
        <v>1251319</v>
      </c>
      <c r="R323" s="56"/>
    </row>
    <row r="324" spans="1:18" ht="15" x14ac:dyDescent="0.25">
      <c r="A324" s="27" t="s">
        <v>1960</v>
      </c>
      <c r="B324" s="26">
        <v>317</v>
      </c>
      <c r="C324" s="25" t="s">
        <v>81</v>
      </c>
      <c r="D324" s="27" t="s">
        <v>44</v>
      </c>
      <c r="E324" s="40" t="s">
        <v>59</v>
      </c>
      <c r="F324" s="42" t="s">
        <v>93</v>
      </c>
      <c r="G324" s="26" t="s">
        <v>43</v>
      </c>
      <c r="H324" s="27" t="s">
        <v>46</v>
      </c>
      <c r="I324" s="23" t="str">
        <f t="shared" si="6"/>
        <v>P/N CONNU</v>
      </c>
      <c r="J324" s="34" t="s">
        <v>94</v>
      </c>
      <c r="K324" s="34" t="s">
        <v>682</v>
      </c>
      <c r="L324" s="34" t="s">
        <v>708</v>
      </c>
      <c r="M324" s="64">
        <v>2252</v>
      </c>
      <c r="N324" s="64">
        <v>2978</v>
      </c>
      <c r="O324" s="34" t="s">
        <v>1097</v>
      </c>
      <c r="P324" s="255"/>
      <c r="Q324" s="54">
        <v>1251019</v>
      </c>
      <c r="R324" s="56"/>
    </row>
    <row r="325" spans="1:18" ht="15" x14ac:dyDescent="0.25">
      <c r="A325" s="27" t="s">
        <v>1981</v>
      </c>
      <c r="B325" s="26">
        <v>428</v>
      </c>
      <c r="C325" s="27" t="s">
        <v>39</v>
      </c>
      <c r="D325" s="25" t="s">
        <v>129</v>
      </c>
      <c r="E325" s="40" t="s">
        <v>59</v>
      </c>
      <c r="F325" s="38" t="s">
        <v>1997</v>
      </c>
      <c r="G325" s="69">
        <v>1</v>
      </c>
      <c r="H325" s="25" t="s">
        <v>46</v>
      </c>
      <c r="I325" s="23" t="str">
        <f t="shared" si="6"/>
        <v>P/N CONNU</v>
      </c>
      <c r="J325" s="34" t="s">
        <v>1178</v>
      </c>
      <c r="K325" s="34" t="s">
        <v>682</v>
      </c>
      <c r="L325" s="34" t="s">
        <v>708</v>
      </c>
      <c r="M325" s="63">
        <v>18050</v>
      </c>
      <c r="N325" s="63">
        <v>25390</v>
      </c>
      <c r="O325" s="34" t="s">
        <v>1097</v>
      </c>
      <c r="P325" s="255"/>
      <c r="Q325" s="54">
        <v>1251319</v>
      </c>
      <c r="R325" s="56"/>
    </row>
    <row r="326" spans="1:18" ht="51.75" x14ac:dyDescent="0.25">
      <c r="A326" s="27" t="s">
        <v>1955</v>
      </c>
      <c r="B326" s="26">
        <v>432</v>
      </c>
      <c r="C326" s="27" t="s">
        <v>39</v>
      </c>
      <c r="D326" s="25" t="s">
        <v>129</v>
      </c>
      <c r="E326" s="40" t="s">
        <v>59</v>
      </c>
      <c r="F326" s="38" t="s">
        <v>2029</v>
      </c>
      <c r="G326" s="69" t="s">
        <v>2030</v>
      </c>
      <c r="H326" s="25" t="s">
        <v>46</v>
      </c>
      <c r="I326" s="23" t="str">
        <f t="shared" si="6"/>
        <v>P/N CONNU</v>
      </c>
      <c r="J326" s="34" t="s">
        <v>2028</v>
      </c>
      <c r="K326" s="34" t="s">
        <v>682</v>
      </c>
      <c r="L326" s="34" t="s">
        <v>708</v>
      </c>
      <c r="M326" s="63">
        <v>0</v>
      </c>
      <c r="N326" s="63">
        <v>0</v>
      </c>
      <c r="O326" s="34" t="s">
        <v>129</v>
      </c>
      <c r="P326" s="255"/>
      <c r="Q326" s="54">
        <v>1251319</v>
      </c>
      <c r="R326" s="56"/>
    </row>
    <row r="327" spans="1:18" ht="39" x14ac:dyDescent="0.25">
      <c r="A327" s="72" t="s">
        <v>1983</v>
      </c>
      <c r="B327" s="171">
        <v>435</v>
      </c>
      <c r="C327" s="72" t="s">
        <v>39</v>
      </c>
      <c r="D327" s="70" t="s">
        <v>129</v>
      </c>
      <c r="E327" s="189" t="s">
        <v>59</v>
      </c>
      <c r="F327" s="190" t="s">
        <v>1994</v>
      </c>
      <c r="G327" s="191" t="s">
        <v>1995</v>
      </c>
      <c r="H327" s="70" t="s">
        <v>46</v>
      </c>
      <c r="I327" s="73" t="str">
        <f t="shared" si="6"/>
        <v>P/N CONNU</v>
      </c>
      <c r="J327" s="74" t="s">
        <v>84</v>
      </c>
      <c r="K327" s="74" t="s">
        <v>682</v>
      </c>
      <c r="L327" s="74" t="s">
        <v>708</v>
      </c>
      <c r="M327" s="63">
        <v>0</v>
      </c>
      <c r="N327" s="63">
        <v>0</v>
      </c>
      <c r="O327" s="74" t="s">
        <v>129</v>
      </c>
      <c r="P327" s="257"/>
      <c r="Q327" s="54">
        <v>1251319</v>
      </c>
      <c r="R327" s="56"/>
    </row>
    <row r="328" spans="1:18" ht="15" x14ac:dyDescent="0.25">
      <c r="A328" s="72" t="s">
        <v>2038</v>
      </c>
      <c r="B328" s="26">
        <v>34</v>
      </c>
      <c r="C328" s="27" t="s">
        <v>39</v>
      </c>
      <c r="D328" s="25" t="s">
        <v>129</v>
      </c>
      <c r="E328" s="40" t="s">
        <v>59</v>
      </c>
      <c r="F328" s="38" t="s">
        <v>2058</v>
      </c>
      <c r="G328" s="69">
        <v>1</v>
      </c>
      <c r="H328" s="25" t="s">
        <v>46</v>
      </c>
      <c r="I328" s="23" t="str">
        <f t="shared" ref="I328:I329" si="7">IF(ISTEXT(A328),"P/N CONNU","")</f>
        <v>P/N CONNU</v>
      </c>
      <c r="J328" s="34" t="s">
        <v>2057</v>
      </c>
      <c r="K328" s="34" t="s">
        <v>682</v>
      </c>
      <c r="L328" s="34" t="s">
        <v>708</v>
      </c>
      <c r="M328" s="63">
        <v>1855</v>
      </c>
      <c r="N328" s="63">
        <v>2750</v>
      </c>
      <c r="O328" s="34" t="s">
        <v>1096</v>
      </c>
      <c r="P328" s="268"/>
      <c r="Q328" s="54">
        <v>1251319</v>
      </c>
      <c r="R328" s="56"/>
    </row>
    <row r="329" spans="1:18" ht="15" x14ac:dyDescent="0.25">
      <c r="A329" s="161" t="s">
        <v>2080</v>
      </c>
      <c r="B329" s="26" t="s">
        <v>1107</v>
      </c>
      <c r="C329" s="27" t="s">
        <v>39</v>
      </c>
      <c r="D329" s="25" t="s">
        <v>44</v>
      </c>
      <c r="E329" s="25" t="s">
        <v>129</v>
      </c>
      <c r="F329" s="46" t="s">
        <v>44</v>
      </c>
      <c r="G329" s="25" t="s">
        <v>44</v>
      </c>
      <c r="H329" s="25" t="s">
        <v>46</v>
      </c>
      <c r="I329" s="23" t="str">
        <f t="shared" si="7"/>
        <v>P/N CONNU</v>
      </c>
      <c r="J329" s="34" t="s">
        <v>129</v>
      </c>
      <c r="K329" s="34" t="s">
        <v>682</v>
      </c>
      <c r="L329" s="34" t="s">
        <v>709</v>
      </c>
      <c r="M329" s="63">
        <v>2898</v>
      </c>
      <c r="N329" s="63">
        <v>4238</v>
      </c>
      <c r="O329" s="34" t="s">
        <v>1097</v>
      </c>
      <c r="P329" s="268">
        <v>11.4</v>
      </c>
      <c r="Q329" s="54">
        <v>1251019</v>
      </c>
      <c r="R329" s="56"/>
    </row>
    <row r="330" spans="1:18" ht="15" x14ac:dyDescent="0.25">
      <c r="A330" s="161" t="s">
        <v>2081</v>
      </c>
      <c r="B330" s="26" t="s">
        <v>1107</v>
      </c>
      <c r="C330" s="27" t="s">
        <v>39</v>
      </c>
      <c r="D330" s="25" t="s">
        <v>44</v>
      </c>
      <c r="E330" s="25" t="s">
        <v>129</v>
      </c>
      <c r="F330" s="46" t="s">
        <v>44</v>
      </c>
      <c r="G330" s="25" t="s">
        <v>44</v>
      </c>
      <c r="H330" s="25" t="s">
        <v>46</v>
      </c>
      <c r="I330" s="23" t="str">
        <f t="shared" ref="I330" si="8">IF(ISTEXT(A330),"P/N CONNU","")</f>
        <v>P/N CONNU</v>
      </c>
      <c r="J330" s="34" t="s">
        <v>129</v>
      </c>
      <c r="K330" s="34" t="s">
        <v>682</v>
      </c>
      <c r="L330" s="34" t="s">
        <v>709</v>
      </c>
      <c r="M330" s="63">
        <v>0</v>
      </c>
      <c r="N330" s="63">
        <v>0</v>
      </c>
      <c r="O330" s="34" t="s">
        <v>1096</v>
      </c>
      <c r="P330" s="268"/>
      <c r="Q330" s="54">
        <v>1251019</v>
      </c>
      <c r="R330" s="56"/>
    </row>
    <row r="331" spans="1:18" ht="15" x14ac:dyDescent="0.25">
      <c r="A331" s="161" t="s">
        <v>2097</v>
      </c>
      <c r="B331" s="26" t="s">
        <v>1107</v>
      </c>
      <c r="C331" s="27" t="s">
        <v>39</v>
      </c>
      <c r="D331" s="25" t="s">
        <v>44</v>
      </c>
      <c r="E331" s="25" t="s">
        <v>129</v>
      </c>
      <c r="F331" s="46" t="s">
        <v>44</v>
      </c>
      <c r="G331" s="25" t="s">
        <v>44</v>
      </c>
      <c r="H331" s="25" t="s">
        <v>46</v>
      </c>
      <c r="I331" s="23" t="str">
        <f t="shared" ref="I331:I333" si="9">IF(ISTEXT(A331),"P/N CONNU","")</f>
        <v>P/N CONNU</v>
      </c>
      <c r="J331" s="34" t="s">
        <v>129</v>
      </c>
      <c r="K331" s="34" t="s">
        <v>682</v>
      </c>
      <c r="L331" s="34" t="s">
        <v>709</v>
      </c>
      <c r="M331" s="63">
        <v>2879</v>
      </c>
      <c r="N331" s="63">
        <v>4218</v>
      </c>
      <c r="O331" s="34" t="s">
        <v>1097</v>
      </c>
      <c r="P331" s="268">
        <v>11.4</v>
      </c>
      <c r="Q331" s="54">
        <v>1251019</v>
      </c>
      <c r="R331" s="56"/>
    </row>
    <row r="332" spans="1:18" ht="15" x14ac:dyDescent="0.25">
      <c r="A332" s="161" t="s">
        <v>2098</v>
      </c>
      <c r="B332" s="26" t="s">
        <v>1107</v>
      </c>
      <c r="C332" s="27" t="s">
        <v>39</v>
      </c>
      <c r="D332" s="25" t="s">
        <v>44</v>
      </c>
      <c r="E332" s="25" t="s">
        <v>129</v>
      </c>
      <c r="F332" s="46" t="s">
        <v>44</v>
      </c>
      <c r="G332" s="25" t="s">
        <v>44</v>
      </c>
      <c r="H332" s="25" t="s">
        <v>46</v>
      </c>
      <c r="I332" s="23" t="str">
        <f t="shared" si="9"/>
        <v>P/N CONNU</v>
      </c>
      <c r="J332" s="34" t="s">
        <v>129</v>
      </c>
      <c r="K332" s="34" t="s">
        <v>682</v>
      </c>
      <c r="L332" s="34" t="s">
        <v>709</v>
      </c>
      <c r="M332" s="63">
        <v>5161</v>
      </c>
      <c r="N332" s="63">
        <v>7606</v>
      </c>
      <c r="O332" s="34" t="s">
        <v>1097</v>
      </c>
      <c r="P332" s="268">
        <v>20.6</v>
      </c>
      <c r="Q332" s="54">
        <v>1251019</v>
      </c>
      <c r="R332" s="56"/>
    </row>
    <row r="333" spans="1:18" ht="15" x14ac:dyDescent="0.25">
      <c r="A333" s="70" t="s">
        <v>2059</v>
      </c>
      <c r="B333" s="171">
        <v>409</v>
      </c>
      <c r="C333" s="72" t="s">
        <v>39</v>
      </c>
      <c r="D333" s="70" t="s">
        <v>129</v>
      </c>
      <c r="E333" s="189" t="s">
        <v>59</v>
      </c>
      <c r="F333" s="190" t="s">
        <v>44</v>
      </c>
      <c r="G333" s="191" t="s">
        <v>44</v>
      </c>
      <c r="H333" s="70" t="s">
        <v>46</v>
      </c>
      <c r="I333" s="73" t="str">
        <f t="shared" si="9"/>
        <v>P/N CONNU</v>
      </c>
      <c r="J333" s="74" t="s">
        <v>129</v>
      </c>
      <c r="K333" s="74" t="s">
        <v>682</v>
      </c>
      <c r="L333" s="74" t="s">
        <v>708</v>
      </c>
      <c r="M333" s="63">
        <v>0</v>
      </c>
      <c r="N333" s="63">
        <v>0</v>
      </c>
      <c r="O333" s="74" t="s">
        <v>129</v>
      </c>
      <c r="P333" s="269"/>
      <c r="Q333" s="54">
        <v>1251319</v>
      </c>
      <c r="R333" s="56"/>
    </row>
    <row r="334" spans="1:18" ht="15" x14ac:dyDescent="0.25">
      <c r="A334" s="161" t="s">
        <v>2132</v>
      </c>
      <c r="B334" s="26">
        <v>600</v>
      </c>
      <c r="C334" s="27" t="s">
        <v>39</v>
      </c>
      <c r="D334" s="25" t="s">
        <v>44</v>
      </c>
      <c r="E334" s="25" t="s">
        <v>129</v>
      </c>
      <c r="F334" s="46" t="s">
        <v>44</v>
      </c>
      <c r="G334" s="25" t="s">
        <v>44</v>
      </c>
      <c r="H334" s="25" t="s">
        <v>46</v>
      </c>
      <c r="I334" s="23" t="str">
        <f t="shared" ref="I334" si="10">IF(ISTEXT(A334),"P/N CONNU","")</f>
        <v>P/N CONNU</v>
      </c>
      <c r="J334" s="34" t="s">
        <v>129</v>
      </c>
      <c r="K334" s="34" t="s">
        <v>682</v>
      </c>
      <c r="L334" s="34" t="s">
        <v>709</v>
      </c>
      <c r="M334" s="63">
        <v>0</v>
      </c>
      <c r="N334" s="63">
        <v>0</v>
      </c>
      <c r="O334" s="34" t="s">
        <v>1096</v>
      </c>
      <c r="P334" s="268"/>
      <c r="Q334" s="54">
        <v>1251019</v>
      </c>
      <c r="R334" s="56"/>
    </row>
    <row r="335" spans="1:18" ht="15" x14ac:dyDescent="0.25">
      <c r="A335" s="168" t="s">
        <v>2138</v>
      </c>
      <c r="B335" s="171" t="s">
        <v>2149</v>
      </c>
      <c r="C335" s="72" t="s">
        <v>39</v>
      </c>
      <c r="D335" s="70" t="s">
        <v>44</v>
      </c>
      <c r="E335" s="70" t="s">
        <v>129</v>
      </c>
      <c r="F335" s="253" t="s">
        <v>44</v>
      </c>
      <c r="G335" s="70" t="s">
        <v>44</v>
      </c>
      <c r="H335" s="70" t="s">
        <v>46</v>
      </c>
      <c r="I335" s="73" t="str">
        <f t="shared" ref="I335" si="11">IF(ISTEXT(A335),"P/N CONNU","")</f>
        <v>P/N CONNU</v>
      </c>
      <c r="J335" s="74" t="s">
        <v>129</v>
      </c>
      <c r="K335" s="74" t="s">
        <v>682</v>
      </c>
      <c r="L335" s="74" t="s">
        <v>709</v>
      </c>
      <c r="M335" s="75">
        <v>530</v>
      </c>
      <c r="N335" s="75">
        <v>1330</v>
      </c>
      <c r="O335" s="74" t="s">
        <v>1096</v>
      </c>
      <c r="P335" s="269">
        <v>0.36</v>
      </c>
      <c r="Q335" s="54">
        <v>1251019</v>
      </c>
      <c r="R335" s="56"/>
    </row>
    <row r="336" spans="1:18" ht="15" x14ac:dyDescent="0.25">
      <c r="A336" s="168" t="s">
        <v>2160</v>
      </c>
      <c r="B336" s="171" t="s">
        <v>2163</v>
      </c>
      <c r="C336" s="72" t="s">
        <v>39</v>
      </c>
      <c r="D336" s="70" t="s">
        <v>44</v>
      </c>
      <c r="E336" s="70" t="s">
        <v>129</v>
      </c>
      <c r="F336" s="253" t="s">
        <v>2195</v>
      </c>
      <c r="G336" s="26" t="s">
        <v>43</v>
      </c>
      <c r="H336" s="70" t="s">
        <v>46</v>
      </c>
      <c r="I336" s="73" t="str">
        <f t="shared" ref="I336:I338" si="12">IF(ISTEXT(A336),"P/N CONNU","")</f>
        <v>P/N CONNU</v>
      </c>
      <c r="J336" s="74" t="s">
        <v>2193</v>
      </c>
      <c r="K336" s="74" t="s">
        <v>682</v>
      </c>
      <c r="L336" s="74" t="s">
        <v>708</v>
      </c>
      <c r="M336" s="75"/>
      <c r="N336" s="75"/>
      <c r="O336" s="74" t="s">
        <v>1096</v>
      </c>
      <c r="P336" s="269">
        <v>1.89</v>
      </c>
      <c r="Q336" s="54">
        <v>1251019</v>
      </c>
      <c r="R336" s="56"/>
    </row>
    <row r="337" spans="1:18" ht="15" x14ac:dyDescent="0.25">
      <c r="A337" s="368" t="s">
        <v>2201</v>
      </c>
      <c r="B337" s="171" t="s">
        <v>433</v>
      </c>
      <c r="C337" s="70" t="s">
        <v>39</v>
      </c>
      <c r="D337" s="70" t="s">
        <v>44</v>
      </c>
      <c r="E337" s="189" t="s">
        <v>59</v>
      </c>
      <c r="F337" s="253" t="s">
        <v>44</v>
      </c>
      <c r="G337" s="70" t="s">
        <v>44</v>
      </c>
      <c r="H337" s="70" t="s">
        <v>46</v>
      </c>
      <c r="I337" s="73" t="str">
        <f t="shared" si="12"/>
        <v>P/N CONNU</v>
      </c>
      <c r="J337" s="74" t="s">
        <v>44</v>
      </c>
      <c r="K337" s="74" t="s">
        <v>682</v>
      </c>
      <c r="L337" s="74" t="s">
        <v>708</v>
      </c>
      <c r="M337" s="75">
        <v>737</v>
      </c>
      <c r="N337" s="75">
        <v>979</v>
      </c>
      <c r="O337" s="74" t="s">
        <v>1097</v>
      </c>
      <c r="P337" s="269">
        <v>2</v>
      </c>
      <c r="Q337" s="54">
        <v>1251019</v>
      </c>
      <c r="R337" s="60"/>
    </row>
    <row r="338" spans="1:18" ht="15" x14ac:dyDescent="0.25">
      <c r="A338" s="161" t="s">
        <v>2251</v>
      </c>
      <c r="B338" s="26">
        <v>9205</v>
      </c>
      <c r="C338" s="25" t="s">
        <v>39</v>
      </c>
      <c r="D338" s="25" t="s">
        <v>44</v>
      </c>
      <c r="E338" s="40" t="s">
        <v>60</v>
      </c>
      <c r="F338" s="46" t="s">
        <v>1254</v>
      </c>
      <c r="G338" s="25" t="s">
        <v>43</v>
      </c>
      <c r="H338" s="25" t="s">
        <v>9</v>
      </c>
      <c r="I338" s="23" t="str">
        <f t="shared" si="12"/>
        <v>P/N CONNU</v>
      </c>
      <c r="J338" s="34" t="s">
        <v>44</v>
      </c>
      <c r="K338" s="34" t="s">
        <v>1255</v>
      </c>
      <c r="L338" s="34" t="s">
        <v>709</v>
      </c>
      <c r="M338" s="64">
        <v>0</v>
      </c>
      <c r="N338" s="64">
        <v>0</v>
      </c>
      <c r="O338" s="34"/>
      <c r="P338" s="268"/>
      <c r="Q338" s="54">
        <v>1254019</v>
      </c>
      <c r="R338" s="56"/>
    </row>
    <row r="339" spans="1:18" x14ac:dyDescent="0.2">
      <c r="A339" s="434" t="s">
        <v>2270</v>
      </c>
      <c r="B339" s="171" t="s">
        <v>2272</v>
      </c>
      <c r="C339" s="70" t="s">
        <v>39</v>
      </c>
      <c r="D339" s="70" t="s">
        <v>44</v>
      </c>
      <c r="E339" s="70" t="s">
        <v>44</v>
      </c>
      <c r="F339" s="253" t="s">
        <v>44</v>
      </c>
      <c r="G339" s="70" t="s">
        <v>44</v>
      </c>
      <c r="H339" s="70" t="s">
        <v>46</v>
      </c>
      <c r="I339" s="73" t="str">
        <f>IF(ISTEXT($A339),"P/N CONNU","")</f>
        <v>P/N CONNU</v>
      </c>
      <c r="J339" s="74" t="s">
        <v>44</v>
      </c>
      <c r="K339" s="74" t="s">
        <v>682</v>
      </c>
      <c r="L339" s="74" t="s">
        <v>709</v>
      </c>
      <c r="M339" s="75">
        <v>0</v>
      </c>
      <c r="N339" s="75">
        <v>0</v>
      </c>
      <c r="O339" s="74" t="s">
        <v>1097</v>
      </c>
      <c r="P339" s="269">
        <v>0.16</v>
      </c>
      <c r="Q339" s="54">
        <v>1251019</v>
      </c>
    </row>
    <row r="340" spans="1:18" x14ac:dyDescent="0.2">
      <c r="A340" s="434"/>
      <c r="B340" s="26"/>
      <c r="C340" s="25"/>
      <c r="D340" s="25"/>
      <c r="E340" s="25"/>
      <c r="F340" s="46"/>
      <c r="G340" s="25"/>
      <c r="H340" s="25"/>
      <c r="I340" s="23" t="str">
        <f>IF(ISTEXT($A340),"P/N CONNU","")</f>
        <v/>
      </c>
      <c r="J340" s="34"/>
      <c r="K340" s="34"/>
      <c r="L340" s="34"/>
      <c r="M340" s="64"/>
      <c r="N340" s="64"/>
      <c r="O340" s="34"/>
      <c r="P340" s="268"/>
    </row>
  </sheetData>
  <sheetProtection selectLockedCells="1"/>
  <customSheetViews>
    <customSheetView guid="{F5A6D21F-9853-4C34-8A96-6646D1808F2B}" showAutoFilter="1" topLeftCell="D36">
      <selection activeCell="A36" sqref="A36:XFD36"/>
      <pageMargins left="0.7" right="0.7" top="0.75" bottom="0.75" header="0.3" footer="0.3"/>
      <pageSetup paperSize="9" orientation="portrait" r:id="rId1"/>
      <autoFilter ref="A1:P286"/>
    </customSheetView>
    <customSheetView guid="{185A1AA8-B7F4-427C-82E0-426200BDCAC4}" showAutoFilter="1" topLeftCell="A167">
      <selection activeCell="A99" sqref="A99:XFD99"/>
      <pageMargins left="0.7" right="0.7" top="0.75" bottom="0.75" header="0.3" footer="0.3"/>
      <pageSetup paperSize="9" orientation="portrait" r:id="rId2"/>
      <autoFilter ref="A1:N269">
        <sortState ref="A3:N269">
          <sortCondition ref="B1:B266"/>
        </sortState>
      </autoFilter>
    </customSheetView>
    <customSheetView guid="{030A1ECB-8A59-4ED4-9621-B5102B8E1734}" showAutoFilter="1" topLeftCell="A167">
      <selection activeCell="A99" sqref="A99:XFD99"/>
      <pageMargins left="0.7" right="0.7" top="0.75" bottom="0.75" header="0.3" footer="0.3"/>
      <pageSetup paperSize="9" orientation="portrait" r:id="rId3"/>
      <autoFilter ref="A1:N269">
        <sortState ref="A3:N269">
          <sortCondition ref="B1:B266"/>
        </sortState>
      </autoFilter>
    </customSheetView>
    <customSheetView guid="{A820C9AF-5FF0-455B-AA56-7CBF0D73A156}" showAutoFilter="1">
      <pane ySplit="1" topLeftCell="A77" activePane="bottomLeft" state="frozen"/>
      <selection pane="bottomLeft" activeCell="M88" sqref="M88"/>
      <pageMargins left="0.7" right="0.7" top="0.75" bottom="0.75" header="0.3" footer="0.3"/>
      <pageSetup paperSize="9" orientation="portrait" r:id="rId4"/>
      <autoFilter ref="A1:I267">
        <sortState ref="A3:I267">
          <sortCondition ref="B1:B266"/>
        </sortState>
      </autoFilter>
    </customSheetView>
    <customSheetView guid="{61B7E505-A669-48C1-97A7-76B60F9D2EE4}" showAutoFilter="1">
      <selection activeCell="F267" sqref="F267"/>
      <pageMargins left="0.7" right="0.7" top="0.75" bottom="0.75" header="0.3" footer="0.3"/>
      <pageSetup paperSize="9" orientation="portrait" r:id="rId5"/>
      <autoFilter ref="A1:N266">
        <sortState ref="A3:N266">
          <sortCondition ref="B1:B267"/>
        </sortState>
      </autoFilter>
    </customSheetView>
    <customSheetView guid="{430EDB84-E9B5-4E97-9B03-C92B6BA1DD86}" showAutoFilter="1" topLeftCell="A167">
      <selection activeCell="A99" sqref="A99:XFD99"/>
      <pageMargins left="0.7" right="0.7" top="0.75" bottom="0.75" header="0.3" footer="0.3"/>
      <pageSetup paperSize="9" orientation="portrait" r:id="rId6"/>
      <autoFilter ref="A1:N269">
        <sortState ref="A3:N269">
          <sortCondition ref="B1:B266"/>
        </sortState>
      </autoFilter>
    </customSheetView>
    <customSheetView guid="{19C95166-DD88-47C4-95B0-3FEFA7A0385C}" showAutoFilter="1" topLeftCell="A167">
      <selection activeCell="A99" sqref="A99:XFD99"/>
      <pageMargins left="0.7" right="0.7" top="0.75" bottom="0.75" header="0.3" footer="0.3"/>
      <pageSetup paperSize="9" orientation="portrait" r:id="rId7"/>
      <autoFilter ref="A1:N269">
        <sortState ref="A3:N269">
          <sortCondition ref="B1:B266"/>
        </sortState>
      </autoFilter>
    </customSheetView>
    <customSheetView guid="{51E2EB05-C110-4399-A7B1-7D1192506865}" showAutoFilter="1" topLeftCell="A167">
      <selection activeCell="A99" sqref="A99:XFD99"/>
      <pageMargins left="0.7" right="0.7" top="0.75" bottom="0.75" header="0.3" footer="0.3"/>
      <pageSetup paperSize="9" orientation="portrait" r:id="rId8"/>
      <autoFilter ref="A1:N269">
        <sortState ref="A3:N269">
          <sortCondition ref="B1:B266"/>
        </sortState>
      </autoFilter>
    </customSheetView>
    <customSheetView guid="{588CDFB3-979C-4D48-BDBE-8FAAF50665DA}" filter="1" showAutoFilter="1" hiddenColumns="1" topLeftCell="A110">
      <selection activeCell="A134" sqref="A134"/>
      <pageMargins left="0.7" right="0.7" top="0.75" bottom="0.75" header="0.3" footer="0.3"/>
      <pageSetup paperSize="9" orientation="portrait" r:id="rId9"/>
      <autoFilter ref="A1:P275">
        <filterColumn colId="0">
          <filters>
            <filter val="A0041114100095"/>
            <filter val="A27912401006C10"/>
            <filter val="A27912401006C11"/>
            <filter val="A27912401007C10"/>
            <filter val="A27912401007C11"/>
            <filter val="A320EL050000-EPA"/>
            <filter val="A9000095408195"/>
            <filter val="A9000095408295"/>
            <filter val="A9000095408395"/>
            <filter val="A9000095408895"/>
            <filter val="A92529726000D00"/>
            <filter val="A95500076000AA"/>
            <filter val="A95500110000AB"/>
            <filter val="A95500408000AA"/>
            <filter val="A95500412000AA"/>
            <filter val="A9550041272695"/>
            <filter val="A95500413000AA"/>
            <filter val="A95500419000AA"/>
            <filter val="A95500420000AA"/>
            <filter val="A95500423000AA"/>
            <filter val="A95500425000AA"/>
            <filter val="A95500426000AB"/>
            <filter val="A95500429000AA"/>
            <filter val="A95500430000AA"/>
            <filter val="A9550043077195"/>
            <filter val="A95500436000AA"/>
            <filter val="A95500437000AA"/>
            <filter val="A9550051000196"/>
            <filter val="A9550051000296"/>
            <filter val="A9550051100197"/>
            <filter val="A9550051100395"/>
            <filter val="A9551010800195"/>
            <filter val="A9551046300195"/>
            <filter val="A9551046300196"/>
            <filter val="A9551051200195"/>
            <filter val="ADKS-TOPWINGS-0803"/>
            <filter val="ADKS-TOPWINGS-0866"/>
            <filter val="B2352101700200"/>
            <filter val="B23521038000D00"/>
            <filter val="B737-1288L3000010"/>
            <filter val="B737-1288L4000010"/>
            <filter val="B777-1323L1000010"/>
            <filter val="D9000095028495"/>
            <filter val="D9000095028595"/>
            <filter val="D9100095010095"/>
            <filter val="D9100095010295"/>
            <filter val="D9100095010395"/>
            <filter val="D9100095010495"/>
            <filter val="D9100095010595"/>
            <filter val="D9100095010695"/>
            <filter val="D9100095010795"/>
            <filter val="D9100095010895"/>
            <filter val="D9100095600395"/>
            <filter val="D9251110700000"/>
            <filter val="D9251504300000"/>
            <filter val="D9251505100000"/>
            <filter val="D9251513300000"/>
            <filter val="D9251513500000"/>
            <filter val="D9251513900000"/>
            <filter val="D9251514300000"/>
            <filter val="D9251514500000"/>
            <filter val="D9251519600000"/>
            <filter val="D9251524300000"/>
            <filter val="D9251527800000"/>
            <filter val="D9251537400000"/>
            <filter val="D9251543900100"/>
            <filter val="D9251587700000"/>
            <filter val="D9251606900000"/>
            <filter val="D9251719400095"/>
            <filter val="D9251740300000"/>
            <filter val="D9550001500195"/>
            <filter val="D9550002201695"/>
            <filter val="D9550002700195"/>
            <filter val="D9550002700196"/>
            <filter val="D9550004000195"/>
            <filter val="D9550005100395"/>
            <filter val="D9550005400195"/>
            <filter val="D9550005600295"/>
            <filter val="D9550006000295"/>
            <filter val="D9550006100295"/>
            <filter val="D9550006200295"/>
            <filter val="D9550010800996"/>
            <filter val="D9550010801096"/>
            <filter val="D9550010801295"/>
            <filter val="D9550010801495"/>
            <filter val="D9550010802095"/>
            <filter val="D9550010802195"/>
            <filter val="D9550010802795"/>
            <filter val="D9550010802895"/>
            <filter val="D9550011100195"/>
            <filter val="D9550011700295"/>
            <filter val="D9550011900195"/>
            <filter val="D9550011900295"/>
            <filter val="D9550013000195"/>
            <filter val="D9550040300395"/>
            <filter val="D9550045300195"/>
            <filter val="D9551001600196"/>
            <filter val="D9551001700195"/>
            <filter val="D9551002200295"/>
            <filter val="D9551002200495"/>
            <filter val="D9551002200595"/>
            <filter val="D9551002200895"/>
            <filter val="D9551002200995"/>
            <filter val="D9551002201095"/>
            <filter val="D9551002201195"/>
            <filter val="D9551002201295"/>
            <filter val="D9551002201395"/>
            <filter val="D9551002201495"/>
            <filter val="D9551002201595"/>
            <filter val="D9551002201695"/>
            <filter val="D9551002700295"/>
            <filter val="D9551002700495"/>
            <filter val="D9551002700595"/>
            <filter val="D9551002700695"/>
            <filter val="D9551004000195"/>
            <filter val="D9551004000196"/>
            <filter val="D9551004000295"/>
            <filter val="D9551004000395"/>
            <filter val="D9551004100195"/>
            <filter val="D9551004500395"/>
            <filter val="D9551004500495"/>
            <filter val="D9551005100295"/>
            <filter val="D9551005100395"/>
            <filter val="D9551005600195"/>
            <filter val="D9551005600495"/>
            <filter val="D9551006000295"/>
            <filter val="D9551006100295"/>
            <filter val="D9551006200295"/>
            <filter val="D9551010800195"/>
            <filter val="D9551011600195"/>
            <filter val="D9551011700195"/>
            <filter val="D9551011700196"/>
            <filter val="D9551011900195"/>
            <filter val="D9551013000195"/>
            <filter val="D9551013100295"/>
            <filter val="D9551030100195"/>
            <filter val="D9551030100295"/>
            <filter val="D9551030100296"/>
            <filter val="D9551045200195"/>
            <filter val="D9551050000195"/>
            <filter val="D9551050000295"/>
            <filter val="D9551050000296"/>
            <filter val="D9551060000195"/>
            <filter val="D9551070000195"/>
            <filter val="F0003003000000"/>
            <filter val="F0003008100000"/>
            <filter val="F0003008101000"/>
            <filter val="F7161001100001"/>
            <filter val="F7161001200001"/>
            <filter val="F7161001300001"/>
            <filter val="F9000095023795"/>
            <filter val="F9000095023895"/>
            <filter val="F9252020200000"/>
            <filter val="L9297715001000"/>
            <filter val="L9297725700000"/>
            <filter val="M1133301800000"/>
            <filter val="M1133306800000"/>
            <filter val="MB035ACAAAAC"/>
            <filter val="MB041ACAAAAE"/>
            <filter val="MB042ACABAAA"/>
            <filter val="MB043ABAAAAB"/>
            <filter val="MB135ABAAAAC"/>
            <filter val="MB136ABAAAAC"/>
            <filter val="MB170ACAAAAA"/>
            <filter val="MB170ACAAAAB"/>
            <filter val="V9251207600295"/>
            <filter val="WF406ABAAAAB"/>
            <filter val="WF407ABAAAAB"/>
            <filter val="WF408ADAAAAC"/>
            <filter val="WF417AFACAAE"/>
            <filter val="WF435ADAAAAC"/>
          </filters>
        </filterColumn>
      </autoFilter>
    </customSheetView>
    <customSheetView guid="{363B7DDA-1863-4064-BB46-C4F756D99A2C}" filter="1" showAutoFilter="1" topLeftCell="B1">
      <selection activeCell="K300" sqref="K300"/>
      <pageMargins left="0.7" right="0.7" top="0.75" bottom="0.75" header="0.3" footer="0.3"/>
      <pageSetup paperSize="9" orientation="portrait" r:id="rId10"/>
      <autoFilter ref="A1:P286">
        <filterColumn colId="0">
          <filters>
            <filter val="A9550042972695"/>
          </filters>
        </filterColumn>
      </autoFilter>
    </customSheetView>
  </customSheetViews>
  <conditionalFormatting sqref="A339:A1048576 A1:A333">
    <cfRule type="duplicateValues" dxfId="44" priority="25"/>
  </conditionalFormatting>
  <conditionalFormatting sqref="A322">
    <cfRule type="duplicateValues" dxfId="43" priority="24"/>
  </conditionalFormatting>
  <conditionalFormatting sqref="A323">
    <cfRule type="duplicateValues" dxfId="42" priority="23"/>
  </conditionalFormatting>
  <conditionalFormatting sqref="A324">
    <cfRule type="duplicateValues" dxfId="41" priority="22"/>
  </conditionalFormatting>
  <conditionalFormatting sqref="A325">
    <cfRule type="duplicateValues" dxfId="40" priority="21"/>
  </conditionalFormatting>
  <conditionalFormatting sqref="A326">
    <cfRule type="duplicateValues" dxfId="39" priority="20"/>
  </conditionalFormatting>
  <conditionalFormatting sqref="A327">
    <cfRule type="duplicateValues" dxfId="38" priority="19"/>
  </conditionalFormatting>
  <conditionalFormatting sqref="A328">
    <cfRule type="duplicateValues" dxfId="37" priority="18"/>
  </conditionalFormatting>
  <conditionalFormatting sqref="A328">
    <cfRule type="duplicateValues" dxfId="36" priority="17"/>
  </conditionalFormatting>
  <conditionalFormatting sqref="A329">
    <cfRule type="duplicateValues" dxfId="35" priority="14"/>
  </conditionalFormatting>
  <conditionalFormatting sqref="A330">
    <cfRule type="duplicateValues" dxfId="34" priority="13"/>
  </conditionalFormatting>
  <conditionalFormatting sqref="A331:A332">
    <cfRule type="duplicateValues" dxfId="33" priority="11"/>
  </conditionalFormatting>
  <conditionalFormatting sqref="A333">
    <cfRule type="duplicateValues" dxfId="32" priority="10"/>
  </conditionalFormatting>
  <conditionalFormatting sqref="A333">
    <cfRule type="duplicateValues" dxfId="31" priority="9"/>
  </conditionalFormatting>
  <conditionalFormatting sqref="A334">
    <cfRule type="duplicateValues" dxfId="30" priority="8"/>
  </conditionalFormatting>
  <conditionalFormatting sqref="A334">
    <cfRule type="duplicateValues" dxfId="29" priority="7"/>
  </conditionalFormatting>
  <conditionalFormatting sqref="A335">
    <cfRule type="duplicateValues" dxfId="28" priority="6"/>
  </conditionalFormatting>
  <conditionalFormatting sqref="A335">
    <cfRule type="duplicateValues" dxfId="27" priority="5"/>
  </conditionalFormatting>
  <conditionalFormatting sqref="A336">
    <cfRule type="duplicateValues" dxfId="26" priority="4"/>
  </conditionalFormatting>
  <conditionalFormatting sqref="A336">
    <cfRule type="duplicateValues" dxfId="25" priority="3"/>
  </conditionalFormatting>
  <conditionalFormatting sqref="A337">
    <cfRule type="duplicateValues" dxfId="24" priority="2"/>
  </conditionalFormatting>
  <conditionalFormatting sqref="A338">
    <cfRule type="duplicateValues" dxfId="23" priority="1"/>
  </conditionalFormatting>
  <pageMargins left="0.7" right="0.7" top="0.75" bottom="0.75" header="0.3" footer="0.3"/>
  <pageSetup paperSize="9" orientation="portrait" r:id="rId11"/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AN155"/>
  <sheetViews>
    <sheetView topLeftCell="A19" workbookViewId="0">
      <selection activeCell="K23" sqref="K23"/>
    </sheetView>
  </sheetViews>
  <sheetFormatPr baseColWidth="10" defaultRowHeight="12.75" x14ac:dyDescent="0.2"/>
  <cols>
    <col min="2" max="2" width="8.7109375" customWidth="1"/>
    <col min="3" max="3" width="32.85546875" bestFit="1" customWidth="1"/>
    <col min="4" max="4" width="5" customWidth="1"/>
    <col min="8" max="8" width="1.7109375" style="296" customWidth="1"/>
    <col min="10" max="10" width="23.85546875" customWidth="1"/>
    <col min="11" max="11" width="21.140625" customWidth="1"/>
    <col min="12" max="12" width="18.7109375" customWidth="1"/>
    <col min="13" max="13" width="16.85546875" customWidth="1"/>
    <col min="14" max="14" width="12.140625" customWidth="1"/>
    <col min="15" max="15" width="13.140625" customWidth="1"/>
    <col min="16" max="16" width="1.7109375" style="296" customWidth="1"/>
    <col min="17" max="19" width="13.140625" customWidth="1"/>
    <col min="20" max="21" width="18.5703125" customWidth="1"/>
    <col min="22" max="22" width="30.140625" customWidth="1"/>
    <col min="23" max="23" width="13.140625" customWidth="1"/>
    <col min="24" max="25" width="24.85546875" bestFit="1" customWidth="1"/>
    <col min="26" max="26" width="21.140625" customWidth="1"/>
    <col min="27" max="27" width="14.7109375" customWidth="1"/>
    <col min="28" max="39" width="18.7109375" customWidth="1"/>
    <col min="40" max="40" width="13.140625" customWidth="1"/>
    <col min="41" max="192" width="24.85546875" bestFit="1" customWidth="1"/>
    <col min="193" max="193" width="13.140625" bestFit="1" customWidth="1"/>
  </cols>
  <sheetData>
    <row r="1" spans="3:21" x14ac:dyDescent="0.2">
      <c r="C1" s="435" t="s">
        <v>2129</v>
      </c>
      <c r="D1" s="435"/>
      <c r="K1" s="435" t="s">
        <v>2128</v>
      </c>
      <c r="L1" s="435"/>
      <c r="M1" s="435"/>
      <c r="T1" s="435" t="s">
        <v>2131</v>
      </c>
      <c r="U1" s="435"/>
    </row>
    <row r="2" spans="3:21" x14ac:dyDescent="0.2">
      <c r="C2" s="435"/>
      <c r="D2" s="435"/>
      <c r="K2" s="435"/>
      <c r="L2" s="435"/>
      <c r="M2" s="435"/>
      <c r="T2" s="435"/>
      <c r="U2" s="435"/>
    </row>
    <row r="4" spans="3:21" x14ac:dyDescent="0.2">
      <c r="J4" s="293" t="s">
        <v>2123</v>
      </c>
    </row>
    <row r="5" spans="3:21" x14ac:dyDescent="0.2">
      <c r="J5" s="293" t="s">
        <v>1096</v>
      </c>
    </row>
    <row r="22" spans="3:40" x14ac:dyDescent="0.2">
      <c r="C22" s="145" t="s">
        <v>2082</v>
      </c>
      <c r="D22" t="s">
        <v>2083</v>
      </c>
      <c r="K22" s="145" t="s">
        <v>2126</v>
      </c>
      <c r="L22" s="145" t="s">
        <v>2052</v>
      </c>
      <c r="M22" t="s">
        <v>2125</v>
      </c>
      <c r="T22" s="145" t="s">
        <v>2180</v>
      </c>
      <c r="U22" s="145" t="s">
        <v>2164</v>
      </c>
      <c r="V22" t="s">
        <v>2130</v>
      </c>
      <c r="Z22" s="145" t="s">
        <v>2143</v>
      </c>
      <c r="AA22" t="s">
        <v>2144</v>
      </c>
    </row>
    <row r="23" spans="3:40" x14ac:dyDescent="0.2">
      <c r="C23" s="159" t="s">
        <v>2053</v>
      </c>
      <c r="D23" s="186">
        <v>261</v>
      </c>
      <c r="K23" t="s">
        <v>2053</v>
      </c>
      <c r="M23" s="294">
        <v>894883.68200000003</v>
      </c>
      <c r="T23" t="s">
        <v>2053</v>
      </c>
      <c r="V23" s="186"/>
      <c r="Z23" s="159" t="s">
        <v>2145</v>
      </c>
      <c r="AA23" s="186"/>
      <c r="AC23" s="295"/>
      <c r="AD23" s="295"/>
      <c r="AE23" s="295"/>
      <c r="AF23" s="295"/>
      <c r="AG23" s="295"/>
      <c r="AH23" s="295"/>
      <c r="AI23" s="295"/>
      <c r="AJ23" s="295"/>
      <c r="AK23" s="295"/>
      <c r="AL23" s="295"/>
      <c r="AM23" s="295"/>
      <c r="AN23" s="295"/>
    </row>
    <row r="24" spans="3:40" x14ac:dyDescent="0.2">
      <c r="C24" s="187" t="s">
        <v>682</v>
      </c>
      <c r="D24" s="186">
        <v>227</v>
      </c>
      <c r="L24" s="295" t="s">
        <v>2070</v>
      </c>
      <c r="M24" s="294">
        <v>110861.38499999997</v>
      </c>
      <c r="U24" t="s">
        <v>2070</v>
      </c>
      <c r="V24" s="186">
        <v>219.45000000000005</v>
      </c>
      <c r="Z24" s="187" t="s">
        <v>567</v>
      </c>
      <c r="AA24" s="186">
        <v>1</v>
      </c>
      <c r="AC24" s="186"/>
      <c r="AD24" s="186"/>
      <c r="AE24" s="186"/>
      <c r="AF24" s="186"/>
      <c r="AG24" s="186"/>
      <c r="AH24" s="186"/>
      <c r="AI24" s="186"/>
      <c r="AJ24" s="186"/>
      <c r="AK24" s="186"/>
      <c r="AL24" s="186"/>
      <c r="AM24" s="186"/>
      <c r="AN24" s="186"/>
    </row>
    <row r="25" spans="3:40" x14ac:dyDescent="0.2">
      <c r="C25" s="187" t="s">
        <v>685</v>
      </c>
      <c r="D25" s="186">
        <v>34</v>
      </c>
      <c r="L25" s="295" t="s">
        <v>2071</v>
      </c>
      <c r="M25" s="294">
        <v>73224.175999999978</v>
      </c>
      <c r="U25" t="s">
        <v>2071</v>
      </c>
      <c r="V25" s="186">
        <v>180.79000000000002</v>
      </c>
      <c r="Z25" s="187" t="s">
        <v>576</v>
      </c>
      <c r="AA25" s="186">
        <v>8</v>
      </c>
      <c r="AC25" s="186"/>
      <c r="AD25" s="186"/>
      <c r="AE25" s="186"/>
      <c r="AF25" s="186"/>
      <c r="AG25" s="186"/>
      <c r="AH25" s="186"/>
      <c r="AI25" s="186"/>
      <c r="AJ25" s="186"/>
      <c r="AK25" s="186"/>
      <c r="AL25" s="186"/>
      <c r="AM25" s="186"/>
      <c r="AN25" s="186"/>
    </row>
    <row r="26" spans="3:40" x14ac:dyDescent="0.2">
      <c r="C26" s="159" t="s">
        <v>2148</v>
      </c>
      <c r="D26" s="186">
        <v>7</v>
      </c>
      <c r="L26" s="295" t="s">
        <v>2072</v>
      </c>
      <c r="M26" s="294">
        <v>80564.309999999983</v>
      </c>
      <c r="U26" t="s">
        <v>2072</v>
      </c>
      <c r="V26" s="186">
        <v>56.669999999999995</v>
      </c>
      <c r="Z26" s="187" t="s">
        <v>580</v>
      </c>
      <c r="AA26" s="186">
        <v>1</v>
      </c>
      <c r="AC26" s="186"/>
      <c r="AD26" s="186"/>
      <c r="AE26" s="186"/>
      <c r="AF26" s="186"/>
      <c r="AG26" s="186"/>
      <c r="AH26" s="186"/>
      <c r="AI26" s="186"/>
      <c r="AJ26" s="186"/>
      <c r="AK26" s="186"/>
      <c r="AL26" s="186"/>
      <c r="AM26" s="186"/>
      <c r="AN26" s="186"/>
    </row>
    <row r="27" spans="3:40" x14ac:dyDescent="0.2">
      <c r="C27" s="187" t="s">
        <v>682</v>
      </c>
      <c r="D27" s="186">
        <v>7</v>
      </c>
      <c r="L27" s="295" t="s">
        <v>2073</v>
      </c>
      <c r="M27" s="294">
        <v>146490.39200000002</v>
      </c>
      <c r="U27" t="s">
        <v>2073</v>
      </c>
      <c r="V27" s="186">
        <v>264.61000000000007</v>
      </c>
      <c r="Z27" s="187" t="s">
        <v>77</v>
      </c>
      <c r="AA27" s="186">
        <v>1</v>
      </c>
      <c r="AC27" s="186"/>
      <c r="AD27" s="186"/>
      <c r="AE27" s="186"/>
      <c r="AF27" s="186"/>
      <c r="AG27" s="186"/>
      <c r="AH27" s="186"/>
      <c r="AI27" s="186"/>
      <c r="AJ27" s="186"/>
      <c r="AK27" s="186"/>
      <c r="AL27" s="186"/>
      <c r="AM27" s="186"/>
      <c r="AN27" s="186"/>
    </row>
    <row r="28" spans="3:40" x14ac:dyDescent="0.2">
      <c r="C28" s="159" t="s">
        <v>2000</v>
      </c>
      <c r="D28" s="186">
        <v>268</v>
      </c>
      <c r="L28" s="295" t="s">
        <v>2074</v>
      </c>
      <c r="M28" s="294">
        <v>58102.119999999988</v>
      </c>
      <c r="U28" t="s">
        <v>2074</v>
      </c>
      <c r="V28" s="186">
        <v>178.88</v>
      </c>
      <c r="Z28" s="159" t="s">
        <v>2146</v>
      </c>
      <c r="AA28" s="186"/>
      <c r="AC28" s="186"/>
      <c r="AD28" s="186"/>
      <c r="AE28" s="186"/>
      <c r="AF28" s="186"/>
      <c r="AG28" s="186"/>
      <c r="AH28" s="186"/>
      <c r="AI28" s="186"/>
      <c r="AJ28" s="186"/>
      <c r="AK28" s="186"/>
      <c r="AL28" s="186"/>
      <c r="AM28" s="186"/>
      <c r="AN28" s="186"/>
    </row>
    <row r="29" spans="3:40" x14ac:dyDescent="0.2">
      <c r="L29" s="295" t="s">
        <v>2075</v>
      </c>
      <c r="M29" s="294">
        <v>73019.22099999999</v>
      </c>
      <c r="U29" t="s">
        <v>2075</v>
      </c>
      <c r="V29" s="186">
        <v>204.8</v>
      </c>
      <c r="Z29" s="187" t="s">
        <v>631</v>
      </c>
      <c r="AA29" s="186">
        <v>11</v>
      </c>
      <c r="AC29" s="186"/>
      <c r="AD29" s="186"/>
      <c r="AE29" s="186"/>
      <c r="AF29" s="186"/>
      <c r="AG29" s="186"/>
      <c r="AH29" s="186"/>
      <c r="AI29" s="186"/>
      <c r="AJ29" s="186"/>
      <c r="AK29" s="186"/>
      <c r="AL29" s="186"/>
      <c r="AM29" s="186"/>
      <c r="AN29" s="186"/>
    </row>
    <row r="30" spans="3:40" x14ac:dyDescent="0.2">
      <c r="L30" s="295" t="s">
        <v>2076</v>
      </c>
      <c r="M30" s="294">
        <v>117205.34100000003</v>
      </c>
      <c r="U30" t="s">
        <v>2076</v>
      </c>
      <c r="V30" s="186">
        <v>449.91999999999985</v>
      </c>
      <c r="Z30" s="187" t="s">
        <v>595</v>
      </c>
      <c r="AA30" s="186">
        <v>3</v>
      </c>
      <c r="AC30" s="186"/>
      <c r="AD30" s="186"/>
      <c r="AE30" s="186"/>
      <c r="AF30" s="186"/>
      <c r="AG30" s="186"/>
      <c r="AH30" s="186"/>
      <c r="AI30" s="186"/>
      <c r="AJ30" s="186"/>
      <c r="AK30" s="186"/>
      <c r="AL30" s="186"/>
      <c r="AM30" s="186"/>
      <c r="AN30" s="186"/>
    </row>
    <row r="31" spans="3:40" x14ac:dyDescent="0.2">
      <c r="L31" s="295" t="s">
        <v>2069</v>
      </c>
      <c r="M31" s="294">
        <v>42166.392999999996</v>
      </c>
      <c r="U31" t="s">
        <v>2069</v>
      </c>
      <c r="V31" s="186">
        <v>106.36000000000003</v>
      </c>
      <c r="Z31" s="187" t="s">
        <v>600</v>
      </c>
      <c r="AA31" s="186">
        <v>1</v>
      </c>
      <c r="AC31" s="186"/>
      <c r="AD31" s="186"/>
      <c r="AE31" s="186"/>
      <c r="AF31" s="186"/>
      <c r="AG31" s="186"/>
      <c r="AH31" s="186"/>
      <c r="AI31" s="186"/>
      <c r="AJ31" s="186"/>
      <c r="AK31" s="186"/>
      <c r="AL31" s="186"/>
      <c r="AM31" s="186"/>
      <c r="AN31" s="186"/>
    </row>
    <row r="32" spans="3:40" x14ac:dyDescent="0.2">
      <c r="L32" s="295" t="s">
        <v>2068</v>
      </c>
      <c r="M32" s="294">
        <v>62537.599000000002</v>
      </c>
      <c r="U32" t="s">
        <v>2068</v>
      </c>
      <c r="V32" s="186">
        <v>182.18000000000006</v>
      </c>
      <c r="Z32" s="187" t="s">
        <v>611</v>
      </c>
      <c r="AA32" s="186">
        <v>3</v>
      </c>
      <c r="AC32" s="186"/>
      <c r="AD32" s="186"/>
      <c r="AE32" s="186"/>
      <c r="AF32" s="186"/>
      <c r="AG32" s="186"/>
      <c r="AH32" s="186"/>
      <c r="AI32" s="186"/>
      <c r="AJ32" s="186"/>
      <c r="AK32" s="186"/>
      <c r="AL32" s="186"/>
      <c r="AM32" s="186"/>
      <c r="AN32" s="186"/>
    </row>
    <row r="33" spans="11:40" x14ac:dyDescent="0.2">
      <c r="L33" s="295" t="s">
        <v>2077</v>
      </c>
      <c r="M33" s="294">
        <v>77757.744999999981</v>
      </c>
      <c r="U33" t="s">
        <v>2077</v>
      </c>
      <c r="V33" s="186">
        <v>17.670000000000002</v>
      </c>
      <c r="Z33" s="187" t="s">
        <v>610</v>
      </c>
      <c r="AA33" s="186">
        <v>1</v>
      </c>
      <c r="AC33" s="186"/>
      <c r="AD33" s="186"/>
      <c r="AE33" s="186"/>
      <c r="AF33" s="186"/>
      <c r="AG33" s="186"/>
      <c r="AH33" s="186"/>
      <c r="AI33" s="186"/>
      <c r="AJ33" s="186"/>
      <c r="AK33" s="186"/>
      <c r="AL33" s="186"/>
      <c r="AM33" s="186"/>
      <c r="AN33" s="186"/>
    </row>
    <row r="34" spans="11:40" x14ac:dyDescent="0.2">
      <c r="L34" s="295" t="s">
        <v>2078</v>
      </c>
      <c r="M34" s="294">
        <v>52955</v>
      </c>
      <c r="U34" t="s">
        <v>2269</v>
      </c>
      <c r="V34" s="186">
        <v>2.23</v>
      </c>
      <c r="Z34" s="187" t="s">
        <v>606</v>
      </c>
      <c r="AA34" s="186">
        <v>3</v>
      </c>
      <c r="AC34" s="186"/>
      <c r="AD34" s="186"/>
      <c r="AE34" s="186"/>
      <c r="AF34" s="186"/>
      <c r="AG34" s="186"/>
      <c r="AH34" s="186"/>
      <c r="AI34" s="186"/>
      <c r="AJ34" s="186"/>
      <c r="AK34" s="186"/>
      <c r="AL34" s="186"/>
      <c r="AM34" s="186"/>
      <c r="AN34" s="186"/>
    </row>
    <row r="35" spans="11:40" x14ac:dyDescent="0.2">
      <c r="K35" t="s">
        <v>2148</v>
      </c>
      <c r="M35" s="294">
        <v>31656.570000000003</v>
      </c>
      <c r="T35" t="s">
        <v>2148</v>
      </c>
      <c r="V35" s="186">
        <v>9.75</v>
      </c>
      <c r="Z35" s="187" t="s">
        <v>630</v>
      </c>
      <c r="AA35" s="186">
        <v>3</v>
      </c>
      <c r="AC35" s="186"/>
      <c r="AD35" s="186"/>
      <c r="AE35" s="186"/>
      <c r="AF35" s="186"/>
      <c r="AG35" s="186"/>
      <c r="AH35" s="186"/>
      <c r="AI35" s="186"/>
      <c r="AJ35" s="186"/>
      <c r="AK35" s="186"/>
      <c r="AL35" s="186"/>
      <c r="AM35" s="186"/>
      <c r="AN35" s="186"/>
    </row>
    <row r="36" spans="11:40" x14ac:dyDescent="0.2">
      <c r="K36" t="s">
        <v>2000</v>
      </c>
      <c r="M36" s="294">
        <v>926540.25199999998</v>
      </c>
      <c r="T36" t="s">
        <v>2000</v>
      </c>
      <c r="V36" s="186">
        <v>1873.3100000000004</v>
      </c>
      <c r="Z36" s="187" t="s">
        <v>1131</v>
      </c>
      <c r="AA36" s="186">
        <v>1</v>
      </c>
      <c r="AC36" s="186"/>
      <c r="AD36" s="186"/>
      <c r="AE36" s="186"/>
      <c r="AF36" s="186"/>
      <c r="AG36" s="186"/>
      <c r="AH36" s="186"/>
      <c r="AI36" s="186"/>
      <c r="AJ36" s="186"/>
      <c r="AK36" s="186"/>
      <c r="AL36" s="186"/>
      <c r="AM36" s="186"/>
      <c r="AN36" s="186"/>
    </row>
    <row r="37" spans="11:40" x14ac:dyDescent="0.2">
      <c r="Z37" s="187" t="s">
        <v>1034</v>
      </c>
      <c r="AA37" s="186">
        <v>1</v>
      </c>
      <c r="AC37" s="186"/>
      <c r="AD37" s="186"/>
      <c r="AE37" s="186"/>
      <c r="AF37" s="186"/>
      <c r="AG37" s="186"/>
      <c r="AH37" s="186"/>
      <c r="AI37" s="186"/>
      <c r="AJ37" s="186"/>
      <c r="AK37" s="186"/>
      <c r="AL37" s="186"/>
      <c r="AM37" s="186"/>
      <c r="AN37" s="186"/>
    </row>
    <row r="38" spans="11:40" x14ac:dyDescent="0.2">
      <c r="Z38" s="187" t="s">
        <v>689</v>
      </c>
      <c r="AA38" s="186">
        <v>2</v>
      </c>
      <c r="AC38" s="186"/>
      <c r="AD38" s="186"/>
      <c r="AE38" s="186"/>
      <c r="AF38" s="186"/>
      <c r="AG38" s="186"/>
      <c r="AH38" s="186"/>
      <c r="AI38" s="186"/>
      <c r="AJ38" s="186"/>
      <c r="AK38" s="186"/>
      <c r="AL38" s="186"/>
      <c r="AM38" s="186"/>
      <c r="AN38" s="186"/>
    </row>
    <row r="39" spans="11:40" x14ac:dyDescent="0.2">
      <c r="Z39" s="187" t="s">
        <v>544</v>
      </c>
      <c r="AA39" s="186">
        <v>2</v>
      </c>
      <c r="AC39" s="186"/>
      <c r="AD39" s="186"/>
      <c r="AE39" s="186"/>
      <c r="AF39" s="186"/>
      <c r="AG39" s="186"/>
      <c r="AH39" s="186"/>
      <c r="AI39" s="186"/>
      <c r="AJ39" s="186"/>
      <c r="AK39" s="186"/>
      <c r="AL39" s="186"/>
      <c r="AM39" s="186"/>
      <c r="AN39" s="186"/>
    </row>
    <row r="40" spans="11:40" x14ac:dyDescent="0.2">
      <c r="Z40" s="187" t="s">
        <v>558</v>
      </c>
      <c r="AA40" s="186">
        <v>1</v>
      </c>
      <c r="AB40" s="186"/>
      <c r="AC40" s="186"/>
      <c r="AD40" s="186"/>
      <c r="AE40" s="186"/>
      <c r="AF40" s="186"/>
      <c r="AG40" s="186"/>
      <c r="AH40" s="186"/>
      <c r="AI40" s="186"/>
      <c r="AJ40" s="186"/>
      <c r="AK40" s="186"/>
      <c r="AL40" s="186"/>
      <c r="AM40" s="186"/>
      <c r="AN40" s="186"/>
    </row>
    <row r="41" spans="11:40" x14ac:dyDescent="0.2">
      <c r="Z41" s="187" t="s">
        <v>568</v>
      </c>
      <c r="AA41" s="186">
        <v>1</v>
      </c>
      <c r="AB41" s="186"/>
      <c r="AC41" s="186"/>
      <c r="AD41" s="186"/>
      <c r="AE41" s="186"/>
      <c r="AF41" s="186"/>
      <c r="AG41" s="186"/>
      <c r="AH41" s="186"/>
      <c r="AI41" s="186"/>
      <c r="AJ41" s="186"/>
      <c r="AK41" s="186"/>
      <c r="AL41" s="186"/>
      <c r="AM41" s="186"/>
      <c r="AN41" s="186"/>
    </row>
    <row r="42" spans="11:40" x14ac:dyDescent="0.2">
      <c r="Z42" s="187" t="s">
        <v>576</v>
      </c>
      <c r="AA42" s="186">
        <v>56</v>
      </c>
      <c r="AB42" s="186"/>
      <c r="AC42" s="186"/>
      <c r="AD42" s="186"/>
      <c r="AE42" s="186"/>
      <c r="AF42" s="186"/>
      <c r="AG42" s="186"/>
      <c r="AH42" s="186"/>
      <c r="AI42" s="186"/>
      <c r="AJ42" s="186"/>
      <c r="AK42" s="186"/>
      <c r="AL42" s="186"/>
      <c r="AM42" s="186"/>
      <c r="AN42" s="186"/>
    </row>
    <row r="43" spans="11:40" x14ac:dyDescent="0.2">
      <c r="Z43" s="187" t="s">
        <v>580</v>
      </c>
      <c r="AA43" s="186">
        <v>7</v>
      </c>
      <c r="AB43" s="186"/>
      <c r="AC43" s="186"/>
      <c r="AD43" s="186"/>
      <c r="AE43" s="186"/>
      <c r="AF43" s="186"/>
      <c r="AG43" s="186"/>
      <c r="AH43" s="186"/>
      <c r="AI43" s="186"/>
      <c r="AJ43" s="186"/>
      <c r="AK43" s="186"/>
      <c r="AL43" s="186"/>
      <c r="AM43" s="186"/>
      <c r="AN43" s="186"/>
    </row>
    <row r="44" spans="11:40" x14ac:dyDescent="0.2">
      <c r="Z44" s="187" t="s">
        <v>634</v>
      </c>
      <c r="AA44" s="186">
        <v>1</v>
      </c>
      <c r="AB44" s="186"/>
      <c r="AC44" s="186"/>
      <c r="AD44" s="186"/>
      <c r="AE44" s="186"/>
      <c r="AF44" s="186"/>
      <c r="AG44" s="186"/>
      <c r="AH44" s="186"/>
      <c r="AI44" s="186"/>
      <c r="AJ44" s="186"/>
      <c r="AK44" s="186"/>
      <c r="AL44" s="186"/>
      <c r="AM44" s="186"/>
      <c r="AN44" s="186"/>
    </row>
    <row r="45" spans="11:40" x14ac:dyDescent="0.2">
      <c r="Z45" s="187" t="s">
        <v>589</v>
      </c>
      <c r="AA45" s="186">
        <v>2</v>
      </c>
      <c r="AB45" s="186"/>
      <c r="AC45" s="186"/>
      <c r="AD45" s="186"/>
      <c r="AE45" s="186"/>
      <c r="AF45" s="186"/>
      <c r="AG45" s="186"/>
      <c r="AH45" s="186"/>
      <c r="AI45" s="186"/>
      <c r="AJ45" s="186"/>
      <c r="AK45" s="186"/>
      <c r="AL45" s="186"/>
      <c r="AM45" s="186"/>
      <c r="AN45" s="186"/>
    </row>
    <row r="46" spans="11:40" x14ac:dyDescent="0.2">
      <c r="Z46" s="187" t="s">
        <v>1203</v>
      </c>
      <c r="AA46" s="186">
        <v>1</v>
      </c>
      <c r="AB46" s="186"/>
      <c r="AC46" s="186"/>
      <c r="AD46" s="186"/>
      <c r="AE46" s="186"/>
      <c r="AF46" s="186"/>
      <c r="AG46" s="186"/>
      <c r="AH46" s="186"/>
      <c r="AI46" s="186"/>
      <c r="AJ46" s="186"/>
      <c r="AK46" s="186"/>
      <c r="AL46" s="186"/>
      <c r="AM46" s="186"/>
      <c r="AN46" s="186"/>
    </row>
    <row r="47" spans="11:40" x14ac:dyDescent="0.2">
      <c r="Z47" s="187" t="s">
        <v>454</v>
      </c>
      <c r="AA47" s="186">
        <v>1</v>
      </c>
      <c r="AB47" s="186"/>
      <c r="AC47" s="186"/>
      <c r="AD47" s="186"/>
      <c r="AE47" s="186"/>
      <c r="AF47" s="186"/>
      <c r="AG47" s="186"/>
      <c r="AH47" s="186"/>
      <c r="AI47" s="186"/>
      <c r="AJ47" s="186"/>
      <c r="AK47" s="186"/>
      <c r="AL47" s="186"/>
      <c r="AM47" s="186"/>
      <c r="AN47" s="186"/>
    </row>
    <row r="48" spans="11:40" x14ac:dyDescent="0.2">
      <c r="Z48" s="187" t="s">
        <v>455</v>
      </c>
      <c r="AA48" s="186">
        <v>1</v>
      </c>
      <c r="AB48" s="186"/>
      <c r="AC48" s="186"/>
      <c r="AD48" s="186"/>
      <c r="AE48" s="186"/>
      <c r="AF48" s="186"/>
      <c r="AG48" s="186"/>
      <c r="AH48" s="186"/>
      <c r="AI48" s="186"/>
      <c r="AJ48" s="186"/>
      <c r="AK48" s="186"/>
      <c r="AL48" s="186"/>
      <c r="AM48" s="186"/>
      <c r="AN48" s="186"/>
    </row>
    <row r="49" spans="26:40" x14ac:dyDescent="0.2">
      <c r="Z49" s="187" t="s">
        <v>457</v>
      </c>
      <c r="AA49" s="186">
        <v>2</v>
      </c>
      <c r="AB49" s="186"/>
      <c r="AC49" s="186"/>
      <c r="AD49" s="186"/>
      <c r="AE49" s="186"/>
      <c r="AF49" s="186"/>
      <c r="AG49" s="186"/>
      <c r="AH49" s="186"/>
      <c r="AI49" s="186"/>
      <c r="AJ49" s="186"/>
      <c r="AK49" s="186"/>
      <c r="AL49" s="186"/>
      <c r="AM49" s="186"/>
      <c r="AN49" s="186"/>
    </row>
    <row r="50" spans="26:40" x14ac:dyDescent="0.2">
      <c r="Z50" s="187" t="s">
        <v>465</v>
      </c>
      <c r="AA50" s="186">
        <v>2</v>
      </c>
      <c r="AB50" s="186"/>
      <c r="AC50" s="186"/>
      <c r="AD50" s="186"/>
      <c r="AE50" s="186"/>
      <c r="AF50" s="186"/>
      <c r="AG50" s="186"/>
      <c r="AH50" s="186"/>
      <c r="AI50" s="186"/>
      <c r="AJ50" s="186"/>
      <c r="AK50" s="186"/>
      <c r="AL50" s="186"/>
      <c r="AM50" s="186"/>
      <c r="AN50" s="186"/>
    </row>
    <row r="51" spans="26:40" x14ac:dyDescent="0.2">
      <c r="Z51" s="187" t="s">
        <v>462</v>
      </c>
      <c r="AA51" s="186">
        <v>1</v>
      </c>
      <c r="AB51" s="186"/>
      <c r="AC51" s="186"/>
      <c r="AD51" s="186"/>
      <c r="AE51" s="186"/>
      <c r="AF51" s="186"/>
      <c r="AG51" s="186"/>
      <c r="AH51" s="186"/>
      <c r="AI51" s="186"/>
      <c r="AJ51" s="186"/>
      <c r="AK51" s="186"/>
      <c r="AL51" s="186"/>
      <c r="AM51" s="186"/>
      <c r="AN51" s="186"/>
    </row>
    <row r="52" spans="26:40" x14ac:dyDescent="0.2">
      <c r="Z52" s="187" t="s">
        <v>460</v>
      </c>
      <c r="AA52" s="186">
        <v>1</v>
      </c>
      <c r="AB52" s="186"/>
      <c r="AC52" s="186"/>
      <c r="AD52" s="186"/>
      <c r="AE52" s="186"/>
      <c r="AF52" s="186"/>
      <c r="AG52" s="186"/>
      <c r="AH52" s="186"/>
      <c r="AI52" s="186"/>
      <c r="AJ52" s="186"/>
      <c r="AK52" s="186"/>
      <c r="AL52" s="186"/>
      <c r="AM52" s="186"/>
      <c r="AN52" s="186"/>
    </row>
    <row r="53" spans="26:40" x14ac:dyDescent="0.2">
      <c r="Z53" s="187" t="s">
        <v>474</v>
      </c>
      <c r="AA53" s="186">
        <v>2</v>
      </c>
      <c r="AB53" s="186"/>
      <c r="AC53" s="186"/>
      <c r="AD53" s="186"/>
      <c r="AE53" s="186"/>
      <c r="AF53" s="186"/>
      <c r="AG53" s="186"/>
      <c r="AH53" s="186"/>
      <c r="AI53" s="186"/>
      <c r="AJ53" s="186"/>
      <c r="AK53" s="186"/>
      <c r="AL53" s="186"/>
      <c r="AM53" s="186"/>
      <c r="AN53" s="186"/>
    </row>
    <row r="54" spans="26:40" x14ac:dyDescent="0.2">
      <c r="Z54" s="187" t="s">
        <v>475</v>
      </c>
      <c r="AA54" s="186">
        <v>5</v>
      </c>
      <c r="AB54" s="186"/>
      <c r="AC54" s="186"/>
      <c r="AD54" s="186"/>
      <c r="AE54" s="186"/>
      <c r="AF54" s="186"/>
      <c r="AG54" s="186"/>
      <c r="AH54" s="186"/>
      <c r="AI54" s="186"/>
      <c r="AJ54" s="186"/>
      <c r="AK54" s="186"/>
      <c r="AL54" s="186"/>
      <c r="AM54" s="186"/>
      <c r="AN54" s="186"/>
    </row>
    <row r="55" spans="26:40" x14ac:dyDescent="0.2">
      <c r="Z55" s="187" t="s">
        <v>507</v>
      </c>
      <c r="AA55" s="186">
        <v>6</v>
      </c>
      <c r="AB55" s="186"/>
      <c r="AC55" s="186"/>
      <c r="AD55" s="186"/>
      <c r="AE55" s="186"/>
      <c r="AF55" s="186"/>
      <c r="AG55" s="186"/>
      <c r="AH55" s="186"/>
      <c r="AI55" s="186"/>
      <c r="AJ55" s="186"/>
      <c r="AK55" s="186"/>
      <c r="AL55" s="186"/>
      <c r="AM55" s="186"/>
      <c r="AN55" s="186"/>
    </row>
    <row r="56" spans="26:40" x14ac:dyDescent="0.2">
      <c r="Z56" s="187" t="s">
        <v>506</v>
      </c>
      <c r="AA56" s="186">
        <v>4</v>
      </c>
      <c r="AB56" s="186"/>
      <c r="AC56" s="186"/>
      <c r="AD56" s="186"/>
      <c r="AE56" s="186"/>
      <c r="AF56" s="186"/>
      <c r="AG56" s="186"/>
      <c r="AH56" s="186"/>
      <c r="AI56" s="186"/>
      <c r="AJ56" s="186"/>
      <c r="AK56" s="186"/>
      <c r="AL56" s="186"/>
      <c r="AM56" s="186"/>
      <c r="AN56" s="186"/>
    </row>
    <row r="57" spans="26:40" x14ac:dyDescent="0.2">
      <c r="Z57" s="187" t="s">
        <v>508</v>
      </c>
      <c r="AA57" s="186">
        <v>5</v>
      </c>
      <c r="AB57" s="186"/>
      <c r="AC57" s="186"/>
      <c r="AD57" s="186"/>
      <c r="AE57" s="186"/>
      <c r="AF57" s="186"/>
      <c r="AG57" s="186"/>
      <c r="AH57" s="186"/>
      <c r="AI57" s="186"/>
      <c r="AJ57" s="186"/>
      <c r="AK57" s="186"/>
      <c r="AL57" s="186"/>
      <c r="AM57" s="186"/>
      <c r="AN57" s="186"/>
    </row>
    <row r="58" spans="26:40" x14ac:dyDescent="0.2">
      <c r="Z58" s="187" t="s">
        <v>533</v>
      </c>
      <c r="AA58" s="186">
        <v>2</v>
      </c>
      <c r="AB58" s="186"/>
      <c r="AC58" s="186"/>
      <c r="AD58" s="186"/>
      <c r="AE58" s="186"/>
      <c r="AF58" s="186"/>
      <c r="AG58" s="186"/>
      <c r="AH58" s="186"/>
      <c r="AI58" s="186"/>
      <c r="AJ58" s="186"/>
      <c r="AK58" s="186"/>
      <c r="AL58" s="186"/>
      <c r="AM58" s="186"/>
      <c r="AN58" s="186"/>
    </row>
    <row r="59" spans="26:40" x14ac:dyDescent="0.2">
      <c r="Z59" s="187" t="s">
        <v>539</v>
      </c>
      <c r="AA59" s="186">
        <v>1</v>
      </c>
      <c r="AB59" s="186"/>
      <c r="AC59" s="186"/>
      <c r="AD59" s="186"/>
      <c r="AE59" s="186"/>
      <c r="AF59" s="186"/>
      <c r="AG59" s="186"/>
      <c r="AH59" s="186"/>
      <c r="AI59" s="186"/>
      <c r="AJ59" s="186"/>
      <c r="AK59" s="186"/>
      <c r="AL59" s="186"/>
      <c r="AM59" s="186"/>
      <c r="AN59" s="186"/>
    </row>
    <row r="60" spans="26:40" x14ac:dyDescent="0.2">
      <c r="Z60" s="187" t="s">
        <v>542</v>
      </c>
      <c r="AA60" s="186">
        <v>1</v>
      </c>
      <c r="AB60" s="186"/>
      <c r="AC60" s="186"/>
      <c r="AD60" s="186"/>
      <c r="AE60" s="186"/>
      <c r="AF60" s="186"/>
      <c r="AG60" s="186"/>
      <c r="AH60" s="186"/>
      <c r="AI60" s="186"/>
      <c r="AJ60" s="186"/>
      <c r="AK60" s="186"/>
      <c r="AL60" s="186"/>
      <c r="AM60" s="186"/>
      <c r="AN60" s="186"/>
    </row>
    <row r="61" spans="26:40" x14ac:dyDescent="0.2">
      <c r="Z61" s="187" t="s">
        <v>1063</v>
      </c>
      <c r="AA61" s="186">
        <v>1</v>
      </c>
      <c r="AB61" s="186"/>
      <c r="AC61" s="186"/>
      <c r="AD61" s="186"/>
      <c r="AE61" s="186"/>
      <c r="AF61" s="186"/>
      <c r="AG61" s="186"/>
      <c r="AH61" s="186"/>
      <c r="AI61" s="186"/>
      <c r="AJ61" s="186"/>
      <c r="AK61" s="186"/>
      <c r="AL61" s="186"/>
      <c r="AM61" s="186"/>
      <c r="AN61" s="186"/>
    </row>
    <row r="62" spans="26:40" x14ac:dyDescent="0.2">
      <c r="Z62" s="187" t="s">
        <v>678</v>
      </c>
      <c r="AA62" s="186">
        <v>4</v>
      </c>
      <c r="AB62" s="186"/>
      <c r="AC62" s="186"/>
      <c r="AD62" s="186"/>
      <c r="AE62" s="186"/>
      <c r="AF62" s="186"/>
      <c r="AG62" s="186"/>
      <c r="AH62" s="186"/>
      <c r="AI62" s="186"/>
      <c r="AJ62" s="186"/>
      <c r="AK62" s="186"/>
      <c r="AL62" s="186"/>
      <c r="AM62" s="186"/>
      <c r="AN62" s="186"/>
    </row>
    <row r="63" spans="26:40" x14ac:dyDescent="0.2">
      <c r="Z63" s="187" t="s">
        <v>679</v>
      </c>
      <c r="AA63" s="186">
        <v>4</v>
      </c>
      <c r="AB63" s="186"/>
      <c r="AC63" s="186"/>
      <c r="AD63" s="186"/>
      <c r="AE63" s="186"/>
      <c r="AF63" s="186"/>
      <c r="AG63" s="186"/>
      <c r="AH63" s="186"/>
      <c r="AI63" s="186"/>
      <c r="AJ63" s="186"/>
      <c r="AK63" s="186"/>
      <c r="AL63" s="186"/>
      <c r="AM63" s="186"/>
      <c r="AN63" s="186"/>
    </row>
    <row r="64" spans="26:40" x14ac:dyDescent="0.2">
      <c r="Z64" s="187" t="s">
        <v>680</v>
      </c>
      <c r="AA64" s="186">
        <v>4</v>
      </c>
      <c r="AB64" s="186"/>
      <c r="AC64" s="186"/>
      <c r="AD64" s="186"/>
      <c r="AE64" s="186"/>
      <c r="AF64" s="186"/>
      <c r="AG64" s="186"/>
      <c r="AH64" s="186"/>
      <c r="AI64" s="186"/>
      <c r="AJ64" s="186"/>
      <c r="AK64" s="186"/>
      <c r="AL64" s="186"/>
      <c r="AM64" s="186"/>
      <c r="AN64" s="186"/>
    </row>
    <row r="65" spans="26:40" x14ac:dyDescent="0.2">
      <c r="Z65" s="187" t="s">
        <v>575</v>
      </c>
      <c r="AA65" s="186">
        <v>6</v>
      </c>
      <c r="AB65" s="186"/>
      <c r="AC65" s="186"/>
      <c r="AD65" s="186"/>
      <c r="AE65" s="186"/>
      <c r="AF65" s="186"/>
      <c r="AG65" s="186"/>
      <c r="AH65" s="186"/>
      <c r="AI65" s="186"/>
      <c r="AJ65" s="186"/>
      <c r="AK65" s="186"/>
      <c r="AL65" s="186"/>
      <c r="AM65" s="186"/>
      <c r="AN65" s="186"/>
    </row>
    <row r="66" spans="26:40" x14ac:dyDescent="0.2">
      <c r="Z66" s="187" t="s">
        <v>586</v>
      </c>
      <c r="AA66" s="186">
        <v>1</v>
      </c>
      <c r="AB66" s="186"/>
      <c r="AC66" s="186"/>
      <c r="AD66" s="186"/>
      <c r="AE66" s="186"/>
      <c r="AF66" s="186"/>
      <c r="AG66" s="186"/>
      <c r="AH66" s="186"/>
      <c r="AI66" s="186"/>
      <c r="AJ66" s="186"/>
      <c r="AK66" s="186"/>
      <c r="AL66" s="186"/>
      <c r="AM66" s="186"/>
      <c r="AN66" s="186"/>
    </row>
    <row r="67" spans="26:40" x14ac:dyDescent="0.2">
      <c r="Z67" s="187" t="s">
        <v>587</v>
      </c>
      <c r="AA67" s="186">
        <v>3</v>
      </c>
      <c r="AB67" s="186"/>
      <c r="AC67" s="186"/>
      <c r="AD67" s="186"/>
      <c r="AE67" s="186"/>
      <c r="AF67" s="186"/>
      <c r="AG67" s="186"/>
      <c r="AH67" s="186"/>
      <c r="AI67" s="186"/>
      <c r="AJ67" s="186"/>
      <c r="AK67" s="186"/>
      <c r="AL67" s="186"/>
      <c r="AM67" s="186"/>
      <c r="AN67" s="186"/>
    </row>
    <row r="68" spans="26:40" x14ac:dyDescent="0.2">
      <c r="Z68" s="187" t="s">
        <v>588</v>
      </c>
      <c r="AA68" s="186">
        <v>1</v>
      </c>
      <c r="AB68" s="186"/>
      <c r="AC68" s="186"/>
      <c r="AD68" s="186"/>
      <c r="AE68" s="186"/>
      <c r="AF68" s="186"/>
      <c r="AG68" s="186"/>
      <c r="AH68" s="186"/>
      <c r="AI68" s="186"/>
      <c r="AJ68" s="186"/>
      <c r="AK68" s="186"/>
      <c r="AL68" s="186"/>
      <c r="AM68" s="186"/>
      <c r="AN68" s="186"/>
    </row>
    <row r="69" spans="26:40" x14ac:dyDescent="0.2">
      <c r="Z69" s="187" t="s">
        <v>607</v>
      </c>
      <c r="AA69" s="186">
        <v>1</v>
      </c>
      <c r="AB69" s="186"/>
      <c r="AC69" s="186"/>
      <c r="AD69" s="186"/>
      <c r="AE69" s="186"/>
      <c r="AF69" s="186"/>
      <c r="AG69" s="186"/>
      <c r="AH69" s="186"/>
      <c r="AI69" s="186"/>
      <c r="AJ69" s="186"/>
      <c r="AK69" s="186"/>
      <c r="AL69" s="186"/>
      <c r="AM69" s="186"/>
      <c r="AN69" s="186"/>
    </row>
    <row r="70" spans="26:40" x14ac:dyDescent="0.2">
      <c r="Z70" s="187" t="s">
        <v>608</v>
      </c>
      <c r="AA70" s="186">
        <v>3</v>
      </c>
      <c r="AB70" s="186"/>
      <c r="AC70" s="186"/>
      <c r="AD70" s="186"/>
      <c r="AE70" s="186"/>
      <c r="AF70" s="186"/>
      <c r="AG70" s="186"/>
      <c r="AH70" s="186"/>
      <c r="AI70" s="186"/>
      <c r="AJ70" s="186"/>
      <c r="AK70" s="186"/>
      <c r="AL70" s="186"/>
      <c r="AM70" s="186"/>
      <c r="AN70" s="186"/>
    </row>
    <row r="71" spans="26:40" x14ac:dyDescent="0.2">
      <c r="Z71" s="187" t="s">
        <v>609</v>
      </c>
      <c r="AA71" s="186">
        <v>1</v>
      </c>
      <c r="AB71" s="186"/>
      <c r="AC71" s="186"/>
      <c r="AD71" s="186"/>
      <c r="AE71" s="186"/>
      <c r="AF71" s="186"/>
      <c r="AG71" s="186"/>
      <c r="AH71" s="186"/>
      <c r="AI71" s="186"/>
      <c r="AJ71" s="186"/>
      <c r="AK71" s="186"/>
      <c r="AL71" s="186"/>
      <c r="AM71" s="186"/>
      <c r="AN71" s="186"/>
    </row>
    <row r="72" spans="26:40" x14ac:dyDescent="0.2">
      <c r="Z72" s="187" t="s">
        <v>504</v>
      </c>
      <c r="AA72" s="186">
        <v>1</v>
      </c>
      <c r="AB72" s="186"/>
      <c r="AC72" s="186"/>
      <c r="AD72" s="186"/>
      <c r="AE72" s="186"/>
      <c r="AF72" s="186"/>
      <c r="AG72" s="186"/>
      <c r="AH72" s="186"/>
      <c r="AI72" s="186"/>
      <c r="AJ72" s="186"/>
      <c r="AK72" s="186"/>
      <c r="AL72" s="186"/>
      <c r="AM72" s="186"/>
      <c r="AN72" s="186"/>
    </row>
    <row r="73" spans="26:40" x14ac:dyDescent="0.2">
      <c r="Z73" s="187" t="s">
        <v>650</v>
      </c>
      <c r="AA73" s="186">
        <v>9</v>
      </c>
    </row>
    <row r="74" spans="26:40" x14ac:dyDescent="0.2">
      <c r="Z74" s="187" t="s">
        <v>651</v>
      </c>
      <c r="AA74" s="186">
        <v>3</v>
      </c>
    </row>
    <row r="75" spans="26:40" x14ac:dyDescent="0.2">
      <c r="Z75" s="187" t="s">
        <v>653</v>
      </c>
      <c r="AA75" s="186">
        <v>6</v>
      </c>
    </row>
    <row r="76" spans="26:40" x14ac:dyDescent="0.2">
      <c r="Z76" s="187" t="s">
        <v>654</v>
      </c>
      <c r="AA76" s="186">
        <v>2</v>
      </c>
    </row>
    <row r="77" spans="26:40" x14ac:dyDescent="0.2">
      <c r="Z77" s="187" t="s">
        <v>655</v>
      </c>
      <c r="AA77" s="186">
        <v>5</v>
      </c>
    </row>
    <row r="78" spans="26:40" x14ac:dyDescent="0.2">
      <c r="Z78" s="187" t="s">
        <v>658</v>
      </c>
      <c r="AA78" s="186">
        <v>5</v>
      </c>
    </row>
    <row r="79" spans="26:40" x14ac:dyDescent="0.2">
      <c r="Z79" s="187" t="s">
        <v>660</v>
      </c>
      <c r="AA79" s="186">
        <v>3</v>
      </c>
    </row>
    <row r="80" spans="26:40" x14ac:dyDescent="0.2">
      <c r="Z80" s="187" t="s">
        <v>900</v>
      </c>
      <c r="AA80" s="186">
        <v>1</v>
      </c>
    </row>
    <row r="81" spans="26:27" x14ac:dyDescent="0.2">
      <c r="Z81" s="187" t="s">
        <v>375</v>
      </c>
      <c r="AA81" s="186">
        <v>1</v>
      </c>
    </row>
    <row r="82" spans="26:27" x14ac:dyDescent="0.2">
      <c r="Z82" s="187" t="s">
        <v>71</v>
      </c>
      <c r="AA82" s="186">
        <v>1</v>
      </c>
    </row>
    <row r="83" spans="26:27" x14ac:dyDescent="0.2">
      <c r="Z83" s="187" t="s">
        <v>306</v>
      </c>
      <c r="AA83" s="186">
        <v>1</v>
      </c>
    </row>
    <row r="84" spans="26:27" x14ac:dyDescent="0.2">
      <c r="Z84" s="187" t="s">
        <v>191</v>
      </c>
      <c r="AA84" s="186">
        <v>1</v>
      </c>
    </row>
    <row r="85" spans="26:27" x14ac:dyDescent="0.2">
      <c r="Z85" s="187" t="s">
        <v>199</v>
      </c>
      <c r="AA85" s="186">
        <v>1</v>
      </c>
    </row>
    <row r="86" spans="26:27" x14ac:dyDescent="0.2">
      <c r="Z86" s="187" t="s">
        <v>304</v>
      </c>
      <c r="AA86" s="186">
        <v>1</v>
      </c>
    </row>
    <row r="87" spans="26:27" x14ac:dyDescent="0.2">
      <c r="Z87" s="187" t="s">
        <v>659</v>
      </c>
      <c r="AA87" s="186">
        <v>2</v>
      </c>
    </row>
    <row r="88" spans="26:27" x14ac:dyDescent="0.2">
      <c r="Z88" s="187" t="s">
        <v>182</v>
      </c>
      <c r="AA88" s="186">
        <v>4</v>
      </c>
    </row>
    <row r="89" spans="26:27" x14ac:dyDescent="0.2">
      <c r="Z89" s="187" t="s">
        <v>357</v>
      </c>
      <c r="AA89" s="186">
        <v>2</v>
      </c>
    </row>
    <row r="90" spans="26:27" x14ac:dyDescent="0.2">
      <c r="Z90" s="187" t="s">
        <v>77</v>
      </c>
      <c r="AA90" s="186">
        <v>2</v>
      </c>
    </row>
    <row r="91" spans="26:27" x14ac:dyDescent="0.2">
      <c r="Z91" s="187" t="s">
        <v>1206</v>
      </c>
      <c r="AA91" s="186">
        <v>1</v>
      </c>
    </row>
    <row r="92" spans="26:27" x14ac:dyDescent="0.2">
      <c r="Z92" s="187" t="s">
        <v>183</v>
      </c>
      <c r="AA92" s="186">
        <v>2</v>
      </c>
    </row>
    <row r="93" spans="26:27" x14ac:dyDescent="0.2">
      <c r="Z93" s="159" t="s">
        <v>2053</v>
      </c>
      <c r="AA93" s="186"/>
    </row>
    <row r="94" spans="26:27" x14ac:dyDescent="0.2">
      <c r="Z94" s="187" t="s">
        <v>631</v>
      </c>
      <c r="AA94" s="186">
        <v>6</v>
      </c>
    </row>
    <row r="95" spans="26:27" x14ac:dyDescent="0.2">
      <c r="Z95" s="187" t="s">
        <v>638</v>
      </c>
      <c r="AA95" s="186">
        <v>4</v>
      </c>
    </row>
    <row r="96" spans="26:27" x14ac:dyDescent="0.2">
      <c r="Z96" s="187" t="s">
        <v>1600</v>
      </c>
      <c r="AA96" s="186">
        <v>1</v>
      </c>
    </row>
    <row r="97" spans="26:27" x14ac:dyDescent="0.2">
      <c r="Z97" s="187" t="s">
        <v>1312</v>
      </c>
      <c r="AA97" s="186">
        <v>1</v>
      </c>
    </row>
    <row r="98" spans="26:27" x14ac:dyDescent="0.2">
      <c r="Z98" s="187" t="s">
        <v>1326</v>
      </c>
      <c r="AA98" s="186">
        <v>1</v>
      </c>
    </row>
    <row r="99" spans="26:27" x14ac:dyDescent="0.2">
      <c r="Z99" s="187" t="s">
        <v>1385</v>
      </c>
      <c r="AA99" s="186">
        <v>1</v>
      </c>
    </row>
    <row r="100" spans="26:27" x14ac:dyDescent="0.2">
      <c r="Z100" s="187" t="s">
        <v>1853</v>
      </c>
      <c r="AA100" s="186">
        <v>1</v>
      </c>
    </row>
    <row r="101" spans="26:27" x14ac:dyDescent="0.2">
      <c r="Z101" s="187" t="s">
        <v>1601</v>
      </c>
      <c r="AA101" s="186">
        <v>4</v>
      </c>
    </row>
    <row r="102" spans="26:27" x14ac:dyDescent="0.2">
      <c r="Z102" s="187" t="s">
        <v>689</v>
      </c>
      <c r="AA102" s="186">
        <v>17</v>
      </c>
    </row>
    <row r="103" spans="26:27" x14ac:dyDescent="0.2">
      <c r="Z103" s="187" t="s">
        <v>1898</v>
      </c>
      <c r="AA103" s="186">
        <v>1</v>
      </c>
    </row>
    <row r="104" spans="26:27" x14ac:dyDescent="0.2">
      <c r="Z104" s="187" t="s">
        <v>558</v>
      </c>
      <c r="AA104" s="186">
        <v>1</v>
      </c>
    </row>
    <row r="105" spans="26:27" x14ac:dyDescent="0.2">
      <c r="Z105" s="187" t="s">
        <v>576</v>
      </c>
      <c r="AA105" s="186">
        <v>49</v>
      </c>
    </row>
    <row r="106" spans="26:27" x14ac:dyDescent="0.2">
      <c r="Z106" s="187" t="s">
        <v>580</v>
      </c>
      <c r="AA106" s="186">
        <v>3</v>
      </c>
    </row>
    <row r="107" spans="26:27" x14ac:dyDescent="0.2">
      <c r="Z107" s="187" t="s">
        <v>465</v>
      </c>
      <c r="AA107" s="186">
        <v>1</v>
      </c>
    </row>
    <row r="108" spans="26:27" x14ac:dyDescent="0.2">
      <c r="Z108" s="187" t="s">
        <v>462</v>
      </c>
      <c r="AA108" s="186">
        <v>2</v>
      </c>
    </row>
    <row r="109" spans="26:27" x14ac:dyDescent="0.2">
      <c r="Z109" s="187" t="s">
        <v>507</v>
      </c>
      <c r="AA109" s="186">
        <v>2</v>
      </c>
    </row>
    <row r="110" spans="26:27" x14ac:dyDescent="0.2">
      <c r="Z110" s="187" t="s">
        <v>506</v>
      </c>
      <c r="AA110" s="186">
        <v>5</v>
      </c>
    </row>
    <row r="111" spans="26:27" x14ac:dyDescent="0.2">
      <c r="Z111" s="187" t="s">
        <v>633</v>
      </c>
      <c r="AA111" s="186">
        <v>2</v>
      </c>
    </row>
    <row r="112" spans="26:27" x14ac:dyDescent="0.2">
      <c r="Z112" s="187" t="s">
        <v>921</v>
      </c>
      <c r="AA112" s="186">
        <v>2</v>
      </c>
    </row>
    <row r="113" spans="26:27" x14ac:dyDescent="0.2">
      <c r="Z113" s="187" t="s">
        <v>1525</v>
      </c>
      <c r="AA113" s="186">
        <v>1</v>
      </c>
    </row>
    <row r="114" spans="26:27" x14ac:dyDescent="0.2">
      <c r="Z114" s="187" t="s">
        <v>1033</v>
      </c>
      <c r="AA114" s="186">
        <v>2</v>
      </c>
    </row>
    <row r="115" spans="26:27" x14ac:dyDescent="0.2">
      <c r="Z115" s="187" t="s">
        <v>1063</v>
      </c>
      <c r="AA115" s="186">
        <v>2</v>
      </c>
    </row>
    <row r="116" spans="26:27" x14ac:dyDescent="0.2">
      <c r="Z116" s="187" t="s">
        <v>1526</v>
      </c>
      <c r="AA116" s="186">
        <v>4</v>
      </c>
    </row>
    <row r="117" spans="26:27" x14ac:dyDescent="0.2">
      <c r="Z117" s="187" t="s">
        <v>678</v>
      </c>
      <c r="AA117" s="186">
        <v>17</v>
      </c>
    </row>
    <row r="118" spans="26:27" x14ac:dyDescent="0.2">
      <c r="Z118" s="187" t="s">
        <v>1615</v>
      </c>
      <c r="AA118" s="186">
        <v>4</v>
      </c>
    </row>
    <row r="119" spans="26:27" x14ac:dyDescent="0.2">
      <c r="Z119" s="187" t="s">
        <v>679</v>
      </c>
      <c r="AA119" s="186">
        <v>17</v>
      </c>
    </row>
    <row r="120" spans="26:27" x14ac:dyDescent="0.2">
      <c r="Z120" s="187" t="s">
        <v>1527</v>
      </c>
      <c r="AA120" s="186">
        <v>4</v>
      </c>
    </row>
    <row r="121" spans="26:27" x14ac:dyDescent="0.2">
      <c r="Z121" s="187" t="s">
        <v>680</v>
      </c>
      <c r="AA121" s="186">
        <v>16</v>
      </c>
    </row>
    <row r="122" spans="26:27" x14ac:dyDescent="0.2">
      <c r="Z122" s="187" t="s">
        <v>1267</v>
      </c>
      <c r="AA122" s="186">
        <v>9</v>
      </c>
    </row>
    <row r="123" spans="26:27" x14ac:dyDescent="0.2">
      <c r="Z123" s="187" t="s">
        <v>607</v>
      </c>
      <c r="AA123" s="186">
        <v>1</v>
      </c>
    </row>
    <row r="124" spans="26:27" x14ac:dyDescent="0.2">
      <c r="Z124" s="187" t="s">
        <v>650</v>
      </c>
      <c r="AA124" s="186">
        <v>7</v>
      </c>
    </row>
    <row r="125" spans="26:27" x14ac:dyDescent="0.2">
      <c r="Z125" s="187" t="s">
        <v>651</v>
      </c>
      <c r="AA125" s="186">
        <v>3</v>
      </c>
    </row>
    <row r="126" spans="26:27" x14ac:dyDescent="0.2">
      <c r="Z126" s="187" t="s">
        <v>1369</v>
      </c>
      <c r="AA126" s="186">
        <v>2</v>
      </c>
    </row>
    <row r="127" spans="26:27" x14ac:dyDescent="0.2">
      <c r="Z127" s="187" t="s">
        <v>1370</v>
      </c>
      <c r="AA127" s="186">
        <v>2</v>
      </c>
    </row>
    <row r="128" spans="26:27" x14ac:dyDescent="0.2">
      <c r="Z128" s="187" t="s">
        <v>653</v>
      </c>
      <c r="AA128" s="186">
        <v>2</v>
      </c>
    </row>
    <row r="129" spans="26:27" x14ac:dyDescent="0.2">
      <c r="Z129" s="187" t="s">
        <v>654</v>
      </c>
      <c r="AA129" s="186">
        <v>1</v>
      </c>
    </row>
    <row r="130" spans="26:27" x14ac:dyDescent="0.2">
      <c r="Z130" s="187" t="s">
        <v>2098</v>
      </c>
      <c r="AA130" s="186">
        <v>1</v>
      </c>
    </row>
    <row r="131" spans="26:27" x14ac:dyDescent="0.2">
      <c r="Z131" s="187" t="s">
        <v>2080</v>
      </c>
      <c r="AA131" s="186">
        <v>1</v>
      </c>
    </row>
    <row r="132" spans="26:27" x14ac:dyDescent="0.2">
      <c r="Z132" s="187" t="s">
        <v>2097</v>
      </c>
      <c r="AA132" s="186">
        <v>1</v>
      </c>
    </row>
    <row r="133" spans="26:27" x14ac:dyDescent="0.2">
      <c r="Z133" s="187" t="s">
        <v>1162</v>
      </c>
      <c r="AA133" s="186">
        <v>1</v>
      </c>
    </row>
    <row r="134" spans="26:27" x14ac:dyDescent="0.2">
      <c r="Z134" s="187" t="s">
        <v>1545</v>
      </c>
      <c r="AA134" s="186">
        <v>2</v>
      </c>
    </row>
    <row r="135" spans="26:27" x14ac:dyDescent="0.2">
      <c r="Z135" s="187" t="s">
        <v>1269</v>
      </c>
      <c r="AA135" s="186">
        <v>1</v>
      </c>
    </row>
    <row r="136" spans="26:27" x14ac:dyDescent="0.2">
      <c r="Z136" s="187" t="s">
        <v>304</v>
      </c>
      <c r="AA136" s="186">
        <v>1</v>
      </c>
    </row>
    <row r="137" spans="26:27" x14ac:dyDescent="0.2">
      <c r="Z137" s="187" t="s">
        <v>2138</v>
      </c>
      <c r="AA137" s="186">
        <v>1</v>
      </c>
    </row>
    <row r="138" spans="26:27" x14ac:dyDescent="0.2">
      <c r="Z138" s="187" t="s">
        <v>1043</v>
      </c>
      <c r="AA138" s="186">
        <v>2</v>
      </c>
    </row>
    <row r="139" spans="26:27" x14ac:dyDescent="0.2">
      <c r="Z139" s="187" t="s">
        <v>1044</v>
      </c>
      <c r="AA139" s="186">
        <v>2</v>
      </c>
    </row>
    <row r="140" spans="26:27" x14ac:dyDescent="0.2">
      <c r="Z140" s="187" t="s">
        <v>1501</v>
      </c>
      <c r="AA140" s="186">
        <v>1</v>
      </c>
    </row>
    <row r="141" spans="26:27" x14ac:dyDescent="0.2">
      <c r="Z141" s="187" t="s">
        <v>182</v>
      </c>
      <c r="AA141" s="186">
        <v>1</v>
      </c>
    </row>
    <row r="142" spans="26:27" x14ac:dyDescent="0.2">
      <c r="Z142" s="187" t="s">
        <v>1572</v>
      </c>
      <c r="AA142" s="186">
        <v>1</v>
      </c>
    </row>
    <row r="143" spans="26:27" x14ac:dyDescent="0.2">
      <c r="Z143" s="187" t="s">
        <v>1960</v>
      </c>
      <c r="AA143" s="186">
        <v>1</v>
      </c>
    </row>
    <row r="144" spans="26:27" x14ac:dyDescent="0.2">
      <c r="Z144" s="187" t="s">
        <v>1403</v>
      </c>
      <c r="AA144" s="186">
        <v>1</v>
      </c>
    </row>
    <row r="145" spans="26:27" x14ac:dyDescent="0.2">
      <c r="Z145" s="187" t="s">
        <v>1393</v>
      </c>
      <c r="AA145" s="186">
        <v>3</v>
      </c>
    </row>
    <row r="146" spans="26:27" x14ac:dyDescent="0.2">
      <c r="Z146" s="187" t="s">
        <v>1599</v>
      </c>
      <c r="AA146" s="186">
        <v>2</v>
      </c>
    </row>
    <row r="147" spans="26:27" x14ac:dyDescent="0.2">
      <c r="Z147" s="187" t="s">
        <v>77</v>
      </c>
      <c r="AA147" s="186">
        <v>2</v>
      </c>
    </row>
    <row r="148" spans="26:27" x14ac:dyDescent="0.2">
      <c r="Z148" s="187" t="s">
        <v>1206</v>
      </c>
      <c r="AA148" s="186">
        <v>3</v>
      </c>
    </row>
    <row r="149" spans="26:27" x14ac:dyDescent="0.2">
      <c r="Z149" s="187" t="s">
        <v>2201</v>
      </c>
      <c r="AA149" s="186">
        <v>1</v>
      </c>
    </row>
    <row r="150" spans="26:27" x14ac:dyDescent="0.2">
      <c r="Z150" s="159" t="s">
        <v>2148</v>
      </c>
      <c r="AA150" s="186"/>
    </row>
    <row r="151" spans="26:27" x14ac:dyDescent="0.2">
      <c r="Z151" s="187" t="s">
        <v>1601</v>
      </c>
      <c r="AA151" s="186">
        <v>1</v>
      </c>
    </row>
    <row r="152" spans="26:27" x14ac:dyDescent="0.2">
      <c r="Z152" s="187" t="s">
        <v>921</v>
      </c>
      <c r="AA152" s="186">
        <v>1</v>
      </c>
    </row>
    <row r="153" spans="26:27" x14ac:dyDescent="0.2">
      <c r="Z153" s="187" t="s">
        <v>1267</v>
      </c>
      <c r="AA153" s="186">
        <v>1</v>
      </c>
    </row>
    <row r="154" spans="26:27" x14ac:dyDescent="0.2">
      <c r="Z154" s="187" t="s">
        <v>650</v>
      </c>
      <c r="AA154" s="186">
        <v>4</v>
      </c>
    </row>
    <row r="155" spans="26:27" x14ac:dyDescent="0.2">
      <c r="Z155" s="159" t="s">
        <v>2000</v>
      </c>
      <c r="AA155" s="186">
        <v>462</v>
      </c>
    </row>
  </sheetData>
  <mergeCells count="3">
    <mergeCell ref="K1:M2"/>
    <mergeCell ref="C1:D2"/>
    <mergeCell ref="T1:U2"/>
  </mergeCells>
  <pageMargins left="0.7" right="0.7" top="0.75" bottom="0.75" header="0.3" footer="0.3"/>
  <drawing r:id="rId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'Paramètres listes'!$C$2:$C$3</xm:f>
          </x14:formula1>
          <xm:sqref>J5</xm:sqref>
        </x14:dataValidation>
      </x14:dataValidations>
    </ext>
    <ext xmlns:x14="http://schemas.microsoft.com/office/spreadsheetml/2009/9/main" uri="{A8765BA9-456A-4dab-B4F3-ACF838C121DE}">
      <x14:slicerList>
        <x14:slicer r:id="rId6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autoPageBreaks="0" fitToPage="1"/>
  </sheetPr>
  <dimension ref="A1:K35"/>
  <sheetViews>
    <sheetView workbookViewId="0">
      <selection activeCell="E33" sqref="E33"/>
    </sheetView>
  </sheetViews>
  <sheetFormatPr baseColWidth="10" defaultRowHeight="12.75" x14ac:dyDescent="0.2"/>
  <cols>
    <col min="1" max="1" width="22.140625" customWidth="1"/>
    <col min="2" max="2" width="21.140625" customWidth="1"/>
    <col min="3" max="3" width="21.28515625" customWidth="1"/>
    <col min="5" max="5" width="64" customWidth="1"/>
    <col min="8" max="8" width="14.28515625" customWidth="1"/>
    <col min="9" max="9" width="14.42578125" customWidth="1"/>
    <col min="10" max="10" width="17" customWidth="1"/>
  </cols>
  <sheetData>
    <row r="1" spans="1:11" x14ac:dyDescent="0.2">
      <c r="A1" s="283" t="s">
        <v>25</v>
      </c>
      <c r="B1" s="283" t="s">
        <v>2120</v>
      </c>
      <c r="C1" s="283" t="s">
        <v>2124</v>
      </c>
      <c r="D1" s="193"/>
    </row>
    <row r="2" spans="1:11" x14ac:dyDescent="0.2">
      <c r="A2" s="282" t="s">
        <v>1893</v>
      </c>
      <c r="B2" s="282" t="s">
        <v>141</v>
      </c>
      <c r="C2" s="282" t="s">
        <v>1096</v>
      </c>
      <c r="D2" s="193"/>
    </row>
    <row r="3" spans="1:11" s="1" customFormat="1" ht="15.75" customHeight="1" x14ac:dyDescent="0.2">
      <c r="A3" s="282" t="s">
        <v>1897</v>
      </c>
      <c r="B3" s="282" t="s">
        <v>840</v>
      </c>
      <c r="C3" s="282" t="s">
        <v>1097</v>
      </c>
      <c r="D3" s="284"/>
      <c r="E3" s="12"/>
      <c r="F3" s="13"/>
      <c r="G3" s="14"/>
      <c r="H3" s="15"/>
      <c r="I3" s="15"/>
      <c r="J3" s="13"/>
      <c r="K3" s="16"/>
    </row>
    <row r="4" spans="1:11" s="1" customFormat="1" ht="15.75" x14ac:dyDescent="0.2">
      <c r="A4" s="282" t="s">
        <v>1937</v>
      </c>
      <c r="B4" s="282"/>
      <c r="C4" s="3"/>
      <c r="D4" s="286"/>
      <c r="E4" s="5"/>
      <c r="F4" s="6"/>
      <c r="G4" s="7"/>
      <c r="H4" s="8"/>
      <c r="I4" s="8"/>
      <c r="J4" s="9"/>
      <c r="K4" s="10"/>
    </row>
    <row r="5" spans="1:11" s="1" customFormat="1" ht="15.75" x14ac:dyDescent="0.2">
      <c r="A5" s="285"/>
      <c r="B5" s="282"/>
      <c r="C5" s="3"/>
      <c r="D5" s="286"/>
      <c r="E5" s="11"/>
      <c r="F5" s="6"/>
      <c r="G5" s="7"/>
      <c r="H5" s="8"/>
      <c r="I5" s="8"/>
      <c r="J5" s="9"/>
      <c r="K5" s="10"/>
    </row>
    <row r="6" spans="1:11" s="1" customFormat="1" ht="15.75" x14ac:dyDescent="0.2">
      <c r="A6" s="282"/>
      <c r="B6" s="282"/>
      <c r="C6" s="3"/>
      <c r="D6" s="286"/>
      <c r="E6" s="11"/>
      <c r="F6" s="6"/>
      <c r="G6" s="7"/>
      <c r="H6" s="8"/>
      <c r="I6" s="8"/>
      <c r="J6" s="9"/>
      <c r="K6" s="10"/>
    </row>
    <row r="7" spans="1:11" s="1" customFormat="1" ht="15.75" x14ac:dyDescent="0.2">
      <c r="A7" s="282"/>
      <c r="B7" s="282"/>
      <c r="C7" s="3"/>
      <c r="D7" s="286"/>
      <c r="E7" s="11"/>
      <c r="F7" s="6"/>
      <c r="G7" s="7"/>
      <c r="H7" s="8"/>
      <c r="I7" s="8"/>
      <c r="J7" s="9"/>
      <c r="K7" s="10"/>
    </row>
    <row r="8" spans="1:11" s="1" customFormat="1" ht="15.75" x14ac:dyDescent="0.2">
      <c r="A8" s="282"/>
      <c r="B8" s="282"/>
      <c r="C8" s="3"/>
      <c r="D8" s="286"/>
      <c r="E8" s="12"/>
      <c r="F8" s="6"/>
      <c r="G8" s="7"/>
      <c r="H8" s="8"/>
      <c r="I8" s="8"/>
      <c r="J8" s="9"/>
      <c r="K8" s="10"/>
    </row>
    <row r="9" spans="1:11" s="1" customFormat="1" ht="15.75" x14ac:dyDescent="0.2">
      <c r="A9" s="282"/>
      <c r="B9" s="282"/>
      <c r="C9" s="3"/>
      <c r="D9" s="286"/>
      <c r="E9" s="12"/>
      <c r="F9" s="6"/>
      <c r="G9" s="7"/>
      <c r="H9" s="8"/>
      <c r="I9" s="8"/>
      <c r="J9" s="9"/>
      <c r="K9" s="10"/>
    </row>
    <row r="10" spans="1:11" s="1" customFormat="1" ht="15.75" x14ac:dyDescent="0.2">
      <c r="A10" s="282"/>
      <c r="B10" s="282"/>
      <c r="C10" s="3"/>
      <c r="D10" s="286"/>
      <c r="E10" s="12"/>
      <c r="F10" s="6"/>
      <c r="G10" s="7"/>
      <c r="H10" s="8"/>
      <c r="I10" s="8"/>
      <c r="J10" s="9"/>
      <c r="K10" s="10"/>
    </row>
    <row r="11" spans="1:11" s="1" customFormat="1" ht="15.75" x14ac:dyDescent="0.2">
      <c r="A11" s="282"/>
      <c r="B11" s="282"/>
      <c r="C11" s="3"/>
      <c r="D11" s="286"/>
      <c r="E11" s="12"/>
      <c r="F11" s="6"/>
      <c r="G11" s="7"/>
      <c r="H11" s="8"/>
      <c r="I11" s="8"/>
      <c r="J11" s="9"/>
      <c r="K11" s="10"/>
    </row>
    <row r="12" spans="1:11" s="1" customFormat="1" ht="15.75" x14ac:dyDescent="0.2">
      <c r="A12" s="282"/>
      <c r="B12" s="282"/>
      <c r="C12" s="3"/>
      <c r="D12" s="286"/>
      <c r="E12" s="12"/>
      <c r="F12" s="6"/>
      <c r="G12" s="7"/>
      <c r="H12" s="8"/>
      <c r="I12" s="8"/>
      <c r="J12" s="9"/>
      <c r="K12" s="10"/>
    </row>
    <row r="13" spans="1:11" s="1" customFormat="1" ht="15.75" x14ac:dyDescent="0.2">
      <c r="A13" s="282"/>
      <c r="B13" s="282"/>
      <c r="C13" s="3"/>
      <c r="D13" s="286"/>
      <c r="E13" s="11"/>
      <c r="F13" s="6"/>
      <c r="G13" s="7"/>
      <c r="H13" s="8"/>
      <c r="I13" s="8"/>
      <c r="J13" s="9"/>
      <c r="K13" s="10"/>
    </row>
    <row r="14" spans="1:11" s="1" customFormat="1" ht="15.75" x14ac:dyDescent="0.2">
      <c r="A14" s="2"/>
      <c r="B14" s="282"/>
      <c r="C14" s="3"/>
      <c r="D14" s="4"/>
      <c r="E14" s="11"/>
      <c r="F14" s="6"/>
      <c r="G14" s="7"/>
      <c r="H14" s="8"/>
      <c r="I14" s="8"/>
      <c r="J14" s="9"/>
      <c r="K14" s="10"/>
    </row>
    <row r="15" spans="1:11" s="1" customFormat="1" ht="15" x14ac:dyDescent="0.2">
      <c r="A15" s="17"/>
      <c r="B15" s="282"/>
      <c r="C15" s="17"/>
      <c r="D15" s="17"/>
      <c r="E15" s="17"/>
      <c r="F15" s="17"/>
      <c r="G15" s="17"/>
      <c r="H15" s="17"/>
      <c r="I15" s="17"/>
      <c r="J15" s="17"/>
      <c r="K15" s="17"/>
    </row>
    <row r="16" spans="1:11" s="1" customFormat="1" ht="15" x14ac:dyDescent="0.2">
      <c r="B16" s="282"/>
    </row>
    <row r="17" spans="1:3" s="1" customFormat="1" ht="15" x14ac:dyDescent="0.2">
      <c r="B17" s="282"/>
    </row>
    <row r="18" spans="1:3" s="1" customFormat="1" ht="15" x14ac:dyDescent="0.2">
      <c r="B18" s="282"/>
    </row>
    <row r="19" spans="1:3" s="1" customFormat="1" ht="15" x14ac:dyDescent="0.2">
      <c r="B19" s="282"/>
    </row>
    <row r="20" spans="1:3" s="1" customFormat="1" ht="15" x14ac:dyDescent="0.2">
      <c r="B20" s="282"/>
    </row>
    <row r="21" spans="1:3" s="1" customFormat="1" ht="15" x14ac:dyDescent="0.2">
      <c r="B21" s="282"/>
    </row>
    <row r="22" spans="1:3" s="1" customFormat="1" ht="15" x14ac:dyDescent="0.2">
      <c r="B22" s="282"/>
    </row>
    <row r="23" spans="1:3" s="1" customFormat="1" ht="15" x14ac:dyDescent="0.2">
      <c r="B23" s="282"/>
    </row>
    <row r="24" spans="1:3" s="1" customFormat="1" ht="15" x14ac:dyDescent="0.2"/>
    <row r="25" spans="1:3" s="1" customFormat="1" ht="15" x14ac:dyDescent="0.2"/>
    <row r="26" spans="1:3" s="1" customFormat="1" ht="15" x14ac:dyDescent="0.2"/>
    <row r="27" spans="1:3" s="1" customFormat="1" ht="15" x14ac:dyDescent="0.2"/>
    <row r="28" spans="1:3" s="1" customFormat="1" ht="15" x14ac:dyDescent="0.2"/>
    <row r="29" spans="1:3" s="1" customFormat="1" ht="15" x14ac:dyDescent="0.2"/>
    <row r="30" spans="1:3" s="1" customFormat="1" ht="15" x14ac:dyDescent="0.2">
      <c r="C30" s="1" t="s">
        <v>1998</v>
      </c>
    </row>
    <row r="31" spans="1:3" s="1" customFormat="1" ht="15" x14ac:dyDescent="0.2">
      <c r="A31" s="436" t="s">
        <v>2122</v>
      </c>
      <c r="B31" s="436"/>
      <c r="C31" s="436"/>
    </row>
    <row r="32" spans="1:3" s="1" customFormat="1" ht="18.75" x14ac:dyDescent="0.3">
      <c r="A32" s="291"/>
      <c r="B32" s="287" t="s">
        <v>1096</v>
      </c>
      <c r="C32" s="287" t="s">
        <v>1097</v>
      </c>
    </row>
    <row r="33" spans="1:3" s="1" customFormat="1" ht="18.75" x14ac:dyDescent="0.3">
      <c r="A33" s="287" t="s">
        <v>1096</v>
      </c>
      <c r="B33" s="288">
        <v>1</v>
      </c>
      <c r="C33" s="289">
        <v>1.1200000000000001</v>
      </c>
    </row>
    <row r="34" spans="1:3" ht="18.75" x14ac:dyDescent="0.3">
      <c r="A34" s="287" t="s">
        <v>1097</v>
      </c>
      <c r="B34" s="290">
        <v>0.89</v>
      </c>
      <c r="C34" s="288">
        <v>1</v>
      </c>
    </row>
    <row r="35" spans="1:3" x14ac:dyDescent="0.2">
      <c r="A35" s="292"/>
      <c r="B35" s="292"/>
      <c r="C35" s="292"/>
    </row>
  </sheetData>
  <sheetProtection selectLockedCells="1"/>
  <customSheetViews>
    <customSheetView guid="{F5A6D21F-9853-4C34-8A96-6646D1808F2B}" fitToPage="1" topLeftCell="D1">
      <selection activeCell="I6" sqref="I6"/>
      <pageMargins left="0.2" right="0.2" top="0.75" bottom="0.75" header="0.3" footer="0.3"/>
      <pageSetup paperSize="9" fitToHeight="0" orientation="landscape" r:id="rId1"/>
    </customSheetView>
    <customSheetView guid="{185A1AA8-B7F4-427C-82E0-426200BDCAC4}" fitToPage="1" topLeftCell="D1">
      <selection activeCell="I6" sqref="I6"/>
      <pageMargins left="0.2" right="0.2" top="0.75" bottom="0.75" header="0.3" footer="0.3"/>
      <pageSetup paperSize="9" fitToHeight="0" orientation="landscape" r:id="rId2"/>
    </customSheetView>
    <customSheetView guid="{030A1ECB-8A59-4ED4-9621-B5102B8E1734}" fitToPage="1" topLeftCell="D1">
      <selection activeCell="I6" sqref="I6"/>
      <pageMargins left="0.2" right="0.2" top="0.75" bottom="0.75" header="0.3" footer="0.3"/>
      <pageSetup paperSize="9" fitToHeight="0" orientation="landscape" r:id="rId3"/>
    </customSheetView>
    <customSheetView guid="{A820C9AF-5FF0-455B-AA56-7CBF0D73A156}" fitToPage="1" topLeftCell="D1">
      <selection activeCell="H11" sqref="H11"/>
      <pageMargins left="0.2" right="0.2" top="0.75" bottom="0.75" header="0.3" footer="0.3"/>
      <pageSetup paperSize="9" fitToHeight="0" orientation="landscape" r:id="rId4"/>
    </customSheetView>
    <customSheetView guid="{61B7E505-A669-48C1-97A7-76B60F9D2EE4}" fitToPage="1" topLeftCell="D1">
      <selection activeCell="I6" sqref="I6"/>
      <pageMargins left="0.2" right="0.2" top="0.75" bottom="0.75" header="0.3" footer="0.3"/>
      <pageSetup paperSize="9" fitToHeight="0" orientation="landscape" r:id="rId5"/>
    </customSheetView>
    <customSheetView guid="{430EDB84-E9B5-4E97-9B03-C92B6BA1DD86}" fitToPage="1" topLeftCell="D1">
      <selection activeCell="I6" sqref="I6"/>
      <pageMargins left="0.2" right="0.2" top="0.75" bottom="0.75" header="0.3" footer="0.3"/>
      <pageSetup paperSize="9" fitToHeight="0" orientation="landscape" r:id="rId6"/>
    </customSheetView>
    <customSheetView guid="{19C95166-DD88-47C4-95B0-3FEFA7A0385C}" fitToPage="1" topLeftCell="D1">
      <selection activeCell="I6" sqref="I6"/>
      <pageMargins left="0.2" right="0.2" top="0.75" bottom="0.75" header="0.3" footer="0.3"/>
      <pageSetup paperSize="9" fitToHeight="0" orientation="landscape" r:id="rId7"/>
    </customSheetView>
    <customSheetView guid="{51E2EB05-C110-4399-A7B1-7D1192506865}" fitToPage="1" topLeftCell="D1">
      <selection activeCell="I6" sqref="I6"/>
      <pageMargins left="0.2" right="0.2" top="0.75" bottom="0.75" header="0.3" footer="0.3"/>
      <pageSetup paperSize="9" fitToHeight="0" orientation="landscape" r:id="rId8"/>
    </customSheetView>
    <customSheetView guid="{588CDFB3-979C-4D48-BDBE-8FAAF50665DA}" fitToPage="1" topLeftCell="D1">
      <selection activeCell="I6" sqref="I6"/>
      <pageMargins left="0.2" right="0.2" top="0.75" bottom="0.75" header="0.3" footer="0.3"/>
      <pageSetup paperSize="9" fitToHeight="0" orientation="landscape" r:id="rId9"/>
    </customSheetView>
    <customSheetView guid="{363B7DDA-1863-4064-BB46-C4F756D99A2C}" fitToPage="1" topLeftCell="D1">
      <selection activeCell="I6" sqref="I6"/>
      <pageMargins left="0.2" right="0.2" top="0.75" bottom="0.75" header="0.3" footer="0.3"/>
      <pageSetup paperSize="9" fitToHeight="0" orientation="landscape" r:id="rId10"/>
    </customSheetView>
  </customSheetViews>
  <mergeCells count="1">
    <mergeCell ref="A31:C31"/>
  </mergeCells>
  <conditionalFormatting sqref="E3:E14">
    <cfRule type="containsText" dxfId="5" priority="6" stopIfTrue="1" operator="containsText" text="Attente délai d'appro">
      <formula>NOT(ISERROR(SEARCH("Attente délai d'appro",E3)))</formula>
    </cfRule>
  </conditionalFormatting>
  <pageMargins left="0.2" right="0.2" top="0.75" bottom="0.75" header="0.3" footer="0.3"/>
  <pageSetup paperSize="9" fitToHeight="0" orientation="landscape" r:id="rId11"/>
  <tableParts count="1">
    <tablePart r:id="rId1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9" sqref="E9"/>
    </sheetView>
  </sheetViews>
  <sheetFormatPr baseColWidth="10" defaultRowHeight="12.75" x14ac:dyDescent="0.2"/>
  <sheetData>
    <row r="1" spans="1:1" x14ac:dyDescent="0.2">
      <c r="A1" s="193" t="s">
        <v>2060</v>
      </c>
    </row>
    <row r="2" spans="1:1" x14ac:dyDescent="0.2">
      <c r="A2" s="193" t="s">
        <v>2061</v>
      </c>
    </row>
    <row r="3" spans="1:1" x14ac:dyDescent="0.2">
      <c r="A3" s="193" t="s">
        <v>2062</v>
      </c>
    </row>
    <row r="4" spans="1:1" x14ac:dyDescent="0.2">
      <c r="A4" s="193" t="s">
        <v>2063</v>
      </c>
    </row>
    <row r="5" spans="1:1" x14ac:dyDescent="0.2">
      <c r="A5" s="193" t="s">
        <v>2064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PLANNING-RECHANGES LATelec</vt:lpstr>
      <vt:lpstr>Stock PHS</vt:lpstr>
      <vt:lpstr>Table V</vt:lpstr>
      <vt:lpstr>DASHBOARD</vt:lpstr>
      <vt:lpstr>Paramètres listes</vt:lpstr>
      <vt:lpstr>Lexique</vt:lpstr>
      <vt:lpstr>'PLANNING-RECHANGES LATelec'!Zone_d_impression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Zarcone, Anthony</dc:creator>
  <cp:lastModifiedBy>ZARCONE Anthony</cp:lastModifiedBy>
  <cp:lastPrinted>2019-08-21T11:41:37Z</cp:lastPrinted>
  <dcterms:created xsi:type="dcterms:W3CDTF">2009-04-02T13:02:03Z</dcterms:created>
  <dcterms:modified xsi:type="dcterms:W3CDTF">2019-08-21T14:46:04Z</dcterms:modified>
</cp:coreProperties>
</file>