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rive\EFCV\Gestion Groupe\"/>
    </mc:Choice>
  </mc:AlternateContent>
  <xr:revisionPtr revIDLastSave="0" documentId="13_ncr:1_{2CC44503-4E10-4254-B5DA-F8CEB38729AA}" xr6:coauthVersionLast="43" xr6:coauthVersionMax="43" xr10:uidLastSave="{00000000-0000-0000-0000-000000000000}"/>
  <bookViews>
    <workbookView xWindow="-28920" yWindow="-120" windowWidth="29040" windowHeight="15720" xr2:uid="{44D9BBDF-945E-4C13-818D-532B874A28AA}"/>
  </bookViews>
  <sheets>
    <sheet name="Suivi tournoi fin de saison" sheetId="1" r:id="rId1"/>
    <sheet name="GRIMAUD (83)" sheetId="2" r:id="rId2"/>
    <sheet name="LESPIGNAN (34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l="1"/>
  <c r="D12" i="3"/>
  <c r="I4" i="1"/>
  <c r="C12" i="2"/>
  <c r="I3" i="1" s="1"/>
  <c r="E12" i="2"/>
  <c r="F12" i="2"/>
  <c r="G12" i="2"/>
  <c r="D12" i="2"/>
  <c r="C9" i="2"/>
  <c r="E9" i="2"/>
  <c r="F9" i="2"/>
  <c r="G9" i="2"/>
  <c r="D9" i="2"/>
  <c r="E9" i="3"/>
  <c r="F9" i="3"/>
  <c r="G9" i="3"/>
  <c r="D9" i="3"/>
  <c r="E12" i="3"/>
  <c r="F12" i="3"/>
  <c r="G12" i="3"/>
  <c r="I11" i="1"/>
  <c r="G7" i="3"/>
  <c r="F7" i="3"/>
  <c r="E7" i="3"/>
  <c r="D7" i="3"/>
  <c r="B6" i="3"/>
  <c r="B5" i="3"/>
  <c r="B4" i="3"/>
  <c r="B6" i="2"/>
  <c r="B5" i="2"/>
  <c r="B4" i="2"/>
  <c r="C7" i="2" s="1"/>
  <c r="C8" i="2" s="1"/>
  <c r="D10" i="2"/>
  <c r="E10" i="2"/>
  <c r="F10" i="2"/>
  <c r="G10" i="2"/>
  <c r="D38" i="1"/>
  <c r="B40" i="1"/>
  <c r="C37" i="1"/>
  <c r="B39" i="1"/>
  <c r="B36" i="1"/>
  <c r="B35" i="1"/>
  <c r="C10" i="2" l="1"/>
  <c r="C11" i="2" s="1"/>
  <c r="G7" i="2"/>
  <c r="G8" i="2" s="1"/>
  <c r="F10" i="3"/>
  <c r="F11" i="3" s="1"/>
  <c r="D7" i="2"/>
  <c r="D8" i="2" s="1"/>
  <c r="G10" i="3"/>
  <c r="C10" i="3"/>
  <c r="C12" i="3" s="1"/>
  <c r="C7" i="3"/>
  <c r="C9" i="3" s="1"/>
  <c r="J4" i="1" s="1"/>
  <c r="E10" i="3"/>
  <c r="D10" i="3"/>
  <c r="G11" i="2"/>
  <c r="F11" i="2"/>
  <c r="G8" i="3"/>
  <c r="E11" i="2"/>
  <c r="F7" i="2"/>
  <c r="E7" i="2"/>
  <c r="E8" i="2" s="1"/>
  <c r="D11" i="2"/>
  <c r="D8" i="3"/>
  <c r="E8" i="3"/>
  <c r="F8" i="3"/>
  <c r="F8" i="2" l="1"/>
  <c r="G11" i="3"/>
  <c r="C8" i="3"/>
  <c r="E11" i="3"/>
  <c r="D11" i="3"/>
  <c r="C11" i="3"/>
</calcChain>
</file>

<file path=xl/sharedStrings.xml><?xml version="1.0" encoding="utf-8"?>
<sst xmlns="http://schemas.openxmlformats.org/spreadsheetml/2006/main" count="115" uniqueCount="72">
  <si>
    <t>GRIMAUD</t>
  </si>
  <si>
    <t>LESPIGNAN</t>
  </si>
  <si>
    <t>Sandaya Riviera d'Azur</t>
  </si>
  <si>
    <t>Les Tournels</t>
  </si>
  <si>
    <t>Cap Fun LOU VILLAGE</t>
  </si>
  <si>
    <t>Taxe de séjour</t>
  </si>
  <si>
    <t>Nuitée Mobil 4 Pers.</t>
  </si>
  <si>
    <t>PRUCHNOWSKI</t>
  </si>
  <si>
    <t>Nom</t>
  </si>
  <si>
    <t>Nb de nuits</t>
  </si>
  <si>
    <t>PAYEN</t>
  </si>
  <si>
    <t>Participe O/N</t>
  </si>
  <si>
    <t>O</t>
  </si>
  <si>
    <t>N</t>
  </si>
  <si>
    <t>MUGUET-CHARVY</t>
  </si>
  <si>
    <t>MONTAIGUT</t>
  </si>
  <si>
    <t>DAIRE</t>
  </si>
  <si>
    <t>Budget/pers.</t>
  </si>
  <si>
    <t>101-150€</t>
  </si>
  <si>
    <t>DESPLAT</t>
  </si>
  <si>
    <t>VIGNAL</t>
  </si>
  <si>
    <t>MAS-MAURY</t>
  </si>
  <si>
    <t>FINES</t>
  </si>
  <si>
    <t>DJEDDI</t>
  </si>
  <si>
    <t>DELMAS</t>
  </si>
  <si>
    <t>151-200€</t>
  </si>
  <si>
    <t>PAILLOT</t>
  </si>
  <si>
    <t>MAUSSERVEY</t>
  </si>
  <si>
    <t>LERO</t>
  </si>
  <si>
    <t>LABEYRIE</t>
  </si>
  <si>
    <t>LEMOINE</t>
  </si>
  <si>
    <t>MANSOURI</t>
  </si>
  <si>
    <t>BEHIN-ROELAND</t>
  </si>
  <si>
    <t>BELABBES</t>
  </si>
  <si>
    <t>ORTIZ-ROCHER</t>
  </si>
  <si>
    <t>VANHEE</t>
  </si>
  <si>
    <t>BERTRAND-HANNEZO</t>
  </si>
  <si>
    <t>ZARCONE</t>
  </si>
  <si>
    <t>VAN EYCK</t>
  </si>
  <si>
    <t>DULEROY</t>
  </si>
  <si>
    <t>KOUSSOUNOU</t>
  </si>
  <si>
    <t>DELBOSC</t>
  </si>
  <si>
    <t>PY</t>
  </si>
  <si>
    <t>DELSAHUT</t>
  </si>
  <si>
    <t>BAKKA</t>
  </si>
  <si>
    <t>FERREIRA</t>
  </si>
  <si>
    <t>MOUYSSET</t>
  </si>
  <si>
    <t>TOTAL EFFECTIF</t>
  </si>
  <si>
    <t>TOTAL RÉPONSES</t>
  </si>
  <si>
    <t>TOTAL FAMILLES PARTICIPANTES</t>
  </si>
  <si>
    <t>TOTAL</t>
  </si>
  <si>
    <t>Adultes</t>
  </si>
  <si>
    <t>ACCOMPAGNANTS TOTAL</t>
  </si>
  <si>
    <t>ACCOMPAGNANTS ADULTES</t>
  </si>
  <si>
    <t>Prix/famille</t>
  </si>
  <si>
    <t>Nb de mobil-home</t>
  </si>
  <si>
    <t>Prix total 3 nuitées</t>
  </si>
  <si>
    <t>Prix total 2 nuitées</t>
  </si>
  <si>
    <t>Nuitée Mobil 2-3 Pers.</t>
  </si>
  <si>
    <t>Nuitée Mobil 5-6 Pers.</t>
  </si>
  <si>
    <t>Recettes stand plateau</t>
  </si>
  <si>
    <t>Recettes total</t>
  </si>
  <si>
    <t>Prix/famille (recettes plateaux déduites)</t>
  </si>
  <si>
    <t>Nb de voyageurs par famille</t>
  </si>
  <si>
    <t>Sandaya Les Vagues</t>
  </si>
  <si>
    <t>ALOA Le Clos Virgile</t>
  </si>
  <si>
    <t>LE BELLEVUE</t>
  </si>
  <si>
    <t>Le Mas Des Lavandes</t>
  </si>
  <si>
    <t>Cap Fun La Pinède</t>
  </si>
  <si>
    <t>Prix le plus intéressant/famille 3 nuits</t>
  </si>
  <si>
    <t>Prix le plus intéressant/famille 2 nuits</t>
  </si>
  <si>
    <t>{=INDEX('LESPIGNAN (34)'!C2:G2;EQUIV(MIN(SI('LESPIGNAN (34)'!C12:G12=0;"";'LESPIGNAN (34)'!C12:G12));'LESPIGNAN (34)'!C12:G12;0);1)}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</si>
</sst>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1" xfId="0" applyNumberFormat="1" applyBorder="1"/>
    <xf numFmtId="165" fontId="0" fillId="0" borderId="0" xfId="0" applyNumberFormat="1"/>
    <xf numFmtId="0" fontId="2" fillId="0" borderId="0" xfId="0" applyFont="1"/>
    <xf numFmtId="0" fontId="2" fillId="0" borderId="2" xfId="0" applyFont="1" applyBorder="1"/>
    <xf numFmtId="0" fontId="2" fillId="0" borderId="1" xfId="0" applyFont="1" applyBorder="1"/>
    <xf numFmtId="165" fontId="2" fillId="0" borderId="0" xfId="0" applyNumberFormat="1" applyFont="1"/>
    <xf numFmtId="0" fontId="2" fillId="0" borderId="0" xfId="0" applyFont="1" applyFill="1" applyBorder="1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Fill="1" applyBorder="1"/>
    <xf numFmtId="0" fontId="2" fillId="0" borderId="15" xfId="0" applyFont="1" applyBorder="1"/>
    <xf numFmtId="0" fontId="0" fillId="0" borderId="2" xfId="0" applyBorder="1" applyAlignment="1">
      <alignment horizontal="center" vertical="center"/>
    </xf>
    <xf numFmtId="165" fontId="0" fillId="0" borderId="2" xfId="0" applyNumberFormat="1" applyBorder="1"/>
    <xf numFmtId="0" fontId="2" fillId="0" borderId="18" xfId="0" applyFont="1" applyFill="1" applyBorder="1"/>
    <xf numFmtId="0" fontId="0" fillId="0" borderId="19" xfId="0" applyBorder="1"/>
    <xf numFmtId="165" fontId="0" fillId="0" borderId="19" xfId="0" applyNumberFormat="1" applyBorder="1"/>
    <xf numFmtId="0" fontId="6" fillId="0" borderId="8" xfId="0" applyFont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" xfId="0" applyFont="1" applyBorder="1"/>
    <xf numFmtId="165" fontId="5" fillId="0" borderId="1" xfId="0" applyNumberFormat="1" applyFont="1" applyBorder="1"/>
    <xf numFmtId="0" fontId="0" fillId="2" borderId="7" xfId="0" applyFill="1" applyBorder="1" applyAlignment="1">
      <alignment horizontal="center" vertical="center"/>
    </xf>
    <xf numFmtId="6" fontId="0" fillId="2" borderId="7" xfId="0" applyNumberFormat="1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6" fontId="4" fillId="0" borderId="24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3" fontId="0" fillId="0" borderId="3" xfId="0" applyNumberFormat="1" applyBorder="1" applyAlignment="1">
      <alignment horizontal="center"/>
    </xf>
    <xf numFmtId="6" fontId="0" fillId="0" borderId="28" xfId="0" applyNumberFormat="1" applyBorder="1" applyAlignment="1">
      <alignment horizontal="center"/>
    </xf>
    <xf numFmtId="6" fontId="0" fillId="0" borderId="3" xfId="0" applyNumberFormat="1" applyBorder="1" applyAlignment="1">
      <alignment horizontal="center"/>
    </xf>
    <xf numFmtId="0" fontId="0" fillId="0" borderId="20" xfId="0" applyBorder="1" applyAlignment="1">
      <alignment horizontal="center" vertical="center"/>
    </xf>
    <xf numFmtId="6" fontId="0" fillId="0" borderId="16" xfId="0" applyNumberFormat="1" applyBorder="1" applyAlignment="1">
      <alignment horizontal="center"/>
    </xf>
    <xf numFmtId="165" fontId="0" fillId="0" borderId="1" xfId="0" applyNumberFormat="1" applyFill="1" applyBorder="1"/>
    <xf numFmtId="165" fontId="2" fillId="0" borderId="1" xfId="0" applyNumberFormat="1" applyFont="1" applyFill="1" applyBorder="1"/>
    <xf numFmtId="0" fontId="2" fillId="0" borderId="15" xfId="0" applyFont="1" applyFill="1" applyBorder="1"/>
    <xf numFmtId="0" fontId="0" fillId="0" borderId="2" xfId="0" applyFill="1" applyBorder="1"/>
    <xf numFmtId="165" fontId="2" fillId="0" borderId="2" xfId="0" applyNumberFormat="1" applyFont="1" applyFill="1" applyBorder="1"/>
    <xf numFmtId="0" fontId="0" fillId="0" borderId="7" xfId="0" applyFill="1" applyBorder="1"/>
    <xf numFmtId="0" fontId="3" fillId="0" borderId="11" xfId="0" applyFont="1" applyFill="1" applyBorder="1"/>
    <xf numFmtId="165" fontId="4" fillId="0" borderId="13" xfId="0" applyNumberFormat="1" applyFont="1" applyFill="1" applyBorder="1"/>
    <xf numFmtId="165" fontId="3" fillId="0" borderId="13" xfId="0" applyNumberFormat="1" applyFont="1" applyFill="1" applyBorder="1"/>
    <xf numFmtId="0" fontId="4" fillId="0" borderId="13" xfId="0" applyFont="1" applyFill="1" applyBorder="1"/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9" xfId="0" applyFont="1" applyBorder="1"/>
    <xf numFmtId="0" fontId="7" fillId="0" borderId="16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17" xfId="0" applyFont="1" applyBorder="1"/>
    <xf numFmtId="0" fontId="6" fillId="0" borderId="1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4" xfId="0" applyFont="1" applyBorder="1"/>
    <xf numFmtId="0" fontId="2" fillId="0" borderId="20" xfId="0" applyFont="1" applyBorder="1"/>
    <xf numFmtId="165" fontId="7" fillId="0" borderId="4" xfId="0" applyNumberFormat="1" applyFont="1" applyBorder="1"/>
    <xf numFmtId="165" fontId="7" fillId="0" borderId="20" xfId="0" applyNumberFormat="1" applyFont="1" applyBorder="1"/>
    <xf numFmtId="0" fontId="6" fillId="0" borderId="29" xfId="0" applyFont="1" applyBorder="1" applyAlignment="1">
      <alignment horizontal="center" vertical="center"/>
    </xf>
    <xf numFmtId="0" fontId="2" fillId="0" borderId="30" xfId="0" applyFont="1" applyBorder="1"/>
    <xf numFmtId="0" fontId="7" fillId="0" borderId="31" xfId="0" applyFont="1" applyBorder="1"/>
    <xf numFmtId="0" fontId="7" fillId="0" borderId="30" xfId="0" applyFont="1" applyBorder="1"/>
    <xf numFmtId="0" fontId="1" fillId="0" borderId="2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/>
    <xf numFmtId="0" fontId="6" fillId="0" borderId="7" xfId="0" applyFont="1" applyBorder="1" applyAlignment="1">
      <alignment horizontal="center" vertical="center"/>
    </xf>
    <xf numFmtId="0" fontId="0" fillId="0" borderId="2" xfId="0" applyNumberFormat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0" formatCode="#,##0\ &quot;€&quot;;[Red]\-#,##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C4E4C6-72AD-4407-8841-3B9AAAD2A2E9}" name="Tableau1" displayName="Tableau1" ref="A1:F33" totalsRowShown="0" headerRowDxfId="0" dataDxfId="1" headerRowBorderDxfId="9" tableBorderDxfId="10" totalsRowBorderDxfId="8">
  <autoFilter ref="A1:F33" xr:uid="{FF80FB7D-4565-45CD-A5A2-91105034BB35}"/>
  <tableColumns count="6">
    <tableColumn id="1" xr3:uid="{3BB1C477-5A0A-44AE-9F23-7698C168894B}" name="Nom" dataDxfId="7"/>
    <tableColumn id="2" xr3:uid="{B701862C-0550-4804-8980-CD7E25E9BAB9}" name="Participe O/N" dataDxfId="6"/>
    <tableColumn id="3" xr3:uid="{9B94D351-5F07-487F-8AA1-EE0F3763F034}" name="Nb de voyageurs par famille" dataDxfId="5"/>
    <tableColumn id="4" xr3:uid="{01DFCA39-99E8-4AE9-B89E-0B9D3BE5AE93}" name="Adultes" dataDxfId="4"/>
    <tableColumn id="5" xr3:uid="{E322B32B-D17B-490D-A3B9-E067D6C46643}" name="Nb de nuits" dataDxfId="3"/>
    <tableColumn id="6" xr3:uid="{776DDDA0-F6A8-42ED-8440-B40D9724E342}" name="Budget/pers.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21984-037D-4067-9601-64D957E878B0}">
  <dimension ref="A1:J41"/>
  <sheetViews>
    <sheetView showGridLines="0" tabSelected="1" zoomScale="85" zoomScaleNormal="85" workbookViewId="0">
      <selection activeCell="J3" sqref="J3"/>
    </sheetView>
  </sheetViews>
  <sheetFormatPr baseColWidth="10" defaultRowHeight="14.4" x14ac:dyDescent="0.3"/>
  <cols>
    <col min="1" max="1" width="28.44140625" customWidth="1"/>
    <col min="2" max="2" width="10.5546875" customWidth="1"/>
    <col min="3" max="3" width="16.6640625" style="9" customWidth="1"/>
    <col min="4" max="4" width="11" style="9" customWidth="1"/>
    <col min="5" max="5" width="9.5546875" style="9" customWidth="1"/>
    <col min="6" max="6" width="14.21875" style="1" customWidth="1"/>
    <col min="7" max="7" width="1.77734375" customWidth="1"/>
    <col min="8" max="8" width="37.21875" customWidth="1"/>
    <col min="9" max="9" width="21.5546875" customWidth="1"/>
    <col min="10" max="10" width="21.33203125" style="3" customWidth="1"/>
  </cols>
  <sheetData>
    <row r="1" spans="1:10" s="9" customFormat="1" ht="28.8" x14ac:dyDescent="0.3">
      <c r="A1" s="90" t="s">
        <v>8</v>
      </c>
      <c r="B1" s="91" t="s">
        <v>11</v>
      </c>
      <c r="C1" s="91" t="s">
        <v>63</v>
      </c>
      <c r="D1" s="91" t="s">
        <v>51</v>
      </c>
      <c r="E1" s="91" t="s">
        <v>9</v>
      </c>
      <c r="F1" s="92" t="s">
        <v>17</v>
      </c>
      <c r="H1" s="94"/>
      <c r="I1" s="96" t="s">
        <v>0</v>
      </c>
      <c r="J1" s="93" t="s">
        <v>1</v>
      </c>
    </row>
    <row r="2" spans="1:10" x14ac:dyDescent="0.3">
      <c r="A2" s="51" t="s">
        <v>7</v>
      </c>
      <c r="B2" s="12" t="s">
        <v>12</v>
      </c>
      <c r="C2" s="12">
        <v>4</v>
      </c>
      <c r="D2" s="12">
        <v>2</v>
      </c>
      <c r="E2" s="12">
        <v>2</v>
      </c>
      <c r="F2" s="52" t="s">
        <v>18</v>
      </c>
      <c r="H2" s="95"/>
      <c r="I2" s="18" t="s">
        <v>2</v>
      </c>
      <c r="J2" s="28">
        <f>MIN('LESPIGNAN (34)'!$C$12,'LESPIGNAN (34)'!$D$12,'LESPIGNAN (34)'!$E$12,'LESPIGNAN (34)'!$F$12,'LESPIGNAN (34)'!$G$12)</f>
        <v>394.39</v>
      </c>
    </row>
    <row r="3" spans="1:10" x14ac:dyDescent="0.3">
      <c r="A3" s="51" t="s">
        <v>10</v>
      </c>
      <c r="B3" s="12" t="s">
        <v>13</v>
      </c>
      <c r="C3" s="13"/>
      <c r="D3" s="13"/>
      <c r="E3" s="13"/>
      <c r="F3" s="53"/>
      <c r="H3" s="22" t="s">
        <v>69</v>
      </c>
      <c r="I3" s="28">
        <f>MIN('GRIMAUD (83)'!$C12,'GRIMAUD (83)'!$D12,'GRIMAUD (83)'!$E12,'GRIMAUD (83)'!$F12,'GRIMAUD (83)'!$G12)</f>
        <v>0</v>
      </c>
      <c r="J3" s="97" t="s">
        <v>71</v>
      </c>
    </row>
    <row r="4" spans="1:10" x14ac:dyDescent="0.3">
      <c r="A4" s="51" t="s">
        <v>14</v>
      </c>
      <c r="B4" s="12" t="s">
        <v>12</v>
      </c>
      <c r="C4" s="12">
        <v>2</v>
      </c>
      <c r="D4" s="12">
        <v>1</v>
      </c>
      <c r="E4" s="12">
        <v>2</v>
      </c>
      <c r="F4" s="54">
        <v>-100</v>
      </c>
      <c r="H4" s="22" t="s">
        <v>70</v>
      </c>
      <c r="I4" s="2">
        <f>MIN('GRIMAUD (83)'!$C9,'GRIMAUD (83)'!$D9,'GRIMAUD (83)'!$E9,'GRIMAUD (83)'!$F9,'GRIMAUD (83)'!$G9)</f>
        <v>0</v>
      </c>
      <c r="J4" s="2">
        <f>MIN('LESPIGNAN (34)'!$C9,'LESPIGNAN (34)'!$D9,'LESPIGNAN (34)'!$E9,'LESPIGNAN (34)'!$F9,'LESPIGNAN (34)'!$G9)</f>
        <v>261.20999999999998</v>
      </c>
    </row>
    <row r="5" spans="1:10" x14ac:dyDescent="0.3">
      <c r="A5" s="51" t="s">
        <v>15</v>
      </c>
      <c r="B5" s="12" t="s">
        <v>12</v>
      </c>
      <c r="C5" s="12">
        <v>4</v>
      </c>
      <c r="D5" s="12">
        <v>2</v>
      </c>
      <c r="E5" s="12">
        <v>2</v>
      </c>
      <c r="F5" s="54">
        <v>-100</v>
      </c>
    </row>
    <row r="6" spans="1:10" x14ac:dyDescent="0.3">
      <c r="A6" s="51" t="s">
        <v>16</v>
      </c>
      <c r="B6" s="12" t="s">
        <v>12</v>
      </c>
      <c r="C6" s="12">
        <v>2</v>
      </c>
      <c r="D6" s="12">
        <v>1</v>
      </c>
      <c r="E6" s="12">
        <v>2</v>
      </c>
      <c r="F6" s="54">
        <v>-100</v>
      </c>
    </row>
    <row r="7" spans="1:10" x14ac:dyDescent="0.3">
      <c r="A7" s="51" t="s">
        <v>19</v>
      </c>
      <c r="B7" s="12" t="s">
        <v>12</v>
      </c>
      <c r="C7" s="12">
        <v>4</v>
      </c>
      <c r="D7" s="12">
        <v>2</v>
      </c>
      <c r="E7" s="12">
        <v>2</v>
      </c>
      <c r="F7" s="54">
        <v>-100</v>
      </c>
    </row>
    <row r="8" spans="1:10" x14ac:dyDescent="0.3">
      <c r="A8" s="51" t="s">
        <v>20</v>
      </c>
      <c r="B8" s="12" t="s">
        <v>12</v>
      </c>
      <c r="C8" s="12">
        <v>2</v>
      </c>
      <c r="D8" s="12">
        <v>1</v>
      </c>
      <c r="E8" s="12">
        <v>3</v>
      </c>
      <c r="F8" s="52" t="s">
        <v>18</v>
      </c>
      <c r="H8" s="36" t="s">
        <v>60</v>
      </c>
      <c r="I8" s="37"/>
      <c r="J8" s="38"/>
    </row>
    <row r="9" spans="1:10" x14ac:dyDescent="0.3">
      <c r="A9" s="51" t="s">
        <v>21</v>
      </c>
      <c r="B9" s="12" t="s">
        <v>12</v>
      </c>
      <c r="C9" s="12">
        <v>2</v>
      </c>
      <c r="D9" s="12">
        <v>1</v>
      </c>
      <c r="E9" s="12">
        <v>3</v>
      </c>
      <c r="F9" s="16" t="s">
        <v>25</v>
      </c>
      <c r="H9" s="34">
        <v>45584</v>
      </c>
      <c r="I9" s="34">
        <v>45598</v>
      </c>
      <c r="J9" s="35"/>
    </row>
    <row r="10" spans="1:10" x14ac:dyDescent="0.3">
      <c r="A10" s="51" t="s">
        <v>22</v>
      </c>
      <c r="B10" s="12" t="s">
        <v>12</v>
      </c>
      <c r="C10" s="12">
        <v>5</v>
      </c>
      <c r="D10" s="12">
        <v>2</v>
      </c>
      <c r="E10" s="12">
        <v>2</v>
      </c>
      <c r="F10" s="54">
        <v>-100</v>
      </c>
      <c r="H10" s="33">
        <v>103</v>
      </c>
      <c r="I10" s="12"/>
      <c r="J10" s="35"/>
    </row>
    <row r="11" spans="1:10" x14ac:dyDescent="0.3">
      <c r="A11" s="51" t="s">
        <v>23</v>
      </c>
      <c r="B11" s="12" t="s">
        <v>13</v>
      </c>
      <c r="C11" s="13"/>
      <c r="D11" s="13"/>
      <c r="E11" s="13"/>
      <c r="F11" s="53"/>
      <c r="H11" s="39" t="s">
        <v>61</v>
      </c>
      <c r="I11" s="40">
        <f>H10+I10+J10</f>
        <v>103</v>
      </c>
    </row>
    <row r="12" spans="1:10" x14ac:dyDescent="0.3">
      <c r="A12" s="51" t="s">
        <v>24</v>
      </c>
      <c r="B12" s="12" t="s">
        <v>12</v>
      </c>
      <c r="C12" s="14">
        <v>4</v>
      </c>
      <c r="D12" s="14">
        <v>2</v>
      </c>
      <c r="E12" s="14">
        <v>2</v>
      </c>
      <c r="F12" s="16" t="s">
        <v>25</v>
      </c>
    </row>
    <row r="13" spans="1:10" x14ac:dyDescent="0.3">
      <c r="A13" s="51" t="s">
        <v>26</v>
      </c>
      <c r="B13" s="12" t="s">
        <v>12</v>
      </c>
      <c r="C13" s="14">
        <v>3</v>
      </c>
      <c r="D13" s="14">
        <v>2</v>
      </c>
      <c r="E13" s="14">
        <v>2</v>
      </c>
      <c r="F13" s="52" t="s">
        <v>18</v>
      </c>
    </row>
    <row r="14" spans="1:10" x14ac:dyDescent="0.3">
      <c r="A14" s="51" t="s">
        <v>27</v>
      </c>
      <c r="B14" s="12" t="s">
        <v>12</v>
      </c>
      <c r="C14" s="14">
        <v>4</v>
      </c>
      <c r="D14" s="14">
        <v>2</v>
      </c>
      <c r="E14" s="14">
        <v>2</v>
      </c>
      <c r="F14" s="54">
        <v>-100</v>
      </c>
    </row>
    <row r="15" spans="1:10" x14ac:dyDescent="0.3">
      <c r="A15" s="51" t="s">
        <v>28</v>
      </c>
      <c r="B15" s="12" t="s">
        <v>12</v>
      </c>
      <c r="C15" s="14">
        <v>3</v>
      </c>
      <c r="D15" s="14">
        <v>2</v>
      </c>
      <c r="E15" s="14">
        <v>2</v>
      </c>
      <c r="F15" s="54">
        <v>-100</v>
      </c>
    </row>
    <row r="16" spans="1:10" x14ac:dyDescent="0.3">
      <c r="A16" s="51" t="s">
        <v>29</v>
      </c>
      <c r="B16" s="12" t="s">
        <v>12</v>
      </c>
      <c r="C16" s="14">
        <v>4</v>
      </c>
      <c r="D16" s="14">
        <v>2</v>
      </c>
      <c r="E16" s="14">
        <v>2</v>
      </c>
      <c r="F16" s="54">
        <v>-100</v>
      </c>
    </row>
    <row r="17" spans="1:10" x14ac:dyDescent="0.3">
      <c r="A17" s="51" t="s">
        <v>30</v>
      </c>
      <c r="B17" s="12" t="s">
        <v>12</v>
      </c>
      <c r="C17" s="14">
        <v>4</v>
      </c>
      <c r="D17" s="14">
        <v>2</v>
      </c>
      <c r="E17" s="14">
        <v>3</v>
      </c>
      <c r="F17" s="16" t="s">
        <v>25</v>
      </c>
    </row>
    <row r="18" spans="1:10" x14ac:dyDescent="0.3">
      <c r="A18" s="51" t="s">
        <v>31</v>
      </c>
      <c r="B18" s="12" t="s">
        <v>12</v>
      </c>
      <c r="C18" s="14">
        <v>4</v>
      </c>
      <c r="D18" s="14">
        <v>2</v>
      </c>
      <c r="E18" s="12">
        <v>3</v>
      </c>
      <c r="F18" s="54">
        <v>-100</v>
      </c>
    </row>
    <row r="19" spans="1:10" x14ac:dyDescent="0.3">
      <c r="A19" s="51" t="s">
        <v>32</v>
      </c>
      <c r="B19" s="12" t="s">
        <v>12</v>
      </c>
      <c r="C19" s="12">
        <v>3</v>
      </c>
      <c r="D19" s="12">
        <v>2</v>
      </c>
      <c r="E19" s="12">
        <v>2</v>
      </c>
      <c r="F19" s="52" t="s">
        <v>18</v>
      </c>
    </row>
    <row r="20" spans="1:10" x14ac:dyDescent="0.3">
      <c r="A20" s="51" t="s">
        <v>33</v>
      </c>
      <c r="B20" s="12" t="s">
        <v>12</v>
      </c>
      <c r="C20" s="12">
        <v>5</v>
      </c>
      <c r="D20" s="12">
        <v>2</v>
      </c>
      <c r="E20" s="12">
        <v>2</v>
      </c>
      <c r="F20" s="54">
        <v>-100</v>
      </c>
    </row>
    <row r="21" spans="1:10" x14ac:dyDescent="0.3">
      <c r="A21" s="51" t="s">
        <v>34</v>
      </c>
      <c r="B21" s="12" t="s">
        <v>12</v>
      </c>
      <c r="C21" s="12">
        <v>4</v>
      </c>
      <c r="D21" s="12">
        <v>2</v>
      </c>
      <c r="E21" s="12">
        <v>2</v>
      </c>
      <c r="F21" s="54">
        <v>-100</v>
      </c>
    </row>
    <row r="22" spans="1:10" x14ac:dyDescent="0.3">
      <c r="A22" s="51" t="s">
        <v>35</v>
      </c>
      <c r="B22" s="12" t="s">
        <v>12</v>
      </c>
      <c r="C22" s="12">
        <v>4</v>
      </c>
      <c r="D22" s="12">
        <v>2</v>
      </c>
      <c r="E22" s="12">
        <v>2</v>
      </c>
      <c r="F22" s="52" t="s">
        <v>18</v>
      </c>
    </row>
    <row r="23" spans="1:10" x14ac:dyDescent="0.3">
      <c r="A23" s="51" t="s">
        <v>36</v>
      </c>
      <c r="B23" s="12" t="s">
        <v>13</v>
      </c>
      <c r="C23" s="13"/>
      <c r="D23" s="13"/>
      <c r="E23" s="13"/>
      <c r="F23" s="53"/>
    </row>
    <row r="24" spans="1:10" x14ac:dyDescent="0.3">
      <c r="A24" s="51" t="s">
        <v>37</v>
      </c>
      <c r="B24" s="12" t="s">
        <v>12</v>
      </c>
      <c r="C24" s="12">
        <v>4</v>
      </c>
      <c r="D24" s="12">
        <v>2</v>
      </c>
      <c r="E24" s="12">
        <v>3</v>
      </c>
      <c r="F24" s="54">
        <v>-100</v>
      </c>
    </row>
    <row r="25" spans="1:10" x14ac:dyDescent="0.3">
      <c r="A25" s="51" t="s">
        <v>38</v>
      </c>
      <c r="B25" s="12"/>
      <c r="C25" s="12"/>
      <c r="D25" s="12"/>
      <c r="E25" s="12"/>
      <c r="F25" s="54"/>
    </row>
    <row r="26" spans="1:10" x14ac:dyDescent="0.3">
      <c r="A26" s="51" t="s">
        <v>39</v>
      </c>
      <c r="B26" s="12"/>
      <c r="C26" s="12"/>
      <c r="D26" s="12"/>
      <c r="E26" s="12"/>
      <c r="F26" s="54"/>
    </row>
    <row r="27" spans="1:10" x14ac:dyDescent="0.3">
      <c r="A27" s="51" t="s">
        <v>40</v>
      </c>
      <c r="B27" s="12"/>
      <c r="C27" s="12"/>
      <c r="D27" s="12"/>
      <c r="E27" s="12"/>
      <c r="F27" s="54"/>
    </row>
    <row r="28" spans="1:10" x14ac:dyDescent="0.3">
      <c r="A28" s="51" t="s">
        <v>41</v>
      </c>
      <c r="B28" s="12"/>
      <c r="C28" s="12"/>
      <c r="D28" s="12"/>
      <c r="E28" s="12"/>
      <c r="F28" s="54"/>
    </row>
    <row r="29" spans="1:10" x14ac:dyDescent="0.3">
      <c r="A29" s="51" t="s">
        <v>42</v>
      </c>
      <c r="B29" s="12"/>
      <c r="C29" s="12"/>
      <c r="D29" s="12"/>
      <c r="E29" s="12"/>
      <c r="F29" s="54"/>
    </row>
    <row r="30" spans="1:10" x14ac:dyDescent="0.3">
      <c r="A30" s="51" t="s">
        <v>43</v>
      </c>
      <c r="B30" s="12"/>
      <c r="C30" s="12"/>
      <c r="D30" s="12"/>
      <c r="E30" s="12"/>
      <c r="F30" s="54"/>
    </row>
    <row r="31" spans="1:10" x14ac:dyDescent="0.3">
      <c r="A31" s="51" t="s">
        <v>44</v>
      </c>
      <c r="B31" s="12"/>
      <c r="C31" s="12"/>
      <c r="D31" s="12"/>
      <c r="E31" s="12"/>
      <c r="F31" s="54"/>
      <c r="H31" s="4"/>
      <c r="I31" s="4"/>
      <c r="J31" s="7"/>
    </row>
    <row r="32" spans="1:10" x14ac:dyDescent="0.3">
      <c r="A32" s="51" t="s">
        <v>45</v>
      </c>
      <c r="B32" s="12"/>
      <c r="C32" s="12"/>
      <c r="D32" s="12"/>
      <c r="E32" s="12"/>
      <c r="F32" s="54"/>
      <c r="H32" s="4"/>
      <c r="I32" s="4"/>
      <c r="J32" s="7"/>
    </row>
    <row r="33" spans="1:10" x14ac:dyDescent="0.3">
      <c r="A33" s="55" t="s">
        <v>46</v>
      </c>
      <c r="B33" s="27"/>
      <c r="C33" s="27"/>
      <c r="D33" s="27"/>
      <c r="E33" s="27"/>
      <c r="F33" s="56"/>
    </row>
    <row r="34" spans="1:10" ht="8.4" customHeight="1" x14ac:dyDescent="0.3">
      <c r="A34" s="41"/>
      <c r="B34" s="41"/>
      <c r="C34" s="41"/>
      <c r="D34" s="41"/>
      <c r="E34" s="41"/>
      <c r="F34" s="42"/>
    </row>
    <row r="35" spans="1:10" ht="15" customHeight="1" x14ac:dyDescent="0.3">
      <c r="A35" s="43" t="s">
        <v>47</v>
      </c>
      <c r="B35" s="19">
        <f>COUNTIF(A2:A33,"*")</f>
        <v>32</v>
      </c>
      <c r="C35" s="20"/>
      <c r="D35" s="20"/>
      <c r="E35" s="20"/>
      <c r="F35" s="44"/>
    </row>
    <row r="36" spans="1:10" x14ac:dyDescent="0.3">
      <c r="A36" s="43" t="s">
        <v>48</v>
      </c>
      <c r="B36" s="19">
        <f>COUNTIF(B2:B33,"*")</f>
        <v>23</v>
      </c>
      <c r="C36" s="21"/>
      <c r="D36" s="21"/>
      <c r="E36" s="20"/>
      <c r="F36" s="45"/>
    </row>
    <row r="37" spans="1:10" x14ac:dyDescent="0.3">
      <c r="A37" s="43" t="s">
        <v>52</v>
      </c>
      <c r="B37" s="21"/>
      <c r="C37" s="19">
        <f>SUM(C2:C33)-COUNTIF(B2:B33,"O")</f>
        <v>51</v>
      </c>
      <c r="D37" s="21"/>
      <c r="E37" s="20"/>
      <c r="F37" s="45"/>
    </row>
    <row r="38" spans="1:10" x14ac:dyDescent="0.3">
      <c r="A38" s="43" t="s">
        <v>53</v>
      </c>
      <c r="B38" s="21"/>
      <c r="C38" s="21"/>
      <c r="D38" s="19">
        <f>SUM(D2:D33)</f>
        <v>36</v>
      </c>
      <c r="E38" s="20"/>
      <c r="F38" s="45"/>
    </row>
    <row r="39" spans="1:10" x14ac:dyDescent="0.3">
      <c r="A39" s="43" t="s">
        <v>49</v>
      </c>
      <c r="B39" s="19">
        <f>COUNTIF(B2:B33,"O")</f>
        <v>20</v>
      </c>
      <c r="C39" s="21"/>
      <c r="D39" s="21"/>
      <c r="E39" s="21"/>
      <c r="F39" s="46"/>
    </row>
    <row r="40" spans="1:10" s="4" customFormat="1" ht="15" thickBot="1" x14ac:dyDescent="0.35">
      <c r="A40" s="47" t="s">
        <v>50</v>
      </c>
      <c r="B40" s="48">
        <f>SUM(C2:C33)</f>
        <v>71</v>
      </c>
      <c r="C40" s="49"/>
      <c r="D40" s="49"/>
      <c r="E40" s="49"/>
      <c r="F40" s="50"/>
      <c r="H40"/>
      <c r="I40"/>
      <c r="J40" s="3"/>
    </row>
    <row r="41" spans="1:10" s="4" customFormat="1" x14ac:dyDescent="0.3">
      <c r="A41" s="8"/>
      <c r="B41"/>
      <c r="C41" s="9"/>
      <c r="D41" s="9"/>
      <c r="E41" s="9"/>
      <c r="F41" s="1"/>
      <c r="H41"/>
      <c r="I41"/>
      <c r="J41" s="3"/>
    </row>
  </sheetData>
  <mergeCells count="2">
    <mergeCell ref="H8:J8"/>
    <mergeCell ref="B40:F40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DD542-DB27-47CC-BE80-A45FAB86DC93}">
  <dimension ref="A1:G12"/>
  <sheetViews>
    <sheetView workbookViewId="0">
      <selection activeCell="C18" sqref="C18"/>
    </sheetView>
  </sheetViews>
  <sheetFormatPr baseColWidth="10" defaultRowHeight="14.4" x14ac:dyDescent="0.3"/>
  <cols>
    <col min="1" max="1" width="15.77734375" customWidth="1"/>
    <col min="2" max="2" width="24.5546875" customWidth="1"/>
    <col min="3" max="3" width="20.6640625" bestFit="1" customWidth="1"/>
    <col min="4" max="4" width="11.6640625" bestFit="1" customWidth="1"/>
    <col min="5" max="5" width="16.6640625" bestFit="1" customWidth="1"/>
  </cols>
  <sheetData>
    <row r="1" spans="1:7" ht="24" thickBot="1" x14ac:dyDescent="0.35">
      <c r="A1" s="17"/>
      <c r="B1" s="17"/>
      <c r="C1" s="80" t="s">
        <v>0</v>
      </c>
      <c r="D1" s="32"/>
      <c r="E1" s="32"/>
      <c r="F1" s="32"/>
      <c r="G1" s="86"/>
    </row>
    <row r="2" spans="1:7" ht="15" thickBot="1" x14ac:dyDescent="0.35">
      <c r="A2" s="81"/>
      <c r="B2" s="82" t="s">
        <v>55</v>
      </c>
      <c r="C2" s="15" t="s">
        <v>2</v>
      </c>
      <c r="D2" s="11" t="s">
        <v>3</v>
      </c>
      <c r="E2" s="10" t="s">
        <v>68</v>
      </c>
      <c r="F2" s="5"/>
      <c r="G2" s="87"/>
    </row>
    <row r="3" spans="1:7" x14ac:dyDescent="0.3">
      <c r="A3" s="82" t="s">
        <v>5</v>
      </c>
      <c r="B3" s="67"/>
      <c r="C3" s="70"/>
      <c r="D3" s="71"/>
      <c r="E3" s="72"/>
      <c r="F3" s="73"/>
      <c r="G3" s="88"/>
    </row>
    <row r="4" spans="1:7" x14ac:dyDescent="0.3">
      <c r="A4" s="24" t="s">
        <v>58</v>
      </c>
      <c r="B4" s="68">
        <f>COUNTIF('Suivi tournoi fin de saison'!$C$1:$C$33,3)+COUNTIF('Suivi tournoi fin de saison'!$C$1:$C$33,2)</f>
        <v>7</v>
      </c>
      <c r="C4" s="70"/>
      <c r="D4" s="71"/>
      <c r="E4" s="72"/>
      <c r="F4" s="73"/>
      <c r="G4" s="88"/>
    </row>
    <row r="5" spans="1:7" x14ac:dyDescent="0.3">
      <c r="A5" s="24" t="s">
        <v>6</v>
      </c>
      <c r="B5" s="68">
        <f>COUNTIF('Suivi tournoi fin de saison'!$C$1:$C$33,4)</f>
        <v>11</v>
      </c>
      <c r="C5" s="70"/>
      <c r="D5" s="71"/>
      <c r="E5" s="72"/>
      <c r="F5" s="73"/>
      <c r="G5" s="88"/>
    </row>
    <row r="6" spans="1:7" ht="15" thickBot="1" x14ac:dyDescent="0.35">
      <c r="A6" s="26" t="s">
        <v>59</v>
      </c>
      <c r="B6" s="69">
        <f>COUNTIF('Suivi tournoi fin de saison'!$C$1:$C$33,5)</f>
        <v>2</v>
      </c>
      <c r="C6" s="75"/>
      <c r="D6" s="76"/>
      <c r="E6" s="77"/>
      <c r="F6" s="78"/>
      <c r="G6" s="89"/>
    </row>
    <row r="7" spans="1:7" ht="15" thickTop="1" x14ac:dyDescent="0.3">
      <c r="A7" s="29" t="s">
        <v>57</v>
      </c>
      <c r="B7" s="30"/>
      <c r="C7" s="31">
        <f>($B$4*C4+$B$5*C5+$B$6*C6+C3*'Suivi tournoi fin de saison'!$D$38)*2</f>
        <v>0</v>
      </c>
      <c r="D7" s="31">
        <f>($B$4*D4+$B$5*D5+$B$6*D6+D3*'Suivi tournoi fin de saison'!$D$38)*2</f>
        <v>0</v>
      </c>
      <c r="E7" s="31">
        <f>($B$4*E4+$B$5*E5+$B$6*E6+E3*'Suivi tournoi fin de saison'!$D$38)*2</f>
        <v>0</v>
      </c>
      <c r="F7" s="31">
        <f>($B$4*F4+$B$5*F5+$B$6*F6+F3*'Suivi tournoi fin de saison'!$D$38)*2</f>
        <v>0</v>
      </c>
      <c r="G7" s="31">
        <f>($B$4*G4+$B$5*G5+$B$6*G6+G3*'Suivi tournoi fin de saison'!$D$38)*2</f>
        <v>0</v>
      </c>
    </row>
    <row r="8" spans="1:7" x14ac:dyDescent="0.3">
      <c r="A8" s="25" t="s">
        <v>54</v>
      </c>
      <c r="B8" s="57"/>
      <c r="C8" s="58">
        <f>C7/'Suivi tournoi fin de saison'!$B$39</f>
        <v>0</v>
      </c>
      <c r="D8" s="58">
        <f>D7/'Suivi tournoi fin de saison'!$B$39</f>
        <v>0</v>
      </c>
      <c r="E8" s="58">
        <f>E7/'Suivi tournoi fin de saison'!$B$39</f>
        <v>0</v>
      </c>
      <c r="F8" s="58">
        <f>F7/'Suivi tournoi fin de saison'!$B$39</f>
        <v>0</v>
      </c>
      <c r="G8" s="58">
        <f>G7/'Suivi tournoi fin de saison'!$B$39</f>
        <v>0</v>
      </c>
    </row>
    <row r="9" spans="1:7" ht="15" thickBot="1" x14ac:dyDescent="0.35">
      <c r="A9" s="63" t="s">
        <v>62</v>
      </c>
      <c r="B9" s="64"/>
      <c r="C9" s="65" t="str">
        <f>IF(ISBLANK(C3),"",(C7-'Suivi tournoi fin de saison'!$I$11)/'Suivi tournoi fin de saison'!$B$39)</f>
        <v/>
      </c>
      <c r="D9" s="65" t="str">
        <f>IF(ISBLANK(D3),"",(D7-'Suivi tournoi fin de saison'!$I$11)/'Suivi tournoi fin de saison'!$B$39)</f>
        <v/>
      </c>
      <c r="E9" s="65" t="str">
        <f>IF(ISBLANK(E3),"",(E7-'Suivi tournoi fin de saison'!$I$11)/'Suivi tournoi fin de saison'!$B$39)</f>
        <v/>
      </c>
      <c r="F9" s="65" t="str">
        <f>IF(ISBLANK(F3),"",(F7-'Suivi tournoi fin de saison'!$I$11)/'Suivi tournoi fin de saison'!$B$39)</f>
        <v/>
      </c>
      <c r="G9" s="65" t="str">
        <f>IF(ISBLANK(G3),"",(G7-'Suivi tournoi fin de saison'!$I$11)/'Suivi tournoi fin de saison'!$B$39)</f>
        <v/>
      </c>
    </row>
    <row r="10" spans="1:7" x14ac:dyDescent="0.3">
      <c r="A10" s="25" t="s">
        <v>56</v>
      </c>
      <c r="B10" s="62"/>
      <c r="C10" s="57">
        <f>($B$4*C4+$B$5*C5+$B$6*C6+C3*'Suivi tournoi fin de saison'!$D$38)*3</f>
        <v>0</v>
      </c>
      <c r="D10" s="57">
        <f t="shared" ref="D10:G10" si="0">($I$4*D4+$I$5*D5+$I$6*D6+D3*$D$38)*3</f>
        <v>0</v>
      </c>
      <c r="E10" s="57">
        <f t="shared" si="0"/>
        <v>0</v>
      </c>
      <c r="F10" s="57">
        <f t="shared" si="0"/>
        <v>0</v>
      </c>
      <c r="G10" s="57">
        <f t="shared" si="0"/>
        <v>0</v>
      </c>
    </row>
    <row r="11" spans="1:7" x14ac:dyDescent="0.3">
      <c r="A11" s="59" t="s">
        <v>54</v>
      </c>
      <c r="B11" s="60"/>
      <c r="C11" s="61">
        <f>C10/'Suivi tournoi fin de saison'!$B$39</f>
        <v>0</v>
      </c>
      <c r="D11" s="61">
        <f>D10/'Suivi tournoi fin de saison'!$B$39</f>
        <v>0</v>
      </c>
      <c r="E11" s="61">
        <f>E10/'Suivi tournoi fin de saison'!$B$39</f>
        <v>0</v>
      </c>
      <c r="F11" s="61">
        <f>F10/'Suivi tournoi fin de saison'!$B$39</f>
        <v>0</v>
      </c>
      <c r="G11" s="61">
        <f>G10/'Suivi tournoi fin de saison'!$B$39</f>
        <v>0</v>
      </c>
    </row>
    <row r="12" spans="1:7" ht="15" thickBot="1" x14ac:dyDescent="0.35">
      <c r="A12" s="63" t="s">
        <v>62</v>
      </c>
      <c r="B12" s="66"/>
      <c r="C12" s="65" t="str">
        <f>IF(ISBLANK(C3),"",(C10-'Suivi tournoi fin de saison'!$I$11)/'Suivi tournoi fin de saison'!$B$39)</f>
        <v/>
      </c>
      <c r="D12" s="65" t="str">
        <f>IF(ISBLANK(D3),"",(D10-'Suivi tournoi fin de saison'!$I$11)/'Suivi tournoi fin de saison'!$B$39)</f>
        <v/>
      </c>
      <c r="E12" s="65" t="str">
        <f>IF(ISBLANK(E3),"",(E10-'Suivi tournoi fin de saison'!$I$11)/'Suivi tournoi fin de saison'!$B$39)</f>
        <v/>
      </c>
      <c r="F12" s="65" t="str">
        <f>IF(ISBLANK(F3),"",(F10-'Suivi tournoi fin de saison'!$I$11)/'Suivi tournoi fin de saison'!$B$39)</f>
        <v/>
      </c>
      <c r="G12" s="65" t="str">
        <f>IF(ISBLANK(G3),"",(G10-'Suivi tournoi fin de saison'!$I$11)/'Suivi tournoi fin de saison'!$B$39)</f>
        <v/>
      </c>
    </row>
  </sheetData>
  <mergeCells count="1">
    <mergeCell ref="C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AE19F-BCAF-40CB-A082-A581B0E25A99}">
  <dimension ref="A1:G12"/>
  <sheetViews>
    <sheetView workbookViewId="0">
      <selection activeCell="D29" sqref="D29"/>
    </sheetView>
  </sheetViews>
  <sheetFormatPr baseColWidth="10" defaultRowHeight="14.4" x14ac:dyDescent="0.3"/>
  <cols>
    <col min="1" max="1" width="15.77734375" customWidth="1"/>
    <col min="2" max="2" width="24.5546875" customWidth="1"/>
    <col min="3" max="3" width="21.6640625" customWidth="1"/>
    <col min="4" max="4" width="18" bestFit="1" customWidth="1"/>
    <col min="5" max="5" width="19" bestFit="1" customWidth="1"/>
    <col min="6" max="6" width="18.33203125" bestFit="1" customWidth="1"/>
  </cols>
  <sheetData>
    <row r="1" spans="1:7" ht="24" thickBot="1" x14ac:dyDescent="0.35">
      <c r="A1" s="17"/>
      <c r="B1" s="17"/>
      <c r="C1" s="80" t="s">
        <v>0</v>
      </c>
      <c r="D1" s="32"/>
      <c r="E1" s="32"/>
      <c r="F1" s="32"/>
      <c r="G1" s="86"/>
    </row>
    <row r="2" spans="1:7" ht="15" thickBot="1" x14ac:dyDescent="0.35">
      <c r="A2" s="81"/>
      <c r="B2" s="82" t="s">
        <v>55</v>
      </c>
      <c r="C2" s="83" t="s">
        <v>4</v>
      </c>
      <c r="D2" s="6" t="s">
        <v>64</v>
      </c>
      <c r="E2" s="6" t="s">
        <v>67</v>
      </c>
      <c r="F2" s="6" t="s">
        <v>65</v>
      </c>
      <c r="G2" s="23" t="s">
        <v>66</v>
      </c>
    </row>
    <row r="3" spans="1:7" x14ac:dyDescent="0.3">
      <c r="A3" s="82" t="s">
        <v>5</v>
      </c>
      <c r="B3" s="67"/>
      <c r="C3" s="84">
        <v>1.1000000000000001</v>
      </c>
      <c r="D3" s="73"/>
      <c r="E3" s="73"/>
      <c r="F3" s="73"/>
      <c r="G3" s="74"/>
    </row>
    <row r="4" spans="1:7" x14ac:dyDescent="0.3">
      <c r="A4" s="24" t="s">
        <v>58</v>
      </c>
      <c r="B4" s="68">
        <f>COUNTIF('Suivi tournoi fin de saison'!$C$1:$C$33,3)+COUNTIF('Suivi tournoi fin de saison'!$C$1:$C$33,2)</f>
        <v>7</v>
      </c>
      <c r="C4" s="84">
        <v>121</v>
      </c>
      <c r="D4" s="73"/>
      <c r="E4" s="73"/>
      <c r="F4" s="73"/>
      <c r="G4" s="74"/>
    </row>
    <row r="5" spans="1:7" x14ac:dyDescent="0.3">
      <c r="A5" s="24" t="s">
        <v>6</v>
      </c>
      <c r="B5" s="68">
        <f>COUNTIF('Suivi tournoi fin de saison'!$C$1:$C$33,4)</f>
        <v>11</v>
      </c>
      <c r="C5" s="84">
        <v>131</v>
      </c>
      <c r="D5" s="73"/>
      <c r="E5" s="73"/>
      <c r="F5" s="73"/>
      <c r="G5" s="74"/>
    </row>
    <row r="6" spans="1:7" ht="15" thickBot="1" x14ac:dyDescent="0.35">
      <c r="A6" s="26" t="s">
        <v>59</v>
      </c>
      <c r="B6" s="69">
        <f>COUNTIF('Suivi tournoi fin de saison'!$C$1:$C$33,5)</f>
        <v>2</v>
      </c>
      <c r="C6" s="85">
        <v>168</v>
      </c>
      <c r="D6" s="78"/>
      <c r="E6" s="78"/>
      <c r="F6" s="78"/>
      <c r="G6" s="79"/>
    </row>
    <row r="7" spans="1:7" ht="15" thickTop="1" x14ac:dyDescent="0.3">
      <c r="A7" s="29" t="s">
        <v>57</v>
      </c>
      <c r="B7" s="30"/>
      <c r="C7" s="31">
        <f>($B$4*C4+$B$5*C5+$B$6*C6+C3*'Suivi tournoi fin de saison'!$D$38)*2</f>
        <v>5327.2</v>
      </c>
      <c r="D7" s="31">
        <f t="shared" ref="D7:G7" si="0">($I$4*D4+$I$5*D5+$I$6*D6+D3*$D$38)*2</f>
        <v>0</v>
      </c>
      <c r="E7" s="31">
        <f t="shared" si="0"/>
        <v>0</v>
      </c>
      <c r="F7" s="31">
        <f t="shared" si="0"/>
        <v>0</v>
      </c>
      <c r="G7" s="31">
        <f t="shared" si="0"/>
        <v>0</v>
      </c>
    </row>
    <row r="8" spans="1:7" x14ac:dyDescent="0.3">
      <c r="A8" s="25" t="s">
        <v>54</v>
      </c>
      <c r="B8" s="57"/>
      <c r="C8" s="58">
        <f>C7/'Suivi tournoi fin de saison'!$B$39</f>
        <v>266.36</v>
      </c>
      <c r="D8" s="58">
        <f>D7/'Suivi tournoi fin de saison'!$B$39</f>
        <v>0</v>
      </c>
      <c r="E8" s="58">
        <f>E7/'Suivi tournoi fin de saison'!$B$39</f>
        <v>0</v>
      </c>
      <c r="F8" s="58">
        <f>F7/'Suivi tournoi fin de saison'!$B$39</f>
        <v>0</v>
      </c>
      <c r="G8" s="58">
        <f>G7/'Suivi tournoi fin de saison'!$B$39</f>
        <v>0</v>
      </c>
    </row>
    <row r="9" spans="1:7" ht="15" thickBot="1" x14ac:dyDescent="0.35">
      <c r="A9" s="63" t="s">
        <v>62</v>
      </c>
      <c r="B9" s="64"/>
      <c r="C9" s="65">
        <f>IF(ISBLANK(C3),"",C7-'Suivi tournoi fin de saison'!$I$11)/'Suivi tournoi fin de saison'!$B$39</f>
        <v>261.20999999999998</v>
      </c>
      <c r="D9" s="65" t="str">
        <f>IF(ISBLANK(D3),"",(D7-'Suivi tournoi fin de saison'!$I$11)/'Suivi tournoi fin de saison'!$B$39)</f>
        <v/>
      </c>
      <c r="E9" s="65" t="str">
        <f>IF(ISBLANK(E3),"",(E7-'Suivi tournoi fin de saison'!$I$11)/'Suivi tournoi fin de saison'!$B$39)</f>
        <v/>
      </c>
      <c r="F9" s="65" t="str">
        <f>IF(ISBLANK(F3),"",(F7-'Suivi tournoi fin de saison'!$I$11)/'Suivi tournoi fin de saison'!$B$39)</f>
        <v/>
      </c>
      <c r="G9" s="65" t="str">
        <f>IF(ISBLANK(G3),"",(G7-'Suivi tournoi fin de saison'!$I$11)/'Suivi tournoi fin de saison'!$B$39)</f>
        <v/>
      </c>
    </row>
    <row r="10" spans="1:7" x14ac:dyDescent="0.3">
      <c r="A10" s="25" t="s">
        <v>56</v>
      </c>
      <c r="B10" s="62"/>
      <c r="C10" s="57">
        <f>($B$4*C4+$B$5*C5+$B$6*C6+C3*'Suivi tournoi fin de saison'!$D$38)*3</f>
        <v>7990.7999999999993</v>
      </c>
      <c r="D10" s="57">
        <f>($B$4*D4+$B$5*D5+$B$6*D6+D3*'Suivi tournoi fin de saison'!$D$38)*3</f>
        <v>0</v>
      </c>
      <c r="E10" s="57">
        <f>($B$4*E4+$B$5*E5+$B$6*E6+E3*'Suivi tournoi fin de saison'!$D$38)*3</f>
        <v>0</v>
      </c>
      <c r="F10" s="57">
        <f>($B$4*F4+$B$5*F5+$B$6*F6+F3*'Suivi tournoi fin de saison'!$D$38)*3</f>
        <v>0</v>
      </c>
      <c r="G10" s="57">
        <f>($B$4*G4+$B$5*G5+$B$6*G6+G3*'Suivi tournoi fin de saison'!$D$38)*3</f>
        <v>0</v>
      </c>
    </row>
    <row r="11" spans="1:7" x14ac:dyDescent="0.3">
      <c r="A11" s="59" t="s">
        <v>54</v>
      </c>
      <c r="B11" s="60"/>
      <c r="C11" s="61">
        <f>C10/'Suivi tournoi fin de saison'!$B$39</f>
        <v>399.53999999999996</v>
      </c>
      <c r="D11" s="61">
        <f>D10/'Suivi tournoi fin de saison'!$B$39</f>
        <v>0</v>
      </c>
      <c r="E11" s="61">
        <f>E10/'Suivi tournoi fin de saison'!$B$39</f>
        <v>0</v>
      </c>
      <c r="F11" s="61">
        <f>F10/'Suivi tournoi fin de saison'!$B$39</f>
        <v>0</v>
      </c>
      <c r="G11" s="61">
        <f>G10/'Suivi tournoi fin de saison'!$B$39</f>
        <v>0</v>
      </c>
    </row>
    <row r="12" spans="1:7" ht="15" thickBot="1" x14ac:dyDescent="0.35">
      <c r="A12" s="63" t="s">
        <v>62</v>
      </c>
      <c r="B12" s="66"/>
      <c r="C12" s="65">
        <f>IF(ISBLANK(C3),"",C10-'Suivi tournoi fin de saison'!$I$11)/'Suivi tournoi fin de saison'!$B$39</f>
        <v>394.39</v>
      </c>
      <c r="D12" s="65" t="str">
        <f>IF(ISBLANK(D3),"",(D10-'Suivi tournoi fin de saison'!$I$11)/'Suivi tournoi fin de saison'!$B$39)</f>
        <v/>
      </c>
      <c r="E12" s="65" t="str">
        <f>IF(ISBLANK(E3),"",(E10-'Suivi tournoi fin de saison'!$I$11)/'Suivi tournoi fin de saison'!$B$39)</f>
        <v/>
      </c>
      <c r="F12" s="65" t="str">
        <f>IF(ISBLANK(F3),"",(F10-'Suivi tournoi fin de saison'!$I$11)/'Suivi tournoi fin de saison'!$B$39)</f>
        <v/>
      </c>
      <c r="G12" s="65" t="str">
        <f>IF(ISBLANK(G3),"",(G10-'Suivi tournoi fin de saison'!$I$11)/'Suivi tournoi fin de saison'!$B$39)</f>
        <v/>
      </c>
    </row>
  </sheetData>
  <mergeCells count="1"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tournoi fin de saison</vt:lpstr>
      <vt:lpstr>GRIMAUD (83)</vt:lpstr>
      <vt:lpstr>LESPIGNAN (34)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 Family</dc:creator>
  <cp:lastModifiedBy>AZ Family</cp:lastModifiedBy>
  <dcterms:created xsi:type="dcterms:W3CDTF">2024-10-26T09:42:21Z</dcterms:created>
  <dcterms:modified xsi:type="dcterms:W3CDTF">2024-10-26T13:46:04Z</dcterms:modified>
</cp:coreProperties>
</file>