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MES REALISATIONS\"/>
    </mc:Choice>
  </mc:AlternateContent>
  <bookViews>
    <workbookView xWindow="240" yWindow="30" windowWidth="18720" windowHeight="8010" activeTab="2"/>
  </bookViews>
  <sheets>
    <sheet name="PLGNLE" sheetId="1" r:id="rId1"/>
    <sheet name="EMPCLAS" sheetId="3" r:id="rId2"/>
    <sheet name="EMPROF" sheetId="5" r:id="rId3"/>
    <sheet name="AFFECTATION" sheetId="7" r:id="rId4"/>
  </sheets>
  <definedNames>
    <definedName name="Affecta_classe_ense">AFFECTATION!$H$2:$S$27</definedName>
    <definedName name="Classes">AFFECTATION!$H$1:$H$54</definedName>
    <definedName name="CodEnse">AFFECTATION!$A$1:$C$71</definedName>
    <definedName name="codEnseignant">AFFECTATION!$A$2:$A$71</definedName>
    <definedName name="PLGNLE">PLGNLE!$A$1:$AB$51</definedName>
    <definedName name="_xlnm.Print_Area" localSheetId="1">EMPCLAS!$A$1:$K$21</definedName>
  </definedNames>
  <calcPr calcId="152511"/>
</workbook>
</file>

<file path=xl/calcChain.xml><?xml version="1.0" encoding="utf-8"?>
<calcChain xmlns="http://schemas.openxmlformats.org/spreadsheetml/2006/main">
  <c r="G10" i="5" l="1"/>
  <c r="G9" i="5"/>
  <c r="F10" i="5"/>
  <c r="F9" i="5"/>
  <c r="E10" i="5"/>
  <c r="E9" i="5"/>
  <c r="D10" i="5"/>
  <c r="D9" i="5"/>
  <c r="C10" i="5"/>
  <c r="C9" i="5"/>
  <c r="C4" i="5"/>
  <c r="H6" i="3"/>
  <c r="I6" i="3" s="1"/>
  <c r="H7" i="3"/>
  <c r="J7" i="3" s="1"/>
  <c r="H8" i="3"/>
  <c r="J8" i="3" s="1"/>
  <c r="H9" i="3"/>
  <c r="J9" i="3" s="1"/>
  <c r="H10" i="3"/>
  <c r="J10" i="3" s="1"/>
  <c r="H11" i="3"/>
  <c r="J11" i="3" s="1"/>
  <c r="H12" i="3"/>
  <c r="J12" i="3" s="1"/>
  <c r="H13" i="3"/>
  <c r="J13" i="3" s="1"/>
  <c r="H14" i="3"/>
  <c r="J14" i="3" s="1"/>
  <c r="H15" i="3"/>
  <c r="J15" i="3" s="1"/>
  <c r="I7" i="3"/>
  <c r="I8" i="3"/>
  <c r="I11" i="3"/>
  <c r="I15" i="3"/>
  <c r="J6" i="3"/>
  <c r="F19" i="3"/>
  <c r="F18" i="3"/>
  <c r="F16" i="3"/>
  <c r="F15" i="3"/>
  <c r="F13" i="3"/>
  <c r="F12" i="3"/>
  <c r="F10" i="3"/>
  <c r="F9" i="3"/>
  <c r="F7" i="3"/>
  <c r="F6" i="3"/>
  <c r="E19" i="3"/>
  <c r="E18" i="3"/>
  <c r="E16" i="3"/>
  <c r="E15" i="3"/>
  <c r="E13" i="3"/>
  <c r="E12" i="3"/>
  <c r="E10" i="3"/>
  <c r="E9" i="3"/>
  <c r="E7" i="3"/>
  <c r="E6" i="3"/>
  <c r="D19" i="3"/>
  <c r="D18" i="3"/>
  <c r="D16" i="3"/>
  <c r="D15" i="3"/>
  <c r="D13" i="3"/>
  <c r="D12" i="3"/>
  <c r="D10" i="3"/>
  <c r="D9" i="3"/>
  <c r="D7" i="3"/>
  <c r="D6" i="3"/>
  <c r="C19" i="3"/>
  <c r="C18" i="3"/>
  <c r="C16" i="3"/>
  <c r="C15" i="3"/>
  <c r="C13" i="3"/>
  <c r="C12" i="3"/>
  <c r="C10" i="3"/>
  <c r="C9" i="3"/>
  <c r="C7" i="3"/>
  <c r="C6" i="3"/>
  <c r="G19" i="5"/>
  <c r="C21" i="5"/>
  <c r="D18" i="5"/>
  <c r="E18" i="5"/>
  <c r="C18" i="5"/>
  <c r="F21" i="5"/>
  <c r="F18" i="5"/>
  <c r="F15" i="5"/>
  <c r="C12" i="5"/>
  <c r="G21" i="5"/>
  <c r="D13" i="5"/>
  <c r="E19" i="5"/>
  <c r="D16" i="5"/>
  <c r="D12" i="5"/>
  <c r="E21" i="5"/>
  <c r="E13" i="5"/>
  <c r="E15" i="5"/>
  <c r="F16" i="5"/>
  <c r="C19" i="5"/>
  <c r="G22" i="5"/>
  <c r="F19" i="5"/>
  <c r="C16" i="5"/>
  <c r="G15" i="5"/>
  <c r="E22" i="5"/>
  <c r="E16" i="5"/>
  <c r="D22" i="5"/>
  <c r="C15" i="5"/>
  <c r="C13" i="5"/>
  <c r="D19" i="5"/>
  <c r="E12" i="5"/>
  <c r="G18" i="5"/>
  <c r="D21" i="5"/>
  <c r="G16" i="5"/>
  <c r="D15" i="5"/>
  <c r="F12" i="5"/>
  <c r="C22" i="5"/>
  <c r="F13" i="5"/>
  <c r="G12" i="5"/>
  <c r="F22" i="5"/>
  <c r="G13" i="5"/>
  <c r="I13" i="3" l="1"/>
  <c r="I12" i="3"/>
  <c r="I9" i="3"/>
  <c r="I14" i="3"/>
  <c r="I10" i="3"/>
  <c r="F23" i="5"/>
  <c r="B19" i="3"/>
  <c r="B18" i="3"/>
  <c r="B16" i="3"/>
  <c r="B15" i="3"/>
  <c r="B13" i="3"/>
  <c r="B12" i="3"/>
  <c r="B10" i="3"/>
  <c r="B9" i="3"/>
  <c r="B7" i="3"/>
  <c r="B6" i="3"/>
  <c r="D58" i="1" l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C58" i="1"/>
  <c r="BA11" i="1" l="1"/>
  <c r="BB11" i="1"/>
  <c r="BC11" i="1"/>
  <c r="AZ11" i="1"/>
</calcChain>
</file>

<file path=xl/sharedStrings.xml><?xml version="1.0" encoding="utf-8"?>
<sst xmlns="http://schemas.openxmlformats.org/spreadsheetml/2006/main" count="1298" uniqueCount="247">
  <si>
    <t>6e M1</t>
  </si>
  <si>
    <t>6e M2</t>
  </si>
  <si>
    <t>6e M3</t>
  </si>
  <si>
    <t>6e M4</t>
  </si>
  <si>
    <t>6e M5</t>
  </si>
  <si>
    <t>6e M6</t>
  </si>
  <si>
    <t>6e M7</t>
  </si>
  <si>
    <t>6e M8</t>
  </si>
  <si>
    <t>5e M1</t>
  </si>
  <si>
    <t>5e M2</t>
  </si>
  <si>
    <t>5e M3</t>
  </si>
  <si>
    <t>5e M4</t>
  </si>
  <si>
    <t>5e M5</t>
  </si>
  <si>
    <t>4e M1</t>
  </si>
  <si>
    <t>4e M2</t>
  </si>
  <si>
    <t>4e M3</t>
  </si>
  <si>
    <t>4e M4</t>
  </si>
  <si>
    <t>3e M1</t>
  </si>
  <si>
    <t>3e M2</t>
  </si>
  <si>
    <t>3e M3</t>
  </si>
  <si>
    <t>3e M4</t>
  </si>
  <si>
    <t>Heure</t>
  </si>
  <si>
    <t>Jour</t>
  </si>
  <si>
    <t>Lundi</t>
  </si>
  <si>
    <t>Mardi</t>
  </si>
  <si>
    <t>Mercredi</t>
  </si>
  <si>
    <t>Jeudi</t>
  </si>
  <si>
    <t>Vendredi</t>
  </si>
  <si>
    <t>Français</t>
  </si>
  <si>
    <t>Maths</t>
  </si>
  <si>
    <t>Phys</t>
  </si>
  <si>
    <t>SVT</t>
  </si>
  <si>
    <t>HG</t>
  </si>
  <si>
    <t>Anglais</t>
  </si>
  <si>
    <t>Espagnol</t>
  </si>
  <si>
    <t>Educ Art</t>
  </si>
  <si>
    <t>EPS</t>
  </si>
  <si>
    <t>F1</t>
  </si>
  <si>
    <t>F2</t>
  </si>
  <si>
    <t>F3</t>
  </si>
  <si>
    <t>F4</t>
  </si>
  <si>
    <t>F5</t>
  </si>
  <si>
    <t>F6</t>
  </si>
  <si>
    <t>M1</t>
  </si>
  <si>
    <t>M2</t>
  </si>
  <si>
    <t>M3</t>
  </si>
  <si>
    <t>M4</t>
  </si>
  <si>
    <t>M5</t>
  </si>
  <si>
    <t>M6</t>
  </si>
  <si>
    <t>M7</t>
  </si>
  <si>
    <t>P1</t>
  </si>
  <si>
    <t>P2</t>
  </si>
  <si>
    <t>P3</t>
  </si>
  <si>
    <t>S1</t>
  </si>
  <si>
    <t>S2</t>
  </si>
  <si>
    <t>S3</t>
  </si>
  <si>
    <t>5e M6</t>
  </si>
  <si>
    <t>5e M7</t>
  </si>
  <si>
    <t>5e M8</t>
  </si>
  <si>
    <t>4e M5</t>
  </si>
  <si>
    <t>4e M6</t>
  </si>
  <si>
    <t>SAMDEI</t>
  </si>
  <si>
    <t>P4</t>
  </si>
  <si>
    <t>F7</t>
  </si>
  <si>
    <t>F8</t>
  </si>
  <si>
    <t>S4</t>
  </si>
  <si>
    <t>C3</t>
  </si>
  <si>
    <t>C4</t>
  </si>
  <si>
    <t>H1</t>
  </si>
  <si>
    <t>H5</t>
  </si>
  <si>
    <t>H4</t>
  </si>
  <si>
    <t>E1</t>
  </si>
  <si>
    <t>E2</t>
  </si>
  <si>
    <t>A1</t>
  </si>
  <si>
    <t>A2</t>
  </si>
  <si>
    <t>A3</t>
  </si>
  <si>
    <t>A4</t>
  </si>
  <si>
    <t>4M1</t>
  </si>
  <si>
    <t>3M1</t>
  </si>
  <si>
    <t>3M2</t>
  </si>
  <si>
    <t>SV1</t>
  </si>
  <si>
    <t>HG1</t>
  </si>
  <si>
    <t>EA1</t>
  </si>
  <si>
    <t>3M3</t>
  </si>
  <si>
    <t>4M3</t>
  </si>
  <si>
    <t>4M4</t>
  </si>
  <si>
    <t>5M4</t>
  </si>
  <si>
    <t>6M4</t>
  </si>
  <si>
    <t>5M2</t>
  </si>
  <si>
    <t>6M1</t>
  </si>
  <si>
    <t>4M2</t>
  </si>
  <si>
    <t>5M3</t>
  </si>
  <si>
    <t>6M2</t>
  </si>
  <si>
    <t>5M5</t>
  </si>
  <si>
    <t>6M5</t>
  </si>
  <si>
    <t>6M6</t>
  </si>
  <si>
    <t>HG2</t>
  </si>
  <si>
    <t>SV2</t>
  </si>
  <si>
    <t>EA2</t>
  </si>
  <si>
    <t>6M3</t>
  </si>
  <si>
    <t>5M1</t>
  </si>
  <si>
    <t>HG3</t>
  </si>
  <si>
    <t>HG4</t>
  </si>
  <si>
    <t>EA3</t>
  </si>
  <si>
    <t>SV3</t>
  </si>
  <si>
    <t>HG5</t>
  </si>
  <si>
    <t>6eme</t>
  </si>
  <si>
    <t>5eme</t>
  </si>
  <si>
    <t>4eme</t>
  </si>
  <si>
    <t>3eme</t>
  </si>
  <si>
    <t>Mathématiques</t>
  </si>
  <si>
    <t>Physiques</t>
  </si>
  <si>
    <t>E.Art</t>
  </si>
  <si>
    <t>Total</t>
  </si>
  <si>
    <t>Horaire</t>
  </si>
  <si>
    <t>Samedi</t>
  </si>
  <si>
    <t>8h25-9h15</t>
  </si>
  <si>
    <t>7h30-8h20</t>
  </si>
  <si>
    <t>9h25-10h15</t>
  </si>
  <si>
    <t>10h20-11h05</t>
  </si>
  <si>
    <t>11h20-12h10</t>
  </si>
  <si>
    <t>12h15-13h05</t>
  </si>
  <si>
    <t>14h00-14h45</t>
  </si>
  <si>
    <t>14h50-15h40</t>
  </si>
  <si>
    <t>15h55-16h45</t>
  </si>
  <si>
    <t>Année scolaire :</t>
  </si>
  <si>
    <t>RECREATION-RECREATION-RECREATION</t>
  </si>
  <si>
    <t>CESP Edoard EKOGHA MENGUE Oyem</t>
  </si>
  <si>
    <t>Equipe classe</t>
  </si>
  <si>
    <t>code</t>
  </si>
  <si>
    <t>C5</t>
  </si>
  <si>
    <t>M8</t>
  </si>
  <si>
    <t>EMPLOI DU TEMPS PROFESSEUR</t>
  </si>
  <si>
    <t>D1</t>
  </si>
  <si>
    <t>M9</t>
  </si>
  <si>
    <t>F9</t>
  </si>
  <si>
    <t>H3</t>
  </si>
  <si>
    <t>H2</t>
  </si>
  <si>
    <t>H6</t>
  </si>
  <si>
    <t>S5</t>
  </si>
  <si>
    <t>C1</t>
  </si>
  <si>
    <t>HCLASSE</t>
  </si>
  <si>
    <t>C2</t>
  </si>
  <si>
    <t>CodEnse</t>
  </si>
  <si>
    <t>Mathières</t>
  </si>
  <si>
    <t>Noms</t>
  </si>
  <si>
    <t>Classes</t>
  </si>
  <si>
    <t>2018-2019</t>
  </si>
  <si>
    <t>français</t>
  </si>
  <si>
    <t>LA DIRECTION</t>
  </si>
  <si>
    <t>S.V.T.</t>
  </si>
  <si>
    <t>SC. Physiques</t>
  </si>
  <si>
    <t>Hist-Géo/I.C</t>
  </si>
  <si>
    <t>E.P.S.</t>
  </si>
  <si>
    <t>Art</t>
  </si>
  <si>
    <t>16h50-17h40</t>
  </si>
  <si>
    <t>Classe :</t>
  </si>
  <si>
    <t>M1(6M1)</t>
  </si>
  <si>
    <t>A2(5M1)</t>
  </si>
  <si>
    <t>M1(5M2)</t>
  </si>
  <si>
    <t>F9(5M4)</t>
  </si>
  <si>
    <t>M5(3M1)</t>
  </si>
  <si>
    <t>M4(3M3)</t>
  </si>
  <si>
    <t>A4(3M3)</t>
  </si>
  <si>
    <t>F9(6M1)</t>
  </si>
  <si>
    <t>S5(6M5)</t>
  </si>
  <si>
    <t>F5(6M4)</t>
  </si>
  <si>
    <t>M4(6M1)</t>
  </si>
  <si>
    <t>M6(5M1)</t>
  </si>
  <si>
    <t>H6(5M5)</t>
  </si>
  <si>
    <t>E1(3M2)</t>
  </si>
  <si>
    <t>S5(5M2)</t>
  </si>
  <si>
    <t>A3(6M7)</t>
  </si>
  <si>
    <t>H6(6M7)</t>
  </si>
  <si>
    <t>F8(5M4)</t>
  </si>
  <si>
    <t>C5(5M2)</t>
  </si>
  <si>
    <t>M7(5M3)</t>
  </si>
  <si>
    <t>F8(5M3)</t>
  </si>
  <si>
    <t>F8(6M1)</t>
  </si>
  <si>
    <t>M7(6M1)</t>
  </si>
  <si>
    <t>C2(5M4)</t>
  </si>
  <si>
    <t>M9(6M2)</t>
  </si>
  <si>
    <t>H6(6M2)</t>
  </si>
  <si>
    <t>F6(6M2)</t>
  </si>
  <si>
    <t>S4(6M2)</t>
  </si>
  <si>
    <t>H6(5M2)</t>
  </si>
  <si>
    <t>S4(5M2)</t>
  </si>
  <si>
    <t>M9(5M2)</t>
  </si>
  <si>
    <t>F6(5M3)</t>
  </si>
  <si>
    <t>A1(5M3)</t>
  </si>
  <si>
    <t>F4(6M5)</t>
  </si>
  <si>
    <t>S2(5M1)</t>
  </si>
  <si>
    <t>F4(3M4)</t>
  </si>
  <si>
    <t>S2(3M4)</t>
  </si>
  <si>
    <t>H5(3M4)</t>
  </si>
  <si>
    <t>F5(3M4)</t>
  </si>
  <si>
    <t>C3(5M3)</t>
  </si>
  <si>
    <t>S5(6M6)</t>
  </si>
  <si>
    <t>A3(6M3)</t>
  </si>
  <si>
    <t>S5(6M3)</t>
  </si>
  <si>
    <t>H6(6M3)</t>
  </si>
  <si>
    <t>M9(6M3)</t>
  </si>
  <si>
    <t>F5(3M1)</t>
  </si>
  <si>
    <t>M9(5M4)</t>
  </si>
  <si>
    <t>EMPLOI DU TEMPS CLASSE</t>
  </si>
  <si>
    <t>M4(5M4)</t>
  </si>
  <si>
    <t>S5(5M1)</t>
  </si>
  <si>
    <t>S5(5M5)</t>
  </si>
  <si>
    <t>F5(5M5)</t>
  </si>
  <si>
    <t>M4(5M5)</t>
  </si>
  <si>
    <t>A2(5M2)</t>
  </si>
  <si>
    <t>M4(5M2)</t>
  </si>
  <si>
    <t>F9(5M5)</t>
  </si>
  <si>
    <t>H2(5M2)</t>
  </si>
  <si>
    <t>F1(5M3)</t>
  </si>
  <si>
    <t>S4(6M1)</t>
  </si>
  <si>
    <t>M1(5M5)</t>
  </si>
  <si>
    <t>E1(6M2)</t>
  </si>
  <si>
    <t>F1(3M3)</t>
  </si>
  <si>
    <t>H2(6M3)</t>
  </si>
  <si>
    <t>S4(6M7)</t>
  </si>
  <si>
    <t>M1(5M1)</t>
  </si>
  <si>
    <t>F1(3M1)</t>
  </si>
  <si>
    <t>F1(3M4)</t>
  </si>
  <si>
    <t>Matière :</t>
  </si>
  <si>
    <t>APRES MIDI - APRES MIDI - APRES MIDI</t>
  </si>
  <si>
    <t>Nombre d'heures :</t>
  </si>
  <si>
    <t>L</t>
  </si>
  <si>
    <t>N</t>
  </si>
  <si>
    <t>6m5</t>
  </si>
  <si>
    <t>6m6</t>
  </si>
  <si>
    <t>C5(6M5)</t>
  </si>
  <si>
    <t>S3(6M5)</t>
  </si>
  <si>
    <t>A4(6M6)</t>
  </si>
  <si>
    <t>F8(6M6)</t>
  </si>
  <si>
    <t>M8(6M6)</t>
  </si>
  <si>
    <t>F8(6M4)</t>
  </si>
  <si>
    <t>M8(6M4)</t>
  </si>
  <si>
    <t>H5(6M4)</t>
  </si>
  <si>
    <t>H5(5M1)</t>
  </si>
  <si>
    <t>S3(5M1)</t>
  </si>
  <si>
    <t>M8(5M1)</t>
  </si>
  <si>
    <t>F8(5M1)</t>
  </si>
  <si>
    <t>H2(3M1)</t>
  </si>
  <si>
    <t>A3(3M2)</t>
  </si>
  <si>
    <t>D2</t>
  </si>
  <si>
    <t>MATIERES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</si>
</sst>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name val="Cambria"/>
      <family val="1"/>
      <scheme val="major"/>
    </font>
    <font>
      <sz val="14"/>
      <name val="Cambria"/>
      <family val="1"/>
      <scheme val="major"/>
    </font>
    <font>
      <sz val="14"/>
      <color theme="1"/>
      <name val="Calibri"/>
      <family val="2"/>
      <scheme val="minor"/>
    </font>
    <font>
      <sz val="14"/>
      <color rgb="FFFFFF00"/>
      <name val="Cambria"/>
      <family val="1"/>
      <scheme val="major"/>
    </font>
    <font>
      <sz val="11"/>
      <name val="Cambria"/>
      <family val="1"/>
      <scheme val="major"/>
    </font>
    <font>
      <sz val="14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6"/>
      <color theme="1"/>
      <name val="Cambria"/>
      <family val="1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Cambria"/>
      <family val="1"/>
      <scheme val="major"/>
    </font>
    <font>
      <b/>
      <sz val="14"/>
      <color theme="1"/>
      <name val="Bookman Old Style"/>
      <family val="1"/>
    </font>
    <font>
      <b/>
      <sz val="16"/>
      <color theme="1"/>
      <name val="Calibri"/>
      <family val="2"/>
      <scheme val="minor"/>
    </font>
    <font>
      <b/>
      <sz val="16"/>
      <color theme="1"/>
      <name val="Bookman Old Style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tted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0" fillId="0" borderId="5" xfId="0" applyBorder="1" applyAlignment="1">
      <alignment horizontal="center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2" borderId="4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0" fontId="4" fillId="2" borderId="10" xfId="0" applyFont="1" applyFill="1" applyBorder="1" applyAlignment="1" applyProtection="1">
      <alignment horizontal="center" vertical="center"/>
      <protection hidden="1"/>
    </xf>
    <xf numFmtId="0" fontId="4" fillId="2" borderId="12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4" fillId="0" borderId="14" xfId="0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7" fillId="0" borderId="1" xfId="0" applyFont="1" applyFill="1" applyBorder="1" applyAlignment="1" applyProtection="1">
      <alignment horizontal="center" vertical="center"/>
      <protection hidden="1"/>
    </xf>
    <xf numFmtId="0" fontId="3" fillId="2" borderId="15" xfId="0" applyFont="1" applyFill="1" applyBorder="1" applyAlignment="1" applyProtection="1">
      <alignment vertical="center"/>
      <protection hidden="1"/>
    </xf>
    <xf numFmtId="0" fontId="3" fillId="2" borderId="3" xfId="0" applyFont="1" applyFill="1" applyBorder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vertical="center"/>
      <protection hidden="1"/>
    </xf>
    <xf numFmtId="0" fontId="1" fillId="0" borderId="7" xfId="0" applyFont="1" applyBorder="1" applyAlignment="1">
      <alignment horizontal="center" vertical="center"/>
    </xf>
    <xf numFmtId="0" fontId="7" fillId="0" borderId="7" xfId="0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7" xfId="0" applyFont="1" applyFill="1" applyBorder="1" applyAlignment="1" applyProtection="1">
      <alignment horizontal="center" vertical="center"/>
      <protection hidden="1"/>
    </xf>
    <xf numFmtId="0" fontId="9" fillId="0" borderId="10" xfId="0" applyFont="1" applyFill="1" applyBorder="1" applyAlignment="1" applyProtection="1">
      <alignment horizontal="center" vertical="center"/>
      <protection hidden="1"/>
    </xf>
    <xf numFmtId="0" fontId="9" fillId="3" borderId="10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>
      <alignment vertical="center"/>
    </xf>
    <xf numFmtId="0" fontId="5" fillId="0" borderId="0" xfId="0" applyFont="1"/>
    <xf numFmtId="0" fontId="0" fillId="0" borderId="0" xfId="0" applyFill="1" applyBorder="1" applyAlignment="1">
      <alignment horizontal="center"/>
    </xf>
    <xf numFmtId="0" fontId="5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1" fillId="0" borderId="0" xfId="0" applyFont="1"/>
    <xf numFmtId="0" fontId="10" fillId="0" borderId="0" xfId="0" applyFont="1"/>
    <xf numFmtId="0" fontId="5" fillId="0" borderId="0" xfId="0" applyFont="1" applyAlignment="1">
      <alignment vertical="center"/>
    </xf>
    <xf numFmtId="0" fontId="0" fillId="0" borderId="35" xfId="0" applyBorder="1"/>
    <xf numFmtId="0" fontId="0" fillId="0" borderId="41" xfId="0" applyBorder="1"/>
    <xf numFmtId="0" fontId="0" fillId="0" borderId="44" xfId="0" applyBorder="1"/>
    <xf numFmtId="0" fontId="5" fillId="0" borderId="42" xfId="0" applyFont="1" applyBorder="1" applyAlignment="1">
      <alignment horizontal="center" vertical="center"/>
    </xf>
    <xf numFmtId="0" fontId="5" fillId="0" borderId="44" xfId="0" applyFont="1" applyBorder="1"/>
    <xf numFmtId="0" fontId="5" fillId="0" borderId="37" xfId="0" applyFont="1" applyBorder="1" applyAlignment="1">
      <alignment horizontal="center" vertical="center"/>
    </xf>
    <xf numFmtId="0" fontId="5" fillId="0" borderId="39" xfId="0" applyFont="1" applyBorder="1"/>
    <xf numFmtId="0" fontId="5" fillId="0" borderId="4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/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6" xfId="0" applyFont="1" applyBorder="1" applyAlignment="1">
      <alignment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 applyProtection="1">
      <alignment horizontal="center" vertical="center"/>
      <protection hidden="1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7" fillId="0" borderId="12" xfId="0" applyFont="1" applyFill="1" applyBorder="1" applyAlignment="1" applyProtection="1">
      <alignment horizontal="center" vertical="center"/>
      <protection hidden="1"/>
    </xf>
    <xf numFmtId="0" fontId="7" fillId="3" borderId="1" xfId="0" applyFont="1" applyFill="1" applyBorder="1" applyAlignment="1" applyProtection="1">
      <alignment horizontal="center" vertical="center"/>
      <protection hidden="1"/>
    </xf>
    <xf numFmtId="0" fontId="18" fillId="0" borderId="7" xfId="0" applyFont="1" applyFill="1" applyBorder="1" applyAlignment="1" applyProtection="1">
      <alignment horizontal="center" vertical="center"/>
      <protection hidden="1"/>
    </xf>
    <xf numFmtId="0" fontId="19" fillId="0" borderId="0" xfId="0" applyFont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7" fillId="2" borderId="2" xfId="0" applyFont="1" applyFill="1" applyBorder="1" applyAlignment="1" applyProtection="1">
      <alignment horizontal="center" vertical="center"/>
      <protection hidden="1"/>
    </xf>
    <xf numFmtId="0" fontId="7" fillId="2" borderId="12" xfId="0" applyFont="1" applyFill="1" applyBorder="1" applyAlignment="1" applyProtection="1">
      <alignment horizontal="center" vertical="center"/>
      <protection hidden="1"/>
    </xf>
    <xf numFmtId="0" fontId="2" fillId="0" borderId="3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2" fillId="0" borderId="9" xfId="0" applyFont="1" applyBorder="1" applyAlignment="1">
      <alignment horizontal="center" vertical="center" textRotation="90"/>
    </xf>
    <xf numFmtId="0" fontId="2" fillId="0" borderId="11" xfId="0" applyFont="1" applyBorder="1" applyAlignment="1">
      <alignment horizontal="center" vertical="center" textRotation="90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4" fillId="0" borderId="37" xfId="0" applyFont="1" applyFill="1" applyBorder="1" applyAlignment="1">
      <alignment horizontal="center"/>
    </xf>
    <xf numFmtId="0" fontId="14" fillId="0" borderId="38" xfId="0" applyFont="1" applyFill="1" applyBorder="1" applyAlignment="1">
      <alignment horizontal="center"/>
    </xf>
    <xf numFmtId="0" fontId="14" fillId="0" borderId="39" xfId="0" applyFont="1" applyFill="1" applyBorder="1" applyAlignment="1">
      <alignment horizontal="center"/>
    </xf>
    <xf numFmtId="0" fontId="17" fillId="0" borderId="50" xfId="0" applyFont="1" applyBorder="1" applyAlignment="1">
      <alignment horizontal="center"/>
    </xf>
    <xf numFmtId="0" fontId="17" fillId="0" borderId="51" xfId="0" applyFont="1" applyBorder="1" applyAlignment="1">
      <alignment horizontal="center"/>
    </xf>
    <xf numFmtId="0" fontId="15" fillId="0" borderId="50" xfId="0" applyFont="1" applyBorder="1" applyAlignment="1">
      <alignment horizontal="center"/>
    </xf>
    <xf numFmtId="0" fontId="15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1" fillId="0" borderId="0" xfId="0" applyFont="1" applyAlignment="1">
      <alignment horizontal="left" vertical="center"/>
    </xf>
  </cellXfs>
  <cellStyles count="1">
    <cellStyle name="Normal" xfId="0" builtinId="0"/>
  </cellStyles>
  <dxfs count="84"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font>
        <color theme="0"/>
      </font>
    </dxf>
    <dxf>
      <border>
        <vertical/>
        <horizontal/>
      </border>
    </dxf>
    <dxf>
      <font>
        <color theme="0"/>
      </font>
    </dxf>
    <dxf>
      <font>
        <color theme="0"/>
      </font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6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2" tint="-0.74996185186315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3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4" tint="-0.499984740745262"/>
        </patternFill>
      </fill>
    </dxf>
    <dxf>
      <fill>
        <patternFill>
          <bgColor theme="7" tint="-0.499984740745262"/>
        </patternFill>
      </fill>
    </dxf>
    <dxf>
      <fill>
        <patternFill>
          <bgColor rgb="FF00B0F0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49998474074526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  <dxf>
      <font>
        <color rgb="FFC00000"/>
      </font>
      <fill>
        <patternFill>
          <bgColor theme="3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58"/>
  <sheetViews>
    <sheetView workbookViewId="0">
      <pane xSplit="2" ySplit="1" topLeftCell="M2" activePane="bottomRight" state="frozen"/>
      <selection pane="topRight" activeCell="C1" sqref="C1"/>
      <selection pane="bottomLeft" activeCell="A2" sqref="A2"/>
      <selection pane="bottomRight" activeCell="Z22" sqref="Z22"/>
    </sheetView>
  </sheetViews>
  <sheetFormatPr baseColWidth="10" defaultRowHeight="15" x14ac:dyDescent="0.25"/>
  <cols>
    <col min="1" max="1" width="6.28515625" customWidth="1"/>
    <col min="2" max="2" width="7.140625" customWidth="1"/>
    <col min="3" max="15" width="8.7109375" style="1" customWidth="1"/>
    <col min="16" max="18" width="8.7109375" style="5" customWidth="1"/>
    <col min="19" max="22" width="8.7109375" style="1" customWidth="1"/>
    <col min="23" max="24" width="8.7109375" style="5" customWidth="1"/>
    <col min="25" max="28" width="8.7109375" style="1" customWidth="1"/>
    <col min="51" max="51" width="15" bestFit="1" customWidth="1"/>
  </cols>
  <sheetData>
    <row r="1" spans="1:55" s="4" customFormat="1" ht="30" customHeight="1" thickBot="1" x14ac:dyDescent="0.3">
      <c r="A1" s="3" t="s">
        <v>21</v>
      </c>
      <c r="B1" s="26" t="s">
        <v>22</v>
      </c>
      <c r="C1" s="26" t="s">
        <v>0</v>
      </c>
      <c r="D1" s="26" t="s">
        <v>1</v>
      </c>
      <c r="E1" s="26" t="s">
        <v>2</v>
      </c>
      <c r="F1" s="26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26" t="s">
        <v>11</v>
      </c>
      <c r="O1" s="26" t="s">
        <v>12</v>
      </c>
      <c r="P1" s="26" t="s">
        <v>56</v>
      </c>
      <c r="Q1" s="26" t="s">
        <v>57</v>
      </c>
      <c r="R1" s="26" t="s">
        <v>58</v>
      </c>
      <c r="S1" s="26" t="s">
        <v>13</v>
      </c>
      <c r="T1" s="26" t="s">
        <v>14</v>
      </c>
      <c r="U1" s="26" t="s">
        <v>15</v>
      </c>
      <c r="V1" s="26" t="s">
        <v>16</v>
      </c>
      <c r="W1" s="26" t="s">
        <v>59</v>
      </c>
      <c r="X1" s="26" t="s">
        <v>60</v>
      </c>
      <c r="Y1" s="26" t="s">
        <v>17</v>
      </c>
      <c r="Z1" s="26" t="s">
        <v>18</v>
      </c>
      <c r="AA1" s="26" t="s">
        <v>19</v>
      </c>
      <c r="AB1" s="26" t="s">
        <v>20</v>
      </c>
      <c r="AF1" s="35"/>
      <c r="AG1" s="35" t="s">
        <v>28</v>
      </c>
      <c r="AH1" s="35"/>
      <c r="AI1" s="35" t="s">
        <v>29</v>
      </c>
      <c r="AJ1" s="35"/>
      <c r="AK1" s="35" t="s">
        <v>30</v>
      </c>
      <c r="AL1" s="35"/>
      <c r="AM1" s="35" t="s">
        <v>31</v>
      </c>
      <c r="AN1" s="35"/>
      <c r="AO1" s="35" t="s">
        <v>32</v>
      </c>
      <c r="AP1" s="35"/>
      <c r="AQ1" s="35" t="s">
        <v>33</v>
      </c>
      <c r="AR1" s="35"/>
      <c r="AS1" s="35" t="s">
        <v>34</v>
      </c>
      <c r="AT1" s="35"/>
      <c r="AU1" s="35" t="s">
        <v>35</v>
      </c>
      <c r="AV1" s="35"/>
      <c r="AW1" s="35" t="s">
        <v>36</v>
      </c>
      <c r="AZ1" s="4" t="s">
        <v>106</v>
      </c>
      <c r="BA1" s="4" t="s">
        <v>107</v>
      </c>
      <c r="BB1" s="4" t="s">
        <v>108</v>
      </c>
      <c r="BC1" s="4" t="s">
        <v>109</v>
      </c>
    </row>
    <row r="2" spans="1:55" ht="24.95" customHeight="1" x14ac:dyDescent="0.25">
      <c r="A2" s="12">
        <v>1</v>
      </c>
      <c r="B2" s="122" t="s">
        <v>23</v>
      </c>
      <c r="C2" s="57"/>
      <c r="D2" s="27" t="s">
        <v>44</v>
      </c>
      <c r="E2" s="60" t="s">
        <v>62</v>
      </c>
      <c r="F2" s="27" t="s">
        <v>63</v>
      </c>
      <c r="G2" s="60" t="s">
        <v>52</v>
      </c>
      <c r="H2" s="27" t="s">
        <v>49</v>
      </c>
      <c r="I2" s="27" t="s">
        <v>131</v>
      </c>
      <c r="J2" s="28"/>
      <c r="K2" s="60" t="s">
        <v>50</v>
      </c>
      <c r="L2" s="27" t="s">
        <v>45</v>
      </c>
      <c r="M2" s="28"/>
      <c r="N2" s="27" t="s">
        <v>47</v>
      </c>
      <c r="O2" s="27" t="s">
        <v>67</v>
      </c>
      <c r="P2" s="28"/>
      <c r="Q2" s="28"/>
      <c r="R2" s="27" t="s">
        <v>51</v>
      </c>
      <c r="S2" s="60" t="s">
        <v>219</v>
      </c>
      <c r="T2" s="60" t="s">
        <v>214</v>
      </c>
      <c r="U2" s="60" t="s">
        <v>158</v>
      </c>
      <c r="V2" s="60" t="s">
        <v>165</v>
      </c>
      <c r="W2" s="107" t="s">
        <v>164</v>
      </c>
      <c r="X2" s="28"/>
      <c r="Y2" s="27" t="s">
        <v>43</v>
      </c>
      <c r="Z2" s="27" t="s">
        <v>41</v>
      </c>
      <c r="AA2" s="27" t="s">
        <v>71</v>
      </c>
      <c r="AB2" s="29" t="s">
        <v>76</v>
      </c>
      <c r="AF2" s="125" t="s">
        <v>37</v>
      </c>
      <c r="AG2" s="36" t="s">
        <v>77</v>
      </c>
      <c r="AH2" s="125" t="s">
        <v>43</v>
      </c>
      <c r="AI2" s="36" t="s">
        <v>78</v>
      </c>
      <c r="AJ2" s="125" t="s">
        <v>50</v>
      </c>
      <c r="AK2" s="36" t="s">
        <v>79</v>
      </c>
      <c r="AL2" s="125" t="s">
        <v>80</v>
      </c>
      <c r="AM2" s="36" t="s">
        <v>78</v>
      </c>
      <c r="AN2" s="125" t="s">
        <v>81</v>
      </c>
      <c r="AO2" s="36" t="s">
        <v>78</v>
      </c>
      <c r="AP2" s="125" t="s">
        <v>73</v>
      </c>
      <c r="AQ2" s="36" t="s">
        <v>78</v>
      </c>
      <c r="AR2" s="125" t="s">
        <v>71</v>
      </c>
      <c r="AS2" s="36" t="s">
        <v>79</v>
      </c>
      <c r="AT2" s="125" t="s">
        <v>82</v>
      </c>
      <c r="AU2" s="36" t="s">
        <v>83</v>
      </c>
      <c r="AV2" s="125" t="s">
        <v>53</v>
      </c>
      <c r="AW2" s="37" t="s">
        <v>78</v>
      </c>
      <c r="AY2" t="s">
        <v>28</v>
      </c>
      <c r="AZ2">
        <v>6</v>
      </c>
      <c r="BA2">
        <v>6</v>
      </c>
      <c r="BB2">
        <v>6</v>
      </c>
      <c r="BC2">
        <v>6</v>
      </c>
    </row>
    <row r="3" spans="1:55" ht="24.95" customHeight="1" x14ac:dyDescent="0.25">
      <c r="A3" s="12">
        <v>2</v>
      </c>
      <c r="B3" s="123"/>
      <c r="C3" s="58"/>
      <c r="D3" s="8" t="s">
        <v>44</v>
      </c>
      <c r="E3" s="3" t="s">
        <v>62</v>
      </c>
      <c r="F3" s="8" t="s">
        <v>63</v>
      </c>
      <c r="G3" s="3" t="s">
        <v>52</v>
      </c>
      <c r="H3" s="8" t="s">
        <v>49</v>
      </c>
      <c r="I3" s="8" t="s">
        <v>131</v>
      </c>
      <c r="J3" s="10"/>
      <c r="K3" s="3" t="s">
        <v>50</v>
      </c>
      <c r="L3" s="8" t="s">
        <v>45</v>
      </c>
      <c r="M3" s="10"/>
      <c r="N3" s="8" t="s">
        <v>47</v>
      </c>
      <c r="O3" s="8" t="s">
        <v>67</v>
      </c>
      <c r="P3" s="10"/>
      <c r="Q3" s="10"/>
      <c r="R3" s="8" t="s">
        <v>51</v>
      </c>
      <c r="S3" s="3" t="s">
        <v>219</v>
      </c>
      <c r="T3" s="3" t="s">
        <v>214</v>
      </c>
      <c r="U3" s="3" t="s">
        <v>158</v>
      </c>
      <c r="V3" s="3" t="s">
        <v>165</v>
      </c>
      <c r="W3" s="108" t="s">
        <v>164</v>
      </c>
      <c r="X3" s="10"/>
      <c r="Y3" s="8" t="s">
        <v>43</v>
      </c>
      <c r="Z3" s="8" t="s">
        <v>41</v>
      </c>
      <c r="AA3" s="8" t="s">
        <v>71</v>
      </c>
      <c r="AB3" s="30" t="s">
        <v>76</v>
      </c>
      <c r="AF3" s="126"/>
      <c r="AG3" s="38" t="s">
        <v>84</v>
      </c>
      <c r="AH3" s="126"/>
      <c r="AI3" s="38" t="s">
        <v>85</v>
      </c>
      <c r="AJ3" s="126"/>
      <c r="AK3" s="38" t="s">
        <v>77</v>
      </c>
      <c r="AL3" s="126"/>
      <c r="AM3" s="38" t="s">
        <v>86</v>
      </c>
      <c r="AN3" s="126"/>
      <c r="AO3" s="38" t="s">
        <v>77</v>
      </c>
      <c r="AP3" s="126"/>
      <c r="AQ3" s="38" t="s">
        <v>84</v>
      </c>
      <c r="AR3" s="126"/>
      <c r="AS3" s="38" t="s">
        <v>83</v>
      </c>
      <c r="AT3" s="126"/>
      <c r="AU3" s="38" t="s">
        <v>77</v>
      </c>
      <c r="AV3" s="126"/>
      <c r="AW3" s="39" t="s">
        <v>77</v>
      </c>
      <c r="AY3" t="s">
        <v>110</v>
      </c>
      <c r="AZ3">
        <v>6</v>
      </c>
      <c r="BA3">
        <v>6</v>
      </c>
      <c r="BB3">
        <v>6</v>
      </c>
      <c r="BC3">
        <v>6</v>
      </c>
    </row>
    <row r="4" spans="1:55" ht="24.95" customHeight="1" x14ac:dyDescent="0.3">
      <c r="A4" s="12">
        <v>3</v>
      </c>
      <c r="B4" s="123"/>
      <c r="C4" s="58"/>
      <c r="D4" s="6" t="s">
        <v>74</v>
      </c>
      <c r="E4" s="6" t="s">
        <v>66</v>
      </c>
      <c r="F4" s="56" t="s">
        <v>51</v>
      </c>
      <c r="G4" s="6" t="s">
        <v>70</v>
      </c>
      <c r="H4" s="6" t="s">
        <v>76</v>
      </c>
      <c r="I4" s="6" t="s">
        <v>64</v>
      </c>
      <c r="J4" s="9"/>
      <c r="K4" s="6" t="s">
        <v>44</v>
      </c>
      <c r="L4" s="56" t="s">
        <v>50</v>
      </c>
      <c r="M4" s="9"/>
      <c r="N4" s="56" t="s">
        <v>62</v>
      </c>
      <c r="O4" s="6" t="s">
        <v>47</v>
      </c>
      <c r="P4" s="9"/>
      <c r="Q4" s="9"/>
      <c r="R4" s="56" t="s">
        <v>171</v>
      </c>
      <c r="S4" s="56" t="s">
        <v>157</v>
      </c>
      <c r="T4" s="109" t="s">
        <v>189</v>
      </c>
      <c r="U4" s="56" t="s">
        <v>160</v>
      </c>
      <c r="V4" s="56" t="s">
        <v>166</v>
      </c>
      <c r="W4" s="56" t="s">
        <v>162</v>
      </c>
      <c r="X4" s="9"/>
      <c r="Y4" s="6" t="s">
        <v>37</v>
      </c>
      <c r="Z4" s="6" t="s">
        <v>45</v>
      </c>
      <c r="AA4" s="56" t="s">
        <v>52</v>
      </c>
      <c r="AB4" s="20" t="s">
        <v>71</v>
      </c>
      <c r="AC4" s="7"/>
      <c r="AD4" s="7"/>
      <c r="AE4" s="7"/>
      <c r="AF4" s="126"/>
      <c r="AG4" s="38" t="s">
        <v>78</v>
      </c>
      <c r="AH4" s="126"/>
      <c r="AI4" s="38" t="s">
        <v>87</v>
      </c>
      <c r="AJ4" s="126"/>
      <c r="AK4" s="38" t="s">
        <v>88</v>
      </c>
      <c r="AL4" s="126"/>
      <c r="AM4" s="38" t="s">
        <v>89</v>
      </c>
      <c r="AN4" s="126"/>
      <c r="AO4" s="38" t="s">
        <v>90</v>
      </c>
      <c r="AP4" s="126"/>
      <c r="AQ4" s="38" t="s">
        <v>85</v>
      </c>
      <c r="AR4" s="126"/>
      <c r="AS4" s="38" t="s">
        <v>77</v>
      </c>
      <c r="AT4" s="126"/>
      <c r="AU4" s="38" t="s">
        <v>84</v>
      </c>
      <c r="AV4" s="126"/>
      <c r="AW4" s="39" t="s">
        <v>86</v>
      </c>
      <c r="AY4" t="s">
        <v>31</v>
      </c>
      <c r="AZ4">
        <v>3</v>
      </c>
      <c r="BA4">
        <v>3</v>
      </c>
      <c r="BB4">
        <v>3</v>
      </c>
      <c r="BC4">
        <v>3</v>
      </c>
    </row>
    <row r="5" spans="1:55" ht="24.95" customHeight="1" x14ac:dyDescent="0.3">
      <c r="A5" s="12">
        <v>4</v>
      </c>
      <c r="B5" s="123"/>
      <c r="C5" s="58"/>
      <c r="D5" s="6" t="s">
        <v>74</v>
      </c>
      <c r="E5" s="6" t="s">
        <v>66</v>
      </c>
      <c r="F5" s="65" t="s">
        <v>51</v>
      </c>
      <c r="G5" s="6" t="s">
        <v>70</v>
      </c>
      <c r="H5" s="6" t="s">
        <v>76</v>
      </c>
      <c r="I5" s="6" t="s">
        <v>64</v>
      </c>
      <c r="J5" s="9"/>
      <c r="K5" s="6" t="s">
        <v>44</v>
      </c>
      <c r="L5" s="56" t="s">
        <v>50</v>
      </c>
      <c r="M5" s="9"/>
      <c r="N5" s="56" t="s">
        <v>62</v>
      </c>
      <c r="O5" s="6" t="s">
        <v>47</v>
      </c>
      <c r="P5" s="9"/>
      <c r="Q5" s="9"/>
      <c r="R5" s="56" t="s">
        <v>171</v>
      </c>
      <c r="S5" s="56" t="s">
        <v>157</v>
      </c>
      <c r="T5" s="109" t="s">
        <v>189</v>
      </c>
      <c r="U5" s="56" t="s">
        <v>160</v>
      </c>
      <c r="V5" s="56" t="s">
        <v>166</v>
      </c>
      <c r="W5" s="56" t="s">
        <v>162</v>
      </c>
      <c r="X5" s="9"/>
      <c r="Y5" s="6" t="s">
        <v>37</v>
      </c>
      <c r="Z5" s="6" t="s">
        <v>45</v>
      </c>
      <c r="AA5" s="65" t="s">
        <v>52</v>
      </c>
      <c r="AB5" s="20" t="s">
        <v>71</v>
      </c>
      <c r="AC5" s="7"/>
      <c r="AD5" s="7"/>
      <c r="AE5" s="7"/>
      <c r="AF5" s="127"/>
      <c r="AG5" s="38"/>
      <c r="AH5" s="127"/>
      <c r="AI5" s="38"/>
      <c r="AJ5" s="126"/>
      <c r="AK5" s="38" t="s">
        <v>91</v>
      </c>
      <c r="AL5" s="126"/>
      <c r="AM5" s="38" t="s">
        <v>87</v>
      </c>
      <c r="AN5" s="126"/>
      <c r="AO5" s="38" t="s">
        <v>92</v>
      </c>
      <c r="AP5" s="126"/>
      <c r="AQ5" s="38" t="s">
        <v>93</v>
      </c>
      <c r="AR5" s="127"/>
      <c r="AS5" s="38" t="s">
        <v>84</v>
      </c>
      <c r="AT5" s="126"/>
      <c r="AU5" s="38" t="s">
        <v>89</v>
      </c>
      <c r="AV5" s="126"/>
      <c r="AW5" s="39" t="s">
        <v>93</v>
      </c>
      <c r="AY5" t="s">
        <v>111</v>
      </c>
      <c r="AZ5">
        <v>2</v>
      </c>
      <c r="BA5">
        <v>2</v>
      </c>
      <c r="BB5">
        <v>2</v>
      </c>
      <c r="BC5">
        <v>3</v>
      </c>
    </row>
    <row r="6" spans="1:55" ht="24.95" customHeight="1" x14ac:dyDescent="0.3">
      <c r="A6" s="12">
        <v>5</v>
      </c>
      <c r="B6" s="123"/>
      <c r="C6" s="58"/>
      <c r="D6" s="6" t="s">
        <v>40</v>
      </c>
      <c r="E6" s="6" t="s">
        <v>63</v>
      </c>
      <c r="F6" s="6" t="s">
        <v>74</v>
      </c>
      <c r="G6" s="6" t="s">
        <v>49</v>
      </c>
      <c r="H6" s="6" t="s">
        <v>130</v>
      </c>
      <c r="I6" s="6" t="s">
        <v>69</v>
      </c>
      <c r="J6" s="9"/>
      <c r="K6" s="9"/>
      <c r="L6" s="9"/>
      <c r="M6" s="6" t="s">
        <v>45</v>
      </c>
      <c r="N6" s="6" t="s">
        <v>39</v>
      </c>
      <c r="O6" s="9"/>
      <c r="P6" s="56" t="s">
        <v>168</v>
      </c>
      <c r="Q6" s="9"/>
      <c r="R6" s="65" t="s">
        <v>169</v>
      </c>
      <c r="S6" s="65" t="s">
        <v>170</v>
      </c>
      <c r="T6" s="109" t="s">
        <v>159</v>
      </c>
      <c r="U6" s="56" t="s">
        <v>161</v>
      </c>
      <c r="V6" s="56" t="s">
        <v>167</v>
      </c>
      <c r="W6" s="56" t="s">
        <v>163</v>
      </c>
      <c r="X6" s="56" t="s">
        <v>195</v>
      </c>
      <c r="Y6" s="9"/>
      <c r="Z6" s="9"/>
      <c r="AA6" s="9"/>
      <c r="AB6" s="21"/>
      <c r="AC6" s="7"/>
      <c r="AD6" s="7"/>
      <c r="AE6" s="7"/>
      <c r="AF6" s="125" t="s">
        <v>38</v>
      </c>
      <c r="AG6" s="38" t="s">
        <v>79</v>
      </c>
      <c r="AH6" s="125" t="s">
        <v>44</v>
      </c>
      <c r="AI6" s="38" t="s">
        <v>90</v>
      </c>
      <c r="AJ6" s="126"/>
      <c r="AK6" s="38" t="s">
        <v>86</v>
      </c>
      <c r="AL6" s="126"/>
      <c r="AM6" s="38" t="s">
        <v>94</v>
      </c>
      <c r="AN6" s="127"/>
      <c r="AO6" s="38"/>
      <c r="AP6" s="126"/>
      <c r="AQ6" s="38" t="s">
        <v>89</v>
      </c>
      <c r="AR6" s="125" t="s">
        <v>72</v>
      </c>
      <c r="AS6" s="38" t="s">
        <v>78</v>
      </c>
      <c r="AT6" s="126"/>
      <c r="AU6" s="38" t="s">
        <v>92</v>
      </c>
      <c r="AV6" s="127"/>
      <c r="AW6" s="39"/>
      <c r="AY6" t="s">
        <v>32</v>
      </c>
      <c r="AZ6">
        <v>3</v>
      </c>
      <c r="BA6">
        <v>3</v>
      </c>
      <c r="BB6">
        <v>3</v>
      </c>
      <c r="BC6">
        <v>3</v>
      </c>
    </row>
    <row r="7" spans="1:55" ht="24.95" customHeight="1" x14ac:dyDescent="0.3">
      <c r="A7" s="12">
        <v>6</v>
      </c>
      <c r="B7" s="123"/>
      <c r="C7" s="59"/>
      <c r="D7" s="6" t="s">
        <v>40</v>
      </c>
      <c r="E7" s="6" t="s">
        <v>63</v>
      </c>
      <c r="F7" s="6" t="s">
        <v>74</v>
      </c>
      <c r="G7" s="6" t="s">
        <v>49</v>
      </c>
      <c r="H7" s="6" t="s">
        <v>130</v>
      </c>
      <c r="I7" s="6" t="s">
        <v>69</v>
      </c>
      <c r="J7" s="9"/>
      <c r="K7" s="9"/>
      <c r="L7" s="9"/>
      <c r="M7" s="6" t="s">
        <v>45</v>
      </c>
      <c r="N7" s="6" t="s">
        <v>39</v>
      </c>
      <c r="O7" s="9"/>
      <c r="P7" s="56" t="s">
        <v>168</v>
      </c>
      <c r="Q7" s="9"/>
      <c r="R7" s="9"/>
      <c r="S7" s="65" t="s">
        <v>170</v>
      </c>
      <c r="T7" s="109" t="s">
        <v>159</v>
      </c>
      <c r="U7" s="56" t="s">
        <v>161</v>
      </c>
      <c r="V7" s="56" t="s">
        <v>167</v>
      </c>
      <c r="W7" s="56" t="s">
        <v>163</v>
      </c>
      <c r="X7" s="56" t="s">
        <v>195</v>
      </c>
      <c r="Y7" s="9"/>
      <c r="Z7" s="9"/>
      <c r="AA7" s="9"/>
      <c r="AB7" s="21"/>
      <c r="AC7" s="7"/>
      <c r="AD7" s="7"/>
      <c r="AE7" s="7"/>
      <c r="AF7" s="126"/>
      <c r="AG7" s="38" t="s">
        <v>89</v>
      </c>
      <c r="AH7" s="126"/>
      <c r="AI7" s="38" t="s">
        <v>89</v>
      </c>
      <c r="AJ7" s="126"/>
      <c r="AK7" s="38" t="s">
        <v>95</v>
      </c>
      <c r="AL7" s="126"/>
      <c r="AM7" s="38" t="s">
        <v>95</v>
      </c>
      <c r="AN7" s="125" t="s">
        <v>96</v>
      </c>
      <c r="AO7" s="38" t="s">
        <v>79</v>
      </c>
      <c r="AP7" s="126"/>
      <c r="AQ7" s="38" t="s">
        <v>92</v>
      </c>
      <c r="AR7" s="126"/>
      <c r="AS7" s="38" t="s">
        <v>90</v>
      </c>
      <c r="AT7" s="126"/>
      <c r="AU7" s="38" t="s">
        <v>93</v>
      </c>
      <c r="AV7" s="125" t="s">
        <v>54</v>
      </c>
      <c r="AW7" s="39" t="s">
        <v>90</v>
      </c>
      <c r="AY7" t="s">
        <v>33</v>
      </c>
      <c r="AZ7">
        <v>2</v>
      </c>
      <c r="BA7">
        <v>2</v>
      </c>
      <c r="BB7">
        <v>2</v>
      </c>
      <c r="BC7">
        <v>3</v>
      </c>
    </row>
    <row r="8" spans="1:55" ht="24.95" customHeight="1" x14ac:dyDescent="0.3">
      <c r="A8" s="12">
        <v>7</v>
      </c>
      <c r="B8" s="123"/>
      <c r="C8" s="9"/>
      <c r="D8" s="9"/>
      <c r="E8" s="9"/>
      <c r="F8" s="9"/>
      <c r="G8" s="9"/>
      <c r="H8" s="9"/>
      <c r="I8" s="9"/>
      <c r="J8" s="9"/>
      <c r="K8" s="6" t="s">
        <v>38</v>
      </c>
      <c r="L8" s="6" t="s">
        <v>140</v>
      </c>
      <c r="M8" s="6" t="s">
        <v>142</v>
      </c>
      <c r="N8" s="9"/>
      <c r="O8" s="6"/>
      <c r="P8" s="9"/>
      <c r="Q8" s="112" t="s">
        <v>181</v>
      </c>
      <c r="R8" s="56" t="s">
        <v>178</v>
      </c>
      <c r="S8" s="9"/>
      <c r="T8" s="9"/>
      <c r="U8" s="9"/>
      <c r="V8" s="9"/>
      <c r="W8" s="9"/>
      <c r="X8" s="6" t="s">
        <v>138</v>
      </c>
      <c r="Y8" s="6" t="s">
        <v>133</v>
      </c>
      <c r="Z8" s="6" t="s">
        <v>74</v>
      </c>
      <c r="AA8" s="6" t="s">
        <v>39</v>
      </c>
      <c r="AB8" s="20" t="s">
        <v>70</v>
      </c>
      <c r="AC8" s="7"/>
      <c r="AD8" s="7"/>
      <c r="AE8" s="7"/>
      <c r="AF8" s="126"/>
      <c r="AG8" s="38" t="s">
        <v>92</v>
      </c>
      <c r="AH8" s="126"/>
      <c r="AI8" s="38" t="s">
        <v>94</v>
      </c>
      <c r="AJ8" s="127"/>
      <c r="AK8" s="38"/>
      <c r="AL8" s="127"/>
      <c r="AM8" s="38"/>
      <c r="AN8" s="126"/>
      <c r="AO8" s="38" t="s">
        <v>94</v>
      </c>
      <c r="AP8" s="127"/>
      <c r="AQ8" s="38"/>
      <c r="AR8" s="126"/>
      <c r="AS8" s="38" t="s">
        <v>85</v>
      </c>
      <c r="AT8" s="127"/>
      <c r="AU8" s="38"/>
      <c r="AV8" s="126"/>
      <c r="AW8" s="39" t="s">
        <v>91</v>
      </c>
      <c r="AY8" t="s">
        <v>36</v>
      </c>
      <c r="AZ8">
        <v>2</v>
      </c>
      <c r="BA8">
        <v>2</v>
      </c>
      <c r="BB8">
        <v>2</v>
      </c>
      <c r="BC8">
        <v>2</v>
      </c>
    </row>
    <row r="9" spans="1:55" ht="24.95" customHeight="1" x14ac:dyDescent="0.3">
      <c r="A9" s="12">
        <v>8</v>
      </c>
      <c r="B9" s="123"/>
      <c r="C9" s="9"/>
      <c r="D9" s="9"/>
      <c r="E9" s="9"/>
      <c r="F9" s="9"/>
      <c r="G9" s="9"/>
      <c r="H9" s="9"/>
      <c r="I9" s="9"/>
      <c r="J9" s="9"/>
      <c r="K9" s="6" t="s">
        <v>38</v>
      </c>
      <c r="L9" s="6" t="s">
        <v>140</v>
      </c>
      <c r="M9" s="6" t="s">
        <v>142</v>
      </c>
      <c r="N9" s="6"/>
      <c r="O9" s="6" t="s">
        <v>63</v>
      </c>
      <c r="P9" s="9"/>
      <c r="Q9" s="112" t="s">
        <v>181</v>
      </c>
      <c r="R9" s="56" t="s">
        <v>178</v>
      </c>
      <c r="S9" s="9"/>
      <c r="T9" s="9"/>
      <c r="U9" s="9"/>
      <c r="V9" s="9"/>
      <c r="W9" s="9"/>
      <c r="X9" s="6" t="s">
        <v>138</v>
      </c>
      <c r="Y9" s="6" t="s">
        <v>133</v>
      </c>
      <c r="Z9" s="6"/>
      <c r="AA9" s="6" t="s">
        <v>39</v>
      </c>
      <c r="AB9" s="20" t="s">
        <v>70</v>
      </c>
      <c r="AC9" s="7"/>
      <c r="AD9" s="7"/>
      <c r="AE9" s="7"/>
      <c r="AF9" s="127"/>
      <c r="AG9" s="38"/>
      <c r="AH9" s="127"/>
      <c r="AI9" s="38"/>
      <c r="AJ9" s="125" t="s">
        <v>51</v>
      </c>
      <c r="AK9" s="38" t="s">
        <v>89</v>
      </c>
      <c r="AL9" s="125" t="s">
        <v>97</v>
      </c>
      <c r="AM9" s="38" t="s">
        <v>79</v>
      </c>
      <c r="AN9" s="126"/>
      <c r="AO9" s="38" t="s">
        <v>95</v>
      </c>
      <c r="AP9" s="125" t="s">
        <v>74</v>
      </c>
      <c r="AQ9" s="38" t="s">
        <v>79</v>
      </c>
      <c r="AR9" s="127"/>
      <c r="AS9" s="38"/>
      <c r="AT9" s="125" t="s">
        <v>98</v>
      </c>
      <c r="AU9" s="38" t="s">
        <v>78</v>
      </c>
      <c r="AV9" s="126"/>
      <c r="AW9" s="39" t="s">
        <v>89</v>
      </c>
      <c r="AY9" t="s">
        <v>34</v>
      </c>
      <c r="BB9">
        <v>2</v>
      </c>
      <c r="BC9">
        <v>3</v>
      </c>
    </row>
    <row r="10" spans="1:55" ht="24.95" customHeight="1" x14ac:dyDescent="0.3">
      <c r="A10" s="12">
        <v>9</v>
      </c>
      <c r="B10" s="123"/>
      <c r="C10" s="9"/>
      <c r="D10" s="9"/>
      <c r="E10" s="9"/>
      <c r="F10" s="9"/>
      <c r="G10" s="9"/>
      <c r="H10" s="9"/>
      <c r="I10" s="9"/>
      <c r="J10" s="9"/>
      <c r="K10" s="6" t="s">
        <v>140</v>
      </c>
      <c r="L10" s="6" t="s">
        <v>38</v>
      </c>
      <c r="M10" s="6" t="s">
        <v>39</v>
      </c>
      <c r="N10" s="6"/>
      <c r="O10" s="6" t="s">
        <v>63</v>
      </c>
      <c r="P10" s="56" t="s">
        <v>180</v>
      </c>
      <c r="Q10" s="11"/>
      <c r="R10" s="56" t="s">
        <v>179</v>
      </c>
      <c r="S10" s="9"/>
      <c r="T10" s="9"/>
      <c r="U10" s="9"/>
      <c r="V10" s="9"/>
      <c r="W10" s="6" t="s">
        <v>138</v>
      </c>
      <c r="X10" s="6" t="s">
        <v>134</v>
      </c>
      <c r="Y10" s="6" t="s">
        <v>73</v>
      </c>
      <c r="Z10" s="6" t="s">
        <v>133</v>
      </c>
      <c r="AA10" s="6" t="s">
        <v>66</v>
      </c>
      <c r="AB10" s="31" t="s">
        <v>46</v>
      </c>
      <c r="AC10" s="7"/>
      <c r="AD10" s="7"/>
      <c r="AE10" s="7"/>
      <c r="AF10" s="125" t="s">
        <v>39</v>
      </c>
      <c r="AG10" s="38" t="s">
        <v>90</v>
      </c>
      <c r="AH10" s="125" t="s">
        <v>45</v>
      </c>
      <c r="AI10" s="38" t="s">
        <v>79</v>
      </c>
      <c r="AJ10" s="126"/>
      <c r="AK10" s="38" t="s">
        <v>92</v>
      </c>
      <c r="AL10" s="126"/>
      <c r="AM10" s="38" t="s">
        <v>83</v>
      </c>
      <c r="AN10" s="127"/>
      <c r="AO10" s="38" t="s">
        <v>84</v>
      </c>
      <c r="AP10" s="126"/>
      <c r="AQ10" s="40" t="s">
        <v>90</v>
      </c>
      <c r="AR10" s="41"/>
      <c r="AS10" s="42"/>
      <c r="AT10" s="126"/>
      <c r="AU10" s="38" t="s">
        <v>99</v>
      </c>
      <c r="AV10" s="126"/>
      <c r="AW10" s="39" t="s">
        <v>95</v>
      </c>
      <c r="AY10" t="s">
        <v>112</v>
      </c>
      <c r="BB10">
        <v>2</v>
      </c>
      <c r="BC10">
        <v>2</v>
      </c>
    </row>
    <row r="11" spans="1:55" ht="24.95" customHeight="1" thickBot="1" x14ac:dyDescent="0.35">
      <c r="A11" s="12">
        <v>10</v>
      </c>
      <c r="B11" s="124"/>
      <c r="C11" s="22"/>
      <c r="D11" s="22"/>
      <c r="E11" s="22"/>
      <c r="F11" s="22"/>
      <c r="G11" s="22"/>
      <c r="H11" s="22"/>
      <c r="I11" s="22"/>
      <c r="J11" s="22"/>
      <c r="K11" s="23" t="s">
        <v>140</v>
      </c>
      <c r="L11" s="23" t="s">
        <v>38</v>
      </c>
      <c r="M11" s="23" t="s">
        <v>39</v>
      </c>
      <c r="N11" s="22"/>
      <c r="O11" s="23"/>
      <c r="P11" s="111" t="s">
        <v>180</v>
      </c>
      <c r="Q11" s="34"/>
      <c r="R11" s="111" t="s">
        <v>179</v>
      </c>
      <c r="S11" s="22"/>
      <c r="T11" s="22"/>
      <c r="U11" s="22"/>
      <c r="V11" s="22"/>
      <c r="W11" s="23" t="s">
        <v>138</v>
      </c>
      <c r="X11" s="23" t="s">
        <v>134</v>
      </c>
      <c r="Y11" s="23"/>
      <c r="Z11" s="23" t="s">
        <v>133</v>
      </c>
      <c r="AA11" s="23" t="s">
        <v>66</v>
      </c>
      <c r="AB11" s="115" t="s">
        <v>46</v>
      </c>
      <c r="AC11" s="7"/>
      <c r="AD11" s="7"/>
      <c r="AE11" s="7"/>
      <c r="AF11" s="126"/>
      <c r="AG11" s="38" t="s">
        <v>100</v>
      </c>
      <c r="AH11" s="126"/>
      <c r="AI11" s="38" t="s">
        <v>77</v>
      </c>
      <c r="AJ11" s="126"/>
      <c r="AK11" s="38" t="s">
        <v>99</v>
      </c>
      <c r="AL11" s="126"/>
      <c r="AM11" s="38" t="s">
        <v>93</v>
      </c>
      <c r="AN11" s="125" t="s">
        <v>101</v>
      </c>
      <c r="AO11" s="38" t="s">
        <v>83</v>
      </c>
      <c r="AP11" s="126"/>
      <c r="AQ11" s="40" t="s">
        <v>100</v>
      </c>
      <c r="AR11" s="41"/>
      <c r="AS11" s="42"/>
      <c r="AT11" s="126"/>
      <c r="AU11" s="38" t="s">
        <v>87</v>
      </c>
      <c r="AV11" s="126"/>
      <c r="AW11" s="39"/>
      <c r="AY11" t="s">
        <v>113</v>
      </c>
      <c r="AZ11">
        <f>SUM(AZ2:AZ10)</f>
        <v>24</v>
      </c>
      <c r="BA11">
        <f t="shared" ref="BA11:BC11" si="0">SUM(BA2:BA10)</f>
        <v>24</v>
      </c>
      <c r="BB11">
        <f t="shared" si="0"/>
        <v>28</v>
      </c>
      <c r="BC11">
        <f t="shared" si="0"/>
        <v>31</v>
      </c>
    </row>
    <row r="12" spans="1:55" ht="24.95" customHeight="1" x14ac:dyDescent="0.3">
      <c r="A12" s="12">
        <v>1</v>
      </c>
      <c r="B12" s="122" t="s">
        <v>24</v>
      </c>
      <c r="C12" s="61" t="s">
        <v>51</v>
      </c>
      <c r="D12" s="18"/>
      <c r="E12" s="17" t="s">
        <v>76</v>
      </c>
      <c r="F12" s="17" t="s">
        <v>48</v>
      </c>
      <c r="G12" s="18"/>
      <c r="H12" s="17" t="s">
        <v>42</v>
      </c>
      <c r="I12" s="18"/>
      <c r="J12" s="17" t="s">
        <v>52</v>
      </c>
      <c r="K12" s="17" t="s">
        <v>53</v>
      </c>
      <c r="L12" s="17" t="s">
        <v>136</v>
      </c>
      <c r="M12" s="61" t="s">
        <v>50</v>
      </c>
      <c r="N12" s="18"/>
      <c r="O12" s="61" t="s">
        <v>62</v>
      </c>
      <c r="P12" s="61" t="s">
        <v>190</v>
      </c>
      <c r="Q12" s="61" t="s">
        <v>182</v>
      </c>
      <c r="R12" s="61" t="s">
        <v>172</v>
      </c>
      <c r="S12" s="18"/>
      <c r="T12" s="61" t="s">
        <v>215</v>
      </c>
      <c r="U12" s="61" t="s">
        <v>212</v>
      </c>
      <c r="V12" s="18"/>
      <c r="W12" s="61" t="s">
        <v>180</v>
      </c>
      <c r="X12" s="61" t="s">
        <v>196</v>
      </c>
      <c r="Y12" s="17" t="s">
        <v>137</v>
      </c>
      <c r="Z12" s="17" t="s">
        <v>45</v>
      </c>
      <c r="AA12" s="17" t="s">
        <v>54</v>
      </c>
      <c r="AB12" s="19" t="s">
        <v>38</v>
      </c>
      <c r="AC12" s="7"/>
      <c r="AD12" s="7"/>
      <c r="AE12" s="7"/>
      <c r="AF12" s="127"/>
      <c r="AG12" s="38" t="s">
        <v>88</v>
      </c>
      <c r="AH12" s="126"/>
      <c r="AI12" s="38" t="s">
        <v>92</v>
      </c>
      <c r="AJ12" s="126"/>
      <c r="AK12" s="38" t="s">
        <v>87</v>
      </c>
      <c r="AL12" s="126"/>
      <c r="AM12" s="38" t="s">
        <v>100</v>
      </c>
      <c r="AN12" s="126"/>
      <c r="AO12" s="38" t="s">
        <v>91</v>
      </c>
      <c r="AP12" s="126"/>
      <c r="AQ12" s="40" t="s">
        <v>86</v>
      </c>
      <c r="AR12" s="41"/>
      <c r="AS12" s="42"/>
      <c r="AT12" s="126"/>
      <c r="AU12" s="38" t="s">
        <v>91</v>
      </c>
      <c r="AV12" s="127"/>
      <c r="AW12" s="39"/>
    </row>
    <row r="13" spans="1:55" ht="24.95" customHeight="1" x14ac:dyDescent="0.3">
      <c r="A13" s="12">
        <v>2</v>
      </c>
      <c r="B13" s="123"/>
      <c r="C13" s="65" t="s">
        <v>51</v>
      </c>
      <c r="D13" s="9"/>
      <c r="E13" s="6" t="s">
        <v>76</v>
      </c>
      <c r="F13" s="6" t="s">
        <v>48</v>
      </c>
      <c r="G13" s="9"/>
      <c r="H13" s="6" t="s">
        <v>42</v>
      </c>
      <c r="I13" s="9"/>
      <c r="J13" s="6" t="s">
        <v>52</v>
      </c>
      <c r="K13" s="6" t="s">
        <v>136</v>
      </c>
      <c r="L13" s="6" t="s">
        <v>53</v>
      </c>
      <c r="M13" s="65" t="s">
        <v>50</v>
      </c>
      <c r="N13" s="9"/>
      <c r="O13" s="65" t="s">
        <v>62</v>
      </c>
      <c r="P13" s="56" t="s">
        <v>190</v>
      </c>
      <c r="Q13" s="56" t="s">
        <v>182</v>
      </c>
      <c r="R13" s="56" t="s">
        <v>172</v>
      </c>
      <c r="S13" s="9"/>
      <c r="T13" s="56" t="s">
        <v>215</v>
      </c>
      <c r="U13" s="56" t="s">
        <v>212</v>
      </c>
      <c r="V13" s="9"/>
      <c r="W13" s="56" t="s">
        <v>180</v>
      </c>
      <c r="X13" s="56" t="s">
        <v>196</v>
      </c>
      <c r="Y13" s="6" t="s">
        <v>137</v>
      </c>
      <c r="Z13" s="6" t="s">
        <v>45</v>
      </c>
      <c r="AA13" s="6" t="s">
        <v>54</v>
      </c>
      <c r="AB13" s="20" t="s">
        <v>38</v>
      </c>
      <c r="AC13" s="7"/>
      <c r="AD13" s="7"/>
      <c r="AE13" s="7"/>
      <c r="AF13" s="125" t="s">
        <v>40</v>
      </c>
      <c r="AG13" s="38" t="s">
        <v>85</v>
      </c>
      <c r="AH13" s="127"/>
      <c r="AI13" s="38" t="s">
        <v>95</v>
      </c>
      <c r="AJ13" s="126"/>
      <c r="AK13" s="38" t="s">
        <v>94</v>
      </c>
      <c r="AL13" s="126"/>
      <c r="AM13" s="38" t="s">
        <v>92</v>
      </c>
      <c r="AN13" s="126"/>
      <c r="AO13" s="38" t="s">
        <v>86</v>
      </c>
      <c r="AP13" s="126"/>
      <c r="AQ13" s="40" t="s">
        <v>99</v>
      </c>
      <c r="AR13" s="41"/>
      <c r="AS13" s="42"/>
      <c r="AT13" s="126"/>
      <c r="AU13" s="38" t="s">
        <v>86</v>
      </c>
      <c r="AV13" s="125" t="s">
        <v>55</v>
      </c>
      <c r="AW13" s="39" t="s">
        <v>79</v>
      </c>
    </row>
    <row r="14" spans="1:55" ht="24.95" customHeight="1" x14ac:dyDescent="0.3">
      <c r="A14" s="12">
        <v>3</v>
      </c>
      <c r="B14" s="123"/>
      <c r="C14" s="6" t="s">
        <v>74</v>
      </c>
      <c r="D14" s="9"/>
      <c r="E14" s="6" t="s">
        <v>48</v>
      </c>
      <c r="F14" s="6" t="s">
        <v>70</v>
      </c>
      <c r="G14" s="9"/>
      <c r="H14" s="56" t="s">
        <v>51</v>
      </c>
      <c r="I14" s="9"/>
      <c r="J14" s="56" t="s">
        <v>231</v>
      </c>
      <c r="K14" s="11" t="s">
        <v>38</v>
      </c>
      <c r="L14" s="6" t="s">
        <v>45</v>
      </c>
      <c r="M14" s="6" t="s">
        <v>53</v>
      </c>
      <c r="N14" s="9"/>
      <c r="O14" s="6" t="s">
        <v>54</v>
      </c>
      <c r="P14" s="6" t="s">
        <v>62</v>
      </c>
      <c r="Q14" s="56" t="s">
        <v>183</v>
      </c>
      <c r="R14" s="56" t="s">
        <v>173</v>
      </c>
      <c r="S14" s="9"/>
      <c r="T14" s="110"/>
      <c r="U14" s="9"/>
      <c r="V14" s="9"/>
      <c r="W14" s="56" t="s">
        <v>160</v>
      </c>
      <c r="X14" s="56" t="s">
        <v>197</v>
      </c>
      <c r="Y14" s="6" t="s">
        <v>43</v>
      </c>
      <c r="Z14" s="6" t="s">
        <v>68</v>
      </c>
      <c r="AA14" s="6" t="s">
        <v>136</v>
      </c>
      <c r="AB14" s="20" t="s">
        <v>46</v>
      </c>
      <c r="AC14" s="7"/>
      <c r="AD14" s="7"/>
      <c r="AE14" s="7"/>
      <c r="AF14" s="126"/>
      <c r="AG14" s="38" t="s">
        <v>91</v>
      </c>
      <c r="AH14" s="125" t="s">
        <v>46</v>
      </c>
      <c r="AI14" s="38" t="s">
        <v>83</v>
      </c>
      <c r="AJ14" s="126"/>
      <c r="AK14" s="38"/>
      <c r="AL14" s="126"/>
      <c r="AM14" s="38" t="s">
        <v>99</v>
      </c>
      <c r="AN14" s="127"/>
      <c r="AO14" s="38" t="s">
        <v>93</v>
      </c>
      <c r="AP14" s="127"/>
      <c r="AQ14" s="40" t="s">
        <v>95</v>
      </c>
      <c r="AR14" s="41"/>
      <c r="AS14" s="42"/>
      <c r="AT14" s="127"/>
      <c r="AU14" s="38" t="s">
        <v>90</v>
      </c>
      <c r="AV14" s="126"/>
      <c r="AW14" s="39" t="s">
        <v>84</v>
      </c>
    </row>
    <row r="15" spans="1:55" ht="24.95" customHeight="1" x14ac:dyDescent="0.3">
      <c r="A15" s="12">
        <v>4</v>
      </c>
      <c r="B15" s="123"/>
      <c r="C15" s="6" t="s">
        <v>74</v>
      </c>
      <c r="D15" s="9"/>
      <c r="E15" s="6" t="s">
        <v>48</v>
      </c>
      <c r="F15" s="6" t="s">
        <v>70</v>
      </c>
      <c r="G15" s="9"/>
      <c r="H15" s="65" t="s">
        <v>51</v>
      </c>
      <c r="I15" s="9"/>
      <c r="J15" s="56" t="s">
        <v>231</v>
      </c>
      <c r="K15" s="11" t="s">
        <v>38</v>
      </c>
      <c r="L15" s="6" t="s">
        <v>45</v>
      </c>
      <c r="M15" s="6" t="s">
        <v>136</v>
      </c>
      <c r="N15" s="9"/>
      <c r="O15" s="6" t="s">
        <v>54</v>
      </c>
      <c r="P15" s="6" t="s">
        <v>62</v>
      </c>
      <c r="Q15" s="56" t="s">
        <v>183</v>
      </c>
      <c r="R15" s="56" t="s">
        <v>173</v>
      </c>
      <c r="S15" s="9"/>
      <c r="T15" s="110"/>
      <c r="U15" s="9"/>
      <c r="V15" s="9"/>
      <c r="W15" s="56" t="s">
        <v>160</v>
      </c>
      <c r="X15" s="56" t="s">
        <v>197</v>
      </c>
      <c r="Y15" s="6" t="s">
        <v>43</v>
      </c>
      <c r="Z15" s="6" t="s">
        <v>53</v>
      </c>
      <c r="AA15" s="6" t="s">
        <v>66</v>
      </c>
      <c r="AB15" s="20" t="s">
        <v>46</v>
      </c>
      <c r="AC15" s="7"/>
      <c r="AD15" s="7"/>
      <c r="AE15" s="7"/>
      <c r="AF15" s="126"/>
      <c r="AG15" s="38"/>
      <c r="AH15" s="126"/>
      <c r="AI15" s="38" t="s">
        <v>84</v>
      </c>
      <c r="AJ15" s="127"/>
      <c r="AK15" s="38"/>
      <c r="AL15" s="127"/>
      <c r="AM15" s="38"/>
      <c r="AN15" s="125" t="s">
        <v>102</v>
      </c>
      <c r="AO15" s="38" t="s">
        <v>89</v>
      </c>
      <c r="AP15" s="125" t="s">
        <v>75</v>
      </c>
      <c r="AQ15" s="40" t="s">
        <v>83</v>
      </c>
      <c r="AR15" s="41"/>
      <c r="AS15" s="42"/>
      <c r="AT15" s="125" t="s">
        <v>103</v>
      </c>
      <c r="AU15" s="38" t="s">
        <v>79</v>
      </c>
      <c r="AV15" s="126"/>
      <c r="AW15" s="39" t="s">
        <v>88</v>
      </c>
    </row>
    <row r="16" spans="1:55" ht="24.95" customHeight="1" x14ac:dyDescent="0.3">
      <c r="A16" s="12">
        <v>5</v>
      </c>
      <c r="B16" s="123"/>
      <c r="C16" s="6" t="s">
        <v>68</v>
      </c>
      <c r="D16" s="9"/>
      <c r="E16" s="6" t="s">
        <v>53</v>
      </c>
      <c r="F16" s="6" t="s">
        <v>67</v>
      </c>
      <c r="G16" s="9"/>
      <c r="H16" s="6" t="s">
        <v>70</v>
      </c>
      <c r="I16" s="9"/>
      <c r="J16" s="56" t="s">
        <v>232</v>
      </c>
      <c r="K16" s="9"/>
      <c r="L16" s="9"/>
      <c r="M16" s="6" t="s">
        <v>45</v>
      </c>
      <c r="N16" s="9"/>
      <c r="O16" s="9"/>
      <c r="P16" s="112" t="s">
        <v>191</v>
      </c>
      <c r="Q16" s="56" t="s">
        <v>184</v>
      </c>
      <c r="R16" s="9"/>
      <c r="S16" s="9"/>
      <c r="T16" s="56" t="s">
        <v>216</v>
      </c>
      <c r="U16" s="56" t="s">
        <v>213</v>
      </c>
      <c r="V16" s="9"/>
      <c r="W16" s="56" t="s">
        <v>205</v>
      </c>
      <c r="X16" s="55"/>
      <c r="Y16" s="64" t="s">
        <v>139</v>
      </c>
      <c r="Z16" s="6" t="s">
        <v>142</v>
      </c>
      <c r="AA16" s="6" t="s">
        <v>71</v>
      </c>
      <c r="AB16" s="31" t="s">
        <v>76</v>
      </c>
      <c r="AC16" s="7"/>
      <c r="AD16" s="7"/>
      <c r="AE16" s="7"/>
      <c r="AF16" s="127"/>
      <c r="AG16" s="38"/>
      <c r="AH16" s="126"/>
      <c r="AI16" s="38" t="s">
        <v>99</v>
      </c>
      <c r="AJ16" s="43" t="s">
        <v>52</v>
      </c>
      <c r="AK16" s="38" t="s">
        <v>78</v>
      </c>
      <c r="AL16" s="125" t="s">
        <v>104</v>
      </c>
      <c r="AM16" s="38" t="s">
        <v>77</v>
      </c>
      <c r="AN16" s="126"/>
      <c r="AO16" s="38" t="s">
        <v>87</v>
      </c>
      <c r="AP16" s="126"/>
      <c r="AQ16" s="40" t="s">
        <v>77</v>
      </c>
      <c r="AR16" s="41"/>
      <c r="AS16" s="42"/>
      <c r="AT16" s="126"/>
      <c r="AU16" s="38" t="s">
        <v>94</v>
      </c>
      <c r="AV16" s="126"/>
      <c r="AW16" s="39" t="s">
        <v>92</v>
      </c>
    </row>
    <row r="17" spans="1:49" ht="24.95" customHeight="1" x14ac:dyDescent="0.3">
      <c r="A17" s="12">
        <v>6</v>
      </c>
      <c r="B17" s="123"/>
      <c r="C17" s="6" t="s">
        <v>68</v>
      </c>
      <c r="D17" s="9"/>
      <c r="E17" s="6" t="s">
        <v>53</v>
      </c>
      <c r="F17" s="6" t="s">
        <v>67</v>
      </c>
      <c r="G17" s="9"/>
      <c r="H17" s="6" t="s">
        <v>70</v>
      </c>
      <c r="I17" s="9"/>
      <c r="J17" s="56" t="s">
        <v>232</v>
      </c>
      <c r="K17" s="9"/>
      <c r="L17" s="9"/>
      <c r="M17" s="6" t="s">
        <v>45</v>
      </c>
      <c r="N17" s="9"/>
      <c r="O17" s="9"/>
      <c r="P17" s="112" t="s">
        <v>191</v>
      </c>
      <c r="Q17" s="56" t="s">
        <v>184</v>
      </c>
      <c r="R17" s="9"/>
      <c r="S17" s="9"/>
      <c r="T17" s="56" t="s">
        <v>216</v>
      </c>
      <c r="U17" s="56" t="s">
        <v>213</v>
      </c>
      <c r="V17" s="9"/>
      <c r="W17" s="56" t="s">
        <v>205</v>
      </c>
      <c r="X17" s="55"/>
      <c r="Y17" s="64" t="s">
        <v>139</v>
      </c>
      <c r="Z17" s="6" t="s">
        <v>71</v>
      </c>
      <c r="AA17" s="9"/>
      <c r="AB17" s="21"/>
      <c r="AC17" s="7"/>
      <c r="AD17" s="7"/>
      <c r="AE17" s="7"/>
      <c r="AF17" s="125" t="s">
        <v>41</v>
      </c>
      <c r="AG17" s="38" t="s">
        <v>83</v>
      </c>
      <c r="AH17" s="127"/>
      <c r="AI17" s="38"/>
      <c r="AJ17" s="44"/>
      <c r="AK17" s="38" t="s">
        <v>90</v>
      </c>
      <c r="AL17" s="126"/>
      <c r="AM17" s="38" t="s">
        <v>90</v>
      </c>
      <c r="AN17" s="126"/>
      <c r="AO17" s="38" t="s">
        <v>88</v>
      </c>
      <c r="AP17" s="126"/>
      <c r="AQ17" s="40" t="s">
        <v>88</v>
      </c>
      <c r="AR17" s="41"/>
      <c r="AS17" s="42"/>
      <c r="AT17" s="126"/>
      <c r="AU17" s="38" t="s">
        <v>95</v>
      </c>
      <c r="AV17" s="127"/>
      <c r="AW17" s="39" t="s">
        <v>94</v>
      </c>
    </row>
    <row r="18" spans="1:49" ht="24.95" customHeight="1" x14ac:dyDescent="0.3">
      <c r="A18" s="12">
        <v>7</v>
      </c>
      <c r="B18" s="123"/>
      <c r="C18" s="9"/>
      <c r="D18" s="9"/>
      <c r="E18" s="9"/>
      <c r="F18" s="9"/>
      <c r="G18" s="9"/>
      <c r="H18" s="9"/>
      <c r="I18" s="9"/>
      <c r="J18" s="110"/>
      <c r="K18" s="9"/>
      <c r="L18" s="9"/>
      <c r="M18" s="9"/>
      <c r="N18" s="6" t="s">
        <v>47</v>
      </c>
      <c r="O18" s="6" t="s">
        <v>75</v>
      </c>
      <c r="P18" s="9"/>
      <c r="Q18" s="9"/>
      <c r="R18" s="9"/>
      <c r="S18" s="6" t="s">
        <v>133</v>
      </c>
      <c r="T18" s="11" t="s">
        <v>37</v>
      </c>
      <c r="U18" s="11" t="s">
        <v>65</v>
      </c>
      <c r="V18" s="6" t="s">
        <v>130</v>
      </c>
      <c r="W18" s="9"/>
      <c r="X18" s="6" t="s">
        <v>41</v>
      </c>
      <c r="Y18" s="9"/>
      <c r="Z18" s="9"/>
      <c r="AA18" s="9"/>
      <c r="AB18" s="21"/>
      <c r="AC18" s="7"/>
      <c r="AD18" s="7"/>
      <c r="AE18" s="7"/>
      <c r="AF18" s="126"/>
      <c r="AG18" s="38" t="s">
        <v>95</v>
      </c>
      <c r="AH18" s="125" t="s">
        <v>47</v>
      </c>
      <c r="AI18" s="38" t="s">
        <v>100</v>
      </c>
      <c r="AJ18" s="44"/>
      <c r="AK18" s="38" t="s">
        <v>100</v>
      </c>
      <c r="AL18" s="126"/>
      <c r="AM18" s="38" t="s">
        <v>84</v>
      </c>
      <c r="AN18" s="127"/>
      <c r="AO18" s="38"/>
      <c r="AP18" s="126"/>
      <c r="AQ18" s="40" t="s">
        <v>91</v>
      </c>
      <c r="AR18" s="41"/>
      <c r="AS18" s="42"/>
      <c r="AT18" s="126"/>
      <c r="AU18" s="38" t="s">
        <v>100</v>
      </c>
      <c r="AV18" s="125" t="s">
        <v>65</v>
      </c>
      <c r="AW18" s="39" t="s">
        <v>83</v>
      </c>
    </row>
    <row r="19" spans="1:49" ht="24.95" customHeight="1" x14ac:dyDescent="0.3">
      <c r="A19" s="12">
        <v>8</v>
      </c>
      <c r="B19" s="123"/>
      <c r="C19" s="9"/>
      <c r="D19" s="9"/>
      <c r="E19" s="9"/>
      <c r="F19" s="9"/>
      <c r="G19" s="9"/>
      <c r="H19" s="9"/>
      <c r="I19" s="9"/>
      <c r="J19" s="110"/>
      <c r="K19" s="6"/>
      <c r="L19" s="9"/>
      <c r="M19" s="9"/>
      <c r="N19" s="6" t="s">
        <v>47</v>
      </c>
      <c r="O19" s="6" t="s">
        <v>75</v>
      </c>
      <c r="P19" s="9"/>
      <c r="Q19" s="9"/>
      <c r="R19" s="9"/>
      <c r="S19" s="6" t="s">
        <v>133</v>
      </c>
      <c r="T19" s="11" t="s">
        <v>37</v>
      </c>
      <c r="U19" s="11" t="s">
        <v>65</v>
      </c>
      <c r="V19" s="6" t="s">
        <v>130</v>
      </c>
      <c r="W19" s="9"/>
      <c r="X19" s="6" t="s">
        <v>41</v>
      </c>
      <c r="Y19" s="9"/>
      <c r="Z19" s="9"/>
      <c r="AA19" s="9"/>
      <c r="AB19" s="20" t="s">
        <v>67</v>
      </c>
      <c r="AC19" s="7"/>
      <c r="AD19" s="7"/>
      <c r="AE19" s="7"/>
      <c r="AF19" s="127"/>
      <c r="AG19" s="38" t="s">
        <v>94</v>
      </c>
      <c r="AH19" s="126"/>
      <c r="AI19" s="38" t="s">
        <v>88</v>
      </c>
      <c r="AJ19" s="44"/>
      <c r="AK19" s="38" t="s">
        <v>93</v>
      </c>
      <c r="AL19" s="126"/>
      <c r="AM19" s="38" t="s">
        <v>85</v>
      </c>
      <c r="AN19" s="125" t="s">
        <v>105</v>
      </c>
      <c r="AO19" s="38" t="s">
        <v>100</v>
      </c>
      <c r="AP19" s="126"/>
      <c r="AQ19" s="40" t="s">
        <v>87</v>
      </c>
      <c r="AR19" s="41"/>
      <c r="AS19" s="42"/>
      <c r="AT19" s="126"/>
      <c r="AU19" s="38" t="s">
        <v>88</v>
      </c>
      <c r="AV19" s="126"/>
      <c r="AW19" s="39" t="s">
        <v>85</v>
      </c>
    </row>
    <row r="20" spans="1:49" ht="24.95" customHeight="1" x14ac:dyDescent="0.3">
      <c r="A20" s="12">
        <v>9</v>
      </c>
      <c r="B20" s="123"/>
      <c r="C20" s="9"/>
      <c r="D20" s="9"/>
      <c r="E20" s="9"/>
      <c r="F20" s="9"/>
      <c r="G20" s="9"/>
      <c r="H20" s="9"/>
      <c r="I20" s="9"/>
      <c r="J20" s="110"/>
      <c r="K20" s="6"/>
      <c r="L20" s="9"/>
      <c r="M20" s="9"/>
      <c r="N20" s="6" t="s">
        <v>75</v>
      </c>
      <c r="O20" s="9"/>
      <c r="P20" s="6" t="s">
        <v>48</v>
      </c>
      <c r="Q20" s="6"/>
      <c r="R20" s="9"/>
      <c r="S20" s="6" t="s">
        <v>37</v>
      </c>
      <c r="T20" s="6" t="s">
        <v>142</v>
      </c>
      <c r="U20" s="6" t="s">
        <v>47</v>
      </c>
      <c r="V20" s="6" t="s">
        <v>41</v>
      </c>
      <c r="W20" s="9"/>
      <c r="X20" s="6" t="s">
        <v>133</v>
      </c>
      <c r="Y20" s="6" t="s">
        <v>71</v>
      </c>
      <c r="Z20" s="9"/>
      <c r="AA20" s="6"/>
      <c r="AB20" s="20"/>
      <c r="AC20" s="7"/>
      <c r="AD20" s="7"/>
      <c r="AE20" s="7"/>
      <c r="AF20" s="125" t="s">
        <v>42</v>
      </c>
      <c r="AG20" s="38" t="s">
        <v>86</v>
      </c>
      <c r="AH20" s="126"/>
      <c r="AI20" s="38" t="s">
        <v>91</v>
      </c>
      <c r="AJ20" s="44"/>
      <c r="AK20" s="45"/>
      <c r="AL20" s="126"/>
      <c r="AM20" s="38" t="s">
        <v>88</v>
      </c>
      <c r="AN20" s="126"/>
      <c r="AO20" s="38" t="s">
        <v>99</v>
      </c>
      <c r="AP20" s="126"/>
      <c r="AQ20" s="40" t="s">
        <v>94</v>
      </c>
      <c r="AR20" s="41"/>
      <c r="AS20" s="42"/>
      <c r="AT20" s="126"/>
      <c r="AU20" s="38" t="s">
        <v>85</v>
      </c>
      <c r="AV20" s="126"/>
      <c r="AW20" s="39" t="s">
        <v>100</v>
      </c>
    </row>
    <row r="21" spans="1:49" ht="24.95" customHeight="1" thickBot="1" x14ac:dyDescent="0.35">
      <c r="A21" s="12">
        <v>10</v>
      </c>
      <c r="B21" s="123"/>
      <c r="C21" s="13"/>
      <c r="D21" s="13"/>
      <c r="E21" s="13"/>
      <c r="F21" s="13"/>
      <c r="G21" s="13"/>
      <c r="H21" s="13"/>
      <c r="I21" s="13"/>
      <c r="J21" s="119"/>
      <c r="K21" s="13"/>
      <c r="L21" s="13"/>
      <c r="M21" s="13"/>
      <c r="N21" s="14" t="s">
        <v>75</v>
      </c>
      <c r="O21" s="13"/>
      <c r="P21" s="14" t="s">
        <v>48</v>
      </c>
      <c r="Q21" s="14"/>
      <c r="R21" s="13"/>
      <c r="S21" s="14" t="s">
        <v>37</v>
      </c>
      <c r="T21" s="14" t="s">
        <v>142</v>
      </c>
      <c r="U21" s="14" t="s">
        <v>47</v>
      </c>
      <c r="V21" s="14" t="s">
        <v>41</v>
      </c>
      <c r="W21" s="13"/>
      <c r="X21" s="14" t="s">
        <v>133</v>
      </c>
      <c r="Y21" s="14" t="s">
        <v>71</v>
      </c>
      <c r="Z21" s="32"/>
      <c r="AA21" s="13"/>
      <c r="AB21" s="25"/>
      <c r="AC21" s="7"/>
      <c r="AD21" s="7"/>
      <c r="AE21" s="7"/>
      <c r="AF21" s="126"/>
      <c r="AG21" s="38" t="s">
        <v>93</v>
      </c>
      <c r="AH21" s="127"/>
      <c r="AI21" s="38"/>
      <c r="AJ21" s="125" t="s">
        <v>62</v>
      </c>
      <c r="AK21" s="46" t="s">
        <v>83</v>
      </c>
      <c r="AL21" s="126"/>
      <c r="AM21" s="38" t="s">
        <v>91</v>
      </c>
      <c r="AN21" s="126"/>
      <c r="AO21" s="38" t="s">
        <v>85</v>
      </c>
      <c r="AP21" s="126"/>
      <c r="AQ21" s="40"/>
      <c r="AR21" s="41"/>
      <c r="AS21" s="42"/>
      <c r="AT21" s="126"/>
      <c r="AU21" s="38"/>
      <c r="AV21" s="126"/>
      <c r="AW21" s="39" t="s">
        <v>99</v>
      </c>
    </row>
    <row r="22" spans="1:49" ht="24.95" customHeight="1" x14ac:dyDescent="0.3">
      <c r="A22" s="12">
        <v>1</v>
      </c>
      <c r="B22" s="122" t="s">
        <v>25</v>
      </c>
      <c r="C22" s="17" t="s">
        <v>44</v>
      </c>
      <c r="D22" s="66" t="s">
        <v>52</v>
      </c>
      <c r="E22" s="18"/>
      <c r="F22" s="17" t="s">
        <v>63</v>
      </c>
      <c r="G22" s="17" t="s">
        <v>49</v>
      </c>
      <c r="H22" s="18"/>
      <c r="I22" s="17" t="s">
        <v>64</v>
      </c>
      <c r="J22" s="61" t="s">
        <v>233</v>
      </c>
      <c r="K22" s="17" t="s">
        <v>136</v>
      </c>
      <c r="L22" s="18"/>
      <c r="M22" s="17" t="s">
        <v>39</v>
      </c>
      <c r="N22" s="17" t="s">
        <v>54</v>
      </c>
      <c r="O22" s="18"/>
      <c r="P22" s="18"/>
      <c r="Q22" s="17" t="s">
        <v>62</v>
      </c>
      <c r="R22" s="18"/>
      <c r="S22" s="17" t="s">
        <v>50</v>
      </c>
      <c r="T22" s="61" t="s">
        <v>217</v>
      </c>
      <c r="U22" s="17" t="s">
        <v>51</v>
      </c>
      <c r="V22" s="61" t="s">
        <v>169</v>
      </c>
      <c r="W22" s="61" t="s">
        <v>171</v>
      </c>
      <c r="X22" s="113" t="s">
        <v>198</v>
      </c>
      <c r="Y22" s="17" t="s">
        <v>140</v>
      </c>
      <c r="Z22" s="17" t="s">
        <v>41</v>
      </c>
      <c r="AA22" s="17" t="s">
        <v>131</v>
      </c>
      <c r="AB22" s="19" t="s">
        <v>65</v>
      </c>
      <c r="AC22" s="7"/>
      <c r="AD22" s="7"/>
      <c r="AE22" s="7"/>
      <c r="AF22" s="127"/>
      <c r="AG22" s="47"/>
      <c r="AH22" s="48"/>
      <c r="AI22" s="49"/>
      <c r="AJ22" s="126"/>
      <c r="AK22" s="50" t="s">
        <v>84</v>
      </c>
      <c r="AL22" s="127"/>
      <c r="AM22" s="51"/>
      <c r="AN22" s="127"/>
      <c r="AO22" s="51"/>
      <c r="AP22" s="127"/>
      <c r="AQ22" s="47"/>
      <c r="AR22" s="52"/>
      <c r="AS22" s="49"/>
      <c r="AT22" s="127"/>
      <c r="AU22" s="51"/>
      <c r="AV22" s="127"/>
      <c r="AW22" s="53" t="s">
        <v>87</v>
      </c>
    </row>
    <row r="23" spans="1:49" ht="24.95" customHeight="1" x14ac:dyDescent="0.3">
      <c r="A23" s="12">
        <v>2</v>
      </c>
      <c r="B23" s="123"/>
      <c r="C23" s="6" t="s">
        <v>44</v>
      </c>
      <c r="D23" s="65" t="s">
        <v>52</v>
      </c>
      <c r="E23" s="9"/>
      <c r="F23" s="6" t="s">
        <v>63</v>
      </c>
      <c r="G23" s="6" t="s">
        <v>49</v>
      </c>
      <c r="H23" s="9"/>
      <c r="I23" s="6" t="s">
        <v>64</v>
      </c>
      <c r="J23" s="56" t="s">
        <v>233</v>
      </c>
      <c r="K23" s="6" t="s">
        <v>136</v>
      </c>
      <c r="L23" s="9"/>
      <c r="M23" s="6" t="s">
        <v>39</v>
      </c>
      <c r="N23" s="6" t="s">
        <v>54</v>
      </c>
      <c r="O23" s="9"/>
      <c r="P23" s="9"/>
      <c r="Q23" s="6" t="s">
        <v>62</v>
      </c>
      <c r="R23" s="9"/>
      <c r="S23" s="6" t="s">
        <v>50</v>
      </c>
      <c r="T23" s="56" t="s">
        <v>217</v>
      </c>
      <c r="U23" s="6" t="s">
        <v>51</v>
      </c>
      <c r="V23" s="56" t="s">
        <v>207</v>
      </c>
      <c r="W23" s="56" t="s">
        <v>185</v>
      </c>
      <c r="X23" s="109" t="s">
        <v>198</v>
      </c>
      <c r="Y23" s="6" t="s">
        <v>140</v>
      </c>
      <c r="Z23" s="6" t="s">
        <v>41</v>
      </c>
      <c r="AA23" s="6" t="s">
        <v>131</v>
      </c>
      <c r="AB23" s="20" t="s">
        <v>65</v>
      </c>
      <c r="AC23" s="7"/>
      <c r="AD23" s="7"/>
      <c r="AE23" s="7"/>
      <c r="AF23" s="125" t="s">
        <v>63</v>
      </c>
      <c r="AG23" s="46" t="s">
        <v>99</v>
      </c>
      <c r="AJ23" s="126"/>
      <c r="AK23" s="50" t="s">
        <v>85</v>
      </c>
    </row>
    <row r="24" spans="1:49" ht="24.95" customHeight="1" x14ac:dyDescent="0.3">
      <c r="A24" s="12">
        <v>3</v>
      </c>
      <c r="B24" s="123"/>
      <c r="C24" s="6" t="s">
        <v>40</v>
      </c>
      <c r="D24" s="6" t="s">
        <v>68</v>
      </c>
      <c r="E24" s="9"/>
      <c r="F24" s="6" t="s">
        <v>55</v>
      </c>
      <c r="G24" s="6" t="s">
        <v>42</v>
      </c>
      <c r="H24" s="9"/>
      <c r="I24" s="65" t="s">
        <v>52</v>
      </c>
      <c r="J24" s="56" t="s">
        <v>234</v>
      </c>
      <c r="K24" s="6" t="s">
        <v>44</v>
      </c>
      <c r="L24" s="9"/>
      <c r="M24" s="6" t="s">
        <v>75</v>
      </c>
      <c r="N24" s="6" t="s">
        <v>39</v>
      </c>
      <c r="O24" s="9"/>
      <c r="P24" s="9"/>
      <c r="Q24" s="56" t="s">
        <v>187</v>
      </c>
      <c r="R24" s="9"/>
      <c r="S24" s="56" t="s">
        <v>220</v>
      </c>
      <c r="T24" s="6" t="s">
        <v>50</v>
      </c>
      <c r="U24" s="56" t="s">
        <v>170</v>
      </c>
      <c r="V24" s="56" t="s">
        <v>208</v>
      </c>
      <c r="W24" s="6" t="s">
        <v>51</v>
      </c>
      <c r="X24" s="109" t="s">
        <v>199</v>
      </c>
      <c r="Y24" s="6" t="s">
        <v>73</v>
      </c>
      <c r="Z24" s="65" t="s">
        <v>62</v>
      </c>
      <c r="AA24" s="6" t="s">
        <v>136</v>
      </c>
      <c r="AB24" s="20" t="s">
        <v>67</v>
      </c>
      <c r="AC24" s="7"/>
      <c r="AD24" s="7"/>
      <c r="AE24" s="7"/>
      <c r="AF24" s="126"/>
      <c r="AG24" s="50" t="s">
        <v>87</v>
      </c>
      <c r="AJ24" s="126"/>
      <c r="AK24" s="50" t="s">
        <v>86</v>
      </c>
    </row>
    <row r="25" spans="1:49" ht="24.95" customHeight="1" x14ac:dyDescent="0.3">
      <c r="A25" s="12">
        <v>4</v>
      </c>
      <c r="B25" s="123"/>
      <c r="C25" s="6" t="s">
        <v>40</v>
      </c>
      <c r="D25" s="6" t="s">
        <v>68</v>
      </c>
      <c r="E25" s="9"/>
      <c r="F25" s="6" t="s">
        <v>55</v>
      </c>
      <c r="G25" s="6" t="s">
        <v>42</v>
      </c>
      <c r="H25" s="9"/>
      <c r="I25" s="65" t="s">
        <v>52</v>
      </c>
      <c r="J25" s="56" t="s">
        <v>234</v>
      </c>
      <c r="K25" s="6" t="s">
        <v>44</v>
      </c>
      <c r="L25" s="9"/>
      <c r="M25" s="6" t="s">
        <v>75</v>
      </c>
      <c r="N25" s="6" t="s">
        <v>39</v>
      </c>
      <c r="O25" s="9"/>
      <c r="P25" s="9"/>
      <c r="Q25" s="56" t="s">
        <v>187</v>
      </c>
      <c r="R25" s="9"/>
      <c r="S25" s="56" t="s">
        <v>220</v>
      </c>
      <c r="T25" s="6" t="s">
        <v>50</v>
      </c>
      <c r="U25" s="56" t="s">
        <v>170</v>
      </c>
      <c r="V25" s="56" t="s">
        <v>208</v>
      </c>
      <c r="W25" s="6" t="s">
        <v>51</v>
      </c>
      <c r="X25" s="109" t="s">
        <v>200</v>
      </c>
      <c r="Y25" s="6" t="s">
        <v>73</v>
      </c>
      <c r="Z25" s="65" t="s">
        <v>62</v>
      </c>
      <c r="AA25" s="6" t="s">
        <v>136</v>
      </c>
      <c r="AB25" s="20" t="s">
        <v>67</v>
      </c>
      <c r="AC25" s="7"/>
      <c r="AD25" s="7"/>
      <c r="AE25" s="7"/>
      <c r="AF25" s="127"/>
      <c r="AG25" s="54"/>
      <c r="AJ25" s="127"/>
      <c r="AK25" s="54"/>
    </row>
    <row r="26" spans="1:49" ht="24.95" customHeight="1" x14ac:dyDescent="0.3">
      <c r="A26" s="12">
        <v>5</v>
      </c>
      <c r="B26" s="123"/>
      <c r="C26" s="6" t="s">
        <v>68</v>
      </c>
      <c r="D26" s="6" t="s">
        <v>54</v>
      </c>
      <c r="E26" s="9"/>
      <c r="F26" s="6" t="s">
        <v>48</v>
      </c>
      <c r="G26" s="6" t="s">
        <v>76</v>
      </c>
      <c r="H26" s="9"/>
      <c r="I26" s="6" t="s">
        <v>55</v>
      </c>
      <c r="J26" s="56" t="s">
        <v>235</v>
      </c>
      <c r="K26" s="6" t="s">
        <v>53</v>
      </c>
      <c r="L26" s="9"/>
      <c r="M26" s="6" t="s">
        <v>136</v>
      </c>
      <c r="N26" s="9"/>
      <c r="O26" s="9"/>
      <c r="P26" s="56" t="s">
        <v>244</v>
      </c>
      <c r="Q26" s="56" t="s">
        <v>185</v>
      </c>
      <c r="R26" s="56" t="s">
        <v>174</v>
      </c>
      <c r="S26" s="9"/>
      <c r="T26" s="110"/>
      <c r="U26" s="56" t="s">
        <v>243</v>
      </c>
      <c r="V26" s="112" t="s">
        <v>209</v>
      </c>
      <c r="W26" s="9"/>
      <c r="X26" s="109" t="s">
        <v>201</v>
      </c>
      <c r="Y26" s="9"/>
      <c r="Z26" s="9"/>
      <c r="AA26" s="11" t="s">
        <v>39</v>
      </c>
      <c r="AB26" s="20" t="s">
        <v>70</v>
      </c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49" ht="24.95" customHeight="1" x14ac:dyDescent="0.3">
      <c r="A27" s="12">
        <v>6</v>
      </c>
      <c r="B27" s="123"/>
      <c r="C27" s="6" t="s">
        <v>55</v>
      </c>
      <c r="D27" s="6" t="s">
        <v>54</v>
      </c>
      <c r="E27" s="9"/>
      <c r="F27" s="6" t="s">
        <v>48</v>
      </c>
      <c r="G27" s="6" t="s">
        <v>76</v>
      </c>
      <c r="H27" s="9"/>
      <c r="I27" s="6" t="s">
        <v>69</v>
      </c>
      <c r="J27" s="56" t="s">
        <v>235</v>
      </c>
      <c r="K27" s="6" t="s">
        <v>53</v>
      </c>
      <c r="L27" s="9"/>
      <c r="M27" s="6" t="s">
        <v>136</v>
      </c>
      <c r="N27" s="9"/>
      <c r="O27" s="9"/>
      <c r="P27" s="56" t="s">
        <v>244</v>
      </c>
      <c r="Q27" s="56" t="s">
        <v>186</v>
      </c>
      <c r="R27" s="56" t="s">
        <v>174</v>
      </c>
      <c r="S27" s="9"/>
      <c r="T27" s="9"/>
      <c r="U27" s="9"/>
      <c r="V27" s="112" t="s">
        <v>209</v>
      </c>
      <c r="W27" s="9"/>
      <c r="X27" s="109" t="s">
        <v>201</v>
      </c>
      <c r="Y27" s="6" t="s">
        <v>139</v>
      </c>
      <c r="Z27" s="9"/>
      <c r="AA27" s="11" t="s">
        <v>39</v>
      </c>
      <c r="AB27" s="21"/>
      <c r="AC27" s="7"/>
      <c r="AD27" s="7"/>
      <c r="AE27" s="7"/>
      <c r="AF27" s="7"/>
      <c r="AG27" s="7"/>
      <c r="AH27" s="7"/>
      <c r="AI27" s="7"/>
      <c r="AJ27" s="7"/>
      <c r="AK27" s="7"/>
      <c r="AL27" s="7"/>
    </row>
    <row r="28" spans="1:49" ht="24.95" customHeight="1" x14ac:dyDescent="0.3">
      <c r="A28" s="12">
        <v>7</v>
      </c>
      <c r="B28" s="123"/>
      <c r="C28" s="9"/>
      <c r="D28" s="9"/>
      <c r="E28" s="9"/>
      <c r="F28" s="9"/>
      <c r="G28" s="9"/>
      <c r="H28" s="9"/>
      <c r="I28" s="9"/>
      <c r="J28" s="110"/>
      <c r="K28" s="9"/>
      <c r="L28" s="6" t="s">
        <v>53</v>
      </c>
      <c r="M28" s="9"/>
      <c r="N28" s="9"/>
      <c r="O28" s="9"/>
      <c r="P28" s="6" t="s">
        <v>40</v>
      </c>
      <c r="Q28" s="9"/>
      <c r="R28" s="9"/>
      <c r="S28" s="6" t="s">
        <v>43</v>
      </c>
      <c r="T28" s="6" t="s">
        <v>137</v>
      </c>
      <c r="U28" s="6" t="s">
        <v>133</v>
      </c>
      <c r="V28" s="55"/>
      <c r="W28" s="11" t="s">
        <v>135</v>
      </c>
      <c r="X28" s="9"/>
      <c r="Y28" s="9"/>
      <c r="Z28" s="9"/>
      <c r="AA28" s="9"/>
      <c r="AB28" s="21"/>
      <c r="AC28" s="7"/>
      <c r="AD28" s="7"/>
      <c r="AE28" s="7"/>
      <c r="AF28" s="7"/>
      <c r="AG28" s="7"/>
      <c r="AH28" s="7"/>
      <c r="AI28" s="7"/>
      <c r="AJ28" s="7"/>
      <c r="AK28" s="7"/>
      <c r="AL28" s="7"/>
    </row>
    <row r="29" spans="1:49" ht="24.95" customHeight="1" x14ac:dyDescent="0.3">
      <c r="A29" s="12">
        <v>8</v>
      </c>
      <c r="B29" s="123"/>
      <c r="C29" s="9"/>
      <c r="D29" s="9"/>
      <c r="E29" s="9"/>
      <c r="F29" s="9"/>
      <c r="G29" s="9"/>
      <c r="H29" s="9"/>
      <c r="I29" s="9"/>
      <c r="J29" s="110"/>
      <c r="K29" s="9"/>
      <c r="L29" s="6" t="s">
        <v>53</v>
      </c>
      <c r="M29" s="9"/>
      <c r="N29" s="9"/>
      <c r="O29" s="9"/>
      <c r="P29" s="6" t="s">
        <v>40</v>
      </c>
      <c r="Q29" s="9"/>
      <c r="R29" s="9"/>
      <c r="S29" s="6" t="s">
        <v>43</v>
      </c>
      <c r="T29" s="6" t="s">
        <v>137</v>
      </c>
      <c r="U29" s="6" t="s">
        <v>133</v>
      </c>
      <c r="V29" s="55"/>
      <c r="W29" s="11" t="s">
        <v>135</v>
      </c>
      <c r="X29" s="9"/>
      <c r="Y29" s="9"/>
      <c r="Z29" s="9"/>
      <c r="AA29" s="6"/>
      <c r="AB29" s="21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49" ht="24.95" customHeight="1" x14ac:dyDescent="0.3">
      <c r="A30" s="12">
        <v>9</v>
      </c>
      <c r="B30" s="123"/>
      <c r="C30" s="9"/>
      <c r="D30" s="9"/>
      <c r="E30" s="9"/>
      <c r="F30" s="9"/>
      <c r="G30" s="9"/>
      <c r="H30" s="9"/>
      <c r="I30" s="9"/>
      <c r="J30" s="110"/>
      <c r="K30" s="6" t="s">
        <v>73</v>
      </c>
      <c r="L30" s="9"/>
      <c r="M30" s="6" t="s">
        <v>53</v>
      </c>
      <c r="N30" s="9"/>
      <c r="O30" s="9"/>
      <c r="P30" s="6" t="s">
        <v>69</v>
      </c>
      <c r="Q30" s="11" t="s">
        <v>42</v>
      </c>
      <c r="R30" s="9"/>
      <c r="S30" s="6" t="s">
        <v>137</v>
      </c>
      <c r="T30" s="6" t="s">
        <v>43</v>
      </c>
      <c r="U30" s="6" t="s">
        <v>135</v>
      </c>
      <c r="V30" s="11" t="s">
        <v>133</v>
      </c>
      <c r="W30" s="9"/>
      <c r="X30" s="9"/>
      <c r="Y30" s="9"/>
      <c r="Z30" s="9"/>
      <c r="AA30" s="6"/>
      <c r="AB30" s="21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49" ht="24.95" customHeight="1" thickBot="1" x14ac:dyDescent="0.35">
      <c r="A31" s="12">
        <v>10</v>
      </c>
      <c r="B31" s="124"/>
      <c r="C31" s="22"/>
      <c r="D31" s="22"/>
      <c r="E31" s="22"/>
      <c r="F31" s="22"/>
      <c r="G31" s="22"/>
      <c r="H31" s="22"/>
      <c r="I31" s="22"/>
      <c r="J31" s="120"/>
      <c r="K31" s="23" t="s">
        <v>73</v>
      </c>
      <c r="L31" s="22"/>
      <c r="M31" s="23" t="s">
        <v>53</v>
      </c>
      <c r="N31" s="22"/>
      <c r="O31" s="22"/>
      <c r="P31" s="22"/>
      <c r="Q31" s="34" t="s">
        <v>42</v>
      </c>
      <c r="R31" s="22"/>
      <c r="S31" s="22"/>
      <c r="T31" s="23" t="s">
        <v>43</v>
      </c>
      <c r="U31" s="23" t="s">
        <v>135</v>
      </c>
      <c r="V31" s="34" t="s">
        <v>133</v>
      </c>
      <c r="W31" s="22"/>
      <c r="X31" s="22"/>
      <c r="Y31" s="22"/>
      <c r="Z31" s="22"/>
      <c r="AA31" s="22"/>
      <c r="AB31" s="24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49" ht="24.95" customHeight="1" x14ac:dyDescent="0.3">
      <c r="A32" s="12">
        <v>1</v>
      </c>
      <c r="B32" s="122" t="s">
        <v>26</v>
      </c>
      <c r="C32" s="17" t="s">
        <v>55</v>
      </c>
      <c r="D32" s="17" t="s">
        <v>40</v>
      </c>
      <c r="E32" s="17" t="s">
        <v>63</v>
      </c>
      <c r="F32" s="18"/>
      <c r="G32" s="17" t="s">
        <v>67</v>
      </c>
      <c r="H32" s="17" t="s">
        <v>49</v>
      </c>
      <c r="I32" s="17" t="s">
        <v>131</v>
      </c>
      <c r="J32" s="61" t="s">
        <v>236</v>
      </c>
      <c r="K32" s="18"/>
      <c r="L32" s="18"/>
      <c r="M32" s="18"/>
      <c r="N32" s="17" t="s">
        <v>47</v>
      </c>
      <c r="O32" s="17" t="s">
        <v>69</v>
      </c>
      <c r="P32" s="62"/>
      <c r="Q32" s="61" t="s">
        <v>188</v>
      </c>
      <c r="R32" s="61" t="s">
        <v>175</v>
      </c>
      <c r="S32" s="18"/>
      <c r="T32" s="18"/>
      <c r="U32" s="18"/>
      <c r="V32" s="17" t="s">
        <v>52</v>
      </c>
      <c r="W32" s="61" t="s">
        <v>206</v>
      </c>
      <c r="X32" s="18"/>
      <c r="Y32" s="17" t="s">
        <v>43</v>
      </c>
      <c r="Z32" s="17" t="s">
        <v>68</v>
      </c>
      <c r="AA32" s="17" t="s">
        <v>133</v>
      </c>
      <c r="AB32" s="19" t="s">
        <v>38</v>
      </c>
      <c r="AC32" s="7"/>
      <c r="AD32" s="7"/>
      <c r="AE32" s="7"/>
      <c r="AF32" s="7"/>
      <c r="AG32" s="7"/>
      <c r="AH32" s="7"/>
      <c r="AI32" s="7"/>
      <c r="AJ32" s="7"/>
      <c r="AK32" s="7"/>
      <c r="AL32" s="7"/>
    </row>
    <row r="33" spans="1:38" ht="24.95" customHeight="1" x14ac:dyDescent="0.3">
      <c r="A33" s="12">
        <v>2</v>
      </c>
      <c r="B33" s="123"/>
      <c r="C33" s="6" t="s">
        <v>55</v>
      </c>
      <c r="D33" s="6" t="s">
        <v>40</v>
      </c>
      <c r="E33" s="6" t="s">
        <v>63</v>
      </c>
      <c r="F33" s="9"/>
      <c r="G33" s="6" t="s">
        <v>67</v>
      </c>
      <c r="H33" s="6" t="s">
        <v>49</v>
      </c>
      <c r="I33" s="6" t="s">
        <v>131</v>
      </c>
      <c r="J33" s="56" t="s">
        <v>236</v>
      </c>
      <c r="K33" s="9"/>
      <c r="L33" s="9"/>
      <c r="M33" s="9"/>
      <c r="N33" s="6" t="s">
        <v>47</v>
      </c>
      <c r="O33" s="6" t="s">
        <v>54</v>
      </c>
      <c r="P33" s="55"/>
      <c r="Q33" s="56" t="s">
        <v>188</v>
      </c>
      <c r="R33" s="56" t="s">
        <v>175</v>
      </c>
      <c r="S33" s="9"/>
      <c r="T33" s="9"/>
      <c r="U33" s="9"/>
      <c r="V33" s="6" t="s">
        <v>52</v>
      </c>
      <c r="W33" s="56" t="s">
        <v>206</v>
      </c>
      <c r="X33" s="9"/>
      <c r="Y33" s="6" t="s">
        <v>43</v>
      </c>
      <c r="Z33" s="6" t="s">
        <v>68</v>
      </c>
      <c r="AA33" s="6" t="s">
        <v>133</v>
      </c>
      <c r="AB33" s="20" t="s">
        <v>38</v>
      </c>
      <c r="AC33" s="7"/>
      <c r="AD33" s="7"/>
      <c r="AE33" s="7"/>
      <c r="AF33" s="7"/>
      <c r="AG33" s="7"/>
      <c r="AH33" s="7"/>
      <c r="AI33" s="7"/>
      <c r="AJ33" s="7"/>
      <c r="AK33" s="7"/>
      <c r="AL33" s="7"/>
    </row>
    <row r="34" spans="1:38" ht="24.95" customHeight="1" x14ac:dyDescent="0.3">
      <c r="A34" s="12">
        <v>3</v>
      </c>
      <c r="B34" s="123"/>
      <c r="C34" s="6" t="s">
        <v>40</v>
      </c>
      <c r="D34" s="6" t="s">
        <v>44</v>
      </c>
      <c r="E34" s="6" t="s">
        <v>68</v>
      </c>
      <c r="F34" s="9"/>
      <c r="G34" s="11" t="s">
        <v>55</v>
      </c>
      <c r="H34" s="6" t="s">
        <v>42</v>
      </c>
      <c r="I34" s="6" t="s">
        <v>64</v>
      </c>
      <c r="J34" s="56" t="s">
        <v>237</v>
      </c>
      <c r="K34" s="9"/>
      <c r="L34" s="6" t="s">
        <v>38</v>
      </c>
      <c r="M34" s="9"/>
      <c r="N34" s="6" t="s">
        <v>69</v>
      </c>
      <c r="O34" s="6" t="s">
        <v>47</v>
      </c>
      <c r="P34" s="55"/>
      <c r="Q34" s="65" t="s">
        <v>189</v>
      </c>
      <c r="R34" s="110"/>
      <c r="S34" s="56" t="s">
        <v>221</v>
      </c>
      <c r="T34" s="9"/>
      <c r="U34" s="9"/>
      <c r="V34" s="9"/>
      <c r="W34" s="9"/>
      <c r="X34" s="9"/>
      <c r="Y34" s="6" t="s">
        <v>37</v>
      </c>
      <c r="Z34" s="6" t="s">
        <v>45</v>
      </c>
      <c r="AA34" s="6" t="s">
        <v>75</v>
      </c>
      <c r="AB34" s="20" t="s">
        <v>133</v>
      </c>
      <c r="AC34" s="7"/>
      <c r="AD34" s="7"/>
      <c r="AE34" s="7"/>
      <c r="AF34" s="7"/>
      <c r="AG34" s="7"/>
      <c r="AH34" s="7"/>
      <c r="AI34" s="7"/>
      <c r="AJ34" s="7"/>
      <c r="AK34" s="7"/>
      <c r="AL34" s="7"/>
    </row>
    <row r="35" spans="1:38" ht="24.95" customHeight="1" x14ac:dyDescent="0.3">
      <c r="A35" s="12">
        <v>4</v>
      </c>
      <c r="B35" s="123"/>
      <c r="C35" s="6" t="s">
        <v>40</v>
      </c>
      <c r="D35" s="6" t="s">
        <v>44</v>
      </c>
      <c r="E35" s="6" t="s">
        <v>53</v>
      </c>
      <c r="F35" s="9"/>
      <c r="G35" s="11" t="s">
        <v>55</v>
      </c>
      <c r="H35" s="6" t="s">
        <v>42</v>
      </c>
      <c r="I35" s="6" t="s">
        <v>64</v>
      </c>
      <c r="J35" s="56" t="s">
        <v>237</v>
      </c>
      <c r="K35" s="9"/>
      <c r="L35" s="6" t="s">
        <v>38</v>
      </c>
      <c r="M35" s="9"/>
      <c r="N35" s="6" t="s">
        <v>69</v>
      </c>
      <c r="O35" s="6" t="s">
        <v>47</v>
      </c>
      <c r="P35" s="9"/>
      <c r="Q35" s="65" t="s">
        <v>189</v>
      </c>
      <c r="R35" s="110"/>
      <c r="S35" s="56" t="s">
        <v>221</v>
      </c>
      <c r="T35" s="9"/>
      <c r="U35" s="9"/>
      <c r="V35" s="9"/>
      <c r="W35" s="9"/>
      <c r="X35" s="9"/>
      <c r="Y35" s="6" t="s">
        <v>37</v>
      </c>
      <c r="Z35" s="6" t="s">
        <v>45</v>
      </c>
      <c r="AA35" s="6" t="s">
        <v>75</v>
      </c>
      <c r="AB35" s="20" t="s">
        <v>133</v>
      </c>
      <c r="AC35" s="7"/>
      <c r="AD35" s="7"/>
      <c r="AE35" s="7"/>
      <c r="AF35" s="7"/>
      <c r="AG35" s="7"/>
      <c r="AH35" s="7"/>
      <c r="AI35" s="7"/>
      <c r="AJ35" s="7"/>
      <c r="AK35" s="7"/>
      <c r="AL35" s="7"/>
    </row>
    <row r="36" spans="1:38" ht="24.95" customHeight="1" x14ac:dyDescent="0.3">
      <c r="A36" s="12">
        <v>5</v>
      </c>
      <c r="B36" s="123"/>
      <c r="C36" s="6" t="s">
        <v>44</v>
      </c>
      <c r="D36" s="6" t="s">
        <v>54</v>
      </c>
      <c r="E36" s="6" t="s">
        <v>48</v>
      </c>
      <c r="F36" s="9"/>
      <c r="G36" s="6" t="s">
        <v>42</v>
      </c>
      <c r="H36" s="6" t="s">
        <v>55</v>
      </c>
      <c r="I36" s="6" t="s">
        <v>67</v>
      </c>
      <c r="J36" s="56" t="s">
        <v>238</v>
      </c>
      <c r="K36" s="6" t="s">
        <v>38</v>
      </c>
      <c r="L36" s="6" t="s">
        <v>73</v>
      </c>
      <c r="M36" s="9"/>
      <c r="N36" s="6" t="s">
        <v>140</v>
      </c>
      <c r="O36" s="6" t="s">
        <v>63</v>
      </c>
      <c r="P36" s="56" t="s">
        <v>192</v>
      </c>
      <c r="Q36" s="9"/>
      <c r="R36" s="56" t="s">
        <v>176</v>
      </c>
      <c r="S36" s="56" t="s">
        <v>222</v>
      </c>
      <c r="T36" s="9"/>
      <c r="U36" s="9"/>
      <c r="V36" s="9"/>
      <c r="W36" s="9"/>
      <c r="X36" s="9"/>
      <c r="Y36" s="9"/>
      <c r="Z36" s="6" t="s">
        <v>53</v>
      </c>
      <c r="AA36" s="6" t="s">
        <v>131</v>
      </c>
      <c r="AB36" s="21"/>
      <c r="AC36" s="7"/>
      <c r="AD36" s="7"/>
      <c r="AE36" s="7"/>
      <c r="AF36" s="7"/>
      <c r="AG36" s="7"/>
      <c r="AH36" s="7"/>
      <c r="AI36" s="7"/>
      <c r="AJ36" s="7"/>
      <c r="AK36" s="7"/>
      <c r="AL36" s="7"/>
    </row>
    <row r="37" spans="1:38" ht="24.95" customHeight="1" x14ac:dyDescent="0.3">
      <c r="A37" s="12">
        <v>6</v>
      </c>
      <c r="B37" s="123"/>
      <c r="C37" s="6" t="s">
        <v>44</v>
      </c>
      <c r="D37" s="6" t="s">
        <v>68</v>
      </c>
      <c r="E37" s="6" t="s">
        <v>48</v>
      </c>
      <c r="F37" s="9"/>
      <c r="G37" s="6" t="s">
        <v>42</v>
      </c>
      <c r="H37" s="6" t="s">
        <v>55</v>
      </c>
      <c r="I37" s="6" t="s">
        <v>67</v>
      </c>
      <c r="J37" s="56" t="s">
        <v>238</v>
      </c>
      <c r="K37" s="6" t="s">
        <v>38</v>
      </c>
      <c r="L37" s="6" t="s">
        <v>73</v>
      </c>
      <c r="M37" s="9"/>
      <c r="N37" s="6" t="s">
        <v>140</v>
      </c>
      <c r="O37" s="6" t="s">
        <v>63</v>
      </c>
      <c r="P37" s="56" t="s">
        <v>192</v>
      </c>
      <c r="Q37" s="9"/>
      <c r="R37" s="56" t="s">
        <v>176</v>
      </c>
      <c r="S37" s="56" t="s">
        <v>222</v>
      </c>
      <c r="T37" s="9"/>
      <c r="U37" s="9"/>
      <c r="V37" s="9"/>
      <c r="W37" s="9"/>
      <c r="X37" s="9"/>
      <c r="Y37" s="9"/>
      <c r="Z37" s="6" t="s">
        <v>53</v>
      </c>
      <c r="AA37" s="6" t="s">
        <v>131</v>
      </c>
      <c r="AB37" s="21"/>
      <c r="AC37" s="7"/>
      <c r="AD37" s="7"/>
      <c r="AE37" s="7"/>
      <c r="AF37" s="7"/>
      <c r="AG37" s="7"/>
      <c r="AH37" s="7"/>
      <c r="AI37" s="7"/>
      <c r="AJ37" s="7"/>
      <c r="AK37" s="7"/>
      <c r="AL37" s="7"/>
    </row>
    <row r="38" spans="1:38" ht="24.95" customHeight="1" x14ac:dyDescent="0.3">
      <c r="A38" s="12">
        <v>7</v>
      </c>
      <c r="B38" s="123"/>
      <c r="C38" s="9"/>
      <c r="D38" s="9"/>
      <c r="E38" s="9"/>
      <c r="F38" s="9"/>
      <c r="G38" s="9"/>
      <c r="H38" s="9"/>
      <c r="I38" s="9"/>
      <c r="J38" s="110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21"/>
      <c r="AC38" s="7"/>
      <c r="AD38" s="7"/>
      <c r="AE38" s="7"/>
      <c r="AF38" s="7"/>
      <c r="AG38" s="7"/>
      <c r="AH38" s="7"/>
      <c r="AI38" s="7"/>
      <c r="AJ38" s="7"/>
      <c r="AK38" s="7"/>
      <c r="AL38" s="7"/>
    </row>
    <row r="39" spans="1:38" ht="24.95" customHeight="1" x14ac:dyDescent="0.3">
      <c r="A39" s="12">
        <v>8</v>
      </c>
      <c r="B39" s="123"/>
      <c r="C39" s="9"/>
      <c r="D39" s="9"/>
      <c r="E39" s="9"/>
      <c r="F39" s="9"/>
      <c r="G39" s="9"/>
      <c r="H39" s="9"/>
      <c r="I39" s="9"/>
      <c r="J39" s="110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21"/>
      <c r="AC39" s="7"/>
      <c r="AD39" s="7"/>
      <c r="AE39" s="7"/>
      <c r="AF39" s="7"/>
      <c r="AG39" s="7"/>
      <c r="AH39" s="7"/>
      <c r="AI39" s="7"/>
      <c r="AJ39" s="7"/>
      <c r="AK39" s="7"/>
      <c r="AL39" s="7"/>
    </row>
    <row r="40" spans="1:38" ht="24.95" customHeight="1" x14ac:dyDescent="0.3">
      <c r="A40" s="12">
        <v>9</v>
      </c>
      <c r="B40" s="123"/>
      <c r="C40" s="9"/>
      <c r="D40" s="9"/>
      <c r="E40" s="9"/>
      <c r="F40" s="9"/>
      <c r="G40" s="9"/>
      <c r="H40" s="9"/>
      <c r="I40" s="9"/>
      <c r="J40" s="110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21"/>
      <c r="AC40" s="7"/>
      <c r="AD40" s="7"/>
      <c r="AE40" s="7"/>
      <c r="AF40" s="7"/>
      <c r="AG40" s="7"/>
      <c r="AH40" s="7"/>
      <c r="AI40" s="7"/>
      <c r="AJ40" s="7"/>
      <c r="AK40" s="7"/>
      <c r="AL40" s="7"/>
    </row>
    <row r="41" spans="1:38" ht="24.95" customHeight="1" thickBot="1" x14ac:dyDescent="0.35">
      <c r="A41" s="12">
        <v>10</v>
      </c>
      <c r="B41" s="124"/>
      <c r="C41" s="22"/>
      <c r="D41" s="22"/>
      <c r="E41" s="22"/>
      <c r="F41" s="22"/>
      <c r="G41" s="22"/>
      <c r="H41" s="22"/>
      <c r="I41" s="22"/>
      <c r="J41" s="120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4"/>
      <c r="AC41" s="7"/>
      <c r="AD41" s="7"/>
      <c r="AE41" s="7"/>
      <c r="AF41" s="7"/>
      <c r="AG41" s="7"/>
      <c r="AH41" s="7"/>
      <c r="AI41" s="7"/>
      <c r="AJ41" s="7"/>
      <c r="AK41" s="7"/>
      <c r="AL41" s="7"/>
    </row>
    <row r="42" spans="1:38" ht="24.95" customHeight="1" x14ac:dyDescent="0.3">
      <c r="A42" s="12">
        <v>1</v>
      </c>
      <c r="B42" s="122" t="s">
        <v>27</v>
      </c>
      <c r="C42" s="17" t="s">
        <v>44</v>
      </c>
      <c r="D42" s="17" t="s">
        <v>66</v>
      </c>
      <c r="E42" s="17" t="s">
        <v>68</v>
      </c>
      <c r="F42" s="17" t="s">
        <v>63</v>
      </c>
      <c r="G42" s="17" t="s">
        <v>42</v>
      </c>
      <c r="H42" s="17" t="s">
        <v>55</v>
      </c>
      <c r="I42" s="17" t="s">
        <v>131</v>
      </c>
      <c r="J42" s="61" t="s">
        <v>239</v>
      </c>
      <c r="K42" s="18"/>
      <c r="L42" s="18"/>
      <c r="M42" s="18"/>
      <c r="N42" s="17" t="s">
        <v>54</v>
      </c>
      <c r="O42" s="17" t="s">
        <v>47</v>
      </c>
      <c r="P42" s="18"/>
      <c r="Q42" s="18"/>
      <c r="R42" s="61" t="s">
        <v>176</v>
      </c>
      <c r="S42" s="18"/>
      <c r="T42" s="18"/>
      <c r="U42" s="18"/>
      <c r="V42" s="61" t="s">
        <v>210</v>
      </c>
      <c r="W42" s="18"/>
      <c r="X42" s="17" t="s">
        <v>51</v>
      </c>
      <c r="Y42" s="17" t="s">
        <v>37</v>
      </c>
      <c r="Z42" s="17" t="s">
        <v>71</v>
      </c>
      <c r="AA42" s="17" t="s">
        <v>39</v>
      </c>
      <c r="AB42" s="19" t="s">
        <v>38</v>
      </c>
      <c r="AC42" s="7"/>
      <c r="AD42" s="7"/>
      <c r="AE42" s="7"/>
      <c r="AF42" s="7"/>
      <c r="AG42" s="7"/>
      <c r="AH42" s="7"/>
      <c r="AI42" s="7"/>
      <c r="AJ42" s="7"/>
      <c r="AK42" s="7"/>
      <c r="AL42" s="7"/>
    </row>
    <row r="43" spans="1:38" ht="24.95" customHeight="1" x14ac:dyDescent="0.3">
      <c r="A43" s="12">
        <v>2</v>
      </c>
      <c r="B43" s="123"/>
      <c r="C43" s="6" t="s">
        <v>44</v>
      </c>
      <c r="D43" s="6" t="s">
        <v>66</v>
      </c>
      <c r="E43" s="6" t="s">
        <v>68</v>
      </c>
      <c r="F43" s="6" t="s">
        <v>63</v>
      </c>
      <c r="G43" s="6" t="s">
        <v>42</v>
      </c>
      <c r="H43" s="6" t="s">
        <v>70</v>
      </c>
      <c r="I43" s="6" t="s">
        <v>131</v>
      </c>
      <c r="J43" s="56" t="s">
        <v>240</v>
      </c>
      <c r="K43" s="9"/>
      <c r="L43" s="9"/>
      <c r="M43" s="9"/>
      <c r="N43" s="6" t="s">
        <v>69</v>
      </c>
      <c r="O43" s="6" t="s">
        <v>47</v>
      </c>
      <c r="P43" s="9"/>
      <c r="Q43" s="9"/>
      <c r="R43" s="56" t="s">
        <v>176</v>
      </c>
      <c r="S43" s="9"/>
      <c r="T43" s="9"/>
      <c r="U43" s="9"/>
      <c r="V43" s="56" t="s">
        <v>210</v>
      </c>
      <c r="W43" s="9"/>
      <c r="X43" s="6" t="s">
        <v>51</v>
      </c>
      <c r="Y43" s="6" t="s">
        <v>37</v>
      </c>
      <c r="Z43" s="6" t="s">
        <v>71</v>
      </c>
      <c r="AA43" s="6" t="s">
        <v>39</v>
      </c>
      <c r="AB43" s="20" t="s">
        <v>38</v>
      </c>
      <c r="AC43" s="7"/>
      <c r="AD43" s="7"/>
      <c r="AE43" s="7"/>
      <c r="AF43" s="7"/>
      <c r="AG43" s="7"/>
      <c r="AH43" s="7"/>
      <c r="AI43" s="7"/>
      <c r="AJ43" s="7"/>
      <c r="AK43" s="7"/>
      <c r="AL43" s="7"/>
    </row>
    <row r="44" spans="1:38" ht="24.95" customHeight="1" x14ac:dyDescent="0.3">
      <c r="A44" s="12">
        <v>3</v>
      </c>
      <c r="B44" s="123"/>
      <c r="C44" s="6" t="s">
        <v>40</v>
      </c>
      <c r="D44" s="6" t="s">
        <v>44</v>
      </c>
      <c r="E44" s="6" t="s">
        <v>63</v>
      </c>
      <c r="F44" s="6" t="s">
        <v>48</v>
      </c>
      <c r="G44" s="6" t="s">
        <v>49</v>
      </c>
      <c r="H44" s="6" t="s">
        <v>42</v>
      </c>
      <c r="I44" s="6" t="s">
        <v>55</v>
      </c>
      <c r="J44" s="56" t="s">
        <v>241</v>
      </c>
      <c r="K44" s="9"/>
      <c r="L44" s="9"/>
      <c r="M44" s="9"/>
      <c r="N44" s="6" t="s">
        <v>39</v>
      </c>
      <c r="O44" s="6" t="s">
        <v>69</v>
      </c>
      <c r="P44" s="9"/>
      <c r="Q44" s="9"/>
      <c r="R44" s="56" t="s">
        <v>177</v>
      </c>
      <c r="S44" s="56" t="s">
        <v>223</v>
      </c>
      <c r="T44" s="9"/>
      <c r="U44" s="9"/>
      <c r="V44" s="56" t="s">
        <v>211</v>
      </c>
      <c r="W44" s="9"/>
      <c r="X44" s="56" t="s">
        <v>202</v>
      </c>
      <c r="Y44" s="65" t="s">
        <v>50</v>
      </c>
      <c r="Z44" s="6" t="s">
        <v>74</v>
      </c>
      <c r="AA44" s="6" t="s">
        <v>54</v>
      </c>
      <c r="AB44" s="67" t="s">
        <v>51</v>
      </c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ht="24.95" customHeight="1" x14ac:dyDescent="0.3">
      <c r="A45" s="12">
        <v>4</v>
      </c>
      <c r="B45" s="123"/>
      <c r="C45" s="6" t="s">
        <v>40</v>
      </c>
      <c r="D45" s="6" t="s">
        <v>44</v>
      </c>
      <c r="E45" s="6" t="s">
        <v>63</v>
      </c>
      <c r="F45" s="6" t="s">
        <v>48</v>
      </c>
      <c r="G45" s="6" t="s">
        <v>49</v>
      </c>
      <c r="H45" s="6" t="s">
        <v>42</v>
      </c>
      <c r="I45" s="6" t="s">
        <v>55</v>
      </c>
      <c r="J45" s="56" t="s">
        <v>241</v>
      </c>
      <c r="K45" s="9"/>
      <c r="L45" s="9"/>
      <c r="M45" s="9"/>
      <c r="N45" s="6" t="s">
        <v>39</v>
      </c>
      <c r="O45" s="6" t="s">
        <v>69</v>
      </c>
      <c r="P45" s="56" t="s">
        <v>193</v>
      </c>
      <c r="Q45" s="9"/>
      <c r="R45" s="56" t="s">
        <v>177</v>
      </c>
      <c r="S45" s="56" t="s">
        <v>223</v>
      </c>
      <c r="T45" s="9"/>
      <c r="U45" s="9"/>
      <c r="V45" s="56" t="s">
        <v>211</v>
      </c>
      <c r="W45" s="9"/>
      <c r="X45" s="56" t="s">
        <v>202</v>
      </c>
      <c r="Y45" s="65" t="s">
        <v>50</v>
      </c>
      <c r="Z45" s="6" t="s">
        <v>74</v>
      </c>
      <c r="AA45" s="6" t="s">
        <v>75</v>
      </c>
      <c r="AB45" s="68" t="s">
        <v>51</v>
      </c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ht="24.95" customHeight="1" x14ac:dyDescent="0.3">
      <c r="A46" s="12">
        <v>5</v>
      </c>
      <c r="B46" s="123"/>
      <c r="C46" s="6" t="s">
        <v>66</v>
      </c>
      <c r="D46" s="6" t="s">
        <v>40</v>
      </c>
      <c r="E46" s="6" t="s">
        <v>48</v>
      </c>
      <c r="F46" s="6" t="s">
        <v>70</v>
      </c>
      <c r="G46" s="6" t="s">
        <v>55</v>
      </c>
      <c r="H46" s="6" t="s">
        <v>49</v>
      </c>
      <c r="I46" s="6" t="s">
        <v>76</v>
      </c>
      <c r="J46" s="56" t="s">
        <v>242</v>
      </c>
      <c r="K46" s="9"/>
      <c r="L46" s="6" t="s">
        <v>38</v>
      </c>
      <c r="M46" s="6" t="s">
        <v>39</v>
      </c>
      <c r="N46" s="9"/>
      <c r="O46" s="6" t="s">
        <v>63</v>
      </c>
      <c r="P46" s="56" t="s">
        <v>194</v>
      </c>
      <c r="Q46" s="9"/>
      <c r="R46" s="9"/>
      <c r="S46" s="9"/>
      <c r="T46" s="56" t="s">
        <v>218</v>
      </c>
      <c r="U46" s="9"/>
      <c r="V46" s="9"/>
      <c r="W46" s="9"/>
      <c r="X46" s="56" t="s">
        <v>203</v>
      </c>
      <c r="Y46" s="6" t="s">
        <v>137</v>
      </c>
      <c r="Z46" s="6" t="s">
        <v>142</v>
      </c>
      <c r="AA46" s="9"/>
      <c r="AB46" s="21"/>
      <c r="AC46" s="7"/>
      <c r="AD46" s="7"/>
      <c r="AE46" s="7"/>
      <c r="AF46" s="7"/>
      <c r="AG46" s="7"/>
      <c r="AH46" s="7"/>
      <c r="AI46" s="7"/>
      <c r="AJ46" s="7"/>
      <c r="AK46" s="7"/>
      <c r="AL46" s="7"/>
    </row>
    <row r="47" spans="1:38" ht="24.95" customHeight="1" x14ac:dyDescent="0.3">
      <c r="A47" s="12">
        <v>6</v>
      </c>
      <c r="B47" s="123"/>
      <c r="C47" s="6" t="s">
        <v>66</v>
      </c>
      <c r="D47" s="6" t="s">
        <v>40</v>
      </c>
      <c r="E47" s="6" t="s">
        <v>48</v>
      </c>
      <c r="F47" s="6" t="s">
        <v>55</v>
      </c>
      <c r="G47" s="6" t="s">
        <v>70</v>
      </c>
      <c r="H47" s="6" t="s">
        <v>49</v>
      </c>
      <c r="I47" s="6" t="s">
        <v>76</v>
      </c>
      <c r="J47" s="56" t="s">
        <v>242</v>
      </c>
      <c r="K47" s="9"/>
      <c r="L47" s="6" t="s">
        <v>38</v>
      </c>
      <c r="M47" s="6" t="s">
        <v>39</v>
      </c>
      <c r="N47" s="9"/>
      <c r="O47" s="6" t="s">
        <v>63</v>
      </c>
      <c r="P47" s="56" t="s">
        <v>194</v>
      </c>
      <c r="Q47" s="9"/>
      <c r="R47" s="9"/>
      <c r="S47" s="9"/>
      <c r="T47" s="56" t="s">
        <v>218</v>
      </c>
      <c r="U47" s="9"/>
      <c r="V47" s="9"/>
      <c r="W47" s="9"/>
      <c r="X47" s="56" t="s">
        <v>203</v>
      </c>
      <c r="Y47" s="9"/>
      <c r="Z47" s="6" t="s">
        <v>142</v>
      </c>
      <c r="AA47" s="9"/>
      <c r="AB47" s="21"/>
      <c r="AC47" s="7"/>
      <c r="AD47" s="7"/>
      <c r="AE47" s="7"/>
      <c r="AF47" s="7"/>
      <c r="AG47" s="7"/>
      <c r="AH47" s="7"/>
      <c r="AI47" s="7"/>
      <c r="AJ47" s="7"/>
      <c r="AK47" s="7"/>
      <c r="AL47" s="7"/>
    </row>
    <row r="48" spans="1:38" ht="24.95" customHeight="1" x14ac:dyDescent="0.3">
      <c r="A48" s="12">
        <v>7</v>
      </c>
      <c r="B48" s="123"/>
      <c r="C48" s="9"/>
      <c r="D48" s="9"/>
      <c r="E48" s="9"/>
      <c r="F48" s="9"/>
      <c r="G48" s="9"/>
      <c r="H48" s="9"/>
      <c r="I48" s="9"/>
      <c r="J48" s="55"/>
      <c r="K48" s="6" t="s">
        <v>44</v>
      </c>
      <c r="L48" s="6" t="s">
        <v>136</v>
      </c>
      <c r="M48" s="6" t="s">
        <v>45</v>
      </c>
      <c r="N48" s="9"/>
      <c r="O48" s="9"/>
      <c r="P48" s="6" t="s">
        <v>48</v>
      </c>
      <c r="Q48" s="6" t="s">
        <v>130</v>
      </c>
      <c r="R48" s="9"/>
      <c r="S48" s="6" t="s">
        <v>73</v>
      </c>
      <c r="T48" s="9"/>
      <c r="U48" s="6" t="s">
        <v>47</v>
      </c>
      <c r="V48" s="11" t="s">
        <v>138</v>
      </c>
      <c r="W48" s="11" t="s">
        <v>46</v>
      </c>
      <c r="X48" s="9"/>
      <c r="Y48" s="11" t="s">
        <v>140</v>
      </c>
      <c r="Z48" s="9"/>
      <c r="AA48" s="6" t="s">
        <v>131</v>
      </c>
      <c r="AB48" s="20" t="s">
        <v>71</v>
      </c>
      <c r="AC48" s="7"/>
      <c r="AD48" s="7"/>
      <c r="AE48" s="7"/>
      <c r="AF48" s="7"/>
      <c r="AG48" s="7"/>
      <c r="AH48" s="7"/>
      <c r="AI48" s="7"/>
      <c r="AJ48" s="7"/>
      <c r="AK48" s="7"/>
      <c r="AL48" s="7"/>
    </row>
    <row r="49" spans="1:38" ht="24.95" customHeight="1" x14ac:dyDescent="0.3">
      <c r="A49" s="12">
        <v>8</v>
      </c>
      <c r="B49" s="123"/>
      <c r="C49" s="9"/>
      <c r="D49" s="9"/>
      <c r="E49" s="9"/>
      <c r="F49" s="9"/>
      <c r="G49" s="9"/>
      <c r="H49" s="9"/>
      <c r="I49" s="9"/>
      <c r="J49" s="55"/>
      <c r="K49" s="6" t="s">
        <v>44</v>
      </c>
      <c r="L49" s="6" t="s">
        <v>136</v>
      </c>
      <c r="M49" s="6" t="s">
        <v>45</v>
      </c>
      <c r="N49" s="9"/>
      <c r="O49" s="9"/>
      <c r="P49" s="6" t="s">
        <v>48</v>
      </c>
      <c r="Q49" s="6" t="s">
        <v>130</v>
      </c>
      <c r="R49" s="9"/>
      <c r="S49" s="6" t="s">
        <v>73</v>
      </c>
      <c r="T49" s="9"/>
      <c r="U49" s="6" t="s">
        <v>47</v>
      </c>
      <c r="V49" s="11" t="s">
        <v>138</v>
      </c>
      <c r="W49" s="11" t="s">
        <v>46</v>
      </c>
      <c r="X49" s="9"/>
      <c r="Y49" s="6" t="s">
        <v>71</v>
      </c>
      <c r="Z49" s="9"/>
      <c r="AA49" s="6" t="s">
        <v>131</v>
      </c>
      <c r="AB49" s="20" t="s">
        <v>65</v>
      </c>
      <c r="AC49" s="7"/>
      <c r="AD49" s="7"/>
      <c r="AE49" s="7"/>
      <c r="AF49" s="7"/>
      <c r="AG49" s="7"/>
      <c r="AH49" s="7"/>
      <c r="AI49" s="7"/>
      <c r="AJ49" s="7"/>
      <c r="AK49" s="7"/>
      <c r="AL49" s="7"/>
    </row>
    <row r="50" spans="1:38" ht="24.95" customHeight="1" x14ac:dyDescent="0.3">
      <c r="A50" s="12">
        <v>9</v>
      </c>
      <c r="B50" s="123"/>
      <c r="C50" s="9"/>
      <c r="D50" s="9"/>
      <c r="E50" s="9"/>
      <c r="F50" s="9"/>
      <c r="G50" s="9"/>
      <c r="H50" s="9"/>
      <c r="I50" s="9"/>
      <c r="J50" s="9"/>
      <c r="K50" s="9"/>
      <c r="L50" s="6" t="s">
        <v>45</v>
      </c>
      <c r="M50" s="9"/>
      <c r="N50" s="9"/>
      <c r="O50" s="9"/>
      <c r="P50" s="9"/>
      <c r="Q50" s="6" t="s">
        <v>134</v>
      </c>
      <c r="R50" s="9"/>
      <c r="S50" s="11" t="s">
        <v>140</v>
      </c>
      <c r="T50" s="9"/>
      <c r="U50" s="6" t="s">
        <v>130</v>
      </c>
      <c r="V50" s="9"/>
      <c r="W50" s="9"/>
      <c r="X50" s="9"/>
      <c r="Y50" s="9"/>
      <c r="Z50" s="11" t="s">
        <v>41</v>
      </c>
      <c r="AA50" s="9"/>
      <c r="AB50" s="20" t="s">
        <v>46</v>
      </c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38" ht="24.95" customHeight="1" thickBot="1" x14ac:dyDescent="0.35">
      <c r="A51" s="12">
        <v>10</v>
      </c>
      <c r="B51" s="124"/>
      <c r="C51" s="22"/>
      <c r="D51" s="22"/>
      <c r="E51" s="22"/>
      <c r="F51" s="22"/>
      <c r="G51" s="22"/>
      <c r="H51" s="22"/>
      <c r="I51" s="22"/>
      <c r="J51" s="22"/>
      <c r="K51" s="22"/>
      <c r="L51" s="23" t="s">
        <v>45</v>
      </c>
      <c r="M51" s="22"/>
      <c r="N51" s="22"/>
      <c r="O51" s="22"/>
      <c r="P51" s="22"/>
      <c r="Q51" s="23" t="s">
        <v>134</v>
      </c>
      <c r="R51" s="22"/>
      <c r="S51" s="34" t="s">
        <v>140</v>
      </c>
      <c r="T51" s="22"/>
      <c r="U51" s="23" t="s">
        <v>130</v>
      </c>
      <c r="V51" s="22"/>
      <c r="W51" s="22"/>
      <c r="X51" s="22"/>
      <c r="Y51" s="22"/>
      <c r="Z51" s="34" t="s">
        <v>41</v>
      </c>
      <c r="AA51" s="22"/>
      <c r="AB51" s="33" t="s">
        <v>46</v>
      </c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38" ht="24.95" hidden="1" customHeight="1" x14ac:dyDescent="0.3">
      <c r="A52" s="2">
        <v>1</v>
      </c>
      <c r="B52" s="121" t="s">
        <v>61</v>
      </c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38" ht="24.95" hidden="1" customHeight="1" x14ac:dyDescent="0.3">
      <c r="A53" s="2">
        <v>2</v>
      </c>
      <c r="B53" s="121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6"/>
      <c r="T53" s="6"/>
      <c r="U53" s="6"/>
      <c r="V53" s="6"/>
      <c r="W53" s="6"/>
      <c r="X53" s="6"/>
      <c r="Y53" s="6"/>
      <c r="Z53" s="6"/>
      <c r="AA53" s="6"/>
      <c r="AB53" s="6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38" ht="24.95" hidden="1" customHeight="1" x14ac:dyDescent="0.3">
      <c r="A54" s="2">
        <v>3</v>
      </c>
      <c r="B54" s="121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6"/>
      <c r="T54" s="6"/>
      <c r="U54" s="6"/>
      <c r="V54" s="6"/>
      <c r="W54" s="6"/>
      <c r="X54" s="6"/>
      <c r="Y54" s="6"/>
      <c r="Z54" s="6"/>
      <c r="AA54" s="6"/>
      <c r="AB54" s="6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38" ht="24.95" hidden="1" customHeight="1" x14ac:dyDescent="0.3">
      <c r="A55" s="2">
        <v>4</v>
      </c>
      <c r="B55" s="121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6"/>
      <c r="T55" s="6"/>
      <c r="U55" s="6"/>
      <c r="V55" s="6"/>
      <c r="W55" s="6"/>
      <c r="X55" s="6"/>
      <c r="Y55" s="6"/>
      <c r="Z55" s="6"/>
      <c r="AA55" s="6"/>
      <c r="AB55" s="6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38" ht="24.95" hidden="1" customHeight="1" x14ac:dyDescent="0.3">
      <c r="A56" s="2">
        <v>5</v>
      </c>
      <c r="B56" s="121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6"/>
      <c r="U56" s="6"/>
      <c r="V56" s="6"/>
      <c r="W56" s="9"/>
      <c r="X56" s="6"/>
      <c r="Y56" s="6"/>
      <c r="Z56" s="9"/>
      <c r="AA56" s="9"/>
      <c r="AB56" s="9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38" ht="24.95" hidden="1" customHeight="1" x14ac:dyDescent="0.3">
      <c r="A57" s="2">
        <v>6</v>
      </c>
      <c r="B57" s="121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6"/>
      <c r="U57" s="9"/>
      <c r="V57" s="6"/>
      <c r="W57" s="6"/>
      <c r="X57" s="9"/>
      <c r="Y57" s="9"/>
      <c r="Z57" s="9"/>
      <c r="AA57" s="9"/>
      <c r="AB57" s="9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38" ht="18.75" x14ac:dyDescent="0.25">
      <c r="B58" t="s">
        <v>141</v>
      </c>
      <c r="C58" s="63">
        <f>COUNTA(C2:C57)</f>
        <v>24</v>
      </c>
      <c r="D58" s="63">
        <f t="shared" ref="D58:AB58" si="1">COUNTA(D2:D57)</f>
        <v>24</v>
      </c>
      <c r="E58" s="63">
        <f t="shared" si="1"/>
        <v>24</v>
      </c>
      <c r="F58" s="63">
        <f t="shared" si="1"/>
        <v>24</v>
      </c>
      <c r="G58" s="63">
        <f t="shared" si="1"/>
        <v>24</v>
      </c>
      <c r="H58" s="63">
        <f t="shared" si="1"/>
        <v>24</v>
      </c>
      <c r="I58" s="63">
        <f t="shared" si="1"/>
        <v>24</v>
      </c>
      <c r="J58" s="63">
        <f t="shared" si="1"/>
        <v>24</v>
      </c>
      <c r="K58" s="63">
        <f t="shared" si="1"/>
        <v>24</v>
      </c>
      <c r="L58" s="63">
        <f t="shared" si="1"/>
        <v>24</v>
      </c>
      <c r="M58" s="63">
        <f t="shared" si="1"/>
        <v>24</v>
      </c>
      <c r="N58" s="63">
        <f t="shared" si="1"/>
        <v>24</v>
      </c>
      <c r="O58" s="63">
        <f t="shared" si="1"/>
        <v>24</v>
      </c>
      <c r="P58" s="63">
        <f t="shared" si="1"/>
        <v>24</v>
      </c>
      <c r="Q58" s="63">
        <f t="shared" si="1"/>
        <v>24</v>
      </c>
      <c r="R58" s="63">
        <f t="shared" si="1"/>
        <v>23</v>
      </c>
      <c r="S58" s="63">
        <f t="shared" si="1"/>
        <v>27</v>
      </c>
      <c r="T58" s="63">
        <f t="shared" si="1"/>
        <v>24</v>
      </c>
      <c r="U58" s="63">
        <f t="shared" si="1"/>
        <v>27</v>
      </c>
      <c r="V58" s="63">
        <f t="shared" si="1"/>
        <v>26</v>
      </c>
      <c r="W58" s="63">
        <f t="shared" si="1"/>
        <v>24</v>
      </c>
      <c r="X58" s="63">
        <f t="shared" si="1"/>
        <v>26</v>
      </c>
      <c r="Y58" s="63">
        <f t="shared" si="1"/>
        <v>31</v>
      </c>
      <c r="Z58" s="63">
        <f t="shared" si="1"/>
        <v>31</v>
      </c>
      <c r="AA58" s="63">
        <f t="shared" si="1"/>
        <v>31</v>
      </c>
      <c r="AB58" s="63">
        <f t="shared" si="1"/>
        <v>31</v>
      </c>
    </row>
  </sheetData>
  <mergeCells count="41">
    <mergeCell ref="AF13:AF16"/>
    <mergeCell ref="AV13:AV17"/>
    <mergeCell ref="AH14:AH17"/>
    <mergeCell ref="AN15:AN18"/>
    <mergeCell ref="AP15:AP22"/>
    <mergeCell ref="AT15:AT22"/>
    <mergeCell ref="AL16:AL22"/>
    <mergeCell ref="AF17:AF19"/>
    <mergeCell ref="AH18:AH21"/>
    <mergeCell ref="AV18:AV22"/>
    <mergeCell ref="AN19:AN22"/>
    <mergeCell ref="AF20:AF22"/>
    <mergeCell ref="AJ21:AJ25"/>
    <mergeCell ref="AF23:AF25"/>
    <mergeCell ref="AP2:AP8"/>
    <mergeCell ref="AR2:AR5"/>
    <mergeCell ref="AT2:AT8"/>
    <mergeCell ref="AV2:AV6"/>
    <mergeCell ref="AF6:AF9"/>
    <mergeCell ref="AH6:AH9"/>
    <mergeCell ref="AR6:AR9"/>
    <mergeCell ref="AN7:AN10"/>
    <mergeCell ref="AV7:AV12"/>
    <mergeCell ref="AJ9:AJ15"/>
    <mergeCell ref="AL9:AL15"/>
    <mergeCell ref="AP9:AP14"/>
    <mergeCell ref="AT9:AT14"/>
    <mergeCell ref="AF10:AF12"/>
    <mergeCell ref="AH10:AH13"/>
    <mergeCell ref="AN11:AN14"/>
    <mergeCell ref="AF2:AF5"/>
    <mergeCell ref="AH2:AH5"/>
    <mergeCell ref="AJ2:AJ8"/>
    <mergeCell ref="AL2:AL8"/>
    <mergeCell ref="AN2:AN6"/>
    <mergeCell ref="B52:B57"/>
    <mergeCell ref="B2:B11"/>
    <mergeCell ref="B12:B21"/>
    <mergeCell ref="B22:B31"/>
    <mergeCell ref="B32:B41"/>
    <mergeCell ref="B42:B51"/>
  </mergeCells>
  <conditionalFormatting sqref="C2">
    <cfRule type="duplicateValues" dxfId="83" priority="78"/>
  </conditionalFormatting>
  <conditionalFormatting sqref="C2:AB2">
    <cfRule type="duplicateValues" dxfId="82" priority="77"/>
  </conditionalFormatting>
  <conditionalFormatting sqref="C4:AB4">
    <cfRule type="duplicateValues" dxfId="81" priority="76"/>
  </conditionalFormatting>
  <conditionalFormatting sqref="D3:AB3">
    <cfRule type="duplicateValues" dxfId="80" priority="70"/>
  </conditionalFormatting>
  <conditionalFormatting sqref="D5:AB5">
    <cfRule type="duplicateValues" dxfId="79" priority="69"/>
  </conditionalFormatting>
  <conditionalFormatting sqref="D6:AB6">
    <cfRule type="duplicateValues" dxfId="78" priority="68"/>
  </conditionalFormatting>
  <conditionalFormatting sqref="D7:AB7">
    <cfRule type="duplicateValues" dxfId="77" priority="67"/>
  </conditionalFormatting>
  <conditionalFormatting sqref="C8:AB8">
    <cfRule type="duplicateValues" dxfId="76" priority="66"/>
  </conditionalFormatting>
  <conditionalFormatting sqref="C9:AB9">
    <cfRule type="duplicateValues" dxfId="75" priority="65"/>
  </conditionalFormatting>
  <conditionalFormatting sqref="C57:AB57">
    <cfRule type="duplicateValues" dxfId="74" priority="64"/>
  </conditionalFormatting>
  <conditionalFormatting sqref="C56:AB56">
    <cfRule type="duplicateValues" priority="63"/>
  </conditionalFormatting>
  <conditionalFormatting sqref="C55:AB55">
    <cfRule type="duplicateValues" dxfId="73" priority="62"/>
  </conditionalFormatting>
  <conditionalFormatting sqref="C54:AB54">
    <cfRule type="duplicateValues" priority="61"/>
  </conditionalFormatting>
  <conditionalFormatting sqref="C53:AB53">
    <cfRule type="duplicateValues" dxfId="72" priority="60"/>
  </conditionalFormatting>
  <conditionalFormatting sqref="C52:AB52">
    <cfRule type="duplicateValues" dxfId="71" priority="59"/>
  </conditionalFormatting>
  <conditionalFormatting sqref="C51:AB51">
    <cfRule type="duplicateValues" dxfId="70" priority="58"/>
  </conditionalFormatting>
  <conditionalFormatting sqref="C50:AB50">
    <cfRule type="duplicateValues" dxfId="69" priority="57"/>
  </conditionalFormatting>
  <conditionalFormatting sqref="C49:AB49">
    <cfRule type="duplicateValues" dxfId="68" priority="56"/>
  </conditionalFormatting>
  <conditionalFormatting sqref="C48:AB48">
    <cfRule type="duplicateValues" dxfId="67" priority="55"/>
  </conditionalFormatting>
  <conditionalFormatting sqref="C47:AB47">
    <cfRule type="duplicateValues" dxfId="66" priority="54"/>
  </conditionalFormatting>
  <conditionalFormatting sqref="C46:AB46">
    <cfRule type="duplicateValues" dxfId="65" priority="53"/>
  </conditionalFormatting>
  <conditionalFormatting sqref="C45:AB45">
    <cfRule type="duplicateValues" dxfId="64" priority="52"/>
  </conditionalFormatting>
  <conditionalFormatting sqref="C44:AB44">
    <cfRule type="duplicateValues" dxfId="63" priority="51"/>
  </conditionalFormatting>
  <conditionalFormatting sqref="C43:AB43">
    <cfRule type="duplicateValues" dxfId="62" priority="50"/>
  </conditionalFormatting>
  <conditionalFormatting sqref="C42:AB42">
    <cfRule type="duplicateValues" dxfId="61" priority="49"/>
  </conditionalFormatting>
  <conditionalFormatting sqref="C37:AB37">
    <cfRule type="duplicateValues" dxfId="60" priority="48"/>
  </conditionalFormatting>
  <conditionalFormatting sqref="C36:AB36">
    <cfRule type="duplicateValues" dxfId="59" priority="47"/>
  </conditionalFormatting>
  <conditionalFormatting sqref="C35:AB35">
    <cfRule type="duplicateValues" dxfId="58" priority="46"/>
  </conditionalFormatting>
  <conditionalFormatting sqref="C34:AB34">
    <cfRule type="duplicateValues" dxfId="57" priority="45"/>
  </conditionalFormatting>
  <conditionalFormatting sqref="C33:AB33">
    <cfRule type="duplicateValues" dxfId="56" priority="44"/>
  </conditionalFormatting>
  <conditionalFormatting sqref="C32:AB32">
    <cfRule type="duplicateValues" dxfId="55" priority="43"/>
  </conditionalFormatting>
  <conditionalFormatting sqref="C31:AB31">
    <cfRule type="duplicateValues" dxfId="54" priority="42"/>
  </conditionalFormatting>
  <conditionalFormatting sqref="C30:AB30">
    <cfRule type="duplicateValues" dxfId="53" priority="41"/>
  </conditionalFormatting>
  <conditionalFormatting sqref="C29:AB29">
    <cfRule type="duplicateValues" dxfId="52" priority="40"/>
  </conditionalFormatting>
  <conditionalFormatting sqref="C28:AB28">
    <cfRule type="duplicateValues" dxfId="51" priority="39"/>
  </conditionalFormatting>
  <conditionalFormatting sqref="C27:AB27">
    <cfRule type="duplicateValues" dxfId="50" priority="38"/>
  </conditionalFormatting>
  <conditionalFormatting sqref="C26:AB26">
    <cfRule type="duplicateValues" dxfId="49" priority="37"/>
  </conditionalFormatting>
  <conditionalFormatting sqref="C25:AB25">
    <cfRule type="duplicateValues" dxfId="48" priority="36"/>
  </conditionalFormatting>
  <conditionalFormatting sqref="C24:AB24">
    <cfRule type="duplicateValues" dxfId="47" priority="35"/>
  </conditionalFormatting>
  <conditionalFormatting sqref="C23:AB23">
    <cfRule type="duplicateValues" dxfId="46" priority="34"/>
  </conditionalFormatting>
  <conditionalFormatting sqref="C22:AB22">
    <cfRule type="duplicateValues" dxfId="45" priority="33"/>
  </conditionalFormatting>
  <conditionalFormatting sqref="C21:AB21">
    <cfRule type="duplicateValues" dxfId="44" priority="32"/>
  </conditionalFormatting>
  <conditionalFormatting sqref="C20:AB20">
    <cfRule type="duplicateValues" dxfId="43" priority="31"/>
  </conditionalFormatting>
  <conditionalFormatting sqref="C19:AB19">
    <cfRule type="duplicateValues" dxfId="42" priority="30"/>
  </conditionalFormatting>
  <conditionalFormatting sqref="C18:AB18">
    <cfRule type="duplicateValues" dxfId="41" priority="29"/>
  </conditionalFormatting>
  <conditionalFormatting sqref="C17:AB17">
    <cfRule type="duplicateValues" dxfId="40" priority="28"/>
  </conditionalFormatting>
  <conditionalFormatting sqref="C16:AB16">
    <cfRule type="duplicateValues" dxfId="39" priority="27"/>
  </conditionalFormatting>
  <conditionalFormatting sqref="C15:AB15">
    <cfRule type="duplicateValues" dxfId="38" priority="26"/>
  </conditionalFormatting>
  <conditionalFormatting sqref="C14:AB14">
    <cfRule type="duplicateValues" dxfId="37" priority="25"/>
  </conditionalFormatting>
  <conditionalFormatting sqref="C13:AB13">
    <cfRule type="duplicateValues" dxfId="36" priority="24"/>
  </conditionalFormatting>
  <conditionalFormatting sqref="C12:AB12">
    <cfRule type="duplicateValues" dxfId="35" priority="23"/>
  </conditionalFormatting>
  <conditionalFormatting sqref="C11:AB11">
    <cfRule type="duplicateValues" dxfId="34" priority="22"/>
  </conditionalFormatting>
  <conditionalFormatting sqref="C10:AB10">
    <cfRule type="duplicateValues" dxfId="33" priority="21"/>
  </conditionalFormatting>
  <conditionalFormatting sqref="V45">
    <cfRule type="duplicateValues" dxfId="32" priority="20"/>
  </conditionalFormatting>
  <conditionalFormatting sqref="V44">
    <cfRule type="duplicateValues" dxfId="31" priority="19"/>
  </conditionalFormatting>
  <conditionalFormatting sqref="V43">
    <cfRule type="duplicateValues" dxfId="30" priority="18"/>
  </conditionalFormatting>
  <conditionalFormatting sqref="V42">
    <cfRule type="duplicateValues" dxfId="29" priority="17"/>
  </conditionalFormatting>
  <conditionalFormatting sqref="Z43">
    <cfRule type="duplicateValues" dxfId="28" priority="16"/>
  </conditionalFormatting>
  <conditionalFormatting sqref="Z42">
    <cfRule type="duplicateValues" dxfId="27" priority="15"/>
  </conditionalFormatting>
  <conditionalFormatting sqref="AG2:AG22">
    <cfRule type="duplicateValues" dxfId="26" priority="14"/>
  </conditionalFormatting>
  <conditionalFormatting sqref="AI2:AI22">
    <cfRule type="duplicateValues" dxfId="25" priority="13"/>
  </conditionalFormatting>
  <conditionalFormatting sqref="AK2:AK22">
    <cfRule type="duplicateValues" dxfId="24" priority="12"/>
  </conditionalFormatting>
  <conditionalFormatting sqref="AM2:AM22">
    <cfRule type="duplicateValues" dxfId="23" priority="11"/>
  </conditionalFormatting>
  <conditionalFormatting sqref="AO2:AO22">
    <cfRule type="duplicateValues" dxfId="22" priority="10"/>
  </conditionalFormatting>
  <conditionalFormatting sqref="AQ2:AQ22">
    <cfRule type="duplicateValues" dxfId="21" priority="9"/>
  </conditionalFormatting>
  <conditionalFormatting sqref="AS2:AS22">
    <cfRule type="duplicateValues" dxfId="20" priority="8"/>
  </conditionalFormatting>
  <conditionalFormatting sqref="AU2:AU22">
    <cfRule type="duplicateValues" dxfId="19" priority="7"/>
  </conditionalFormatting>
  <conditionalFormatting sqref="AW2:AW22">
    <cfRule type="duplicateValues" dxfId="18" priority="6"/>
  </conditionalFormatting>
  <conditionalFormatting sqref="AU15:AU22">
    <cfRule type="duplicateValues" dxfId="17" priority="5"/>
  </conditionalFormatting>
  <conditionalFormatting sqref="AU2:AU8">
    <cfRule type="duplicateValues" dxfId="16" priority="4"/>
  </conditionalFormatting>
  <conditionalFormatting sqref="AU9:AU14">
    <cfRule type="duplicateValues" dxfId="15" priority="3"/>
  </conditionalFormatting>
  <conditionalFormatting sqref="AG23:AG25">
    <cfRule type="duplicateValues" dxfId="14" priority="2"/>
  </conditionalFormatting>
  <conditionalFormatting sqref="AK21:AK25">
    <cfRule type="duplicateValues" dxfId="13" priority="1"/>
  </conditionalFormatting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0"/>
  <sheetViews>
    <sheetView zoomScale="120" zoomScaleNormal="120" zoomScaleSheetLayoutView="100" workbookViewId="0">
      <selection activeCell="D4" sqref="D4"/>
    </sheetView>
  </sheetViews>
  <sheetFormatPr baseColWidth="10" defaultRowHeight="15" x14ac:dyDescent="0.25"/>
  <cols>
    <col min="1" max="1" width="16" customWidth="1"/>
    <col min="8" max="8" width="5.7109375" customWidth="1"/>
    <col min="9" max="9" width="15.42578125" customWidth="1"/>
    <col min="10" max="10" width="13.28515625" customWidth="1"/>
    <col min="11" max="11" width="16" customWidth="1"/>
  </cols>
  <sheetData>
    <row r="1" spans="1:11" ht="30" customHeight="1" x14ac:dyDescent="0.3">
      <c r="A1" s="77" t="s">
        <v>127</v>
      </c>
      <c r="I1" s="72" t="s">
        <v>125</v>
      </c>
      <c r="J1" s="70" t="s">
        <v>147</v>
      </c>
    </row>
    <row r="2" spans="1:11" ht="17.25" customHeight="1" x14ac:dyDescent="0.3">
      <c r="A2" s="77"/>
      <c r="B2" s="128" t="s">
        <v>204</v>
      </c>
      <c r="C2" s="128"/>
      <c r="D2" s="128"/>
      <c r="E2" s="128"/>
      <c r="F2" s="128"/>
      <c r="G2" s="128"/>
      <c r="H2" s="128"/>
      <c r="I2" s="128"/>
      <c r="J2" s="70"/>
    </row>
    <row r="3" spans="1:11" ht="17.25" customHeight="1" x14ac:dyDescent="0.3">
      <c r="A3" s="77"/>
      <c r="B3" s="114"/>
      <c r="C3" s="114"/>
      <c r="D3" s="114"/>
      <c r="E3" s="114"/>
      <c r="F3" s="114"/>
      <c r="G3" s="114"/>
      <c r="H3" s="114"/>
      <c r="I3" s="114"/>
      <c r="J3" s="70"/>
    </row>
    <row r="4" spans="1:11" ht="21.75" thickBot="1" x14ac:dyDescent="0.4">
      <c r="C4" s="73" t="s">
        <v>156</v>
      </c>
      <c r="D4" s="74" t="s">
        <v>18</v>
      </c>
      <c r="E4" s="75"/>
      <c r="F4" s="73"/>
      <c r="G4" s="76"/>
    </row>
    <row r="5" spans="1:11" ht="24.95" customHeight="1" thickBot="1" x14ac:dyDescent="0.35">
      <c r="A5" s="95" t="s">
        <v>114</v>
      </c>
      <c r="B5" s="96" t="s">
        <v>23</v>
      </c>
      <c r="C5" s="96" t="s">
        <v>24</v>
      </c>
      <c r="D5" s="96" t="s">
        <v>25</v>
      </c>
      <c r="E5" s="96" t="s">
        <v>26</v>
      </c>
      <c r="F5" s="96" t="s">
        <v>27</v>
      </c>
      <c r="G5" s="97" t="s">
        <v>115</v>
      </c>
      <c r="H5" s="71" t="s">
        <v>129</v>
      </c>
      <c r="I5" s="132" t="s">
        <v>128</v>
      </c>
      <c r="J5" s="133"/>
      <c r="K5" s="134"/>
    </row>
    <row r="6" spans="1:11" ht="24.95" customHeight="1" x14ac:dyDescent="0.25">
      <c r="A6" s="85" t="s">
        <v>117</v>
      </c>
      <c r="B6" s="98" t="str">
        <f>HLOOKUP($D$4,PLGNLE,2,FALSE)</f>
        <v>F5</v>
      </c>
      <c r="C6" s="98" t="str">
        <f>HLOOKUP($D$4,PLGNLE,12,FALSE)</f>
        <v>M3</v>
      </c>
      <c r="D6" s="98" t="str">
        <f>HLOOKUP($D$4,PLGNLE,22,FALSE)</f>
        <v>F5</v>
      </c>
      <c r="E6" s="98" t="str">
        <f>HLOOKUP($D$4,PLGNLE,32,FALSE)</f>
        <v>H1</v>
      </c>
      <c r="F6" s="98" t="str">
        <f>HLOOKUP($D$4,PLGNLE,42,FALSE)</f>
        <v>E1</v>
      </c>
      <c r="G6" s="99"/>
      <c r="H6" s="35" t="str">
        <f>VLOOKUP($D$4,Affecta_classe_ense,2,FALSE)</f>
        <v>F5</v>
      </c>
      <c r="I6" s="94" t="str">
        <f t="shared" ref="I6:I15" si="0">IF($H6=0,"",VLOOKUP($H6,CodEnse,2,FALSE))</f>
        <v>français</v>
      </c>
      <c r="J6" s="135">
        <f t="shared" ref="J6:J15" si="1">IF($H6=0," ",VLOOKUP($H6,CodEnse,3,FALSE))</f>
        <v>0</v>
      </c>
      <c r="K6" s="136"/>
    </row>
    <row r="7" spans="1:11" ht="24.95" customHeight="1" thickBot="1" x14ac:dyDescent="0.3">
      <c r="A7" s="81" t="s">
        <v>116</v>
      </c>
      <c r="B7" s="100" t="str">
        <f>HLOOKUP($D$4,PLGNLE,3,FALSE)</f>
        <v>F5</v>
      </c>
      <c r="C7" s="100" t="str">
        <f>HLOOKUP($D$4,PLGNLE,13,FALSE)</f>
        <v>M3</v>
      </c>
      <c r="D7" s="100" t="str">
        <f>HLOOKUP($D$4,PLGNLE,23,FALSE)</f>
        <v>F5</v>
      </c>
      <c r="E7" s="100" t="str">
        <f>HLOOKUP($D$4,PLGNLE,33,FALSE)</f>
        <v>H1</v>
      </c>
      <c r="F7" s="100" t="str">
        <f>HLOOKUP($D$4,PLGNLE,43,FALSE)</f>
        <v>E1</v>
      </c>
      <c r="G7" s="101"/>
      <c r="H7" s="35" t="str">
        <f>VLOOKUP($D$4,Affecta_classe_ense,3,FALSE)</f>
        <v>M3</v>
      </c>
      <c r="I7" s="94" t="str">
        <f t="shared" si="0"/>
        <v>Mathématiques</v>
      </c>
      <c r="J7" s="135">
        <f t="shared" si="1"/>
        <v>0</v>
      </c>
      <c r="K7" s="136"/>
    </row>
    <row r="8" spans="1:11" ht="24.95" customHeight="1" thickBot="1" x14ac:dyDescent="0.3">
      <c r="A8" s="129" t="s">
        <v>126</v>
      </c>
      <c r="B8" s="130"/>
      <c r="C8" s="130"/>
      <c r="D8" s="130"/>
      <c r="E8" s="130"/>
      <c r="F8" s="130"/>
      <c r="G8" s="131"/>
      <c r="H8" s="35" t="str">
        <f>VLOOKUP($D$4,Affecta_classe_ense,4,FALSE)</f>
        <v>A2</v>
      </c>
      <c r="I8" s="94" t="str">
        <f t="shared" si="0"/>
        <v>Anglais</v>
      </c>
      <c r="J8" s="135">
        <f t="shared" si="1"/>
        <v>0</v>
      </c>
      <c r="K8" s="136"/>
    </row>
    <row r="9" spans="1:11" ht="24.95" customHeight="1" x14ac:dyDescent="0.25">
      <c r="A9" s="83" t="s">
        <v>118</v>
      </c>
      <c r="B9" s="102" t="str">
        <f>HLOOKUP($D$4,PLGNLE,4,FALSE)</f>
        <v>M3</v>
      </c>
      <c r="C9" s="102" t="str">
        <f>HLOOKUP($D$4,PLGNLE,14,FALSE)</f>
        <v>H1</v>
      </c>
      <c r="D9" s="102" t="str">
        <f>HLOOKUP($D$4,PLGNLE,24,FALSE)</f>
        <v>P4</v>
      </c>
      <c r="E9" s="102" t="str">
        <f>HLOOKUP($D$4,PLGNLE,34,FALSE)</f>
        <v>M3</v>
      </c>
      <c r="F9" s="102" t="str">
        <f>HLOOKUP($D$4,PLGNLE,44,FALSE)</f>
        <v>A2</v>
      </c>
      <c r="G9" s="103"/>
      <c r="H9" s="35" t="str">
        <f>VLOOKUP($D$4,Affecta_classe_ense,5,FALSE)</f>
        <v>H1</v>
      </c>
      <c r="I9" s="94" t="str">
        <f t="shared" si="0"/>
        <v>Hist-Géo/I.C</v>
      </c>
      <c r="J9" s="135">
        <f t="shared" si="1"/>
        <v>0</v>
      </c>
      <c r="K9" s="136"/>
    </row>
    <row r="10" spans="1:11" ht="24.95" customHeight="1" thickBot="1" x14ac:dyDescent="0.3">
      <c r="A10" s="81" t="s">
        <v>119</v>
      </c>
      <c r="B10" s="100" t="str">
        <f>HLOOKUP($D$4,PLGNLE,5,FALSE)</f>
        <v>M3</v>
      </c>
      <c r="C10" s="100" t="str">
        <f>HLOOKUP($D$4,PLGNLE,15,FALSE)</f>
        <v>S1</v>
      </c>
      <c r="D10" s="100" t="str">
        <f>HLOOKUP($D$4,PLGNLE,25,FALSE)</f>
        <v>P4</v>
      </c>
      <c r="E10" s="100" t="str">
        <f>HLOOKUP($D$4,PLGNLE,35,FALSE)</f>
        <v>M3</v>
      </c>
      <c r="F10" s="100" t="str">
        <f>HLOOKUP($D$4,PLGNLE,45,FALSE)</f>
        <v>A2</v>
      </c>
      <c r="G10" s="101"/>
      <c r="H10" s="35" t="str">
        <f>VLOOKUP($D$4,Affecta_classe_ense,6,FALSE)</f>
        <v>S1</v>
      </c>
      <c r="I10" s="94" t="str">
        <f t="shared" si="0"/>
        <v>S.V.T.</v>
      </c>
      <c r="J10" s="135">
        <f t="shared" si="1"/>
        <v>0</v>
      </c>
      <c r="K10" s="136"/>
    </row>
    <row r="11" spans="1:11" ht="24.95" customHeight="1" thickBot="1" x14ac:dyDescent="0.3">
      <c r="A11" s="129" t="s">
        <v>126</v>
      </c>
      <c r="B11" s="130"/>
      <c r="C11" s="130"/>
      <c r="D11" s="130"/>
      <c r="E11" s="130"/>
      <c r="F11" s="130"/>
      <c r="G11" s="131"/>
      <c r="H11" s="35" t="str">
        <f>VLOOKUP($D$4,Affecta_classe_ense,7,FALSE)</f>
        <v>C2</v>
      </c>
      <c r="I11" s="94" t="str">
        <f t="shared" si="0"/>
        <v>SC. Physiques</v>
      </c>
      <c r="J11" s="135">
        <f t="shared" si="1"/>
        <v>0</v>
      </c>
      <c r="K11" s="136"/>
    </row>
    <row r="12" spans="1:11" ht="24.95" customHeight="1" x14ac:dyDescent="0.3">
      <c r="A12" s="83" t="s">
        <v>120</v>
      </c>
      <c r="B12" s="102">
        <f>HLOOKUP($D$4,PLGNLE,6,FALSE)</f>
        <v>0</v>
      </c>
      <c r="C12" s="102" t="str">
        <f>HLOOKUP($D$4,PLGNLE,16,FALSE)</f>
        <v>C2</v>
      </c>
      <c r="D12" s="102">
        <f>HLOOKUP($D$4,PLGNLE,26,FALSE)</f>
        <v>0</v>
      </c>
      <c r="E12" s="102" t="str">
        <f>HLOOKUP($D$4,PLGNLE,36,FALSE)</f>
        <v>S1</v>
      </c>
      <c r="F12" s="102" t="str">
        <f>HLOOKUP($D$4,PLGNLE,46,FALSE)</f>
        <v>C2</v>
      </c>
      <c r="G12" s="84"/>
      <c r="H12" s="35" t="str">
        <f>VLOOKUP($D$4,Affecta_classe_ense,8,FALSE)</f>
        <v>P4</v>
      </c>
      <c r="I12" s="94" t="str">
        <f t="shared" si="0"/>
        <v>E.P.S.</v>
      </c>
      <c r="J12" s="135">
        <f t="shared" si="1"/>
        <v>0</v>
      </c>
      <c r="K12" s="136"/>
    </row>
    <row r="13" spans="1:11" ht="24.95" customHeight="1" thickBot="1" x14ac:dyDescent="0.35">
      <c r="A13" s="81" t="s">
        <v>121</v>
      </c>
      <c r="B13" s="100">
        <f>HLOOKUP($D$4,PLGNLE,7,FALSE)</f>
        <v>0</v>
      </c>
      <c r="C13" s="100" t="str">
        <f>HLOOKUP($D$4,PLGNLE,17,FALSE)</f>
        <v>E1</v>
      </c>
      <c r="D13" s="100">
        <f>HLOOKUP($D$4,PLGNLE,27,FALSE)</f>
        <v>0</v>
      </c>
      <c r="E13" s="100" t="str">
        <f>HLOOKUP($D$4,PLGNLE,37,FALSE)</f>
        <v>S1</v>
      </c>
      <c r="F13" s="100" t="str">
        <f>HLOOKUP($D$4,PLGNLE,47,FALSE)</f>
        <v>C2</v>
      </c>
      <c r="G13" s="82"/>
      <c r="H13" s="35" t="str">
        <f>VLOOKUP($D$4,Affecta_classe_ense,9,FALSE)</f>
        <v>E1</v>
      </c>
      <c r="I13" s="94" t="str">
        <f t="shared" si="0"/>
        <v>Espagnol</v>
      </c>
      <c r="J13" s="135">
        <f t="shared" si="1"/>
        <v>0</v>
      </c>
      <c r="K13" s="136"/>
    </row>
    <row r="14" spans="1:11" ht="24.95" customHeight="1" thickBot="1" x14ac:dyDescent="0.3">
      <c r="A14" s="129" t="s">
        <v>126</v>
      </c>
      <c r="B14" s="130"/>
      <c r="C14" s="130"/>
      <c r="D14" s="130"/>
      <c r="E14" s="130"/>
      <c r="F14" s="131"/>
      <c r="G14" s="69"/>
      <c r="H14" s="35" t="str">
        <f>VLOOKUP($D$4,Affecta_classe_ense,10,FALSE)</f>
        <v>D1</v>
      </c>
      <c r="I14" s="94" t="str">
        <f t="shared" si="0"/>
        <v>Art</v>
      </c>
      <c r="J14" s="135">
        <f t="shared" si="1"/>
        <v>0</v>
      </c>
      <c r="K14" s="136"/>
    </row>
    <row r="15" spans="1:11" ht="24.95" customHeight="1" x14ac:dyDescent="0.3">
      <c r="A15" s="86" t="s">
        <v>122</v>
      </c>
      <c r="B15" s="104" t="str">
        <f>HLOOKUP($D$4,PLGNLE,8,FALSE)</f>
        <v>A2</v>
      </c>
      <c r="C15" s="104">
        <f>HLOOKUP($D$4,PLGNLE,18,FALSE)</f>
        <v>0</v>
      </c>
      <c r="D15" s="104">
        <f>HLOOKUP($D$4,PLGNLE,28,FALSE)</f>
        <v>0</v>
      </c>
      <c r="E15" s="104">
        <f>HLOOKUP($D$4,PLGNLE,38,FALSE)</f>
        <v>0</v>
      </c>
      <c r="F15" s="105">
        <f>HLOOKUP($D$4,PLGNLE,48,FALSE)</f>
        <v>0</v>
      </c>
      <c r="G15" s="70"/>
      <c r="H15" s="35">
        <f>VLOOKUP($D$4,Affecta_classe_ense,11,FALSE)</f>
        <v>0</v>
      </c>
      <c r="I15" s="94" t="str">
        <f t="shared" si="0"/>
        <v/>
      </c>
      <c r="J15" s="137" t="str">
        <f t="shared" si="1"/>
        <v xml:space="preserve"> </v>
      </c>
      <c r="K15" s="138"/>
    </row>
    <row r="16" spans="1:11" ht="24.95" customHeight="1" thickBot="1" x14ac:dyDescent="0.35">
      <c r="A16" s="81" t="s">
        <v>123</v>
      </c>
      <c r="B16" s="100">
        <f>HLOOKUP($D$4,PLGNLE,9,FALSE)</f>
        <v>0</v>
      </c>
      <c r="C16" s="100">
        <f>HLOOKUP($D$4,PLGNLE,19,FALSE)</f>
        <v>0</v>
      </c>
      <c r="D16" s="100">
        <f>HLOOKUP($D$4,PLGNLE,29,FALSE)</f>
        <v>0</v>
      </c>
      <c r="E16" s="100">
        <f>HLOOKUP($D$4,PLGNLE,39,FALSE)</f>
        <v>0</v>
      </c>
      <c r="F16" s="106">
        <f>HLOOKUP($D$4,PLGNLE,49,FALSE)</f>
        <v>0</v>
      </c>
      <c r="G16" s="70"/>
    </row>
    <row r="17" spans="1:9" ht="24.95" customHeight="1" thickBot="1" x14ac:dyDescent="0.3">
      <c r="A17" s="129" t="s">
        <v>126</v>
      </c>
      <c r="B17" s="130"/>
      <c r="C17" s="130"/>
      <c r="D17" s="130"/>
      <c r="E17" s="130"/>
      <c r="F17" s="131"/>
      <c r="G17" s="69"/>
    </row>
    <row r="18" spans="1:9" ht="24.95" customHeight="1" x14ac:dyDescent="0.3">
      <c r="A18" s="86" t="s">
        <v>124</v>
      </c>
      <c r="B18" s="104" t="str">
        <f>HLOOKUP($D$4,PLGNLE,10,FALSE)</f>
        <v>D1</v>
      </c>
      <c r="C18" s="104">
        <f>HLOOKUP($D$4,PLGNLE,20,FALSE)</f>
        <v>0</v>
      </c>
      <c r="D18" s="104">
        <f>HLOOKUP($D$4,PLGNLE,30,FALSE)</f>
        <v>0</v>
      </c>
      <c r="E18" s="104">
        <f>HLOOKUP($D$4,PLGNLE,40,FALSE)</f>
        <v>0</v>
      </c>
      <c r="F18" s="105" t="str">
        <f>HLOOKUP($D$4,PLGNLE,50,FALSE)</f>
        <v>F5</v>
      </c>
      <c r="G18" s="70"/>
    </row>
    <row r="19" spans="1:9" ht="24.95" customHeight="1" thickBot="1" x14ac:dyDescent="0.35">
      <c r="A19" s="81" t="s">
        <v>155</v>
      </c>
      <c r="B19" s="100" t="str">
        <f>HLOOKUP($D$4,PLGNLE,11,FALSE)</f>
        <v>D1</v>
      </c>
      <c r="C19" s="100">
        <f>HLOOKUP($D$4,PLGNLE,21,FALSE)</f>
        <v>0</v>
      </c>
      <c r="D19" s="100">
        <f>HLOOKUP($D$4,PLGNLE,31,FALSE)</f>
        <v>0</v>
      </c>
      <c r="E19" s="100">
        <f>HLOOKUP($D$4,PLGNLE,41,FALSE)</f>
        <v>0</v>
      </c>
      <c r="F19" s="106" t="str">
        <f>HLOOKUP($D$4,PLGNLE,51,FALSE)</f>
        <v>F5</v>
      </c>
      <c r="G19" s="70"/>
    </row>
    <row r="20" spans="1:9" ht="18.75" x14ac:dyDescent="0.3">
      <c r="A20" s="70"/>
      <c r="B20" s="70"/>
      <c r="C20" s="70"/>
      <c r="D20" s="70"/>
      <c r="E20" s="70"/>
      <c r="F20" s="70"/>
      <c r="G20" s="70"/>
      <c r="I20" s="70" t="s">
        <v>149</v>
      </c>
    </row>
  </sheetData>
  <mergeCells count="16">
    <mergeCell ref="B2:I2"/>
    <mergeCell ref="A8:G8"/>
    <mergeCell ref="A11:G11"/>
    <mergeCell ref="A17:F17"/>
    <mergeCell ref="A14:F14"/>
    <mergeCell ref="I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</mergeCells>
  <conditionalFormatting sqref="A6:G19">
    <cfRule type="cellIs" dxfId="12" priority="3" operator="equal">
      <formula>0</formula>
    </cfRule>
  </conditionalFormatting>
  <conditionalFormatting sqref="H6:K15">
    <cfRule type="cellIs" dxfId="11" priority="2" operator="equal">
      <formula>0</formula>
    </cfRule>
  </conditionalFormatting>
  <conditionalFormatting sqref="I6:K15">
    <cfRule type="cellIs" dxfId="10" priority="1" operator="equal">
      <formula>$H$13=0</formula>
    </cfRule>
  </conditionalFormatting>
  <dataValidations count="1">
    <dataValidation type="list" allowBlank="1" showInputMessage="1" showErrorMessage="1" sqref="D4">
      <formula1>Classes</formula1>
    </dataValidation>
  </dataValidations>
  <pageMargins left="0.54166666666666663" right="0.53125" top="0.74803149606299213" bottom="0.74803149606299213" header="0.31496062992125984" footer="0.31496062992125984"/>
  <pageSetup paperSize="9" orientation="landscape" verticalDpi="300" r:id="rId1"/>
  <headerFooter>
    <oddHeader xml:space="preserve">&amp;LMINISTERE DE L'EDUCATION NATIONALE&amp;RREPUBLIQUE GABONAISE
Union-Travail-Justice    </oddHeader>
    <oddFooter>&amp;L&amp;T                          &amp;D&amp;CTIMER EMPLOI DU TEMPS V001&amp;RConçu par Grégoire MINKO MI ONDO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AFFECTATION!$H$2:$H$51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O23"/>
  <sheetViews>
    <sheetView tabSelected="1" workbookViewId="0">
      <selection activeCell="D5" sqref="D5"/>
    </sheetView>
  </sheetViews>
  <sheetFormatPr baseColWidth="10" defaultRowHeight="15" x14ac:dyDescent="0.25"/>
  <cols>
    <col min="1" max="1" width="4.28515625" customWidth="1"/>
    <col min="2" max="2" width="16" customWidth="1"/>
    <col min="3" max="8" width="18.7109375" customWidth="1"/>
  </cols>
  <sheetData>
    <row r="1" spans="2:15" ht="18.75" x14ac:dyDescent="0.25">
      <c r="B1" s="77" t="s">
        <v>127</v>
      </c>
      <c r="G1" s="77" t="s">
        <v>125</v>
      </c>
      <c r="H1" s="77" t="s">
        <v>147</v>
      </c>
      <c r="N1" t="s">
        <v>229</v>
      </c>
      <c r="O1" t="s">
        <v>230</v>
      </c>
    </row>
    <row r="2" spans="2:15" ht="18.75" x14ac:dyDescent="0.25">
      <c r="B2" s="77"/>
      <c r="C2" s="128" t="s">
        <v>132</v>
      </c>
      <c r="D2" s="128"/>
      <c r="E2" s="128"/>
      <c r="F2" s="128"/>
      <c r="G2" s="128"/>
      <c r="H2" s="128"/>
      <c r="N2" t="s">
        <v>227</v>
      </c>
      <c r="O2" t="s">
        <v>228</v>
      </c>
    </row>
    <row r="3" spans="2:15" ht="14.25" customHeight="1" x14ac:dyDescent="0.25">
      <c r="B3" s="77"/>
      <c r="C3" s="114"/>
      <c r="D3" s="114"/>
      <c r="E3" s="114"/>
      <c r="F3" s="114"/>
      <c r="G3" s="114"/>
      <c r="H3" s="114"/>
      <c r="N3" t="s">
        <v>227</v>
      </c>
      <c r="O3" t="s">
        <v>228</v>
      </c>
    </row>
    <row r="4" spans="2:15" ht="21" x14ac:dyDescent="0.25">
      <c r="B4" s="116" t="s">
        <v>224</v>
      </c>
      <c r="C4" s="143" t="str">
        <f>VLOOKUP($C$5,CodEnse,2,FALSE)</f>
        <v>Mathématiques</v>
      </c>
      <c r="D4" s="114"/>
      <c r="E4" s="114"/>
      <c r="F4" s="114"/>
      <c r="G4" s="114"/>
      <c r="H4" s="114"/>
    </row>
    <row r="5" spans="2:15" ht="21" x14ac:dyDescent="0.25">
      <c r="B5" s="116" t="s">
        <v>129</v>
      </c>
      <c r="C5" s="117" t="s">
        <v>131</v>
      </c>
      <c r="D5" s="114"/>
      <c r="E5" s="114"/>
      <c r="F5" s="114"/>
      <c r="G5" s="114"/>
      <c r="H5" s="114"/>
    </row>
    <row r="6" spans="2:15" ht="21" x14ac:dyDescent="0.25">
      <c r="B6" s="116"/>
      <c r="C6" s="117"/>
      <c r="D6" s="114"/>
      <c r="E6" s="114"/>
      <c r="F6" s="114"/>
      <c r="G6" s="114"/>
      <c r="H6" s="114"/>
    </row>
    <row r="7" spans="2:15" ht="21.75" thickBot="1" x14ac:dyDescent="0.4">
      <c r="D7" s="73"/>
      <c r="E7" s="74"/>
      <c r="F7" s="75"/>
      <c r="G7" s="73"/>
      <c r="H7" s="76"/>
    </row>
    <row r="8" spans="2:15" ht="19.5" thickBot="1" x14ac:dyDescent="0.3">
      <c r="B8" s="95" t="s">
        <v>114</v>
      </c>
      <c r="C8" s="96" t="s">
        <v>23</v>
      </c>
      <c r="D8" s="96" t="s">
        <v>24</v>
      </c>
      <c r="E8" s="96" t="s">
        <v>25</v>
      </c>
      <c r="F8" s="96" t="s">
        <v>26</v>
      </c>
      <c r="G8" s="96" t="s">
        <v>27</v>
      </c>
      <c r="H8" s="97" t="s">
        <v>115</v>
      </c>
    </row>
    <row r="9" spans="2:15" ht="18.75" x14ac:dyDescent="0.25">
      <c r="B9" s="85" t="s">
        <v>117</v>
      </c>
      <c r="C9" s="98" t="str">
        <f>IFERROR(INDEX(PLGNLE!$C$1:$AB$1,MATCH($C$5,PLGNLE!$C2:$AB2,0)),0)</f>
        <v>6e M7</v>
      </c>
      <c r="D9" s="98">
        <f>IFERROR(INDEX(PLGNLE!$C$1:$AB$1,MATCH($C$5,PLGNLE!$C12:$AB12,0)),0)</f>
        <v>0</v>
      </c>
      <c r="E9" s="98" t="str">
        <f>IFERROR(INDEX(PLGNLE!$C$1:$AB$1,MATCH($C$5,PLGNLE!$C22:$AB22,0)),0)</f>
        <v>3e M3</v>
      </c>
      <c r="F9" s="98" t="str">
        <f>IFERROR(INDEX(PLGNLE!$C$1:$AB$1,MATCH($C$5,PLGNLE!$C32:$AB32,0)),0)</f>
        <v>6e M7</v>
      </c>
      <c r="G9" s="98" t="str">
        <f>IFERROR(INDEX(PLGNLE!$C$1:$AB$1,MATCH($C$5,PLGNLE!$C42:$AB42,0)),0)</f>
        <v>6e M7</v>
      </c>
      <c r="H9" s="99"/>
    </row>
    <row r="10" spans="2:15" ht="19.5" thickBot="1" x14ac:dyDescent="0.3">
      <c r="B10" s="81" t="s">
        <v>116</v>
      </c>
      <c r="C10" s="98" t="str">
        <f>IFERROR(INDEX(PLGNLE!$C$1:$AB$1,MATCH($C$5,PLGNLE!$C3:$AB3,0)),0)</f>
        <v>6e M7</v>
      </c>
      <c r="D10" s="98">
        <f>IFERROR(INDEX(PLGNLE!$C$1:$AB$1,MATCH($C$5,PLGNLE!$C13:$AB13,0)),0)</f>
        <v>0</v>
      </c>
      <c r="E10" s="98" t="str">
        <f>IFERROR(INDEX(PLGNLE!$C$1:$AB$1,MATCH($C$5,PLGNLE!$C23:$AB23,0)),0)</f>
        <v>3e M3</v>
      </c>
      <c r="F10" s="98">
        <f>IFERROR(INDEX(PLGNLE!$C$1:$AB$1,MATCH($C$5,PLGNLE!$C3:$AB33,0)),0)</f>
        <v>0</v>
      </c>
      <c r="G10" s="98" t="str">
        <f>IFERROR(INDEX(PLGNLE!$C$1:$AB$1,MATCH($C$5,PLGNLE!$C43:$AB43,0)),0)</f>
        <v>6e M7</v>
      </c>
      <c r="H10" s="101"/>
    </row>
    <row r="11" spans="2:15" ht="19.5" thickBot="1" x14ac:dyDescent="0.3">
      <c r="B11" s="139" t="s">
        <v>126</v>
      </c>
      <c r="C11" s="140"/>
      <c r="D11" s="140"/>
      <c r="E11" s="140"/>
      <c r="F11" s="140"/>
      <c r="G11" s="140"/>
      <c r="H11" s="141"/>
    </row>
    <row r="12" spans="2:15" ht="19.5" thickBot="1" x14ac:dyDescent="0.3">
      <c r="B12" s="83" t="s">
        <v>118</v>
      </c>
      <c r="C12" s="102">
        <f ca="1">IFERROR(NDEX(PLGNLE!$C$1:$AB$1,MATCH($C$5,PLGNLE!$C4:$AB4,0)),0)</f>
        <v>0</v>
      </c>
      <c r="D12" s="102">
        <f ca="1">IFERROR(NDEX(PLGNLE!$C$1:$AB$1,MATCH($C$5,PLGNLE!$C14:$AB14,0)),0)</f>
        <v>0</v>
      </c>
      <c r="E12" s="102">
        <f ca="1">IFERROR(NDEX(PLGNLE!$C$1:$AB$1,MATCH($C$5,PLGNLE!$C24:$AB24,0)),0)</f>
        <v>0</v>
      </c>
      <c r="F12" s="102">
        <f ca="1">IFERROR(NDEX(PLGNLE!$C$1:$AB$1,MATCH($C$5,PLGNLE!$C34:$AB34,0)),0)</f>
        <v>0</v>
      </c>
      <c r="G12" s="102">
        <f ca="1">IFERROR(NDEX(PLGNLE!$C$1:$AB$1,MATCH($C$5,PLGNLE!$C44:$AB44,0)),0)</f>
        <v>0</v>
      </c>
      <c r="H12" s="103"/>
    </row>
    <row r="13" spans="2:15" ht="19.5" thickBot="1" x14ac:dyDescent="0.3">
      <c r="B13" s="81" t="s">
        <v>119</v>
      </c>
      <c r="C13" s="102">
        <f ca="1">IFERROR(NDEX(PLGNLE!$C$1:$AB$1,MATCH($C$5,PLGNLE!$C5:$AB5,0)),0)</f>
        <v>0</v>
      </c>
      <c r="D13" s="102">
        <f ca="1">IFERROR(NDEX(PLGNLE!$C$1:$AB$1,MATCH($C$5,PLGNLE!$C15:$AB15,0)),0)</f>
        <v>0</v>
      </c>
      <c r="E13" s="102">
        <f ca="1">IFERROR(NDEX(PLGNLE!$C$1:$AB$1,MATCH($C$5,PLGNLE!$C25:$AB25,0)),0)</f>
        <v>0</v>
      </c>
      <c r="F13" s="102">
        <f ca="1">IFERROR(NDEX(PLGNLE!$C$1:$AB$1,MATCH($C$5,PLGNLE!$C35:$AB35,0)),0)</f>
        <v>0</v>
      </c>
      <c r="G13" s="102">
        <f ca="1">IFERROR(NDEX(PLGNLE!$C$1:$AB$1,MATCH($C$5,PLGNLE!$C45:$AB45,0)),0)</f>
        <v>0</v>
      </c>
      <c r="H13" s="101"/>
    </row>
    <row r="14" spans="2:15" ht="19.5" thickBot="1" x14ac:dyDescent="0.3">
      <c r="B14" s="129" t="s">
        <v>126</v>
      </c>
      <c r="C14" s="130"/>
      <c r="D14" s="130"/>
      <c r="E14" s="130"/>
      <c r="F14" s="130"/>
      <c r="G14" s="130"/>
      <c r="H14" s="131"/>
    </row>
    <row r="15" spans="2:15" ht="19.5" thickBot="1" x14ac:dyDescent="0.35">
      <c r="B15" s="83" t="s">
        <v>120</v>
      </c>
      <c r="C15" s="102">
        <f ca="1">IFERROR(NDEX(PLGNLE!$C$1:$AB$1,MATCH($C$5,PLGNLE!$C6:$AB6,0)),0)</f>
        <v>0</v>
      </c>
      <c r="D15" s="102">
        <f ca="1">IFERROR(NDEX(PLGNLE!$C$1:$AB$1,MATCH($C$5,PLGNLE!$C16:$AB16,0)),0)</f>
        <v>0</v>
      </c>
      <c r="E15" s="102">
        <f ca="1">IFERROR(NDEX(PLGNLE!$C$1:$AB$1,MATCH($C$5,PLGNLE!$C26:$AB26,0)),0)</f>
        <v>0</v>
      </c>
      <c r="F15" s="102">
        <f ca="1">IFERROR(NDEX(PLGNLE!$C$1:$AB$1,MATCH($C$5,PLGNLE!$C36:$AB36,0)),0)</f>
        <v>0</v>
      </c>
      <c r="G15" s="102">
        <f ca="1">IFERROR(NDEX(PLGNLE!$C$1:$AB$1,MATCH($C$5,PLGNLE!$C46:$AB46,0)),0)</f>
        <v>0</v>
      </c>
      <c r="H15" s="84"/>
    </row>
    <row r="16" spans="2:15" ht="19.5" thickBot="1" x14ac:dyDescent="0.35">
      <c r="B16" s="81" t="s">
        <v>121</v>
      </c>
      <c r="C16" s="102">
        <f ca="1">IFERROR(NDEX(PLGNLE!$C$1:$AB$1,MATCH($C$5,PLGNLE!$C7:$AB7,0)),0)</f>
        <v>0</v>
      </c>
      <c r="D16" s="102">
        <f ca="1">IFERROR(NDEX(PLGNLE!$C$1:$AB$1,MATCH($C$5,PLGNLE!$C17:$AB17,0)),0)</f>
        <v>0</v>
      </c>
      <c r="E16" s="102">
        <f ca="1">IFERROR(NDEX(PLGNLE!$C$1:$AB$1,MATCH($C$5,PLGNLE!$C27:$AB27,0)),0)</f>
        <v>0</v>
      </c>
      <c r="F16" s="102">
        <f ca="1">IFERROR(NDEX(PLGNLE!$C$1:$AB$1,MATCH($C$5,PLGNLE!$C37:$AB37,0)),0)</f>
        <v>0</v>
      </c>
      <c r="G16" s="102">
        <f ca="1">IFERROR(NDEX(PLGNLE!$C$1:$AB$1,MATCH($C$5,PLGNLE!$C47:$AB47,0)),0)</f>
        <v>0</v>
      </c>
      <c r="H16" s="82"/>
    </row>
    <row r="17" spans="2:8" ht="19.5" thickBot="1" x14ac:dyDescent="0.3">
      <c r="B17" s="129" t="s">
        <v>225</v>
      </c>
      <c r="C17" s="130"/>
      <c r="D17" s="130"/>
      <c r="E17" s="130"/>
      <c r="F17" s="130"/>
      <c r="G17" s="131"/>
      <c r="H17" s="69"/>
    </row>
    <row r="18" spans="2:8" ht="19.5" thickBot="1" x14ac:dyDescent="0.35">
      <c r="B18" s="86" t="s">
        <v>122</v>
      </c>
      <c r="C18" s="102">
        <f ca="1">IFERROR(NDEX(PLGNLE!$C$1:$AB$1,MATCH($C$5,PLGNLE!$C8:$AB8,0)),0)</f>
        <v>0</v>
      </c>
      <c r="D18" s="102">
        <f ca="1">IFERROR(NDEX(PLGNLE!$C$1:$AB$1,MATCH($C$5,PLGNLE!$C18:$AB18,0)),0)</f>
        <v>0</v>
      </c>
      <c r="E18" s="102">
        <f ca="1">IFERROR(NDEX(PLGNLE!$C$1:$AB$1,MATCH($C$5,PLGNLE!$C28:$AB28,0)),0)</f>
        <v>0</v>
      </c>
      <c r="F18" s="102">
        <f ca="1">IFERROR(NDEX(PLGNLE!$C$1:$AB$1,MATCH($C$5,PLGNLE!$C38:$AB38,0)),0)</f>
        <v>0</v>
      </c>
      <c r="G18" s="102">
        <f ca="1">IFERROR(NDEX(PLGNLE!$C$1:$AB$1,MATCH($C$5,PLGNLE!$C48:$AB48,0)),0)</f>
        <v>0</v>
      </c>
      <c r="H18" s="70"/>
    </row>
    <row r="19" spans="2:8" ht="19.5" thickBot="1" x14ac:dyDescent="0.35">
      <c r="B19" s="81" t="s">
        <v>123</v>
      </c>
      <c r="C19" s="102">
        <f ca="1">IFERROR(NDEX(PLGNLE!$C$1:$AB$1,MATCH($C$5,PLGNLE!$C9:$AB9,0)),0)</f>
        <v>0</v>
      </c>
      <c r="D19" s="102">
        <f ca="1">IFERROR(NDEX(PLGNLE!$C$1:$AB$1,MATCH($C$5,PLGNLE!$C19:$AB19,0)),0)</f>
        <v>0</v>
      </c>
      <c r="E19" s="102">
        <f ca="1">IFERROR(NDEX(PLGNLE!$C$1:$AB$1,MATCH($C$5,PLGNLE!$C29:$AB29,0)),0)</f>
        <v>0</v>
      </c>
      <c r="F19" s="102">
        <f ca="1">IFERROR(NDEX(PLGNLE!$C$1:$AB$1,MATCH($C$5,PLGNLE!$C39:$AB39,0)),0)</f>
        <v>0</v>
      </c>
      <c r="G19" s="102">
        <f ca="1">IFERROR(NDEX(PLGNLE!$C$1:$AB$1,MATCH($C$5,PLGNLE!$C49:$AB49,0)),0)</f>
        <v>0</v>
      </c>
      <c r="H19" s="70"/>
    </row>
    <row r="20" spans="2:8" ht="19.5" thickBot="1" x14ac:dyDescent="0.3">
      <c r="B20" s="129" t="s">
        <v>126</v>
      </c>
      <c r="C20" s="130"/>
      <c r="D20" s="130"/>
      <c r="E20" s="130"/>
      <c r="F20" s="130"/>
      <c r="G20" s="131"/>
      <c r="H20" s="69"/>
    </row>
    <row r="21" spans="2:8" ht="19.5" thickBot="1" x14ac:dyDescent="0.35">
      <c r="B21" s="86" t="s">
        <v>124</v>
      </c>
      <c r="C21" s="102">
        <f ca="1">IFERROR(NDEX(PLGNLE!$C$1:$AB$1,MATCH($C$5,PLGNLE!$C10:$AB10,0)),0)</f>
        <v>0</v>
      </c>
      <c r="D21" s="102">
        <f ca="1">IFERROR(NDEX(PLGNLE!$C$1:$AB$1,MATCH($C$5,PLGNLE!$C20:$AB20,0)),0)</f>
        <v>0</v>
      </c>
      <c r="E21" s="102">
        <f ca="1">IFERROR(NDEX(PLGNLE!$C$1:$AB$1,MATCH($C$5,PLGNLE!$C30:$AB30,0)),0)</f>
        <v>0</v>
      </c>
      <c r="F21" s="102">
        <f ca="1">IFERROR(NDEX(PLGNLE!$C$1:$AB$1,MATCH($C$5,PLGNLE!$C40:$AB40,0)),0)</f>
        <v>0</v>
      </c>
      <c r="G21" s="102">
        <f ca="1">IFERROR(NDEX(PLGNLE!$C$1:$AB$1,MATCH($C$5,PLGNLE!$C50:$AB50,0)),0)</f>
        <v>0</v>
      </c>
      <c r="H21" s="70"/>
    </row>
    <row r="22" spans="2:8" ht="19.5" thickBot="1" x14ac:dyDescent="0.35">
      <c r="B22" s="81" t="s">
        <v>155</v>
      </c>
      <c r="C22" s="102">
        <f ca="1">IFERROR(NDEX(PLGNLE!$C$1:$AB$1,MATCH($C$5,PLGNLE!$C11:$AB11,0)),0)</f>
        <v>0</v>
      </c>
      <c r="D22" s="102">
        <f ca="1">IFERROR(NDEX(PLGNLE!$C$1:$AB$1,MATCH($C$5,PLGNLE!$C21:$AB21,0)),0)</f>
        <v>0</v>
      </c>
      <c r="E22" s="102">
        <f ca="1">IFERROR(NDEX(PLGNLE!$C$1:$AB$1,MATCH($C$5,PLGNLE!$C31:$AB31,0)),0)</f>
        <v>0</v>
      </c>
      <c r="F22" s="102">
        <f ca="1">IFERROR(NDEX(PLGNLE!$C$1:$AB$1,MATCH($C$5,PLGNLE!$C41:$AB41,0)),0)</f>
        <v>0</v>
      </c>
      <c r="G22" s="102">
        <f ca="1">IFERROR(NDEX(PLGNLE!$C$1:$AB$1,MATCH($C$5,PLGNLE!$C51:$AB51,0)),0)</f>
        <v>0</v>
      </c>
      <c r="H22" s="70"/>
    </row>
    <row r="23" spans="2:8" ht="18.75" x14ac:dyDescent="0.3">
      <c r="B23" s="70"/>
      <c r="C23" s="70"/>
      <c r="D23" s="70" t="s">
        <v>226</v>
      </c>
      <c r="E23" s="70"/>
      <c r="F23" s="118" t="str">
        <f ca="1">COUNTA($C$9:H10,$C$12:$H$13,$C$15:$H$16,$C$18:$G$19,$C$21:$G$22)&amp;" "&amp;"heure(s)"</f>
        <v>50 heure(s)</v>
      </c>
      <c r="G23" s="70"/>
      <c r="H23" s="70"/>
    </row>
  </sheetData>
  <mergeCells count="5">
    <mergeCell ref="B11:H11"/>
    <mergeCell ref="B17:G17"/>
    <mergeCell ref="B20:G20"/>
    <mergeCell ref="B14:H14"/>
    <mergeCell ref="C2:H2"/>
  </mergeCells>
  <conditionalFormatting sqref="B9:H22">
    <cfRule type="cellIs" dxfId="9" priority="12" operator="equal">
      <formula>0</formula>
    </cfRule>
  </conditionalFormatting>
  <conditionalFormatting sqref="C12:G13">
    <cfRule type="containsErrors" dxfId="8" priority="9">
      <formula>ISERROR(C12)</formula>
    </cfRule>
  </conditionalFormatting>
  <conditionalFormatting sqref="C9:G10">
    <cfRule type="containsErrors" dxfId="7" priority="8">
      <formula>ISERROR(C9)</formula>
    </cfRule>
  </conditionalFormatting>
  <conditionalFormatting sqref="C10:G10">
    <cfRule type="containsErrors" dxfId="6" priority="7">
      <formula>ISERROR(C10)</formula>
    </cfRule>
  </conditionalFormatting>
  <conditionalFormatting sqref="C15:G15">
    <cfRule type="containsErrors" dxfId="5" priority="6">
      <formula>ISERROR(C15)</formula>
    </cfRule>
  </conditionalFormatting>
  <conditionalFormatting sqref="C16:G16">
    <cfRule type="containsErrors" dxfId="4" priority="5">
      <formula>ISERROR(C16)</formula>
    </cfRule>
  </conditionalFormatting>
  <conditionalFormatting sqref="C18:G18">
    <cfRule type="containsErrors" dxfId="3" priority="4">
      <formula>ISERROR(C18)</formula>
    </cfRule>
  </conditionalFormatting>
  <conditionalFormatting sqref="C19:G19">
    <cfRule type="containsErrors" dxfId="2" priority="3">
      <formula>ISERROR(C19)</formula>
    </cfRule>
  </conditionalFormatting>
  <conditionalFormatting sqref="C21:G22">
    <cfRule type="containsErrors" dxfId="1" priority="2">
      <formula>ISERROR(C21)</formula>
    </cfRule>
  </conditionalFormatting>
  <conditionalFormatting sqref="C22:G22">
    <cfRule type="containsErrors" dxfId="0" priority="1">
      <formula>ISERROR(C22)</formula>
    </cfRule>
  </conditionalFormatting>
  <dataValidations count="1">
    <dataValidation type="list" allowBlank="1" showInputMessage="1" showErrorMessage="1" sqref="C5">
      <formula1>codEnseignant</formula1>
    </dataValidation>
  </dataValidations>
  <pageMargins left="0.7" right="0.7" top="0.75" bottom="0.75" header="0.3" footer="0.3"/>
  <pageSetup paperSize="9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AFFECTATION!$H$2:$H$51</xm:f>
          </x14:formula1>
          <xm:sqref>E7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71"/>
  <sheetViews>
    <sheetView workbookViewId="0">
      <selection activeCell="C2" sqref="C2:C46"/>
    </sheetView>
  </sheetViews>
  <sheetFormatPr baseColWidth="10" defaultRowHeight="15" x14ac:dyDescent="0.25"/>
  <cols>
    <col min="2" max="2" width="15" style="35" bestFit="1" customWidth="1"/>
    <col min="3" max="3" width="33.28515625" bestFit="1" customWidth="1"/>
    <col min="9" max="19" width="8.7109375" style="35" customWidth="1"/>
  </cols>
  <sheetData>
    <row r="1" spans="1:19" x14ac:dyDescent="0.25">
      <c r="A1" s="88" t="s">
        <v>143</v>
      </c>
      <c r="B1" s="90" t="s">
        <v>144</v>
      </c>
      <c r="C1" s="92" t="s">
        <v>145</v>
      </c>
      <c r="H1" t="s">
        <v>146</v>
      </c>
      <c r="I1" s="142" t="s">
        <v>246</v>
      </c>
      <c r="J1" s="142"/>
      <c r="K1" s="142"/>
      <c r="L1" s="142"/>
      <c r="M1" s="142"/>
      <c r="N1" s="142"/>
      <c r="O1" s="142"/>
      <c r="P1" s="142"/>
      <c r="Q1" s="142"/>
      <c r="R1" s="142"/>
      <c r="S1" s="142"/>
    </row>
    <row r="2" spans="1:19" x14ac:dyDescent="0.25">
      <c r="A2" s="89" t="s">
        <v>41</v>
      </c>
      <c r="B2" s="87" t="s">
        <v>148</v>
      </c>
      <c r="C2" s="79"/>
      <c r="H2" s="78" t="s">
        <v>0</v>
      </c>
      <c r="I2" s="87" t="s">
        <v>40</v>
      </c>
      <c r="J2" s="87" t="s">
        <v>44</v>
      </c>
      <c r="K2" s="87" t="s">
        <v>74</v>
      </c>
      <c r="L2" s="87" t="s">
        <v>68</v>
      </c>
      <c r="M2" s="87" t="s">
        <v>55</v>
      </c>
      <c r="N2" s="87" t="s">
        <v>66</v>
      </c>
      <c r="O2" s="87" t="s">
        <v>51</v>
      </c>
      <c r="P2" s="87"/>
      <c r="Q2" s="87"/>
      <c r="R2" s="87"/>
      <c r="S2" s="87"/>
    </row>
    <row r="3" spans="1:19" x14ac:dyDescent="0.25">
      <c r="A3" s="89" t="s">
        <v>64</v>
      </c>
      <c r="B3" s="87" t="s">
        <v>148</v>
      </c>
      <c r="C3" s="79"/>
      <c r="H3" s="78" t="s">
        <v>1</v>
      </c>
      <c r="I3" s="87" t="s">
        <v>40</v>
      </c>
      <c r="J3" s="87" t="s">
        <v>44</v>
      </c>
      <c r="K3" s="87" t="s">
        <v>74</v>
      </c>
      <c r="L3" s="87" t="s">
        <v>68</v>
      </c>
      <c r="M3" s="87" t="s">
        <v>54</v>
      </c>
      <c r="N3" s="87" t="s">
        <v>66</v>
      </c>
      <c r="O3" s="87" t="s">
        <v>52</v>
      </c>
      <c r="P3" s="87"/>
      <c r="Q3" s="87"/>
      <c r="R3" s="87"/>
      <c r="S3" s="87"/>
    </row>
    <row r="4" spans="1:19" x14ac:dyDescent="0.25">
      <c r="A4" s="89" t="s">
        <v>42</v>
      </c>
      <c r="B4" s="87" t="s">
        <v>148</v>
      </c>
      <c r="C4" s="79"/>
      <c r="H4" s="78" t="s">
        <v>2</v>
      </c>
      <c r="I4" s="87" t="s">
        <v>63</v>
      </c>
      <c r="J4" s="87" t="s">
        <v>48</v>
      </c>
      <c r="K4" s="87" t="s">
        <v>76</v>
      </c>
      <c r="L4" s="87" t="s">
        <v>68</v>
      </c>
      <c r="M4" s="87" t="s">
        <v>53</v>
      </c>
      <c r="N4" s="87" t="s">
        <v>66</v>
      </c>
      <c r="O4" s="87" t="s">
        <v>62</v>
      </c>
      <c r="P4" s="87"/>
      <c r="Q4" s="87"/>
      <c r="R4" s="87"/>
      <c r="S4" s="87"/>
    </row>
    <row r="5" spans="1:19" x14ac:dyDescent="0.25">
      <c r="A5" s="89" t="s">
        <v>37</v>
      </c>
      <c r="B5" s="87" t="s">
        <v>148</v>
      </c>
      <c r="C5" s="79"/>
      <c r="H5" s="78" t="s">
        <v>3</v>
      </c>
      <c r="I5" s="87" t="s">
        <v>63</v>
      </c>
      <c r="J5" s="87" t="s">
        <v>48</v>
      </c>
      <c r="K5" s="87" t="s">
        <v>74</v>
      </c>
      <c r="L5" s="87" t="s">
        <v>70</v>
      </c>
      <c r="M5" s="87" t="s">
        <v>55</v>
      </c>
      <c r="N5" s="87" t="s">
        <v>67</v>
      </c>
      <c r="O5" s="87" t="s">
        <v>51</v>
      </c>
      <c r="P5" s="87"/>
      <c r="Q5" s="87"/>
      <c r="R5" s="87"/>
      <c r="S5" s="87"/>
    </row>
    <row r="6" spans="1:19" x14ac:dyDescent="0.25">
      <c r="A6" s="89" t="s">
        <v>38</v>
      </c>
      <c r="B6" s="87" t="s">
        <v>148</v>
      </c>
      <c r="C6" s="79"/>
      <c r="H6" s="78" t="s">
        <v>4</v>
      </c>
      <c r="I6" s="87" t="s">
        <v>42</v>
      </c>
      <c r="J6" s="87" t="s">
        <v>49</v>
      </c>
      <c r="K6" s="87" t="s">
        <v>76</v>
      </c>
      <c r="L6" s="87" t="s">
        <v>70</v>
      </c>
      <c r="M6" s="87" t="s">
        <v>55</v>
      </c>
      <c r="N6" s="87" t="s">
        <v>67</v>
      </c>
      <c r="O6" s="87" t="s">
        <v>52</v>
      </c>
      <c r="P6" s="87"/>
      <c r="Q6" s="87"/>
      <c r="R6" s="87"/>
      <c r="S6" s="87"/>
    </row>
    <row r="7" spans="1:19" x14ac:dyDescent="0.25">
      <c r="A7" s="89" t="s">
        <v>63</v>
      </c>
      <c r="B7" s="87" t="s">
        <v>148</v>
      </c>
      <c r="C7" s="79"/>
      <c r="H7" s="78" t="s">
        <v>5</v>
      </c>
      <c r="I7" s="87" t="s">
        <v>42</v>
      </c>
      <c r="J7" s="87" t="s">
        <v>49</v>
      </c>
      <c r="K7" s="87" t="s">
        <v>76</v>
      </c>
      <c r="L7" s="87" t="s">
        <v>70</v>
      </c>
      <c r="M7" s="87" t="s">
        <v>55</v>
      </c>
      <c r="N7" s="87" t="s">
        <v>130</v>
      </c>
      <c r="O7" s="87" t="s">
        <v>51</v>
      </c>
      <c r="P7" s="87"/>
      <c r="Q7" s="87"/>
      <c r="R7" s="87"/>
      <c r="S7" s="87"/>
    </row>
    <row r="8" spans="1:19" x14ac:dyDescent="0.25">
      <c r="A8" s="89" t="s">
        <v>40</v>
      </c>
      <c r="B8" s="87" t="s">
        <v>148</v>
      </c>
      <c r="C8" s="79"/>
      <c r="H8" s="78" t="s">
        <v>6</v>
      </c>
      <c r="I8" s="87" t="s">
        <v>64</v>
      </c>
      <c r="J8" s="87" t="s">
        <v>131</v>
      </c>
      <c r="K8" s="87" t="s">
        <v>76</v>
      </c>
      <c r="L8" s="87" t="s">
        <v>69</v>
      </c>
      <c r="M8" s="87" t="s">
        <v>55</v>
      </c>
      <c r="N8" s="87" t="s">
        <v>67</v>
      </c>
      <c r="O8" s="87" t="s">
        <v>52</v>
      </c>
      <c r="P8" s="87"/>
      <c r="Q8" s="87"/>
      <c r="R8" s="87"/>
      <c r="S8" s="87"/>
    </row>
    <row r="9" spans="1:19" x14ac:dyDescent="0.25">
      <c r="A9" s="89" t="s">
        <v>39</v>
      </c>
      <c r="B9" s="87" t="s">
        <v>148</v>
      </c>
      <c r="C9" s="79"/>
      <c r="H9" s="78" t="s">
        <v>7</v>
      </c>
      <c r="I9" s="87" t="s">
        <v>64</v>
      </c>
      <c r="J9" s="87" t="s">
        <v>131</v>
      </c>
      <c r="K9" s="87" t="s">
        <v>76</v>
      </c>
      <c r="L9" s="87" t="s">
        <v>69</v>
      </c>
      <c r="M9" s="87" t="s">
        <v>55</v>
      </c>
      <c r="N9" s="87" t="s">
        <v>130</v>
      </c>
      <c r="O9" s="87" t="s">
        <v>52</v>
      </c>
      <c r="P9" s="87"/>
      <c r="Q9" s="87"/>
      <c r="R9" s="87"/>
      <c r="S9" s="87"/>
    </row>
    <row r="10" spans="1:19" x14ac:dyDescent="0.25">
      <c r="A10" s="89" t="s">
        <v>135</v>
      </c>
      <c r="B10" s="87" t="s">
        <v>148</v>
      </c>
      <c r="C10" s="79"/>
      <c r="H10" s="78" t="s">
        <v>8</v>
      </c>
      <c r="I10" s="87" t="s">
        <v>38</v>
      </c>
      <c r="J10" s="87" t="s">
        <v>44</v>
      </c>
      <c r="K10" s="87" t="s">
        <v>73</v>
      </c>
      <c r="L10" s="87" t="s">
        <v>136</v>
      </c>
      <c r="M10" s="87" t="s">
        <v>53</v>
      </c>
      <c r="N10" s="87" t="s">
        <v>140</v>
      </c>
      <c r="O10" s="87" t="s">
        <v>50</v>
      </c>
      <c r="P10" s="87"/>
      <c r="Q10" s="87" t="s">
        <v>245</v>
      </c>
      <c r="R10" s="87"/>
      <c r="S10" s="87"/>
    </row>
    <row r="11" spans="1:19" x14ac:dyDescent="0.25">
      <c r="A11" s="89" t="s">
        <v>46</v>
      </c>
      <c r="B11" s="87" t="s">
        <v>110</v>
      </c>
      <c r="C11" s="79"/>
      <c r="H11" s="78" t="s">
        <v>9</v>
      </c>
      <c r="I11" s="87" t="s">
        <v>38</v>
      </c>
      <c r="J11" s="87" t="s">
        <v>45</v>
      </c>
      <c r="K11" s="87" t="s">
        <v>73</v>
      </c>
      <c r="L11" s="87" t="s">
        <v>136</v>
      </c>
      <c r="M11" s="87" t="s">
        <v>53</v>
      </c>
      <c r="N11" s="87" t="s">
        <v>140</v>
      </c>
      <c r="O11" s="87" t="s">
        <v>50</v>
      </c>
      <c r="P11" s="87"/>
      <c r="Q11" s="87" t="s">
        <v>245</v>
      </c>
      <c r="R11" s="87"/>
      <c r="S11" s="87"/>
    </row>
    <row r="12" spans="1:19" x14ac:dyDescent="0.25">
      <c r="A12" s="89" t="s">
        <v>47</v>
      </c>
      <c r="B12" s="87" t="s">
        <v>110</v>
      </c>
      <c r="C12" s="79"/>
      <c r="H12" s="78" t="s">
        <v>10</v>
      </c>
      <c r="I12" s="87" t="s">
        <v>39</v>
      </c>
      <c r="J12" s="87" t="s">
        <v>45</v>
      </c>
      <c r="K12" s="87" t="s">
        <v>75</v>
      </c>
      <c r="L12" s="87" t="s">
        <v>136</v>
      </c>
      <c r="M12" s="87" t="s">
        <v>53</v>
      </c>
      <c r="N12" s="87" t="s">
        <v>142</v>
      </c>
      <c r="O12" s="87" t="s">
        <v>50</v>
      </c>
      <c r="P12" s="87"/>
      <c r="Q12" s="87" t="s">
        <v>245</v>
      </c>
      <c r="R12" s="87"/>
      <c r="S12" s="87"/>
    </row>
    <row r="13" spans="1:19" x14ac:dyDescent="0.25">
      <c r="A13" s="89" t="s">
        <v>49</v>
      </c>
      <c r="B13" s="87" t="s">
        <v>110</v>
      </c>
      <c r="C13" s="79"/>
      <c r="H13" s="78" t="s">
        <v>11</v>
      </c>
      <c r="I13" s="87" t="s">
        <v>39</v>
      </c>
      <c r="J13" s="87" t="s">
        <v>47</v>
      </c>
      <c r="K13" s="87" t="s">
        <v>75</v>
      </c>
      <c r="L13" s="87" t="s">
        <v>69</v>
      </c>
      <c r="M13" s="87" t="s">
        <v>54</v>
      </c>
      <c r="N13" s="87" t="s">
        <v>140</v>
      </c>
      <c r="O13" s="87" t="s">
        <v>62</v>
      </c>
      <c r="P13" s="87"/>
      <c r="Q13" s="87" t="s">
        <v>245</v>
      </c>
      <c r="R13" s="87"/>
      <c r="S13" s="87"/>
    </row>
    <row r="14" spans="1:19" x14ac:dyDescent="0.25">
      <c r="A14" s="89" t="s">
        <v>44</v>
      </c>
      <c r="B14" s="87" t="s">
        <v>110</v>
      </c>
      <c r="C14" s="79"/>
      <c r="H14" s="78" t="s">
        <v>12</v>
      </c>
      <c r="I14" s="87" t="s">
        <v>63</v>
      </c>
      <c r="J14" s="87" t="s">
        <v>47</v>
      </c>
      <c r="K14" s="87" t="s">
        <v>75</v>
      </c>
      <c r="L14" s="87" t="s">
        <v>69</v>
      </c>
      <c r="M14" s="87" t="s">
        <v>54</v>
      </c>
      <c r="N14" s="87" t="s">
        <v>67</v>
      </c>
      <c r="O14" s="87" t="s">
        <v>62</v>
      </c>
      <c r="P14" s="87"/>
      <c r="Q14" s="87" t="s">
        <v>245</v>
      </c>
      <c r="R14" s="87"/>
      <c r="S14" s="87"/>
    </row>
    <row r="15" spans="1:19" x14ac:dyDescent="0.25">
      <c r="A15" s="89" t="s">
        <v>45</v>
      </c>
      <c r="B15" s="87" t="s">
        <v>110</v>
      </c>
      <c r="C15" s="79"/>
      <c r="H15" s="78" t="s">
        <v>56</v>
      </c>
      <c r="I15" s="87" t="s">
        <v>40</v>
      </c>
      <c r="J15" s="87" t="s">
        <v>48</v>
      </c>
      <c r="K15" s="87" t="s">
        <v>75</v>
      </c>
      <c r="L15" s="87" t="s">
        <v>69</v>
      </c>
      <c r="M15" s="87" t="s">
        <v>54</v>
      </c>
      <c r="N15" s="87" t="s">
        <v>142</v>
      </c>
      <c r="O15" s="87" t="s">
        <v>62</v>
      </c>
      <c r="P15" s="87"/>
      <c r="Q15" s="87" t="s">
        <v>245</v>
      </c>
      <c r="R15" s="87"/>
      <c r="S15" s="87"/>
    </row>
    <row r="16" spans="1:19" x14ac:dyDescent="0.25">
      <c r="A16" s="89" t="s">
        <v>131</v>
      </c>
      <c r="B16" s="87" t="s">
        <v>110</v>
      </c>
      <c r="C16" s="79"/>
      <c r="H16" s="78" t="s">
        <v>57</v>
      </c>
      <c r="I16" s="87" t="s">
        <v>42</v>
      </c>
      <c r="J16" s="87" t="s">
        <v>134</v>
      </c>
      <c r="K16" s="87" t="s">
        <v>73</v>
      </c>
      <c r="L16" s="87" t="s">
        <v>138</v>
      </c>
      <c r="M16" s="87" t="s">
        <v>65</v>
      </c>
      <c r="N16" s="87" t="s">
        <v>130</v>
      </c>
      <c r="O16" s="87" t="s">
        <v>62</v>
      </c>
      <c r="P16" s="87"/>
      <c r="Q16" s="87" t="s">
        <v>245</v>
      </c>
      <c r="R16" s="87"/>
      <c r="S16" s="87"/>
    </row>
    <row r="17" spans="1:19" x14ac:dyDescent="0.25">
      <c r="A17" s="89" t="s">
        <v>48</v>
      </c>
      <c r="B17" s="87" t="s">
        <v>110</v>
      </c>
      <c r="C17" s="79"/>
      <c r="H17" s="78" t="s">
        <v>58</v>
      </c>
      <c r="I17" s="87" t="s">
        <v>64</v>
      </c>
      <c r="J17" s="87" t="s">
        <v>49</v>
      </c>
      <c r="K17" s="87" t="s">
        <v>75</v>
      </c>
      <c r="L17" s="87" t="s">
        <v>138</v>
      </c>
      <c r="M17" s="87" t="s">
        <v>139</v>
      </c>
      <c r="N17" s="87" t="s">
        <v>130</v>
      </c>
      <c r="O17" s="87" t="s">
        <v>51</v>
      </c>
      <c r="P17" s="87"/>
      <c r="Q17" s="87" t="s">
        <v>245</v>
      </c>
      <c r="R17" s="87"/>
      <c r="S17" s="87"/>
    </row>
    <row r="18" spans="1:19" x14ac:dyDescent="0.25">
      <c r="A18" s="89" t="s">
        <v>43</v>
      </c>
      <c r="B18" s="87" t="s">
        <v>110</v>
      </c>
      <c r="C18" s="79"/>
      <c r="H18" s="78" t="s">
        <v>13</v>
      </c>
      <c r="I18" s="87" t="s">
        <v>37</v>
      </c>
      <c r="J18" s="87" t="s">
        <v>43</v>
      </c>
      <c r="K18" s="87" t="s">
        <v>73</v>
      </c>
      <c r="L18" s="87" t="s">
        <v>137</v>
      </c>
      <c r="M18" s="87" t="s">
        <v>65</v>
      </c>
      <c r="N18" s="87" t="s">
        <v>140</v>
      </c>
      <c r="O18" s="87" t="s">
        <v>50</v>
      </c>
      <c r="P18" s="87" t="s">
        <v>71</v>
      </c>
      <c r="Q18" s="87" t="s">
        <v>133</v>
      </c>
      <c r="R18" s="87"/>
      <c r="S18" s="87"/>
    </row>
    <row r="19" spans="1:19" x14ac:dyDescent="0.25">
      <c r="A19" s="89" t="s">
        <v>134</v>
      </c>
      <c r="B19" s="87" t="s">
        <v>110</v>
      </c>
      <c r="C19" s="79"/>
      <c r="H19" s="78" t="s">
        <v>14</v>
      </c>
      <c r="I19" s="87" t="s">
        <v>37</v>
      </c>
      <c r="J19" s="87" t="s">
        <v>43</v>
      </c>
      <c r="K19" s="87" t="s">
        <v>73</v>
      </c>
      <c r="L19" s="87" t="s">
        <v>137</v>
      </c>
      <c r="M19" s="87" t="s">
        <v>65</v>
      </c>
      <c r="N19" s="87" t="s">
        <v>142</v>
      </c>
      <c r="O19" s="87" t="s">
        <v>50</v>
      </c>
      <c r="P19" s="87" t="s">
        <v>71</v>
      </c>
      <c r="Q19" s="87" t="s">
        <v>133</v>
      </c>
      <c r="R19" s="87"/>
      <c r="S19" s="87"/>
    </row>
    <row r="20" spans="1:19" x14ac:dyDescent="0.25">
      <c r="A20" s="89" t="s">
        <v>53</v>
      </c>
      <c r="B20" s="87" t="s">
        <v>150</v>
      </c>
      <c r="C20" s="79"/>
      <c r="H20" s="78" t="s">
        <v>15</v>
      </c>
      <c r="I20" s="87" t="s">
        <v>135</v>
      </c>
      <c r="J20" s="87" t="s">
        <v>47</v>
      </c>
      <c r="K20" s="87" t="s">
        <v>74</v>
      </c>
      <c r="L20" s="87" t="s">
        <v>137</v>
      </c>
      <c r="M20" s="87" t="s">
        <v>65</v>
      </c>
      <c r="N20" s="87" t="s">
        <v>130</v>
      </c>
      <c r="O20" s="87" t="s">
        <v>51</v>
      </c>
      <c r="P20" s="87" t="s">
        <v>71</v>
      </c>
      <c r="Q20" s="87" t="s">
        <v>133</v>
      </c>
      <c r="R20" s="87"/>
      <c r="S20" s="87"/>
    </row>
    <row r="21" spans="1:19" x14ac:dyDescent="0.25">
      <c r="A21" s="89" t="s">
        <v>54</v>
      </c>
      <c r="B21" s="87" t="s">
        <v>150</v>
      </c>
      <c r="C21" s="79"/>
      <c r="H21" s="78" t="s">
        <v>16</v>
      </c>
      <c r="I21" s="87" t="s">
        <v>41</v>
      </c>
      <c r="J21" s="87" t="s">
        <v>46</v>
      </c>
      <c r="K21" s="87" t="s">
        <v>74</v>
      </c>
      <c r="L21" s="87" t="s">
        <v>138</v>
      </c>
      <c r="M21" s="87" t="s">
        <v>139</v>
      </c>
      <c r="N21" s="87" t="s">
        <v>130</v>
      </c>
      <c r="O21" s="87" t="s">
        <v>52</v>
      </c>
      <c r="P21" s="87"/>
      <c r="Q21" s="87" t="s">
        <v>133</v>
      </c>
      <c r="R21" s="87"/>
      <c r="S21" s="87"/>
    </row>
    <row r="22" spans="1:19" x14ac:dyDescent="0.25">
      <c r="A22" s="89" t="s">
        <v>139</v>
      </c>
      <c r="B22" s="87" t="s">
        <v>150</v>
      </c>
      <c r="C22" s="79"/>
      <c r="H22" s="78" t="s">
        <v>59</v>
      </c>
      <c r="I22" s="87" t="s">
        <v>135</v>
      </c>
      <c r="J22" s="87" t="s">
        <v>46</v>
      </c>
      <c r="K22" s="87" t="s">
        <v>76</v>
      </c>
      <c r="L22" s="87" t="s">
        <v>138</v>
      </c>
      <c r="M22" s="87" t="s">
        <v>139</v>
      </c>
      <c r="N22" s="87" t="s">
        <v>142</v>
      </c>
      <c r="O22" s="87" t="s">
        <v>51</v>
      </c>
      <c r="P22" s="87"/>
      <c r="Q22" s="87" t="s">
        <v>133</v>
      </c>
      <c r="R22" s="87"/>
      <c r="S22" s="87"/>
    </row>
    <row r="23" spans="1:19" x14ac:dyDescent="0.25">
      <c r="A23" s="89" t="s">
        <v>65</v>
      </c>
      <c r="B23" s="87" t="s">
        <v>150</v>
      </c>
      <c r="C23" s="79"/>
      <c r="H23" s="78" t="s">
        <v>60</v>
      </c>
      <c r="I23" s="87" t="s">
        <v>41</v>
      </c>
      <c r="J23" s="87" t="s">
        <v>134</v>
      </c>
      <c r="K23" s="87" t="s">
        <v>75</v>
      </c>
      <c r="L23" s="87" t="s">
        <v>138</v>
      </c>
      <c r="M23" s="87" t="s">
        <v>139</v>
      </c>
      <c r="N23" s="87" t="s">
        <v>66</v>
      </c>
      <c r="O23" s="87" t="s">
        <v>51</v>
      </c>
      <c r="P23" s="87"/>
      <c r="Q23" s="87" t="s">
        <v>245</v>
      </c>
      <c r="R23" s="87"/>
      <c r="S23" s="87"/>
    </row>
    <row r="24" spans="1:19" x14ac:dyDescent="0.25">
      <c r="A24" s="89" t="s">
        <v>55</v>
      </c>
      <c r="B24" s="87" t="s">
        <v>150</v>
      </c>
      <c r="C24" s="79"/>
      <c r="H24" s="78" t="s">
        <v>17</v>
      </c>
      <c r="I24" s="87" t="s">
        <v>37</v>
      </c>
      <c r="J24" s="87" t="s">
        <v>43</v>
      </c>
      <c r="K24" s="87" t="s">
        <v>73</v>
      </c>
      <c r="L24" s="87" t="s">
        <v>137</v>
      </c>
      <c r="M24" s="87" t="s">
        <v>139</v>
      </c>
      <c r="N24" s="87" t="s">
        <v>140</v>
      </c>
      <c r="O24" s="87" t="s">
        <v>50</v>
      </c>
      <c r="P24" s="87" t="s">
        <v>71</v>
      </c>
      <c r="Q24" s="87" t="s">
        <v>133</v>
      </c>
      <c r="R24" s="87"/>
      <c r="S24" s="87"/>
    </row>
    <row r="25" spans="1:19" x14ac:dyDescent="0.25">
      <c r="A25" s="89" t="s">
        <v>140</v>
      </c>
      <c r="B25" s="87" t="s">
        <v>151</v>
      </c>
      <c r="C25" s="79"/>
      <c r="H25" s="78" t="s">
        <v>18</v>
      </c>
      <c r="I25" s="87" t="s">
        <v>41</v>
      </c>
      <c r="J25" s="87" t="s">
        <v>45</v>
      </c>
      <c r="K25" s="87" t="s">
        <v>74</v>
      </c>
      <c r="L25" s="87" t="s">
        <v>68</v>
      </c>
      <c r="M25" s="87" t="s">
        <v>53</v>
      </c>
      <c r="N25" s="87" t="s">
        <v>142</v>
      </c>
      <c r="O25" s="87" t="s">
        <v>62</v>
      </c>
      <c r="P25" s="87" t="s">
        <v>71</v>
      </c>
      <c r="Q25" s="87" t="s">
        <v>133</v>
      </c>
      <c r="R25" s="87"/>
      <c r="S25" s="87"/>
    </row>
    <row r="26" spans="1:19" x14ac:dyDescent="0.25">
      <c r="A26" s="89" t="s">
        <v>142</v>
      </c>
      <c r="B26" s="87" t="s">
        <v>151</v>
      </c>
      <c r="C26" s="79"/>
      <c r="H26" s="78" t="s">
        <v>19</v>
      </c>
      <c r="I26" s="87" t="s">
        <v>39</v>
      </c>
      <c r="J26" s="87" t="s">
        <v>131</v>
      </c>
      <c r="K26" s="87" t="s">
        <v>75</v>
      </c>
      <c r="L26" s="87" t="s">
        <v>136</v>
      </c>
      <c r="M26" s="87" t="s">
        <v>54</v>
      </c>
      <c r="N26" s="87" t="s">
        <v>66</v>
      </c>
      <c r="O26" s="87" t="s">
        <v>52</v>
      </c>
      <c r="P26" s="87" t="s">
        <v>71</v>
      </c>
      <c r="Q26" s="87" t="s">
        <v>133</v>
      </c>
      <c r="R26" s="87"/>
      <c r="S26" s="87"/>
    </row>
    <row r="27" spans="1:19" x14ac:dyDescent="0.25">
      <c r="A27" s="89" t="s">
        <v>66</v>
      </c>
      <c r="B27" s="87" t="s">
        <v>151</v>
      </c>
      <c r="C27" s="79"/>
      <c r="H27" s="78" t="s">
        <v>20</v>
      </c>
      <c r="I27" s="87" t="s">
        <v>38</v>
      </c>
      <c r="J27" s="87" t="s">
        <v>46</v>
      </c>
      <c r="K27" s="87" t="s">
        <v>76</v>
      </c>
      <c r="L27" s="87" t="s">
        <v>70</v>
      </c>
      <c r="M27" s="87" t="s">
        <v>65</v>
      </c>
      <c r="N27" s="87" t="s">
        <v>67</v>
      </c>
      <c r="O27" s="87" t="s">
        <v>51</v>
      </c>
      <c r="P27" s="87" t="s">
        <v>71</v>
      </c>
      <c r="Q27" s="87" t="s">
        <v>133</v>
      </c>
      <c r="R27" s="87"/>
      <c r="S27" s="87"/>
    </row>
    <row r="28" spans="1:19" x14ac:dyDescent="0.25">
      <c r="A28" s="89" t="s">
        <v>67</v>
      </c>
      <c r="B28" s="87" t="s">
        <v>151</v>
      </c>
      <c r="C28" s="79"/>
    </row>
    <row r="29" spans="1:19" x14ac:dyDescent="0.25">
      <c r="A29" s="89" t="s">
        <v>130</v>
      </c>
      <c r="B29" s="87" t="s">
        <v>151</v>
      </c>
      <c r="C29" s="79"/>
    </row>
    <row r="30" spans="1:19" x14ac:dyDescent="0.25">
      <c r="A30" s="89" t="s">
        <v>68</v>
      </c>
      <c r="B30" s="87" t="s">
        <v>152</v>
      </c>
      <c r="C30" s="79"/>
    </row>
    <row r="31" spans="1:19" x14ac:dyDescent="0.25">
      <c r="A31" s="89" t="s">
        <v>137</v>
      </c>
      <c r="B31" s="87" t="s">
        <v>152</v>
      </c>
      <c r="C31" s="79"/>
    </row>
    <row r="32" spans="1:19" x14ac:dyDescent="0.25">
      <c r="A32" s="89" t="s">
        <v>136</v>
      </c>
      <c r="B32" s="87" t="s">
        <v>152</v>
      </c>
      <c r="C32" s="79"/>
    </row>
    <row r="33" spans="1:3" x14ac:dyDescent="0.25">
      <c r="A33" s="89" t="s">
        <v>70</v>
      </c>
      <c r="B33" s="87" t="s">
        <v>152</v>
      </c>
      <c r="C33" s="79"/>
    </row>
    <row r="34" spans="1:3" x14ac:dyDescent="0.25">
      <c r="A34" s="89" t="s">
        <v>138</v>
      </c>
      <c r="B34" s="87" t="s">
        <v>152</v>
      </c>
      <c r="C34" s="79"/>
    </row>
    <row r="35" spans="1:3" x14ac:dyDescent="0.25">
      <c r="A35" s="89" t="s">
        <v>69</v>
      </c>
      <c r="B35" s="87" t="s">
        <v>152</v>
      </c>
      <c r="C35" s="79"/>
    </row>
    <row r="36" spans="1:3" x14ac:dyDescent="0.25">
      <c r="A36" s="89" t="s">
        <v>50</v>
      </c>
      <c r="B36" s="87" t="s">
        <v>153</v>
      </c>
      <c r="C36" s="79"/>
    </row>
    <row r="37" spans="1:3" x14ac:dyDescent="0.25">
      <c r="A37" s="89" t="s">
        <v>51</v>
      </c>
      <c r="B37" s="87" t="s">
        <v>153</v>
      </c>
      <c r="C37" s="79"/>
    </row>
    <row r="38" spans="1:3" x14ac:dyDescent="0.25">
      <c r="A38" s="89" t="s">
        <v>52</v>
      </c>
      <c r="B38" s="87" t="s">
        <v>153</v>
      </c>
      <c r="C38" s="79"/>
    </row>
    <row r="39" spans="1:3" x14ac:dyDescent="0.25">
      <c r="A39" s="89" t="s">
        <v>62</v>
      </c>
      <c r="B39" s="87" t="s">
        <v>153</v>
      </c>
      <c r="C39" s="79"/>
    </row>
    <row r="40" spans="1:3" x14ac:dyDescent="0.25">
      <c r="A40" s="89" t="s">
        <v>71</v>
      </c>
      <c r="B40" s="87" t="s">
        <v>34</v>
      </c>
      <c r="C40" s="79"/>
    </row>
    <row r="41" spans="1:3" x14ac:dyDescent="0.25">
      <c r="A41" s="89" t="s">
        <v>133</v>
      </c>
      <c r="B41" s="87" t="s">
        <v>154</v>
      </c>
      <c r="C41" s="79"/>
    </row>
    <row r="42" spans="1:3" x14ac:dyDescent="0.25">
      <c r="A42" s="89" t="s">
        <v>245</v>
      </c>
      <c r="B42" s="87" t="s">
        <v>154</v>
      </c>
      <c r="C42" s="79"/>
    </row>
    <row r="43" spans="1:3" x14ac:dyDescent="0.25">
      <c r="A43" s="89" t="s">
        <v>73</v>
      </c>
      <c r="B43" s="87" t="s">
        <v>33</v>
      </c>
      <c r="C43" s="79"/>
    </row>
    <row r="44" spans="1:3" x14ac:dyDescent="0.25">
      <c r="A44" s="89" t="s">
        <v>74</v>
      </c>
      <c r="B44" s="87" t="s">
        <v>33</v>
      </c>
      <c r="C44" s="79"/>
    </row>
    <row r="45" spans="1:3" x14ac:dyDescent="0.25">
      <c r="A45" s="89" t="s">
        <v>75</v>
      </c>
      <c r="B45" s="87" t="s">
        <v>33</v>
      </c>
      <c r="C45" s="79"/>
    </row>
    <row r="46" spans="1:3" x14ac:dyDescent="0.25">
      <c r="A46" s="89" t="s">
        <v>76</v>
      </c>
      <c r="B46" s="87" t="s">
        <v>33</v>
      </c>
      <c r="C46" s="79"/>
    </row>
    <row r="47" spans="1:3" x14ac:dyDescent="0.25">
      <c r="A47" s="89"/>
      <c r="B47" s="87"/>
      <c r="C47" s="79"/>
    </row>
    <row r="48" spans="1:3" x14ac:dyDescent="0.25">
      <c r="A48" s="89"/>
      <c r="B48" s="87"/>
      <c r="C48" s="79"/>
    </row>
    <row r="49" spans="1:3" x14ac:dyDescent="0.25">
      <c r="A49" s="89"/>
      <c r="B49" s="87"/>
      <c r="C49" s="79"/>
    </row>
    <row r="50" spans="1:3" x14ac:dyDescent="0.25">
      <c r="A50" s="89"/>
      <c r="B50" s="87"/>
      <c r="C50" s="79"/>
    </row>
    <row r="51" spans="1:3" x14ac:dyDescent="0.25">
      <c r="A51" s="89"/>
      <c r="B51" s="87"/>
      <c r="C51" s="79"/>
    </row>
    <row r="52" spans="1:3" x14ac:dyDescent="0.25">
      <c r="A52" s="89"/>
      <c r="B52" s="87"/>
      <c r="C52" s="79"/>
    </row>
    <row r="53" spans="1:3" x14ac:dyDescent="0.25">
      <c r="A53" s="89"/>
      <c r="B53" s="87"/>
      <c r="C53" s="79"/>
    </row>
    <row r="54" spans="1:3" x14ac:dyDescent="0.25">
      <c r="A54" s="89"/>
      <c r="B54" s="87"/>
      <c r="C54" s="79"/>
    </row>
    <row r="55" spans="1:3" x14ac:dyDescent="0.25">
      <c r="A55" s="89"/>
      <c r="B55" s="87"/>
      <c r="C55" s="79"/>
    </row>
    <row r="56" spans="1:3" x14ac:dyDescent="0.25">
      <c r="A56" s="89"/>
      <c r="B56" s="87"/>
      <c r="C56" s="79"/>
    </row>
    <row r="57" spans="1:3" x14ac:dyDescent="0.25">
      <c r="A57" s="89"/>
      <c r="B57" s="87"/>
      <c r="C57" s="79"/>
    </row>
    <row r="58" spans="1:3" x14ac:dyDescent="0.25">
      <c r="A58" s="89"/>
      <c r="B58" s="87"/>
      <c r="C58" s="79"/>
    </row>
    <row r="59" spans="1:3" x14ac:dyDescent="0.25">
      <c r="A59" s="89"/>
      <c r="B59" s="87"/>
      <c r="C59" s="79"/>
    </row>
    <row r="60" spans="1:3" x14ac:dyDescent="0.25">
      <c r="A60" s="89"/>
      <c r="B60" s="87"/>
      <c r="C60" s="79"/>
    </row>
    <row r="61" spans="1:3" x14ac:dyDescent="0.25">
      <c r="A61" s="89"/>
      <c r="B61" s="87"/>
      <c r="C61" s="79"/>
    </row>
    <row r="62" spans="1:3" x14ac:dyDescent="0.25">
      <c r="A62" s="89"/>
      <c r="B62" s="87"/>
      <c r="C62" s="79"/>
    </row>
    <row r="63" spans="1:3" x14ac:dyDescent="0.25">
      <c r="A63" s="89"/>
      <c r="B63" s="87"/>
      <c r="C63" s="79"/>
    </row>
    <row r="64" spans="1:3" x14ac:dyDescent="0.25">
      <c r="A64" s="89"/>
      <c r="B64" s="87"/>
      <c r="C64" s="79"/>
    </row>
    <row r="65" spans="1:3" x14ac:dyDescent="0.25">
      <c r="A65" s="89"/>
      <c r="B65" s="87"/>
      <c r="C65" s="79"/>
    </row>
    <row r="66" spans="1:3" x14ac:dyDescent="0.25">
      <c r="A66" s="89"/>
      <c r="B66" s="87"/>
      <c r="C66" s="79"/>
    </row>
    <row r="67" spans="1:3" x14ac:dyDescent="0.25">
      <c r="A67" s="89"/>
      <c r="B67" s="87"/>
      <c r="C67" s="79"/>
    </row>
    <row r="68" spans="1:3" x14ac:dyDescent="0.25">
      <c r="A68" s="89"/>
      <c r="B68" s="87"/>
      <c r="C68" s="79"/>
    </row>
    <row r="69" spans="1:3" x14ac:dyDescent="0.25">
      <c r="A69" s="89"/>
      <c r="B69" s="87"/>
      <c r="C69" s="79"/>
    </row>
    <row r="70" spans="1:3" x14ac:dyDescent="0.25">
      <c r="A70" s="89"/>
      <c r="B70" s="87"/>
      <c r="C70" s="79"/>
    </row>
    <row r="71" spans="1:3" ht="15.75" thickBot="1" x14ac:dyDescent="0.3">
      <c r="A71" s="93"/>
      <c r="B71" s="91"/>
      <c r="C71" s="80"/>
    </row>
  </sheetData>
  <mergeCells count="1">
    <mergeCell ref="I1:S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PLGNLE</vt:lpstr>
      <vt:lpstr>EMPCLAS</vt:lpstr>
      <vt:lpstr>EMPROF</vt:lpstr>
      <vt:lpstr>AFFECTATION</vt:lpstr>
      <vt:lpstr>Affecta_classe_ense</vt:lpstr>
      <vt:lpstr>Classes</vt:lpstr>
      <vt:lpstr>CodEnse</vt:lpstr>
      <vt:lpstr>codEnseignant</vt:lpstr>
      <vt:lpstr>PLGNLE</vt:lpstr>
      <vt:lpstr>EMPCLAS!Zone_d_impression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TRAVAUX  DE L'ENS</dc:creator>
  <cp:lastModifiedBy>HP</cp:lastModifiedBy>
  <cp:lastPrinted>2018-10-24T12:14:14Z</cp:lastPrinted>
  <dcterms:created xsi:type="dcterms:W3CDTF">2014-09-18T12:43:51Z</dcterms:created>
  <dcterms:modified xsi:type="dcterms:W3CDTF">2019-08-27T17:07:46Z</dcterms:modified>
</cp:coreProperties>
</file>