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514" codeName="{99F03F65-6EE5-B2FF-AC1D-F4DDD12603F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Laloute\Desktop\"/>
    </mc:Choice>
  </mc:AlternateContent>
  <xr:revisionPtr revIDLastSave="0" documentId="13_ncr:1_{89ED3586-9D39-4331-AB12-CFCC42AA4A6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Données" sheetId="2" r:id="rId1"/>
    <sheet name="Comparaison" sheetId="1" r:id="rId2"/>
    <sheet name="Graphique" sheetId="3" r:id="rId3"/>
  </sheets>
  <definedNames>
    <definedName name="_xlcn.WorksheetConnection_NA01.xlsxTableau20191" hidden="1">Tableau2019</definedName>
    <definedName name="DonnéesExternes_1" localSheetId="0" hidden="1">Données!$H$2:$O$8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019_4d1788fd-8baa-4c04-a78f-1f965911110a" name="Tableau2019" connection="Requête - Tableau2019"/>
          <x15:modelTable id="tableau2018_e4a4f03b-58a2-4727-9b73-9fe7f69f70b6" name="tableau2018" connection="Requête - tableau2018"/>
          <x15:modelTable id="Tableau2019 1" name="Tableau2019 1" connection="WorksheetConnection_NA01.xlsx!Tableau201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3" i="1" l="1"/>
  <c r="G9" i="1"/>
  <c r="G10" i="1"/>
  <c r="G11" i="1"/>
  <c r="G7" i="1"/>
  <c r="E9" i="1" l="1"/>
  <c r="H9" i="1" s="1"/>
  <c r="D10" i="1"/>
  <c r="D6" i="1"/>
  <c r="D7" i="1" l="1"/>
  <c r="D8" i="1"/>
  <c r="D9" i="1"/>
  <c r="D11" i="1"/>
  <c r="D13" i="1"/>
  <c r="D5" i="1"/>
  <c r="E5" i="1" s="1"/>
  <c r="E13" i="1"/>
  <c r="H13" i="1" s="1"/>
  <c r="E11" i="1"/>
  <c r="H11" i="1" s="1"/>
  <c r="E10" i="1"/>
  <c r="H10" i="1" s="1"/>
  <c r="E8" i="1"/>
  <c r="E7" i="1"/>
  <c r="H7" i="1" s="1"/>
  <c r="L8" i="1" s="1"/>
  <c r="E6" i="1"/>
  <c r="J10" i="1" l="1"/>
  <c r="J13" i="1"/>
  <c r="J9" i="1"/>
  <c r="J8" i="1"/>
  <c r="J11" i="1"/>
  <c r="J7" i="1"/>
  <c r="M12" i="1"/>
  <c r="M13" i="1"/>
  <c r="M14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6B1286F-A77A-47EC-80A7-0A370651B5AA}" keepAlive="1" name="ModelConnection_DonnéesExternes_1" description="Modèle de données" type="5" refreshedVersion="6" minRefreshableVersion="5" saveData="1">
    <dbPr connection="Data Model Connection" command="Tableau2019" commandType="3"/>
    <extLst>
      <ext xmlns:x15="http://schemas.microsoft.com/office/spreadsheetml/2010/11/main" uri="{DE250136-89BD-433C-8126-D09CA5730AF9}">
        <x15:connection id="" model="1"/>
      </ext>
    </extLst>
  </connection>
  <connection id="2" xr16:uid="{57D56F47-39E1-410E-A8E0-B0A5E3500BE8}" name="Requête - tableau2018" description="Connexion à la requête « tableau2018 » dans le classeur." type="100" refreshedVersion="6" minRefreshableVersion="5">
    <extLst>
      <ext xmlns:x15="http://schemas.microsoft.com/office/spreadsheetml/2010/11/main" uri="{DE250136-89BD-433C-8126-D09CA5730AF9}">
        <x15:connection id="d9bf0d76-70c2-465d-b752-99bc2b72916e">
          <x15:oledbPr connection="Provider=Microsoft.Mashup.OleDb.1;Data Source=$Workbook$;Location=tableau2018;Extended Properties=&quot;&quot;">
            <x15:dbTables>
              <x15:dbTable name="tableau2018"/>
            </x15:dbTables>
          </x15:oledbPr>
        </x15:connection>
      </ext>
    </extLst>
  </connection>
  <connection id="3" xr16:uid="{D6F1D102-C3C6-42E7-B4B5-A4D4036B4755}" name="Requête - Tableau2019" description="Connexion à la requête « Tableau2019 » dans le classeur." type="100" refreshedVersion="6" minRefreshableVersion="5">
    <extLst>
      <ext xmlns:x15="http://schemas.microsoft.com/office/spreadsheetml/2010/11/main" uri="{DE250136-89BD-433C-8126-D09CA5730AF9}">
        <x15:connection id="9d476166-4bf0-40f8-92b1-7b488ca1330d"/>
      </ext>
    </extLst>
  </connection>
  <connection id="4" xr16:uid="{CB2B1E83-985D-40F3-9A59-82F3D5DACDC9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xr16:uid="{73FAF089-43C3-40DA-9B60-74305D3AABAD}" name="WorksheetConnection_NA01.xlsx!Tableau2019" type="102" refreshedVersion="6" minRefreshableVersion="5">
    <extLst>
      <ext xmlns:x15="http://schemas.microsoft.com/office/spreadsheetml/2010/11/main" uri="{DE250136-89BD-433C-8126-D09CA5730AF9}">
        <x15:connection id="Tableau2019 1" autoDelete="1">
          <x15:rangePr sourceName="_xlcn.WorksheetConnection_NA01.xlsxTableau20191"/>
        </x15:connection>
      </ext>
    </extLst>
  </connection>
</connections>
</file>

<file path=xl/sharedStrings.xml><?xml version="1.0" encoding="utf-8"?>
<sst xmlns="http://schemas.openxmlformats.org/spreadsheetml/2006/main" count="67" uniqueCount="37">
  <si>
    <t>DATE</t>
  </si>
  <si>
    <t>DIFF</t>
  </si>
  <si>
    <t>CH POTENTIELLES</t>
  </si>
  <si>
    <t>TOTAL CH INCL. DAYUSE</t>
  </si>
  <si>
    <t>T.O INCL. DAYUSE</t>
  </si>
  <si>
    <t>CA CHAMBRE</t>
  </si>
  <si>
    <t>NB COUVERTS JOUR</t>
  </si>
  <si>
    <t>CA COUVERT</t>
  </si>
  <si>
    <t>CA TOTAL</t>
  </si>
  <si>
    <t>N-1</t>
  </si>
  <si>
    <t>REVPAR</t>
  </si>
  <si>
    <t>TAUX DE REMPLISSAGE JOUR</t>
  </si>
  <si>
    <t>JOURNEE</t>
  </si>
  <si>
    <t>20/03/2019</t>
  </si>
  <si>
    <t/>
  </si>
  <si>
    <t>21/03/2019</t>
  </si>
  <si>
    <t>22/03/2019</t>
  </si>
  <si>
    <t>56.32</t>
  </si>
  <si>
    <t>15325.24</t>
  </si>
  <si>
    <t>116875.25</t>
  </si>
  <si>
    <t>80254.26</t>
  </si>
  <si>
    <t>55.21</t>
  </si>
  <si>
    <t>17021.25</t>
  </si>
  <si>
    <t>25423.58</t>
  </si>
  <si>
    <t>98652.21</t>
  </si>
  <si>
    <t>1002</t>
  </si>
  <si>
    <t>58.25</t>
  </si>
  <si>
    <t>12354.32</t>
  </si>
  <si>
    <t>1523</t>
  </si>
  <si>
    <t>25412.35</t>
  </si>
  <si>
    <t>100245.36</t>
  </si>
  <si>
    <t>1023</t>
  </si>
  <si>
    <t>54.23</t>
  </si>
  <si>
    <t>25423.25</t>
  </si>
  <si>
    <t>1452</t>
  </si>
  <si>
    <t>25635.14</t>
  </si>
  <si>
    <t>12541.02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</si>
</sst>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1" fillId="3" borderId="1" xfId="0" applyFon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/>
    </xf>
    <xf numFmtId="2" fontId="0" fillId="2" borderId="3" xfId="0" applyNumberFormat="1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0" fontId="0" fillId="4" borderId="5" xfId="0" applyFill="1" applyBorder="1"/>
    <xf numFmtId="14" fontId="0" fillId="2" borderId="1" xfId="0" applyNumberFormat="1" applyFill="1" applyBorder="1" applyAlignment="1">
      <alignment horizontal="center"/>
    </xf>
    <xf numFmtId="4" fontId="0" fillId="2" borderId="3" xfId="0" applyNumberFormat="1" applyFill="1" applyBorder="1"/>
    <xf numFmtId="4" fontId="0" fillId="2" borderId="4" xfId="0" applyNumberFormat="1" applyFill="1" applyBorder="1"/>
    <xf numFmtId="4" fontId="0" fillId="2" borderId="1" xfId="0" applyNumberFormat="1" applyFill="1" applyBorder="1"/>
    <xf numFmtId="3" fontId="0" fillId="2" borderId="1" xfId="0" applyNumberFormat="1" applyFill="1" applyBorder="1"/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9" fontId="0" fillId="2" borderId="3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left" vertical="center"/>
    </xf>
    <xf numFmtId="0" fontId="1" fillId="3" borderId="3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14"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1"/>
          <c:tx>
            <c:v>2018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Comparaison!$B$5:$B$13</c15:sqref>
                  </c15:fullRef>
                </c:ext>
              </c:extLst>
              <c:f>(Comparaison!$B$9,Comparaison!$B$11,Comparaison!$B$13)</c:f>
              <c:strCache>
                <c:ptCount val="3"/>
                <c:pt idx="0">
                  <c:v>CA CHAMBRE</c:v>
                </c:pt>
                <c:pt idx="1">
                  <c:v>CA COUVERT</c:v>
                </c:pt>
                <c:pt idx="2">
                  <c:v>CA 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Comparaison!$D$5:$D$13</c15:sqref>
                  </c15:fullRef>
                </c:ext>
              </c:extLst>
              <c:f>(Comparaison!$D$9,Comparaison!$D$11,Comparaison!$D$13)</c:f>
              <c:numCache>
                <c:formatCode>#,##0</c:formatCode>
                <c:ptCount val="3"/>
                <c:pt idx="0" formatCode="#,##0.00">
                  <c:v>43688.27</c:v>
                </c:pt>
                <c:pt idx="1" formatCode="#,##0.00">
                  <c:v>13599.37</c:v>
                </c:pt>
                <c:pt idx="2" formatCode="#,##0.00">
                  <c:v>67071.399999999994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5D5-4B2E-9D45-F8C5C2F56BA9}"/>
            </c:ext>
          </c:extLst>
        </c:ser>
        <c:ser>
          <c:idx val="2"/>
          <c:order val="2"/>
          <c:tx>
            <c:v>2019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Comparaison!$B$5:$B$13</c15:sqref>
                  </c15:fullRef>
                </c:ext>
              </c:extLst>
              <c:f>(Comparaison!$B$9,Comparaison!$B$11,Comparaison!$B$13)</c:f>
              <c:strCache>
                <c:ptCount val="3"/>
                <c:pt idx="0">
                  <c:v>CA CHAMBRE</c:v>
                </c:pt>
                <c:pt idx="1">
                  <c:v>CA COUVERT</c:v>
                </c:pt>
                <c:pt idx="2">
                  <c:v>CA 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Comparaison!$E$5:$E$13</c15:sqref>
                  </c15:fullRef>
                </c:ext>
              </c:extLst>
              <c:f>(Comparaison!$E$9,Comparaison!$E$11,Comparaison!$E$13)</c:f>
              <c:numCache>
                <c:formatCode>#,##0</c:formatCode>
                <c:ptCount val="3"/>
                <c:pt idx="0" formatCode="#,##0.00">
                  <c:v>43135.79</c:v>
                </c:pt>
                <c:pt idx="1" formatCode="#,##0.00">
                  <c:v>13640.09</c:v>
                </c:pt>
                <c:pt idx="2" formatCode="#,##0.00">
                  <c:v>67378.210000000006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5D5-4B2E-9D45-F8C5C2F56B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49364544"/>
        <c:axId val="54936651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ullRef>
                          <c15:sqref>Comparaison!$B$5:$B$13</c15:sqref>
                        </c15:fullRef>
                        <c15:formulaRef>
                          <c15:sqref>(Comparaison!$B$9,Comparaison!$B$11,Comparaison!$B$13)</c15:sqref>
                        </c15:formulaRef>
                      </c:ext>
                    </c:extLst>
                    <c:strCache>
                      <c:ptCount val="3"/>
                      <c:pt idx="0">
                        <c:v>CA CHAMBRE</c:v>
                      </c:pt>
                      <c:pt idx="1">
                        <c:v>CA COUVERT</c:v>
                      </c:pt>
                      <c:pt idx="2">
                        <c:v>CA TOTAL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Comparaison!$C$5:$C$13</c15:sqref>
                        </c15:fullRef>
                        <c15:formulaRef>
                          <c15:sqref>(Comparaison!$C$9,Comparaison!$C$11,Comparaison!$C$13)</c15:sqref>
                        </c15:formulaRef>
                      </c:ext>
                    </c:extLst>
                    <c:numCache>
                      <c:formatCode>General</c:formatCode>
                      <c:ptCount val="3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A5D5-4B2E-9D45-F8C5C2F56BA9}"/>
                  </c:ext>
                </c:extLst>
              </c15:ser>
            </c15:filteredBarSeries>
          </c:ext>
        </c:extLst>
      </c:barChart>
      <c:catAx>
        <c:axId val="549364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9366512"/>
        <c:crosses val="autoZero"/>
        <c:auto val="1"/>
        <c:lblAlgn val="ctr"/>
        <c:lblOffset val="100"/>
        <c:noMultiLvlLbl val="0"/>
      </c:catAx>
      <c:valAx>
        <c:axId val="549366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93645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619125</xdr:colOff>
      <xdr:row>1</xdr:row>
      <xdr:rowOff>29860</xdr:rowOff>
    </xdr:from>
    <xdr:ext cx="1028700" cy="292704"/>
    <xdr:sp macro="[0]!BtnAjoutDonne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5755483-A05A-42AD-BA6C-87F7B765E883}"/>
            </a:ext>
          </a:extLst>
        </xdr:cNvPr>
        <xdr:cNvSpPr/>
      </xdr:nvSpPr>
      <xdr:spPr>
        <a:xfrm>
          <a:off x="619125" y="220360"/>
          <a:ext cx="1028700" cy="292704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fr-FR" sz="1100"/>
            <a:t>Ajouter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219075</xdr:colOff>
      <xdr:row>1</xdr:row>
      <xdr:rowOff>9526</xdr:rowOff>
    </xdr:from>
    <xdr:to>
      <xdr:col>26</xdr:col>
      <xdr:colOff>752475</xdr:colOff>
      <xdr:row>37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14</xdr:row>
      <xdr:rowOff>19050</xdr:rowOff>
    </xdr:from>
    <xdr:to>
      <xdr:col>2</xdr:col>
      <xdr:colOff>228600</xdr:colOff>
      <xdr:row>17</xdr:row>
      <xdr:rowOff>171450</xdr:rowOff>
    </xdr:to>
    <xdr:sp macro="[0]!BtnPrecedent" textlink="">
      <xdr:nvSpPr>
        <xdr:cNvPr id="3" name="Flèche : gauche 2">
          <a:extLst>
            <a:ext uri="{FF2B5EF4-FFF2-40B4-BE49-F238E27FC236}">
              <a16:creationId xmlns:a16="http://schemas.microsoft.com/office/drawing/2014/main" id="{7F2E6AD4-B86D-452A-9A6F-C6720E06FF29}"/>
            </a:ext>
          </a:extLst>
        </xdr:cNvPr>
        <xdr:cNvSpPr/>
      </xdr:nvSpPr>
      <xdr:spPr>
        <a:xfrm>
          <a:off x="771525" y="2714625"/>
          <a:ext cx="981075" cy="723900"/>
        </a:xfrm>
        <a:prstGeom prst="leftArrow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533400</xdr:colOff>
      <xdr:row>14</xdr:row>
      <xdr:rowOff>19050</xdr:rowOff>
    </xdr:from>
    <xdr:to>
      <xdr:col>4</xdr:col>
      <xdr:colOff>752475</xdr:colOff>
      <xdr:row>17</xdr:row>
      <xdr:rowOff>171450</xdr:rowOff>
    </xdr:to>
    <xdr:sp macro="[0]!BtnSuivant" textlink="">
      <xdr:nvSpPr>
        <xdr:cNvPr id="6" name="Flèche : gauche 5">
          <a:extLst>
            <a:ext uri="{FF2B5EF4-FFF2-40B4-BE49-F238E27FC236}">
              <a16:creationId xmlns:a16="http://schemas.microsoft.com/office/drawing/2014/main" id="{40B902F2-9663-4853-A5D3-AC0E7E6CFB5E}"/>
            </a:ext>
          </a:extLst>
        </xdr:cNvPr>
        <xdr:cNvSpPr/>
      </xdr:nvSpPr>
      <xdr:spPr>
        <a:xfrm rot="10800000">
          <a:off x="2819400" y="2714625"/>
          <a:ext cx="981075" cy="723900"/>
        </a:xfrm>
        <a:prstGeom prst="leftArrow">
          <a:avLst/>
        </a:prstGeom>
        <a:ln>
          <a:solidFill>
            <a:schemeClr val="tx1">
              <a:lumMod val="65000"/>
              <a:lumOff val="35000"/>
            </a:schemeClr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C59B5C79-BC4F-4F9C-A6F1-7D5BEF0156CD}" autoFormatId="16" applyNumberFormats="0" applyBorderFormats="0" applyFontFormats="0" applyPatternFormats="0" applyAlignmentFormats="0" applyWidthHeightFormats="0">
  <queryTableRefresh nextId="10">
    <queryTableFields count="8">
      <queryTableField id="1" name="DATE" tableColumnId="1"/>
      <queryTableField id="2" name="CH POTENTIELLES" tableColumnId="2"/>
      <queryTableField id="3" name="TOTAL CH INCL. DAYUSE" tableColumnId="3"/>
      <queryTableField id="4" name="T.O INCL. DAYUSE" tableColumnId="4"/>
      <queryTableField id="5" name="CA CHAMBRE" tableColumnId="5"/>
      <queryTableField id="6" name="NB COUVERTS JOUR" tableColumnId="6"/>
      <queryTableField id="7" name="CA COUVERT" tableColumnId="7"/>
      <queryTableField id="8" name="CA TOTAL" tableColumnId="8"/>
    </queryTableFields>
  </queryTableRefresh>
  <extLst>
    <ext xmlns:x15="http://schemas.microsoft.com/office/spreadsheetml/2010/11/main" uri="{883FBD77-0823-4a55-B5E3-86C4891E6966}">
      <x15:queryTable sourceDataName="Requête - Tableau2019"/>
    </ext>
  </extLst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D736E16-AFA3-44AF-B36C-6280B626D901}" name="Data" displayName="Data" ref="H2:O8" tableType="queryTable" totalsRowShown="0" headerRowDxfId="9" dataDxfId="8">
  <autoFilter ref="H2:O8" xr:uid="{4A0C5ABD-777B-4CD5-9DBF-0F4AAE7ED4C1}"/>
  <sortState ref="H3:O8">
    <sortCondition ref="H2:H8"/>
  </sortState>
  <tableColumns count="8">
    <tableColumn id="1" xr3:uid="{D93F0D12-BC5D-4FFC-A75C-ABE7C42E9549}" uniqueName="1" name="DATE" queryTableFieldId="1" dataDxfId="7"/>
    <tableColumn id="2" xr3:uid="{983341B8-EF23-4C7B-9858-B669072DEA36}" uniqueName="2" name="CH POTENTIELLES" queryTableFieldId="2" dataDxfId="6"/>
    <tableColumn id="3" xr3:uid="{9C75F44E-7B5A-46E0-B6D1-48F9A0C29211}" uniqueName="3" name="TOTAL CH INCL. DAYUSE" queryTableFieldId="3" dataDxfId="5"/>
    <tableColumn id="4" xr3:uid="{8680E06D-0357-4A49-8B8D-C9D86BAD8D04}" uniqueName="4" name="T.O INCL. DAYUSE" queryTableFieldId="4" dataDxfId="4"/>
    <tableColumn id="5" xr3:uid="{1BF24A34-6191-41B0-B936-156117DDAEE1}" uniqueName="5" name="CA CHAMBRE" queryTableFieldId="5" dataDxfId="3"/>
    <tableColumn id="6" xr3:uid="{386D5C6E-38D2-45FB-B2BA-DFD07A6FA30C}" uniqueName="6" name="NB COUVERTS JOUR" queryTableFieldId="6" dataDxfId="2"/>
    <tableColumn id="7" xr3:uid="{CF6C56DF-026D-4054-8D26-8DBBFF637EDB}" uniqueName="7" name="CA COUVERT" queryTableFieldId="7" dataDxfId="1"/>
    <tableColumn id="8" xr3:uid="{66C1D17F-9021-4ECC-8A76-259B77BDDB31}" uniqueName="8" name="CA TOTAL" queryTableFieldId="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Q23"/>
  <sheetViews>
    <sheetView showGridLines="0" tabSelected="1" topLeftCell="F1" workbookViewId="0">
      <selection activeCell="M24" sqref="M24"/>
    </sheetView>
  </sheetViews>
  <sheetFormatPr baseColWidth="10" defaultRowHeight="15" x14ac:dyDescent="0.25"/>
  <cols>
    <col min="1" max="1" width="12.5703125" style="2" hidden="1" customWidth="1"/>
    <col min="2" max="3" width="10.7109375" style="2" hidden="1" customWidth="1"/>
    <col min="4" max="4" width="12.5703125" style="2" hidden="1" customWidth="1"/>
    <col min="5" max="5" width="14.85546875" style="2" hidden="1" customWidth="1"/>
    <col min="6" max="6" width="20.7109375" style="2" customWidth="1"/>
    <col min="7" max="7" width="14.42578125" style="2" customWidth="1"/>
    <col min="8" max="8" width="10.7109375" style="3" bestFit="1" customWidth="1"/>
    <col min="9" max="9" width="20.85546875" style="23" bestFit="1" customWidth="1"/>
    <col min="10" max="10" width="26.85546875" style="23" bestFit="1" customWidth="1"/>
    <col min="11" max="11" width="21.28515625" style="22" bestFit="1" customWidth="1"/>
    <col min="12" max="12" width="17.28515625" style="22" bestFit="1" customWidth="1"/>
    <col min="13" max="13" width="23.28515625" style="23" bestFit="1" customWidth="1"/>
    <col min="14" max="14" width="16.85546875" style="22" bestFit="1" customWidth="1"/>
    <col min="15" max="15" width="14" style="22" bestFit="1" customWidth="1"/>
    <col min="16" max="16" width="14.42578125" style="2" customWidth="1"/>
    <col min="17" max="17" width="11.5703125" style="2" customWidth="1"/>
  </cols>
  <sheetData>
    <row r="2" spans="1:16" x14ac:dyDescent="0.25">
      <c r="H2" s="3" t="s">
        <v>0</v>
      </c>
      <c r="I2" s="23" t="s">
        <v>2</v>
      </c>
      <c r="J2" s="23" t="s">
        <v>3</v>
      </c>
      <c r="K2" s="22" t="s">
        <v>4</v>
      </c>
      <c r="L2" s="22" t="s">
        <v>5</v>
      </c>
      <c r="M2" s="23" t="s">
        <v>6</v>
      </c>
      <c r="N2" s="22" t="s">
        <v>7</v>
      </c>
      <c r="O2" s="22" t="s">
        <v>8</v>
      </c>
    </row>
    <row r="3" spans="1:16" x14ac:dyDescent="0.25">
      <c r="H3" s="3">
        <v>43176</v>
      </c>
      <c r="I3" s="23">
        <v>1458</v>
      </c>
      <c r="J3" s="23">
        <v>809</v>
      </c>
      <c r="K3" s="22">
        <v>58.75</v>
      </c>
      <c r="L3" s="22">
        <v>42480.24</v>
      </c>
      <c r="M3" s="23">
        <v>827</v>
      </c>
      <c r="N3" s="22">
        <v>13227.87</v>
      </c>
      <c r="O3" s="22">
        <v>65271.57</v>
      </c>
    </row>
    <row r="4" spans="1:16" x14ac:dyDescent="0.25">
      <c r="H4" s="3">
        <v>43177</v>
      </c>
      <c r="I4" s="23">
        <v>1377</v>
      </c>
      <c r="J4" s="23">
        <v>838</v>
      </c>
      <c r="K4" s="22">
        <v>57.48</v>
      </c>
      <c r="L4" s="22">
        <v>43688.27</v>
      </c>
      <c r="M4" s="23">
        <v>850</v>
      </c>
      <c r="N4" s="22">
        <v>13599.37</v>
      </c>
      <c r="O4" s="22">
        <v>67071.399999999994</v>
      </c>
    </row>
    <row r="5" spans="1:16" x14ac:dyDescent="0.25">
      <c r="H5" s="3">
        <v>43178</v>
      </c>
      <c r="I5" s="23">
        <v>1756</v>
      </c>
    </row>
    <row r="6" spans="1:16" x14ac:dyDescent="0.25">
      <c r="A6"/>
      <c r="B6"/>
      <c r="C6"/>
      <c r="D6"/>
      <c r="H6" s="3">
        <v>43541</v>
      </c>
      <c r="I6" s="23">
        <v>1458</v>
      </c>
      <c r="J6" s="23">
        <v>703</v>
      </c>
      <c r="K6" s="22">
        <v>51.05</v>
      </c>
      <c r="L6" s="22">
        <v>39229.75</v>
      </c>
      <c r="M6" s="23">
        <v>766</v>
      </c>
      <c r="N6" s="22">
        <v>12721.69</v>
      </c>
      <c r="O6" s="22">
        <v>61672.61</v>
      </c>
    </row>
    <row r="7" spans="1:16" x14ac:dyDescent="0.25">
      <c r="A7"/>
      <c r="B7"/>
      <c r="C7"/>
      <c r="D7"/>
      <c r="H7" s="3">
        <v>43542</v>
      </c>
      <c r="I7" s="23">
        <v>1377</v>
      </c>
      <c r="J7" s="23">
        <v>769</v>
      </c>
      <c r="K7" s="22">
        <v>52.74</v>
      </c>
      <c r="L7" s="22">
        <v>43135.79</v>
      </c>
      <c r="M7" s="23">
        <v>826</v>
      </c>
      <c r="N7" s="22">
        <v>13640.09</v>
      </c>
      <c r="O7" s="22">
        <v>67378.210000000006</v>
      </c>
    </row>
    <row r="8" spans="1:16" x14ac:dyDescent="0.25">
      <c r="A8"/>
      <c r="B8"/>
      <c r="C8"/>
      <c r="D8"/>
      <c r="H8" s="3">
        <v>43543</v>
      </c>
      <c r="I8" s="23">
        <v>1756</v>
      </c>
    </row>
    <row r="9" spans="1:16" x14ac:dyDescent="0.25">
      <c r="A9"/>
      <c r="B9"/>
      <c r="C9"/>
      <c r="D9"/>
      <c r="H9" s="3" t="s">
        <v>13</v>
      </c>
      <c r="I9" s="23">
        <v>1987</v>
      </c>
      <c r="J9" s="23">
        <v>905</v>
      </c>
      <c r="K9" s="22" t="s">
        <v>17</v>
      </c>
      <c r="L9" s="22" t="s">
        <v>18</v>
      </c>
      <c r="M9" s="23">
        <v>980</v>
      </c>
      <c r="N9" s="22" t="s">
        <v>19</v>
      </c>
      <c r="O9" s="22" t="s">
        <v>20</v>
      </c>
      <c r="P9" s="2" t="s">
        <v>14</v>
      </c>
    </row>
    <row r="10" spans="1:16" x14ac:dyDescent="0.25">
      <c r="A10"/>
      <c r="B10"/>
      <c r="C10"/>
      <c r="D10"/>
      <c r="H10" s="3" t="s">
        <v>15</v>
      </c>
      <c r="I10" s="23">
        <v>2506</v>
      </c>
      <c r="J10" s="23">
        <v>965</v>
      </c>
      <c r="K10" s="22" t="s">
        <v>21</v>
      </c>
      <c r="L10" s="22" t="s">
        <v>22</v>
      </c>
      <c r="M10" s="23">
        <v>1032</v>
      </c>
      <c r="N10" s="22" t="s">
        <v>23</v>
      </c>
      <c r="O10" s="22" t="s">
        <v>24</v>
      </c>
    </row>
    <row r="11" spans="1:16" x14ac:dyDescent="0.25">
      <c r="A11"/>
      <c r="B11"/>
      <c r="C11"/>
      <c r="H11" s="3" t="s">
        <v>16</v>
      </c>
      <c r="I11" s="23">
        <v>2506</v>
      </c>
      <c r="J11" s="23" t="s">
        <v>25</v>
      </c>
      <c r="K11" s="22" t="s">
        <v>26</v>
      </c>
      <c r="L11" s="22" t="s">
        <v>27</v>
      </c>
      <c r="M11" s="23" t="s">
        <v>28</v>
      </c>
      <c r="N11" s="22" t="s">
        <v>29</v>
      </c>
      <c r="O11" s="22" t="s">
        <v>30</v>
      </c>
    </row>
    <row r="12" spans="1:16" x14ac:dyDescent="0.25">
      <c r="A12"/>
      <c r="B12"/>
      <c r="C12"/>
      <c r="H12" s="3">
        <v>43181</v>
      </c>
      <c r="I12" s="23">
        <v>1654</v>
      </c>
      <c r="J12" s="23" t="s">
        <v>31</v>
      </c>
      <c r="K12" s="22" t="s">
        <v>32</v>
      </c>
      <c r="L12" s="22" t="s">
        <v>33</v>
      </c>
      <c r="M12" s="23" t="s">
        <v>34</v>
      </c>
      <c r="N12" s="22" t="s">
        <v>35</v>
      </c>
      <c r="O12" s="22" t="s">
        <v>36</v>
      </c>
    </row>
    <row r="13" spans="1:16" x14ac:dyDescent="0.25">
      <c r="A13"/>
      <c r="B13"/>
      <c r="C13"/>
      <c r="J13" s="23" t="s">
        <v>14</v>
      </c>
      <c r="K13" s="22" t="s">
        <v>14</v>
      </c>
      <c r="L13" s="22" t="s">
        <v>14</v>
      </c>
      <c r="M13" s="23" t="s">
        <v>14</v>
      </c>
      <c r="N13" s="22" t="s">
        <v>14</v>
      </c>
      <c r="O13" s="22" t="s">
        <v>14</v>
      </c>
    </row>
    <row r="14" spans="1:16" x14ac:dyDescent="0.25">
      <c r="A14"/>
      <c r="B14"/>
      <c r="C14"/>
      <c r="J14" s="23" t="s">
        <v>14</v>
      </c>
      <c r="K14" s="22" t="s">
        <v>14</v>
      </c>
      <c r="L14" s="22" t="s">
        <v>14</v>
      </c>
      <c r="M14" s="23" t="s">
        <v>14</v>
      </c>
      <c r="N14" s="22" t="s">
        <v>14</v>
      </c>
      <c r="O14" s="22" t="s">
        <v>14</v>
      </c>
    </row>
    <row r="15" spans="1:16" x14ac:dyDescent="0.25">
      <c r="A15"/>
      <c r="B15"/>
      <c r="C15"/>
      <c r="K15" s="22" t="s">
        <v>14</v>
      </c>
      <c r="L15" s="22" t="s">
        <v>14</v>
      </c>
      <c r="M15" s="23" t="s">
        <v>14</v>
      </c>
      <c r="N15" s="22" t="s">
        <v>14</v>
      </c>
      <c r="O15" s="22" t="s">
        <v>14</v>
      </c>
    </row>
    <row r="16" spans="1:16" x14ac:dyDescent="0.25">
      <c r="A16"/>
      <c r="B16"/>
      <c r="C16"/>
      <c r="K16" s="22" t="s">
        <v>14</v>
      </c>
      <c r="L16" s="22" t="s">
        <v>14</v>
      </c>
      <c r="M16" s="23" t="s">
        <v>14</v>
      </c>
      <c r="N16" s="22" t="s">
        <v>14</v>
      </c>
      <c r="O16" s="22" t="s">
        <v>14</v>
      </c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M14"/>
  <sheetViews>
    <sheetView workbookViewId="0">
      <selection activeCell="B13" sqref="B13:C13"/>
    </sheetView>
  </sheetViews>
  <sheetFormatPr baseColWidth="10" defaultRowHeight="15" x14ac:dyDescent="0.25"/>
  <cols>
    <col min="1" max="1" width="3.7109375" customWidth="1"/>
    <col min="6" max="6" width="3.85546875" customWidth="1"/>
    <col min="7" max="7" width="8.7109375" hidden="1" customWidth="1"/>
    <col min="8" max="8" width="11.42578125" customWidth="1"/>
    <col min="9" max="9" width="3.7109375" customWidth="1"/>
    <col min="11" max="11" width="3.7109375" customWidth="1"/>
    <col min="12" max="12" width="9.28515625" customWidth="1"/>
    <col min="13" max="13" width="8.5703125" customWidth="1"/>
  </cols>
  <sheetData>
    <row r="2" spans="2:13" x14ac:dyDescent="0.25">
      <c r="B2" s="5" t="s">
        <v>0</v>
      </c>
      <c r="C2" s="10">
        <v>43177</v>
      </c>
      <c r="D2" s="1"/>
    </row>
    <row r="5" spans="2:13" x14ac:dyDescent="0.25">
      <c r="D5" s="5">
        <f>YEAR($C$2)</f>
        <v>2018</v>
      </c>
      <c r="E5" s="5">
        <f>D5+1</f>
        <v>2019</v>
      </c>
      <c r="F5" s="2"/>
      <c r="G5" s="2"/>
      <c r="H5" s="5" t="s">
        <v>12</v>
      </c>
      <c r="I5" s="2"/>
      <c r="J5" s="5" t="s">
        <v>1</v>
      </c>
      <c r="L5" s="15" t="s">
        <v>11</v>
      </c>
      <c r="M5" s="15"/>
    </row>
    <row r="6" spans="2:13" x14ac:dyDescent="0.25">
      <c r="B6" s="20" t="s">
        <v>2</v>
      </c>
      <c r="C6" s="20"/>
      <c r="D6" s="14">
        <f>VLOOKUP($C$2,Data[],MATCH($B6,Data[#Headers],0),0)</f>
        <v>1377</v>
      </c>
      <c r="E6" s="14">
        <f>VLOOKUP(EDATE($C$2,12),Data[],MATCH($B6,Data[#Headers],0),0)</f>
        <v>1377</v>
      </c>
      <c r="H6" s="4"/>
      <c r="J6" s="4"/>
      <c r="L6" s="15"/>
      <c r="M6" s="15"/>
    </row>
    <row r="7" spans="2:13" ht="15.75" thickBot="1" x14ac:dyDescent="0.3">
      <c r="B7" s="20" t="s">
        <v>3</v>
      </c>
      <c r="C7" s="20"/>
      <c r="D7" s="14">
        <f>VLOOKUP($C$2,Data[],MATCH($B7,Data[#Headers],0),0)</f>
        <v>838</v>
      </c>
      <c r="E7" s="14">
        <f>VLOOKUP(EDATE($C$2,12),Data[],MATCH($B7,Data[#Headers],0),0)</f>
        <v>769</v>
      </c>
      <c r="G7">
        <f>VLOOKUP(DATE(YEAR($C$2)+1,MONTH($C$2),DAY($C$2)-1),Data[],MATCH($B7,Data[#Headers],0),0)</f>
        <v>703</v>
      </c>
      <c r="H7" s="4">
        <f>IFERROR(E7-G7,"")</f>
        <v>66</v>
      </c>
      <c r="J7" s="4">
        <f>E7-D7</f>
        <v>-69</v>
      </c>
      <c r="L7" s="16"/>
      <c r="M7" s="16"/>
    </row>
    <row r="8" spans="2:13" x14ac:dyDescent="0.25">
      <c r="B8" s="20" t="s">
        <v>4</v>
      </c>
      <c r="C8" s="20"/>
      <c r="D8" s="13">
        <f>VLOOKUP($C$2,Data[],MATCH($B8,Data[#Headers],0),0)</f>
        <v>57.48</v>
      </c>
      <c r="E8" s="13">
        <f>VLOOKUP(EDATE($C$2,12),Data[],MATCH($B8,Data[#Headers],0),0)</f>
        <v>52.74</v>
      </c>
      <c r="H8" s="4"/>
      <c r="J8" s="13">
        <f>E8-D8</f>
        <v>-4.7399999999999949</v>
      </c>
      <c r="L8" s="17">
        <f>IFERROR(H7/81,"")</f>
        <v>0.81481481481481477</v>
      </c>
      <c r="M8" s="17"/>
    </row>
    <row r="9" spans="2:13" x14ac:dyDescent="0.25">
      <c r="B9" s="20" t="s">
        <v>5</v>
      </c>
      <c r="C9" s="20"/>
      <c r="D9" s="13">
        <f>VLOOKUP($C$2,Data[],MATCH($B9,Data[#Headers],0),0)</f>
        <v>43688.27</v>
      </c>
      <c r="E9" s="13">
        <f>VLOOKUP(EDATE($C$2,12),Data[],MATCH($B9,Data[#Headers],0),0)</f>
        <v>43135.79</v>
      </c>
      <c r="G9">
        <f>VLOOKUP(DATE(YEAR($C$2)+1,MONTH($C$2),DAY($C$2)-1),Data[],MATCH($B9,Data[#Headers],0),0)</f>
        <v>39229.75</v>
      </c>
      <c r="H9" s="13">
        <f>IFERROR(E9-G9,"")</f>
        <v>3906.0400000000009</v>
      </c>
      <c r="J9" s="13">
        <f>E9-D9</f>
        <v>-552.47999999999593</v>
      </c>
    </row>
    <row r="10" spans="2:13" x14ac:dyDescent="0.25">
      <c r="B10" s="20" t="s">
        <v>6</v>
      </c>
      <c r="C10" s="20"/>
      <c r="D10" s="14">
        <f>VLOOKUP($C$2,Data[],MATCH($B10,Data[#Headers],0),0)</f>
        <v>850</v>
      </c>
      <c r="E10" s="14">
        <f>VLOOKUP(EDATE($C$2,12),Data[],MATCH($B10,Data[#Headers],0),0)</f>
        <v>826</v>
      </c>
      <c r="G10">
        <f>VLOOKUP(DATE(YEAR($C$2)+1,MONTH($C$2),DAY($C$2)-1),Data[],MATCH($B10,Data[#Headers],0),0)</f>
        <v>766</v>
      </c>
      <c r="H10" s="14">
        <f>IFERROR(E10-G10,"")</f>
        <v>60</v>
      </c>
      <c r="J10" s="4">
        <f>E10-D10</f>
        <v>-24</v>
      </c>
    </row>
    <row r="11" spans="2:13" x14ac:dyDescent="0.25">
      <c r="B11" s="21" t="s">
        <v>7</v>
      </c>
      <c r="C11" s="21"/>
      <c r="D11" s="12">
        <f>VLOOKUP($C$2,Data[],MATCH($B11,Data[#Headers],0),0)</f>
        <v>13599.37</v>
      </c>
      <c r="E11" s="12">
        <f>VLOOKUP(EDATE($C$2,12),Data[],MATCH($B11,Data[#Headers],0),0)</f>
        <v>13640.09</v>
      </c>
      <c r="G11">
        <f>VLOOKUP(DATE(YEAR($C$2)+1,MONTH($C$2),DAY($C$2)-1),Data[],MATCH($B11,Data[#Headers],0),0)</f>
        <v>12721.69</v>
      </c>
      <c r="H11" s="13">
        <f>IFERROR(E11-G11,"")</f>
        <v>918.39999999999964</v>
      </c>
      <c r="J11" s="12">
        <f>E11-D11</f>
        <v>40.719999999999345</v>
      </c>
    </row>
    <row r="12" spans="2:13" ht="15.75" thickBot="1" x14ac:dyDescent="0.3">
      <c r="B12" s="18"/>
      <c r="C12" s="18"/>
      <c r="D12" s="9"/>
      <c r="E12" s="9"/>
      <c r="H12" s="9"/>
      <c r="J12" s="9"/>
      <c r="L12" s="5" t="s">
        <v>10</v>
      </c>
      <c r="M12" s="6">
        <f>IF(E9=0,0,E9/E6)</f>
        <v>31.325918663761801</v>
      </c>
    </row>
    <row r="13" spans="2:13" ht="15.75" thickBot="1" x14ac:dyDescent="0.3">
      <c r="B13" s="19" t="s">
        <v>8</v>
      </c>
      <c r="C13" s="19"/>
      <c r="D13" s="11">
        <f>VLOOKUP($C$2,Data[],MATCH($B13,Data[#Headers],0),0)</f>
        <v>67071.399999999994</v>
      </c>
      <c r="E13" s="11">
        <f>VLOOKUP(EDATE($C$2,12),Data[],MATCH($B13,Data[#Headers],0),0)</f>
        <v>67378.210000000006</v>
      </c>
      <c r="G13">
        <f>VLOOKUP(DATE(YEAR($C$2)+1,MONTH($C$2),DAY($C$2)-1),Data[],MATCH($B13,Data[#Headers],0),0)</f>
        <v>61672.61</v>
      </c>
      <c r="H13" s="11">
        <f>IFERROR(E13-G13,"")</f>
        <v>5705.6000000000058</v>
      </c>
      <c r="J13" s="11">
        <f>E13-D13</f>
        <v>306.81000000001222</v>
      </c>
      <c r="L13" s="5" t="s">
        <v>9</v>
      </c>
      <c r="M13" s="8">
        <f>IF(D9=0,0,D9/D6)</f>
        <v>31.727138707334785</v>
      </c>
    </row>
    <row r="14" spans="2:13" x14ac:dyDescent="0.25">
      <c r="M14" s="7">
        <f>M12-M13</f>
        <v>-0.4012200435729838</v>
      </c>
    </row>
  </sheetData>
  <mergeCells count="10">
    <mergeCell ref="L5:M7"/>
    <mergeCell ref="L8:M8"/>
    <mergeCell ref="B12:C12"/>
    <mergeCell ref="B13:C13"/>
    <mergeCell ref="B6:C6"/>
    <mergeCell ref="B7:C7"/>
    <mergeCell ref="B8:C8"/>
    <mergeCell ref="B9:C9"/>
    <mergeCell ref="B10:C10"/>
    <mergeCell ref="B11:C11"/>
  </mergeCells>
  <conditionalFormatting sqref="M14">
    <cfRule type="cellIs" dxfId="13" priority="3" operator="greaterThan">
      <formula>0</formula>
    </cfRule>
    <cfRule type="cellIs" dxfId="12" priority="4" operator="lessThan">
      <formula>0</formula>
    </cfRule>
  </conditionalFormatting>
  <conditionalFormatting sqref="J7:J11 J13">
    <cfRule type="cellIs" dxfId="11" priority="1" operator="greaterThan">
      <formula>0</formula>
    </cfRule>
    <cfRule type="cellIs" dxfId="10" priority="2" operator="lessThan">
      <formula>0</formula>
    </cfRule>
  </conditionalFormatting>
  <dataValidations count="1">
    <dataValidation allowBlank="1" showInputMessage="1" showErrorMessage="1" prompt="Saisir le jour année _x000a_N-1" sqref="C2" xr:uid="{6D3BF7A2-CA6C-48C4-B328-515BCAB4A662}"/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FF23C-44D0-48DE-A6CB-857ECF1A204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AEA0DCD-658E-4020-8970-29A623A19D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Comparaison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Campanile Nîmes-Centre Mas-Carbonnel</dc:creator>
  <cp:lastModifiedBy>Laloute</cp:lastModifiedBy>
  <dcterms:created xsi:type="dcterms:W3CDTF">2019-03-19T00:41:16Z</dcterms:created>
  <dcterms:modified xsi:type="dcterms:W3CDTF">2019-03-21T13:39:39Z</dcterms:modified>
</cp:coreProperties>
</file>