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F. Eben-Emael\Documents\007 - Année scolaire 2018-2019\Divers\"/>
    </mc:Choice>
  </mc:AlternateContent>
  <xr:revisionPtr revIDLastSave="0" documentId="8_{CEAD0626-E2BA-41B9-A483-AB1298033882}" xr6:coauthVersionLast="36" xr6:coauthVersionMax="36" xr10:uidLastSave="{00000000-0000-0000-0000-000000000000}"/>
  <bookViews>
    <workbookView xWindow="0" yWindow="0" windowWidth="19200" windowHeight="8070" xr2:uid="{CE7A44ED-2620-4331-9623-A5F32F03B37C}"/>
  </bookViews>
  <sheets>
    <sheet name="Tableau" sheetId="2" r:id="rId1"/>
    <sheet name="Données" sheetId="1" r:id="rId2"/>
  </sheets>
  <definedNames>
    <definedName name="Fériés">Tableau3[[#All],[Jours fériés]]</definedName>
    <definedName name="Noms">Tableau1[#All]</definedName>
    <definedName name="Pause">Données!$C$1</definedName>
  </definedNames>
  <calcPr calcId="17902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8" i="2" l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9" i="2"/>
  <c r="G30" i="2"/>
  <c r="G31" i="2"/>
  <c r="G32" i="2"/>
  <c r="G33" i="2"/>
  <c r="G34" i="2"/>
  <c r="G35" i="2"/>
  <c r="G36" i="2"/>
  <c r="G37" i="2"/>
  <c r="G38" i="2"/>
  <c r="D4" i="2" l="1"/>
  <c r="E4" i="2"/>
  <c r="B5" i="2"/>
  <c r="B4" i="2"/>
  <c r="B9" i="2"/>
  <c r="B10" i="2" s="1"/>
  <c r="B10" i="1"/>
  <c r="B8" i="1"/>
  <c r="B7" i="1"/>
  <c r="B9" i="1"/>
  <c r="C5" i="2" s="1"/>
  <c r="C2" i="2"/>
  <c r="A8" i="2"/>
  <c r="A10" i="2" l="1"/>
  <c r="B11" i="2"/>
  <c r="D5" i="2"/>
  <c r="A9" i="2"/>
  <c r="E8" i="2"/>
  <c r="E9" i="2" l="1"/>
  <c r="E10" i="2"/>
  <c r="B12" i="2"/>
  <c r="A11" i="2"/>
  <c r="E11" i="2" l="1"/>
  <c r="A12" i="2"/>
  <c r="B13" i="2"/>
  <c r="E12" i="2" l="1"/>
  <c r="B14" i="2"/>
  <c r="A13" i="2"/>
  <c r="E13" i="2" l="1"/>
  <c r="B15" i="2"/>
  <c r="A14" i="2"/>
  <c r="E14" i="2" l="1"/>
  <c r="A15" i="2"/>
  <c r="B16" i="2"/>
  <c r="E15" i="2" l="1"/>
  <c r="A16" i="2"/>
  <c r="B17" i="2"/>
  <c r="E16" i="2" l="1"/>
  <c r="A17" i="2"/>
  <c r="B18" i="2"/>
  <c r="E17" i="2" l="1"/>
  <c r="A18" i="2"/>
  <c r="B19" i="2"/>
  <c r="E18" i="2" l="1"/>
  <c r="B20" i="2"/>
  <c r="A19" i="2"/>
  <c r="E19" i="2" l="1"/>
  <c r="A20" i="2"/>
  <c r="B21" i="2"/>
  <c r="E20" i="2" l="1"/>
  <c r="B22" i="2"/>
  <c r="A21" i="2"/>
  <c r="E21" i="2" l="1"/>
  <c r="B23" i="2"/>
  <c r="A22" i="2"/>
  <c r="E22" i="2" l="1"/>
  <c r="A23" i="2"/>
  <c r="B24" i="2"/>
  <c r="E23" i="2" l="1"/>
  <c r="A24" i="2"/>
  <c r="B25" i="2"/>
  <c r="E24" i="2" l="1"/>
  <c r="A25" i="2"/>
  <c r="B26" i="2"/>
  <c r="E25" i="2" l="1"/>
  <c r="A26" i="2"/>
  <c r="B27" i="2"/>
  <c r="E26" i="2" l="1"/>
  <c r="B28" i="2"/>
  <c r="A27" i="2"/>
  <c r="E27" i="2" l="1"/>
  <c r="A28" i="2"/>
  <c r="B29" i="2"/>
  <c r="E28" i="2" l="1"/>
  <c r="B30" i="2"/>
  <c r="A29" i="2"/>
  <c r="E29" i="2" l="1"/>
  <c r="B31" i="2"/>
  <c r="A30" i="2"/>
  <c r="E30" i="2" l="1"/>
  <c r="A31" i="2"/>
  <c r="B32" i="2"/>
  <c r="E31" i="2" l="1"/>
  <c r="A32" i="2"/>
  <c r="B33" i="2"/>
  <c r="E32" i="2" l="1"/>
  <c r="A33" i="2"/>
  <c r="B34" i="2"/>
  <c r="E33" i="2" l="1"/>
  <c r="A34" i="2"/>
  <c r="B35" i="2"/>
  <c r="E34" i="2" l="1"/>
  <c r="B36" i="2"/>
  <c r="A35" i="2"/>
  <c r="E35" i="2" l="1"/>
  <c r="A36" i="2"/>
  <c r="B37" i="2"/>
  <c r="E36" i="2" l="1"/>
  <c r="B38" i="2"/>
  <c r="A38" i="2" s="1"/>
  <c r="A37" i="2"/>
  <c r="E37" i="2" l="1"/>
  <c r="E38" i="2"/>
  <c r="F5" i="2" s="1"/>
  <c r="E5" i="2" l="1"/>
</calcChain>
</file>

<file path=xl/sharedStrings.xml><?xml version="1.0" encoding="utf-8"?>
<sst xmlns="http://schemas.openxmlformats.org/spreadsheetml/2006/main" count="38" uniqueCount="35">
  <si>
    <t>Prénom :</t>
  </si>
  <si>
    <t>Angélique</t>
  </si>
  <si>
    <t>Nom :</t>
  </si>
  <si>
    <t>Juillet</t>
  </si>
  <si>
    <t>21 jours car férié</t>
  </si>
  <si>
    <t>21/7 à récupérer</t>
  </si>
  <si>
    <t>Jours</t>
  </si>
  <si>
    <t>Heures restant à prester (récup.)</t>
  </si>
  <si>
    <t>Novembre</t>
  </si>
  <si>
    <t>20 jours car férié</t>
  </si>
  <si>
    <t>11/11 à récupérer</t>
  </si>
  <si>
    <t>Arrivée</t>
  </si>
  <si>
    <t>Départ</t>
  </si>
  <si>
    <t>Nb heures/jour</t>
  </si>
  <si>
    <t>Remarques</t>
  </si>
  <si>
    <t>Remarque</t>
  </si>
  <si>
    <t>Jours fériés</t>
  </si>
  <si>
    <t>Nom</t>
  </si>
  <si>
    <t>Prénom</t>
  </si>
  <si>
    <t>Férié</t>
  </si>
  <si>
    <t>Pire</t>
  </si>
  <si>
    <t>VA</t>
  </si>
  <si>
    <t>Carinne</t>
  </si>
  <si>
    <t>Longueville</t>
  </si>
  <si>
    <t>Offert</t>
  </si>
  <si>
    <t>Marie</t>
  </si>
  <si>
    <t>Février</t>
  </si>
  <si>
    <t>Maladie</t>
  </si>
  <si>
    <t>Martine</t>
  </si>
  <si>
    <t>Colaris</t>
  </si>
  <si>
    <t>Sylvie</t>
  </si>
  <si>
    <t>Félix</t>
  </si>
  <si>
    <t>Férié(s)</t>
  </si>
  <si>
    <t>Offert(s)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</si>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</sst>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h:mm:ss;@"/>
    <numFmt numFmtId="165" formatCode="[$-F800]dddd\,\ mmmm\ dd\,\ yyyy"/>
    <numFmt numFmtId="166" formatCode="dd\.mm\.yy;@"/>
    <numFmt numFmtId="167" formatCode="h&quot; h &quot;mm;@"/>
    <numFmt numFmtId="168" formatCode="[h]\ :\ mm\ ;\ @"/>
    <numFmt numFmtId="169" formatCode="[hh]\ &quot;h&quot;\ mm\ &quot;min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20" fontId="0" fillId="0" borderId="0" xfId="0" applyNumberFormat="1"/>
    <xf numFmtId="168" fontId="0" fillId="0" borderId="0" xfId="0" applyNumberFormat="1"/>
    <xf numFmtId="20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/>
    <xf numFmtId="0" fontId="3" fillId="0" borderId="0" xfId="0" applyFont="1"/>
    <xf numFmtId="0" fontId="0" fillId="3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9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quotePrefix="1"/>
    <xf numFmtId="16" fontId="0" fillId="0" borderId="0" xfId="0" applyNumberFormat="1"/>
    <xf numFmtId="0" fontId="4" fillId="0" borderId="0" xfId="0" quotePrefix="1" applyFont="1"/>
  </cellXfs>
  <cellStyles count="1">
    <cellStyle name="Normal" xfId="0" builtinId="0"/>
  </cellStyles>
  <dxfs count="9">
    <dxf>
      <numFmt numFmtId="0" formatCode="General"/>
    </dxf>
    <dxf>
      <font>
        <color theme="0"/>
      </font>
      <fill>
        <patternFill>
          <bgColor rgb="FF0066FF"/>
        </patternFill>
      </fill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h&quot; h &quot;mm;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E06E79-F5F9-428B-A892-48CC7758D633}" name="Tableau4" displayName="Tableau4" ref="C7:G38" totalsRowShown="0" headerRowDxfId="8">
  <autoFilter ref="C7:G38" xr:uid="{ED368F8D-4FE2-4FB7-BAEC-BCD4F9CFFD4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4C6EF280-719D-4B7A-B7B2-3154BCB98ACF}" name="Arrivée" dataDxfId="7"/>
    <tableColumn id="2" xr3:uid="{084409CC-EC42-4774-80AD-943704307B3E}" name="Départ" dataDxfId="6"/>
    <tableColumn id="3" xr3:uid="{11703059-1614-4F40-B518-503E840DCE0F}" name="Nb heures/jour" dataDxfId="5">
      <calculatedColumnFormula>IF(A8="Sa",(Tableau4[[#This Row],[Départ]]-Tableau4[[#This Row],[Arrivée]]-IF(AND(Tableau4[[#This Row],[Arrivée]]&lt;Pause,Tableau4[[#This Row],[Départ]]&gt;Pause),1/48,0))*1.5,IF(A8="Di",(Tableau4[[#This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calculatedColumnFormula>
    </tableColumn>
    <tableColumn id="4" xr3:uid="{ECBC2428-EBB8-4AB0-8241-19322F0E59E8}" name="Remarques"/>
    <tableColumn id="5" xr3:uid="{B9EDAA43-B6C8-4C56-B034-502EB354F332}" name="Fériés" dataDxfId="0">
      <calculatedColumnFormula>IF(AND(OR(A8="Sa",A8="Di"),COUNTIF(B8,Tableau3[Jours fériés])&gt;=1),-1,0)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08FB23-2338-4582-A398-BF681D5176D8}" name="Tableau2" displayName="Tableau2" ref="A1:A5" totalsRowShown="0">
  <autoFilter ref="A1:A5" xr:uid="{93770626-F787-4769-8E58-A00E396DF449}">
    <filterColumn colId="0" hiddenButton="1"/>
  </autoFilter>
  <tableColumns count="1">
    <tableColumn id="1" xr3:uid="{D4CADE8E-56AB-413B-8C7F-D6BCE65B0906}" name="Remarque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4D940D-7A70-43AD-A411-AAF0B90CD929}" name="Tableau3" displayName="Tableau3" ref="E1:E11" totalsRowShown="0" headerRowDxfId="4" dataDxfId="3">
  <autoFilter ref="E1:E11" xr:uid="{C366001C-0CA5-4AFF-AB78-87CE8E3BA966}">
    <filterColumn colId="0" hiddenButton="1"/>
  </autoFilter>
  <tableColumns count="1">
    <tableColumn id="1" xr3:uid="{2D1C1FCB-AAEE-4A75-9402-32F64F293FA5}" name="Jours fériés" dataDxfId="2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849793-4063-4762-A9B3-23DCD156A793}" name="Tableau1" displayName="Tableau1" ref="H1:I6" totalsRowShown="0">
  <autoFilter ref="H1:I6" xr:uid="{AF1EC206-C7D2-432C-B4FA-5ECEED0409FE}">
    <filterColumn colId="0" hiddenButton="1"/>
    <filterColumn colId="1" hiddenButton="1"/>
  </autoFilter>
  <sortState ref="H2:I6">
    <sortCondition ref="H2"/>
  </sortState>
  <tableColumns count="2">
    <tableColumn id="1" xr3:uid="{12334649-5778-4ABB-918F-241D0ED18425}" name="Nom"/>
    <tableColumn id="2" xr3:uid="{01CAA22D-F12F-4DFB-8DB6-2E25EFE912B3}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EFA0F-04EB-469A-AC70-43E643949F5E}">
  <dimension ref="A1:L46"/>
  <sheetViews>
    <sheetView tabSelected="1" workbookViewId="0"/>
  </sheetViews>
  <sheetFormatPr baseColWidth="10" defaultColWidth="11.42578125" defaultRowHeight="15" x14ac:dyDescent="0.25"/>
  <cols>
    <col min="1" max="1" width="3.42578125" bestFit="1" customWidth="1"/>
    <col min="2" max="2" width="11.85546875" customWidth="1"/>
    <col min="3" max="6" width="18" customWidth="1"/>
  </cols>
  <sheetData>
    <row r="1" spans="1:12" ht="16.5" thickBot="1" x14ac:dyDescent="0.3">
      <c r="B1" s="14" t="s">
        <v>0</v>
      </c>
      <c r="C1" s="15" t="s">
        <v>22</v>
      </c>
      <c r="E1" s="13"/>
    </row>
    <row r="2" spans="1:12" ht="15.75" x14ac:dyDescent="0.25">
      <c r="B2" s="14" t="s">
        <v>2</v>
      </c>
      <c r="C2" s="16" t="str">
        <f>IFERROR(VLOOKUP(C1,Tableau1[],2,FALSE),"")</f>
        <v>Longueville</v>
      </c>
    </row>
    <row r="3" spans="1:12" ht="15.75" thickBot="1" x14ac:dyDescent="0.3">
      <c r="H3" s="22" t="s">
        <v>3</v>
      </c>
      <c r="I3" s="22" t="s">
        <v>4</v>
      </c>
      <c r="J3" s="22"/>
      <c r="K3" s="22" t="s">
        <v>5</v>
      </c>
      <c r="L3" s="22"/>
    </row>
    <row r="4" spans="1:12" ht="42" customHeight="1" thickBot="1" x14ac:dyDescent="0.3">
      <c r="B4" s="21" t="str">
        <f>PROPER(TEXT(B8,"mmmm"))</f>
        <v>Juillet</v>
      </c>
      <c r="C4" s="17" t="s">
        <v>6</v>
      </c>
      <c r="D4" s="17" t="str">
        <f>"Heures à prester en"&amp;" "&amp;TEXT(B8,"mmmm")&amp;" "&amp;TEXT(B8,"aaaa")</f>
        <v>Heures à prester en juillet 2018</v>
      </c>
      <c r="E4" s="17" t="str">
        <f>"Heures prestées en"&amp;" "&amp;TEXT(B8,"mmmm")&amp;" "&amp;TEXT(B8,"aaaa")</f>
        <v>Heures prestées en juillet 2018</v>
      </c>
      <c r="F4" s="17" t="s">
        <v>7</v>
      </c>
      <c r="H4" s="22" t="s">
        <v>8</v>
      </c>
      <c r="I4" s="22" t="s">
        <v>9</v>
      </c>
      <c r="J4" s="22"/>
      <c r="K4" s="22" t="s">
        <v>10</v>
      </c>
      <c r="L4" s="22"/>
    </row>
    <row r="5" spans="1:12" ht="15.75" customHeight="1" thickBot="1" x14ac:dyDescent="0.3">
      <c r="B5" s="20" t="str">
        <f>TEXT(B8,"aaaa")</f>
        <v>2018</v>
      </c>
      <c r="C5" s="18">
        <f>NETWORKDAYS.INTL(B8,EOMONTH(B8,0),1,Tableau3[Jours fériés])-Données!B9</f>
        <v>22</v>
      </c>
      <c r="D5" s="19">
        <f>(C5*7.2)/24</f>
        <v>6.6000000000000005</v>
      </c>
      <c r="E5" s="19">
        <f>SUM(Tableau4[Nb heures/jour])</f>
        <v>6.4499999999999975</v>
      </c>
      <c r="F5" s="19">
        <f>(C5*7.2)/24-SUM(Tableau4[Nb heures/jour])</f>
        <v>0.15000000000000302</v>
      </c>
    </row>
    <row r="7" spans="1:12" ht="15.75" thickBot="1" x14ac:dyDescent="0.3">
      <c r="B7" s="24"/>
      <c r="C7" s="3" t="s">
        <v>11</v>
      </c>
      <c r="D7" s="3" t="s">
        <v>12</v>
      </c>
      <c r="E7" s="3" t="s">
        <v>13</v>
      </c>
      <c r="F7" s="3" t="s">
        <v>14</v>
      </c>
      <c r="G7" s="3" t="s">
        <v>34</v>
      </c>
    </row>
    <row r="8" spans="1:12" ht="15.75" thickBot="1" x14ac:dyDescent="0.3">
      <c r="A8" t="str">
        <f>IFERROR(LEFT(PROPER(TEXT(WEEKDAY(B8),"jjjj")),2),"")</f>
        <v>Di</v>
      </c>
      <c r="B8" s="9">
        <v>43282</v>
      </c>
      <c r="C8" s="7">
        <v>0.3125</v>
      </c>
      <c r="D8" s="7">
        <v>0.6333333333333333</v>
      </c>
      <c r="E8" s="8">
        <f>IF(A8="Sa",(Tableau4[[#This Row],[Départ]]-Tableau4[[#This Row],[Arrivée]]-IF(AND(Tableau4[[#This Row],[Arrivée]]&lt;Pause,Tableau4[[#This Row],[Départ]]&gt;Pause),1/48,0))*1.5,IF(A8="Di",(Tableau4[[#This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0.6</v>
      </c>
      <c r="G8">
        <f>IF(AND(OR(A8="Sa",A8="Di"),COUNTIF(B8,Tableau3[Jours fériés])&gt;=1),-1,0)</f>
        <v>0</v>
      </c>
      <c r="H8" s="23"/>
      <c r="I8" s="10"/>
    </row>
    <row r="9" spans="1:12" x14ac:dyDescent="0.25">
      <c r="A9" t="str">
        <f t="shared" ref="A9:A38" si="0">IFERROR(LEFT(PROPER(TEXT(WEEKDAY(B9),"jjjj")),2),"")</f>
        <v>Lu</v>
      </c>
      <c r="B9" s="5">
        <f>IFERROR(IF(B8=EOMONTH($B$8,0),"",B8+1),"")</f>
        <v>43283</v>
      </c>
      <c r="C9" s="7">
        <v>0.3125</v>
      </c>
      <c r="D9" s="7">
        <v>0.6333333333333333</v>
      </c>
      <c r="E9" s="6">
        <f>IF(A9="Sa",(Tableau4[[#This Row],[Départ]]-Tableau4[[#This Row],[Arrivée]]-IF(AND(Tableau4[[#This Row],[Arrivée]]&lt;Pause,Tableau4[[#This Row],[Départ]]&gt;Pause),1/48,0))*1.5,IF(A9="Di",(Tableau4[[#This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9">
        <f>IF(AND(OR(A9="Sa",A9="Di"),COUNTIF(B9,Tableau3[Jours fériés])&gt;=1),-1,0)</f>
        <v>0</v>
      </c>
      <c r="H9" s="23"/>
      <c r="I9" s="10"/>
    </row>
    <row r="10" spans="1:12" x14ac:dyDescent="0.25">
      <c r="A10" t="str">
        <f t="shared" si="0"/>
        <v>Ma</v>
      </c>
      <c r="B10" s="5">
        <f>IFERROR(IF(B9=EOMONTH($B$8,0),"",B9+1),"")</f>
        <v>43284</v>
      </c>
      <c r="C10" s="7">
        <v>0.3125</v>
      </c>
      <c r="D10" s="7">
        <v>0.6333333333333333</v>
      </c>
      <c r="E10" s="6">
        <f>IF(A10="Sa",(Tableau4[[#This Row],[Départ]]-Tableau4[[#This Row],[Arrivée]]-IF(AND(Tableau4[[#This Row],[Arrivée]]&lt;Pause,Tableau4[[#This Row],[Départ]]&gt;Pause),1/48,0))*1.5,IF(A10="Di",(Tableau4[[#This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10">
        <f>IF(AND(OR(A10="Sa",A10="Di"),COUNTIF(B10,Tableau3[Jours fériés])&gt;=1),-1,0)</f>
        <v>0</v>
      </c>
      <c r="H10" s="25"/>
    </row>
    <row r="11" spans="1:12" x14ac:dyDescent="0.25">
      <c r="A11" t="str">
        <f t="shared" si="0"/>
        <v>Me</v>
      </c>
      <c r="B11" s="5">
        <f t="shared" ref="B11:B38" si="1">IFERROR(IF(B10=EOMONTH($B$8,0),"",B10+1),"")</f>
        <v>43285</v>
      </c>
      <c r="C11" s="7">
        <v>0.3125</v>
      </c>
      <c r="D11" s="7">
        <v>0.6333333333333333</v>
      </c>
      <c r="E11" s="6">
        <f>IF(A11="Sa",(Tableau4[[#This Row],[Départ]]-Tableau4[[#This Row],[Arrivée]]-IF(AND(Tableau4[[#This Row],[Arrivée]]&lt;Pause,Tableau4[[#This Row],[Départ]]&gt;Pause),1/48,0))*1.5,IF(A11="Di",(Tableau4[[#This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11">
        <f>IF(AND(OR(A11="Sa",A11="Di"),COUNTIF(B11,Tableau3[Jours fériés])&gt;=1),-1,0)</f>
        <v>0</v>
      </c>
      <c r="I11" s="11"/>
    </row>
    <row r="12" spans="1:12" x14ac:dyDescent="0.25">
      <c r="A12" t="str">
        <f t="shared" si="0"/>
        <v>Je</v>
      </c>
      <c r="B12" s="5">
        <f t="shared" si="1"/>
        <v>43286</v>
      </c>
      <c r="C12" s="7">
        <v>0.3125</v>
      </c>
      <c r="D12" s="7">
        <v>0.6333333333333333</v>
      </c>
      <c r="E12" s="6">
        <f>IF(A12="Sa",(Tableau4[[#This Row],[Départ]]-Tableau4[[#This Row],[Arrivée]]-IF(AND(Tableau4[[#This Row],[Arrivée]]&lt;Pause,Tableau4[[#This Row],[Départ]]&gt;Pause),1/48,0))*1.5,IF(A12="Di",(Tableau4[[#This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12">
        <f>IF(AND(OR(A12="Sa",A12="Di"),COUNTIF(B12,Tableau3[Jours fériés])&gt;=1),-1,0)</f>
        <v>0</v>
      </c>
    </row>
    <row r="13" spans="1:12" x14ac:dyDescent="0.25">
      <c r="A13" t="str">
        <f t="shared" si="0"/>
        <v>Ve</v>
      </c>
      <c r="B13" s="5">
        <f t="shared" si="1"/>
        <v>43287</v>
      </c>
      <c r="C13" s="7"/>
      <c r="D13" s="7"/>
      <c r="E13" s="6">
        <f>IF(A13="Sa",(Tableau4[[#This Row],[Départ]]-Tableau4[[#This Row],[Arrivée]]-IF(AND(Tableau4[[#This Row],[Arrivée]]&lt;Pause,Tableau4[[#This Row],[Départ]]&gt;Pause),1/48,0))*1.5,IF(A13="Di",(Tableau4[[#This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13">
        <f>IF(AND(OR(A13="Sa",A13="Di"),COUNTIF(B13,Tableau3[Jours fériés])&gt;=1),-1,0)</f>
        <v>0</v>
      </c>
    </row>
    <row r="14" spans="1:12" x14ac:dyDescent="0.25">
      <c r="A14" t="str">
        <f t="shared" si="0"/>
        <v>Sa</v>
      </c>
      <c r="B14" s="5">
        <f t="shared" si="1"/>
        <v>43288</v>
      </c>
      <c r="C14" s="7"/>
      <c r="D14" s="7"/>
      <c r="E14" s="6">
        <f>IF(A14="Sa",(Tableau4[[#This Row],[Départ]]-Tableau4[[#This Row],[Arrivée]]-IF(AND(Tableau4[[#This Row],[Arrivée]]&lt;Pause,Tableau4[[#This Row],[Départ]]&gt;Pause),1/48,0))*1.5,IF(A14="Di",(Tableau4[[#This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14">
        <f>IF(AND(OR(A14="Sa",A14="Di"),COUNTIF(B14,Tableau3[Jours fériés])&gt;=1),-1,0)</f>
        <v>0</v>
      </c>
    </row>
    <row r="15" spans="1:12" x14ac:dyDescent="0.25">
      <c r="A15" t="str">
        <f t="shared" si="0"/>
        <v>Di</v>
      </c>
      <c r="B15" s="5">
        <f t="shared" si="1"/>
        <v>43289</v>
      </c>
      <c r="C15" s="7">
        <v>0.3125</v>
      </c>
      <c r="D15" s="7">
        <v>0.6333333333333333</v>
      </c>
      <c r="E15" s="6">
        <f>IF(A15="Sa",(Tableau4[[#This Row],[Départ]]-Tableau4[[#This Row],[Arrivée]]-IF(AND(Tableau4[[#This Row],[Arrivée]]&lt;Pause,Tableau4[[#This Row],[Départ]]&gt;Pause),1/48,0))*1.5,IF(A15="Di",(Tableau4[[#This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0.6</v>
      </c>
      <c r="G15">
        <f>IF(AND(OR(A15="Sa",A15="Di"),COUNTIF(B15,Tableau3[Jours fériés])&gt;=1),-1,0)</f>
        <v>0</v>
      </c>
    </row>
    <row r="16" spans="1:12" x14ac:dyDescent="0.25">
      <c r="A16" t="str">
        <f t="shared" si="0"/>
        <v>Lu</v>
      </c>
      <c r="B16" s="5">
        <f t="shared" si="1"/>
        <v>43290</v>
      </c>
      <c r="C16" s="7">
        <v>0.3125</v>
      </c>
      <c r="D16" s="7">
        <v>0.6333333333333333</v>
      </c>
      <c r="E16" s="6">
        <f>IF(A16="Sa",(Tableau4[[#This Row],[Départ]]-Tableau4[[#This Row],[Arrivée]]-IF(AND(Tableau4[[#This Row],[Arrivée]]&lt;Pause,Tableau4[[#This Row],[Départ]]&gt;Pause),1/48,0))*1.5,IF(A16="Di",(Tableau4[[#This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16">
        <f>IF(AND(OR(A16="Sa",A16="Di"),COUNTIF(B16,Tableau3[Jours fériés])&gt;=1),-1,0)</f>
        <v>0</v>
      </c>
    </row>
    <row r="17" spans="1:7" x14ac:dyDescent="0.25">
      <c r="A17" t="str">
        <f t="shared" si="0"/>
        <v>Ma</v>
      </c>
      <c r="B17" s="5">
        <f t="shared" si="1"/>
        <v>43291</v>
      </c>
      <c r="C17" s="7">
        <v>0.3125</v>
      </c>
      <c r="D17" s="7">
        <v>0.6333333333333333</v>
      </c>
      <c r="E17" s="6">
        <f>IF(A17="Sa",(Tableau4[[#This Row],[Départ]]-Tableau4[[#This Row],[Arrivée]]-IF(AND(Tableau4[[#This Row],[Arrivée]]&lt;Pause,Tableau4[[#This Row],[Départ]]&gt;Pause),1/48,0))*1.5,IF(A17="Di",(Tableau4[[#This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17">
        <f>IF(AND(OR(A17="Sa",A17="Di"),COUNTIF(B17,Tableau3[Jours fériés])&gt;=1),-1,0)</f>
        <v>0</v>
      </c>
    </row>
    <row r="18" spans="1:7" x14ac:dyDescent="0.25">
      <c r="A18" t="str">
        <f t="shared" si="0"/>
        <v>Me</v>
      </c>
      <c r="B18" s="5">
        <f t="shared" si="1"/>
        <v>43292</v>
      </c>
      <c r="C18" s="7">
        <v>0.3125</v>
      </c>
      <c r="D18" s="7">
        <v>0.6333333333333333</v>
      </c>
      <c r="E18" s="6">
        <f>IF(A18="Sa",(Tableau4[[#This Row],[Départ]]-Tableau4[[#This Row],[Arrivée]]-IF(AND(Tableau4[[#This Row],[Arrivée]]&lt;Pause,Tableau4[[#This Row],[Départ]]&gt;Pause),1/48,0))*1.5,IF(A18="Di",(Tableau4[[#This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18">
        <f>IF(AND(OR(A18="Sa",A18="Di"),COUNTIF(B18,Tableau3[Jours fériés])&gt;=1),-1,0)</f>
        <v>0</v>
      </c>
    </row>
    <row r="19" spans="1:7" x14ac:dyDescent="0.25">
      <c r="A19" t="str">
        <f t="shared" si="0"/>
        <v>Je</v>
      </c>
      <c r="B19" s="5">
        <f t="shared" si="1"/>
        <v>43293</v>
      </c>
      <c r="C19" s="7">
        <v>0.3125</v>
      </c>
      <c r="D19" s="7">
        <v>0.6333333333333333</v>
      </c>
      <c r="E19" s="6">
        <f>IF(A19="Sa",(Tableau4[[#This Row],[Départ]]-Tableau4[[#This Row],[Arrivée]]-IF(AND(Tableau4[[#This Row],[Arrivée]]&lt;Pause,Tableau4[[#This Row],[Départ]]&gt;Pause),1/48,0))*1.5,IF(A19="Di",(Tableau4[[#This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19">
        <f>IF(AND(OR(A19="Sa",A19="Di"),COUNTIF(B19,Tableau3[Jours fériés])&gt;=1),-1,0)</f>
        <v>0</v>
      </c>
    </row>
    <row r="20" spans="1:7" x14ac:dyDescent="0.25">
      <c r="A20" t="str">
        <f t="shared" si="0"/>
        <v>Ve</v>
      </c>
      <c r="B20" s="5">
        <f t="shared" si="1"/>
        <v>43294</v>
      </c>
      <c r="C20" s="7">
        <v>0.3125</v>
      </c>
      <c r="D20" s="7">
        <v>0.6333333333333333</v>
      </c>
      <c r="E20" s="6">
        <f>IF(A20="Sa",(Tableau4[[#This Row],[Départ]]-Tableau4[[#This Row],[Arrivée]]-IF(AND(Tableau4[[#This Row],[Arrivée]]&lt;Pause,Tableau4[[#This Row],[Départ]]&gt;Pause),1/48,0))*1.5,IF(A20="Di",(Tableau4[[#This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20">
        <f>IF(AND(OR(A20="Sa",A20="Di"),COUNTIF(B20,Tableau3[Jours fériés])&gt;=1),-1,0)</f>
        <v>0</v>
      </c>
    </row>
    <row r="21" spans="1:7" x14ac:dyDescent="0.25">
      <c r="A21" t="str">
        <f t="shared" si="0"/>
        <v>Sa</v>
      </c>
      <c r="B21" s="5">
        <f t="shared" si="1"/>
        <v>43295</v>
      </c>
      <c r="C21" s="7">
        <v>0.3125</v>
      </c>
      <c r="D21" s="7">
        <v>0.6333333333333333</v>
      </c>
      <c r="E21" s="6">
        <f>IF(A21="Sa",(Tableau4[[#This Row],[Départ]]-Tableau4[[#This Row],[Arrivée]]-IF(AND(Tableau4[[#This Row],[Arrivée]]&lt;Pause,Tableau4[[#This Row],[Départ]]&gt;Pause),1/48,0))*1.5,IF(A21="Di",(Tableau4[[#This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0.44999999999999996</v>
      </c>
      <c r="G21">
        <f>IF(AND(OR(A21="Sa",A21="Di"),COUNTIF(B21,Tableau3[Jours fériés])&gt;=1),-1,0)</f>
        <v>0</v>
      </c>
    </row>
    <row r="22" spans="1:7" x14ac:dyDescent="0.25">
      <c r="A22" t="str">
        <f t="shared" si="0"/>
        <v>Di</v>
      </c>
      <c r="B22" s="5">
        <f t="shared" si="1"/>
        <v>43296</v>
      </c>
      <c r="C22" s="7">
        <v>0.3125</v>
      </c>
      <c r="D22" s="7">
        <v>0.6333333333333333</v>
      </c>
      <c r="E22" s="6">
        <f>IF(A22="Sa",(Tableau4[[#This Row],[Départ]]-Tableau4[[#This Row],[Arrivée]]-IF(AND(Tableau4[[#This Row],[Arrivée]]&lt;Pause,Tableau4[[#This Row],[Départ]]&gt;Pause),1/48,0))*1.5,IF(A22="Di",(Tableau4[[#This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0.6</v>
      </c>
      <c r="G22">
        <f>IF(AND(OR(A22="Sa",A22="Di"),COUNTIF(B22,Tableau3[Jours fériés])&gt;=1),-1,0)</f>
        <v>0</v>
      </c>
    </row>
    <row r="23" spans="1:7" x14ac:dyDescent="0.25">
      <c r="A23" t="str">
        <f t="shared" si="0"/>
        <v>Lu</v>
      </c>
      <c r="B23" s="5">
        <f t="shared" si="1"/>
        <v>43297</v>
      </c>
      <c r="C23" s="7">
        <v>0.3125</v>
      </c>
      <c r="D23" s="7">
        <v>0.6333333333333333</v>
      </c>
      <c r="E23" s="6">
        <f>IF(A23="Sa",(Tableau4[[#This Row],[Départ]]-Tableau4[[#This Row],[Arrivée]]-IF(AND(Tableau4[[#This Row],[Arrivée]]&lt;Pause,Tableau4[[#This Row],[Départ]]&gt;Pause),1/48,0))*1.5,IF(A23="Di",(Tableau4[[#This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23">
        <f>IF(AND(OR(A23="Sa",A23="Di"),COUNTIF(B23,Tableau3[Jours fériés])&gt;=1),-1,0)</f>
        <v>0</v>
      </c>
    </row>
    <row r="24" spans="1:7" x14ac:dyDescent="0.25">
      <c r="A24" t="str">
        <f t="shared" si="0"/>
        <v>Ma</v>
      </c>
      <c r="B24" s="5">
        <f t="shared" si="1"/>
        <v>43298</v>
      </c>
      <c r="C24" s="7">
        <v>0.3125</v>
      </c>
      <c r="D24" s="7">
        <v>0.6333333333333333</v>
      </c>
      <c r="E24" s="6">
        <f>IF(A24="Sa",(Tableau4[[#This Row],[Départ]]-Tableau4[[#This Row],[Arrivée]]-IF(AND(Tableau4[[#This Row],[Arrivée]]&lt;Pause,Tableau4[[#This Row],[Départ]]&gt;Pause),1/48,0))*1.5,IF(A24="Di",(Tableau4[[#This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24">
        <f>IF(AND(OR(A24="Sa",A24="Di"),COUNTIF(B24,Tableau3[Jours fériés])&gt;=1),-1,0)</f>
        <v>0</v>
      </c>
    </row>
    <row r="25" spans="1:7" x14ac:dyDescent="0.25">
      <c r="A25" t="str">
        <f t="shared" si="0"/>
        <v>Me</v>
      </c>
      <c r="B25" s="5">
        <f t="shared" si="1"/>
        <v>43299</v>
      </c>
      <c r="C25" s="7">
        <v>0.3125</v>
      </c>
      <c r="D25" s="7">
        <v>0.6333333333333333</v>
      </c>
      <c r="E25" s="6">
        <f>IF(A25="Sa",(Tableau4[[#This Row],[Départ]]-Tableau4[[#This Row],[Arrivée]]-IF(AND(Tableau4[[#This Row],[Arrivée]]&lt;Pause,Tableau4[[#This Row],[Départ]]&gt;Pause),1/48,0))*1.5,IF(A25="Di",(Tableau4[[#This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25">
        <f>IF(AND(OR(A25="Sa",A25="Di"),COUNTIF(B25,Tableau3[Jours fériés])&gt;=1),-1,0)</f>
        <v>0</v>
      </c>
    </row>
    <row r="26" spans="1:7" x14ac:dyDescent="0.25">
      <c r="A26" t="str">
        <f t="shared" si="0"/>
        <v>Je</v>
      </c>
      <c r="B26" s="5">
        <f t="shared" si="1"/>
        <v>43300</v>
      </c>
      <c r="C26" s="7">
        <v>0.3125</v>
      </c>
      <c r="D26" s="7">
        <v>0.6333333333333333</v>
      </c>
      <c r="E26" s="6">
        <f>IF(A26="Sa",(Tableau4[[#This Row],[Départ]]-Tableau4[[#This Row],[Arrivée]]-IF(AND(Tableau4[[#This Row],[Arrivée]]&lt;Pause,Tableau4[[#This Row],[Départ]]&gt;Pause),1/48,0))*1.5,IF(A26="Di",(Tableau4[[#This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26">
        <f>IF(AND(OR(A26="Sa",A26="Di"),COUNTIF(B26,Tableau3[Jours fériés])&gt;=1),-1,0)</f>
        <v>0</v>
      </c>
    </row>
    <row r="27" spans="1:7" x14ac:dyDescent="0.25">
      <c r="A27" t="str">
        <f t="shared" si="0"/>
        <v>Ve</v>
      </c>
      <c r="B27" s="5">
        <f t="shared" si="1"/>
        <v>43301</v>
      </c>
      <c r="C27" s="7">
        <v>0.3125</v>
      </c>
      <c r="D27" s="7">
        <v>0.6333333333333333</v>
      </c>
      <c r="E27" s="6">
        <f>IF(A27="Sa",(Tableau4[[#This Row],[Départ]]-Tableau4[[#This Row],[Arrivée]]-IF(AND(Tableau4[[#This Row],[Arrivée]]&lt;Pause,Tableau4[[#This Row],[Départ]]&gt;Pause),1/48,0))*1.5,IF(A27="Di",(Tableau4[[#This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0.3</v>
      </c>
      <c r="G27">
        <f>IF(AND(OR(A27="Sa",A27="Di"),COUNTIF(B27,Tableau3[Jours fériés])&gt;=1),-1,0)</f>
        <v>0</v>
      </c>
    </row>
    <row r="28" spans="1:7" x14ac:dyDescent="0.25">
      <c r="A28" t="str">
        <f t="shared" si="0"/>
        <v>Sa</v>
      </c>
      <c r="B28" s="5">
        <f t="shared" si="1"/>
        <v>43302</v>
      </c>
      <c r="C28" s="7"/>
      <c r="D28" s="7"/>
      <c r="E28" s="6">
        <f>IF(A28="Sa",(Tableau4[[#This Row],[Départ]]-Tableau4[[#This Row],[Arrivée]]-IF(AND(Tableau4[[#This Row],[Arrivée]]&lt;Pause,Tableau4[[#This Row],[Départ]]&gt;Pause),1/48,0))*1.5,IF(A28="Di",(Tableau4[[#This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28">
        <f>IF(AND(OR(A28="Sa",A28="Di"),COUNTIF(B28,Tableau3[Jours fériés])&gt;=1),-1,0)</f>
        <v>0</v>
      </c>
    </row>
    <row r="29" spans="1:7" x14ac:dyDescent="0.25">
      <c r="A29" t="str">
        <f t="shared" si="0"/>
        <v>Di</v>
      </c>
      <c r="B29" s="5">
        <f t="shared" si="1"/>
        <v>43303</v>
      </c>
      <c r="C29" s="7"/>
      <c r="D29" s="7"/>
      <c r="E29" s="6">
        <f>IF(A29="Sa",(Tableau4[[#This Row],[Départ]]-Tableau4[[#This Row],[Arrivée]]-IF(AND(Tableau4[[#This Row],[Arrivée]]&lt;Pause,Tableau4[[#This Row],[Départ]]&gt;Pause),1/48,0))*1.5,IF(A29="Di",(Tableau4[[#This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29">
        <f>IF(AND(OR(A29="Sa",A29="Di"),COUNTIF(B29,Tableau3[Jours fériés])&gt;=1),-1,0)</f>
        <v>0</v>
      </c>
    </row>
    <row r="30" spans="1:7" x14ac:dyDescent="0.25">
      <c r="A30" t="str">
        <f t="shared" si="0"/>
        <v>Lu</v>
      </c>
      <c r="B30" s="5">
        <f t="shared" si="1"/>
        <v>43304</v>
      </c>
      <c r="C30" s="12"/>
      <c r="D30" s="12"/>
      <c r="E30" s="6">
        <f>IF(A30="Sa",(Tableau4[[#This Row],[Départ]]-Tableau4[[#This Row],[Arrivée]]-IF(AND(Tableau4[[#This Row],[Arrivée]]&lt;Pause,Tableau4[[#This Row],[Départ]]&gt;Pause),1/48,0))*1.5,IF(A30="Di",(Tableau4[[#This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0">
        <f>IF(AND(OR(A30="Sa",A30="Di"),COUNTIF(B30,Tableau3[Jours fériés])&gt;=1),-1,0)</f>
        <v>0</v>
      </c>
    </row>
    <row r="31" spans="1:7" x14ac:dyDescent="0.25">
      <c r="A31" t="str">
        <f t="shared" si="0"/>
        <v>Ma</v>
      </c>
      <c r="B31" s="5">
        <f t="shared" si="1"/>
        <v>43305</v>
      </c>
      <c r="C31" s="12"/>
      <c r="D31" s="12"/>
      <c r="E31" s="6">
        <f>IF(A31="Sa",(Tableau4[[#This Row],[Départ]]-Tableau4[[#This Row],[Arrivée]]-IF(AND(Tableau4[[#This Row],[Arrivée]]&lt;Pause,Tableau4[[#This Row],[Départ]]&gt;Pause),1/48,0))*1.5,IF(A31="Di",(Tableau4[[#This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1">
        <f>IF(AND(OR(A31="Sa",A31="Di"),COUNTIF(B31,Tableau3[Jours fériés])&gt;=1),-1,0)</f>
        <v>0</v>
      </c>
    </row>
    <row r="32" spans="1:7" x14ac:dyDescent="0.25">
      <c r="A32" t="str">
        <f t="shared" si="0"/>
        <v>Me</v>
      </c>
      <c r="B32" s="5">
        <f t="shared" si="1"/>
        <v>43306</v>
      </c>
      <c r="C32" s="3"/>
      <c r="D32" s="3"/>
      <c r="E32" s="6">
        <f>IF(A32="Sa",(Tableau4[[#This Row],[Départ]]-Tableau4[[#This Row],[Arrivée]]-IF(AND(Tableau4[[#This Row],[Arrivée]]&lt;Pause,Tableau4[[#This Row],[Départ]]&gt;Pause),1/48,0))*1.5,IF(A32="Di",(Tableau4[[#This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2">
        <f>IF(AND(OR(A32="Sa",A32="Di"),COUNTIF(B32,Tableau3[Jours fériés])&gt;=1),-1,0)</f>
        <v>0</v>
      </c>
    </row>
    <row r="33" spans="1:7" x14ac:dyDescent="0.25">
      <c r="A33" t="str">
        <f t="shared" si="0"/>
        <v>Je</v>
      </c>
      <c r="B33" s="5">
        <f t="shared" si="1"/>
        <v>43307</v>
      </c>
      <c r="C33" s="12"/>
      <c r="D33" s="12"/>
      <c r="E33" s="6">
        <f>IF(A33="Sa",(Tableau4[[#This Row],[Départ]]-Tableau4[[#This Row],[Arrivée]]-IF(AND(Tableau4[[#This Row],[Arrivée]]&lt;Pause,Tableau4[[#This Row],[Départ]]&gt;Pause),1/48,0))*1.5,IF(A33="Di",(Tableau4[[#This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3">
        <f>IF(AND(OR(A33="Sa",A33="Di"),COUNTIF(B33,Tableau3[Jours fériés])&gt;=1),-1,0)</f>
        <v>0</v>
      </c>
    </row>
    <row r="34" spans="1:7" x14ac:dyDescent="0.25">
      <c r="A34" t="str">
        <f t="shared" si="0"/>
        <v>Ve</v>
      </c>
      <c r="B34" s="5">
        <f t="shared" si="1"/>
        <v>43308</v>
      </c>
      <c r="C34" s="3"/>
      <c r="D34" s="3"/>
      <c r="E34" s="6">
        <f>IF(A34="Sa",(Tableau4[[#This Row],[Départ]]-Tableau4[[#This Row],[Arrivée]]-IF(AND(Tableau4[[#This Row],[Arrivée]]&lt;Pause,Tableau4[[#This Row],[Départ]]&gt;Pause),1/48,0))*1.5,IF(A34="Di",(Tableau4[[#This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4">
        <f>IF(AND(OR(A34="Sa",A34="Di"),COUNTIF(B34,Tableau3[Jours fériés])&gt;=1),-1,0)</f>
        <v>0</v>
      </c>
    </row>
    <row r="35" spans="1:7" x14ac:dyDescent="0.25">
      <c r="A35" t="str">
        <f t="shared" si="0"/>
        <v>Sa</v>
      </c>
      <c r="B35" s="5">
        <f t="shared" si="1"/>
        <v>43309</v>
      </c>
      <c r="C35" s="12"/>
      <c r="D35" s="12"/>
      <c r="E35" s="6">
        <f>IF(A35="Sa",(Tableau4[[#This Row],[Départ]]-Tableau4[[#This Row],[Arrivée]]-IF(AND(Tableau4[[#This Row],[Arrivée]]&lt;Pause,Tableau4[[#This Row],[Départ]]&gt;Pause),1/48,0))*1.5,IF(A35="Di",(Tableau4[[#This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5">
        <f>IF(AND(OR(A35="Sa",A35="Di"),COUNTIF(B35,Tableau3[Jours fériés])&gt;=1),-1,0)</f>
        <v>0</v>
      </c>
    </row>
    <row r="36" spans="1:7" x14ac:dyDescent="0.25">
      <c r="A36" t="str">
        <f t="shared" si="0"/>
        <v>Di</v>
      </c>
      <c r="B36" s="5">
        <f>IFERROR(IF(B35=EOMONTH($B$8,0),"",B35+1),"")</f>
        <v>43310</v>
      </c>
      <c r="C36" s="12"/>
      <c r="D36" s="12"/>
      <c r="E36" s="6">
        <f>IF(A36="Sa",(Tableau4[[#This Row],[Départ]]-Tableau4[[#This Row],[Arrivée]]-IF(AND(Tableau4[[#This Row],[Arrivée]]&lt;Pause,Tableau4[[#This Row],[Départ]]&gt;Pause),1/48,0))*1.5,IF(A36="Di",(Tableau4[[#This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6">
        <f>IF(AND(OR(A36="Sa",A36="Di"),COUNTIF(B36,Tableau3[Jours fériés])&gt;=1),-1,0)</f>
        <v>0</v>
      </c>
    </row>
    <row r="37" spans="1:7" x14ac:dyDescent="0.25">
      <c r="A37" t="str">
        <f t="shared" si="0"/>
        <v>Lu</v>
      </c>
      <c r="B37" s="5">
        <f t="shared" si="1"/>
        <v>43311</v>
      </c>
      <c r="C37" s="12"/>
      <c r="D37" s="12"/>
      <c r="E37" s="6">
        <f>IF(A37="Sa",(Tableau4[[#This Row],[Départ]]-Tableau4[[#This Row],[Arrivée]]-IF(AND(Tableau4[[#This Row],[Arrivée]]&lt;Pause,Tableau4[[#This Row],[Départ]]&gt;Pause),1/48,0))*1.5,IF(A37="Di",(Tableau4[[#This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7">
        <f>IF(AND(OR(A37="Sa",A37="Di"),COUNTIF(B37,Tableau3[Jours fériés])&gt;=1),-1,0)</f>
        <v>0</v>
      </c>
    </row>
    <row r="38" spans="1:7" x14ac:dyDescent="0.25">
      <c r="A38" t="str">
        <f t="shared" si="0"/>
        <v>Ma</v>
      </c>
      <c r="B38" s="5">
        <f t="shared" si="1"/>
        <v>43312</v>
      </c>
      <c r="C38" s="12"/>
      <c r="D38" s="12"/>
      <c r="E38" s="6">
        <f>IF(A38="Sa",(Tableau4[[#This Row],[Départ]]-Tableau4[[#This Row],[Arrivée]]-IF(AND(Tableau4[[#This Row],[Arrivée]]&lt;Pause,Tableau4[[#This Row],[Départ]]&gt;Pause),1/48,0))*1.5,IF(A38="Di",(Tableau4[[#This Row],[Départ]]-Tableau4[[#This Row],[Arrivée]]-IF(AND(Tableau4[[#This Row],[Arrivée]]&lt;Pause,Tableau4[[#This Row],[Départ]]&gt;Pause),1/48,0))*2,(Tableau4[[#This Row],[Départ]]-Tableau4[[#This Row],[Arrivée]]-IF(AND(Tableau4[[#This Row],[Arrivée]]&lt;Pause,Tableau4[[#This Row],[Départ]]&gt;Pause),1/48,0))))</f>
        <v>0</v>
      </c>
      <c r="G38">
        <f>IF(AND(OR(A38="Sa",A38="Di"),COUNTIF(B38,Tableau3[Jours fériés])&gt;=1),-1,0)</f>
        <v>0</v>
      </c>
    </row>
    <row r="39" spans="1:7" x14ac:dyDescent="0.25">
      <c r="B39" s="5"/>
    </row>
    <row r="40" spans="1:7" x14ac:dyDescent="0.25">
      <c r="B40" s="5"/>
    </row>
    <row r="41" spans="1:7" x14ac:dyDescent="0.25">
      <c r="B41" s="4"/>
    </row>
    <row r="42" spans="1:7" x14ac:dyDescent="0.25">
      <c r="B42" s="5"/>
    </row>
    <row r="43" spans="1:7" x14ac:dyDescent="0.25">
      <c r="B43" s="4"/>
    </row>
    <row r="44" spans="1:7" x14ac:dyDescent="0.25">
      <c r="B44" s="5"/>
    </row>
    <row r="45" spans="1:7" x14ac:dyDescent="0.25">
      <c r="B45" s="4"/>
    </row>
    <row r="46" spans="1:7" x14ac:dyDescent="0.25">
      <c r="B46" s="5"/>
    </row>
  </sheetData>
  <conditionalFormatting sqref="A8 C8:F8 A9:F38">
    <cfRule type="expression" dxfId="1" priority="10">
      <formula>OR($A8="Di",$A8="Sa")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79EAFCB-F5AE-46FF-A0CE-F105FEB256F7}">
          <x14:formula1>
            <xm:f>Données!$A$2:$A$5</xm:f>
          </x14:formula1>
          <xm:sqref>F8:F38</xm:sqref>
        </x14:dataValidation>
        <x14:dataValidation type="list" allowBlank="1" showInputMessage="1" showErrorMessage="1" xr:uid="{B3F6E2C0-703A-4F7B-BB5C-0D525A09EA9F}">
          <x14:formula1>
            <xm:f>Données!$H$2:$H$6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E0D58-761D-4AF8-BE8D-2014465A5A14}">
  <dimension ref="A1:I11"/>
  <sheetViews>
    <sheetView workbookViewId="0">
      <selection activeCell="E11" sqref="E11"/>
    </sheetView>
  </sheetViews>
  <sheetFormatPr baseColWidth="10" defaultColWidth="11.42578125" defaultRowHeight="15" x14ac:dyDescent="0.25"/>
  <cols>
    <col min="5" max="5" width="26.5703125" bestFit="1" customWidth="1"/>
  </cols>
  <sheetData>
    <row r="1" spans="1:9" x14ac:dyDescent="0.25">
      <c r="A1" t="s">
        <v>15</v>
      </c>
      <c r="C1" s="1">
        <v>0.54097222222222219</v>
      </c>
      <c r="E1" s="3" t="s">
        <v>16</v>
      </c>
      <c r="H1" t="s">
        <v>17</v>
      </c>
      <c r="I1" t="s">
        <v>18</v>
      </c>
    </row>
    <row r="2" spans="1:9" x14ac:dyDescent="0.25">
      <c r="A2" t="s">
        <v>19</v>
      </c>
      <c r="E2" s="2">
        <v>43101</v>
      </c>
      <c r="H2" t="s">
        <v>1</v>
      </c>
      <c r="I2" t="s">
        <v>20</v>
      </c>
    </row>
    <row r="3" spans="1:9" x14ac:dyDescent="0.25">
      <c r="A3" t="s">
        <v>21</v>
      </c>
      <c r="E3" s="2">
        <v>43192</v>
      </c>
      <c r="H3" t="s">
        <v>22</v>
      </c>
      <c r="I3" t="s">
        <v>23</v>
      </c>
    </row>
    <row r="4" spans="1:9" x14ac:dyDescent="0.25">
      <c r="A4" t="s">
        <v>24</v>
      </c>
      <c r="E4" s="2">
        <v>43221</v>
      </c>
      <c r="H4" t="s">
        <v>25</v>
      </c>
      <c r="I4" t="s">
        <v>26</v>
      </c>
    </row>
    <row r="5" spans="1:9" x14ac:dyDescent="0.25">
      <c r="A5" t="s">
        <v>27</v>
      </c>
      <c r="E5" s="2">
        <v>43230</v>
      </c>
      <c r="H5" t="s">
        <v>28</v>
      </c>
      <c r="I5" t="s">
        <v>29</v>
      </c>
    </row>
    <row r="6" spans="1:9" x14ac:dyDescent="0.25">
      <c r="E6" s="2">
        <v>43241</v>
      </c>
      <c r="H6" t="s">
        <v>30</v>
      </c>
      <c r="I6" t="s">
        <v>31</v>
      </c>
    </row>
    <row r="7" spans="1:9" x14ac:dyDescent="0.25">
      <c r="A7" t="s">
        <v>32</v>
      </c>
      <c r="B7">
        <f>COUNTIF(Tableau4[Remarques],"Férié")</f>
        <v>0</v>
      </c>
      <c r="E7" s="2">
        <v>43302</v>
      </c>
    </row>
    <row r="8" spans="1:9" x14ac:dyDescent="0.25">
      <c r="A8" t="s">
        <v>21</v>
      </c>
      <c r="B8">
        <f>COUNTIF(Tableau4[Remarques],"VA")</f>
        <v>0</v>
      </c>
      <c r="E8" s="2">
        <v>43327</v>
      </c>
    </row>
    <row r="9" spans="1:9" x14ac:dyDescent="0.25">
      <c r="A9" t="s">
        <v>33</v>
      </c>
      <c r="B9">
        <f>COUNTIF(Tableau4[Remarques],"Offert")</f>
        <v>0</v>
      </c>
      <c r="E9" s="2">
        <v>43405</v>
      </c>
    </row>
    <row r="10" spans="1:9" x14ac:dyDescent="0.25">
      <c r="A10" t="s">
        <v>27</v>
      </c>
      <c r="B10">
        <f>COUNTIF(Tableau4[Remarques],"Maladie")</f>
        <v>0</v>
      </c>
      <c r="E10" s="2">
        <v>43415</v>
      </c>
    </row>
    <row r="11" spans="1:9" x14ac:dyDescent="0.25">
      <c r="E11" s="2">
        <v>43459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</vt:lpstr>
      <vt:lpstr>Données</vt:lpstr>
      <vt:lpstr>Fériés</vt:lpstr>
      <vt:lpstr>Noms</vt:lpstr>
      <vt:lpstr>Pause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Marchand</dc:creator>
  <cp:keywords/>
  <dc:description/>
  <cp:lastModifiedBy>E.F. Eben-Emael</cp:lastModifiedBy>
  <cp:revision/>
  <dcterms:created xsi:type="dcterms:W3CDTF">2018-10-07T07:33:21Z</dcterms:created>
  <dcterms:modified xsi:type="dcterms:W3CDTF">2018-10-09T09:36:02Z</dcterms:modified>
  <cp:category/>
  <cp:contentStatus/>
</cp:coreProperties>
</file>