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090" windowHeight="4635"/>
  </bookViews>
  <sheets>
    <sheet name="Suivi dépenses mensuelles" sheetId="1" r:id="rId1"/>
    <sheet name="Facture" sheetId="2" r:id="rId2"/>
  </sheets>
  <externalReferences>
    <externalReference r:id="rId3"/>
  </externalReferences>
  <definedNames>
    <definedName name="_xlnm._FilterDatabase" localSheetId="0" hidden="1">'Suivi dépenses mensuelles'!#REF!</definedName>
    <definedName name="achat_terrain">'Suivi dépenses mensuelles'!#REF!</definedName>
    <definedName name="achatduterrain">Facture!$D$3</definedName>
    <definedName name="achevement">'Suivi dépenses mensuelles'!#REF!</definedName>
    <definedName name="acquistionsmarchanddebien">Facture!#REF!</definedName>
    <definedName name="cacahuete" localSheetId="1">Facture!$D$3</definedName>
    <definedName name="cacahuete">Facture!$D$3</definedName>
    <definedName name="comm_100">'Suivi dépenses mensuelles'!#REF!</definedName>
    <definedName name="dations">Facture!#REF!</definedName>
    <definedName name="debut_actes">'Suivi dépenses mensuelles'!#REF!</definedName>
    <definedName name="debut_comm">'Suivi dépenses mensuelles'!#REF!</definedName>
    <definedName name="depot_pc">'Suivi dépenses mensuelles'!#REF!</definedName>
    <definedName name="duree_chantier">'Suivi dépenses mensuelles'!#REF!</definedName>
    <definedName name="duree_comm">'Suivi dépenses mensuelles'!#REF!</definedName>
    <definedName name="fraisdenotaire">Facture!#REF!</definedName>
    <definedName name="obtention_pc">'Suivi dépenses mensuelles'!#REF!</definedName>
    <definedName name="os_travaux">'Suivi dépenses mensuelles'!#REF!</definedName>
    <definedName name="pc_purge">'Suivi dépenses mensuelles'!#REF!</definedName>
    <definedName name="SHON">[1]Données!$D$51</definedName>
  </definedNames>
  <calcPr calcId="145621"/>
</workbook>
</file>

<file path=xl/calcChain.xml><?xml version="1.0" encoding="utf-8"?>
<calcChain xmlns="http://schemas.openxmlformats.org/spreadsheetml/2006/main">
  <c r="W17" i="1" l="1"/>
  <c r="AG17" i="1"/>
  <c r="AF17" i="1"/>
  <c r="AE17" i="1"/>
  <c r="AD17" i="1"/>
  <c r="AC17" i="1"/>
  <c r="AB17" i="1"/>
  <c r="AA17" i="1"/>
  <c r="Z17" i="1"/>
  <c r="Y17" i="1"/>
  <c r="X17" i="1"/>
  <c r="N17" i="1"/>
  <c r="U17" i="1"/>
  <c r="T17" i="1"/>
  <c r="S17" i="1"/>
  <c r="R17" i="1"/>
  <c r="Q17" i="1"/>
  <c r="P17" i="1"/>
  <c r="O17" i="1"/>
  <c r="E5" i="2"/>
  <c r="H8" i="2" l="1"/>
  <c r="H26" i="2"/>
  <c r="J26" i="2"/>
  <c r="G26" i="2"/>
  <c r="H9" i="2" l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I26" i="2" l="1"/>
</calcChain>
</file>

<file path=xl/sharedStrings.xml><?xml version="1.0" encoding="utf-8"?>
<sst xmlns="http://schemas.openxmlformats.org/spreadsheetml/2006/main" count="129" uniqueCount="47">
  <si>
    <t xml:space="preserve">Achat  Foncier </t>
  </si>
  <si>
    <t/>
  </si>
  <si>
    <t>Budget</t>
  </si>
  <si>
    <t>FACTURE</t>
  </si>
  <si>
    <t>BON DE COMMANDE</t>
  </si>
  <si>
    <t>TYPE</t>
  </si>
  <si>
    <t>NUMERO</t>
  </si>
  <si>
    <t>PAYE LE</t>
  </si>
  <si>
    <t>MONTANT €HT</t>
  </si>
  <si>
    <t>RESTE A DEPENSER €HT</t>
  </si>
  <si>
    <t>COMMANDE €HT</t>
  </si>
  <si>
    <t>PROVISIONS HORS BUDGET €HT</t>
  </si>
  <si>
    <t>SOMME</t>
  </si>
  <si>
    <t>Valeur INITIALE</t>
  </si>
  <si>
    <t>CA TTC</t>
  </si>
  <si>
    <t>P Vente</t>
  </si>
  <si>
    <t xml:space="preserve">    Marge</t>
  </si>
  <si>
    <t>Frais FI</t>
  </si>
  <si>
    <t>C Const HT/m2</t>
  </si>
  <si>
    <t xml:space="preserve">      Soit</t>
  </si>
  <si>
    <t>Soit</t>
  </si>
  <si>
    <t>C Const</t>
  </si>
  <si>
    <t xml:space="preserve">Bilan Version </t>
  </si>
  <si>
    <t>BILAN</t>
  </si>
  <si>
    <t xml:space="preserve">     Opération  :</t>
  </si>
  <si>
    <t>Grésillon lot A1 PC2</t>
  </si>
  <si>
    <t>Commune :</t>
  </si>
  <si>
    <t>Asnières</t>
  </si>
  <si>
    <t>D:\RSITHTHIVINAYAGAM\Bureau\[Bilan Asnières Grésillon PC2 - Base pour recopie.xlsm]Bilan</t>
  </si>
  <si>
    <t>DEBUT TRESORERIE</t>
  </si>
  <si>
    <t>OPERATION :</t>
  </si>
  <si>
    <t xml:space="preserve">ECHEANCIER  PREVISIONNEL DE TRESORERIE  </t>
  </si>
  <si>
    <t>LOTA1PC2</t>
  </si>
  <si>
    <t>Valeurs finales</t>
  </si>
  <si>
    <t>QTE</t>
  </si>
  <si>
    <t>P.U ou %</t>
  </si>
  <si>
    <t>MONTANT
HT</t>
  </si>
  <si>
    <t>MONTANT
TVA</t>
  </si>
  <si>
    <t>MONTANT
TTC</t>
  </si>
  <si>
    <t>Engagé TTC</t>
  </si>
  <si>
    <t xml:space="preserve">Depensé à fin </t>
  </si>
  <si>
    <t>Compte</t>
  </si>
  <si>
    <t>part TVA</t>
  </si>
  <si>
    <t>( Achat TTC )</t>
  </si>
  <si>
    <t>ACHAT DU TERRAIN</t>
  </si>
  <si>
    <t>ICI JE VOUDRAIS QUE LES MONTANTS SOIENT AUTOMATISES PAR RAPPORT AU MOIS ET A LANNEE AFFICHE AU DESSUS….</t>
  </si>
  <si>
    <t>CAR JE VAIS AVOIR PLUSIEURS LIGNES ET PLUSIEURS TABLEAU DE FACTURE CORRESPONDANT ET JE NE ME VOIS PAS FAIRE LA FORMULE QUE J4AI DÉJÀ MISE LA ET LADAPTER A CHAQUE LIGNE ET CHAQUE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</si>
</sst>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_)"/>
    <numFmt numFmtId="165" formatCode="&quot;     &quot;"/>
    <numFmt numFmtId="166" formatCode="_-* #,##0.00\ [$€-40C]_-;\-* #,##0.00\ [$€-40C]_-;_-* &quot;-&quot;??\ [$€-40C]_-;_-@_-"/>
    <numFmt numFmtId="167" formatCode="dd\-mmm_)"/>
    <numFmt numFmtId="168" formatCode="0.00_)"/>
    <numFmt numFmtId="169" formatCode="hh:mm_)"/>
    <numFmt numFmtId="170" formatCode="General_)"/>
    <numFmt numFmtId="171" formatCode="0.000_)"/>
    <numFmt numFmtId="172" formatCode="#,##0_);\(#,##0\)"/>
    <numFmt numFmtId="173" formatCode="mmm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  <font>
      <sz val="11"/>
      <name val="Helv"/>
    </font>
    <font>
      <sz val="10"/>
      <color indexed="12"/>
      <name val="Arial"/>
      <family val="2"/>
    </font>
    <font>
      <b/>
      <sz val="12"/>
      <name val="Arial"/>
      <family val="2"/>
    </font>
    <font>
      <sz val="10"/>
      <color indexed="12"/>
      <name val="Courier"/>
      <family val="3"/>
    </font>
    <font>
      <b/>
      <sz val="1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2"/>
      <color rgb="FF002060"/>
      <name val="Arial Unicode MS"/>
      <family val="2"/>
    </font>
    <font>
      <b/>
      <sz val="10"/>
      <color theme="1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i/>
      <sz val="16"/>
      <name val="Arial (W1)"/>
      <family val="2"/>
    </font>
    <font>
      <b/>
      <sz val="14"/>
      <name val="Helv"/>
    </font>
    <font>
      <b/>
      <sz val="14"/>
      <name val="Arial"/>
      <family val="2"/>
    </font>
    <font>
      <b/>
      <i/>
      <sz val="14"/>
      <name val="Arial (W1)"/>
      <family val="2"/>
    </font>
    <font>
      <sz val="7"/>
      <name val="Arial"/>
      <family val="2"/>
    </font>
    <font>
      <sz val="10"/>
      <name val="Courier"/>
      <family val="3"/>
    </font>
    <font>
      <b/>
      <sz val="10"/>
      <name val="Courier"/>
      <family val="3"/>
    </font>
    <font>
      <b/>
      <sz val="11"/>
      <color indexed="12"/>
      <name val="Helv"/>
    </font>
    <font>
      <b/>
      <sz val="10"/>
      <color indexed="12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11" applyNumberFormat="0" applyFill="0" applyBorder="0" applyAlignment="0" applyProtection="0"/>
    <xf numFmtId="164" fontId="19" fillId="0" borderId="0" applyNumberFormat="0" applyFill="0" applyBorder="0" applyAlignment="0"/>
    <xf numFmtId="164" fontId="21" fillId="0" borderId="0" applyNumberFormat="0" applyFill="0" applyBorder="0" applyAlignment="0">
      <protection locked="0"/>
    </xf>
    <xf numFmtId="0" fontId="26" fillId="0" borderId="0" applyNumberFormat="0" applyFill="0" applyBorder="0" applyAlignment="0" applyProtection="0"/>
    <xf numFmtId="164" fontId="19" fillId="0" borderId="0" applyNumberFormat="0" applyFont="0" applyFill="0" applyBorder="0" applyAlignment="0"/>
    <xf numFmtId="164" fontId="21" fillId="0" borderId="40" applyNumberFormat="0" applyFont="0" applyFill="0" applyBorder="0" applyAlignment="0">
      <protection locked="0"/>
    </xf>
    <xf numFmtId="164" fontId="34" fillId="0" borderId="0" applyNumberFormat="0" applyFill="0" applyBorder="0" applyAlignment="0" applyProtection="0"/>
    <xf numFmtId="164" fontId="41" fillId="0" borderId="11" applyNumberFormat="0" applyFill="0" applyBorder="0" applyAlignment="0">
      <protection locked="0"/>
    </xf>
    <xf numFmtId="164" fontId="18" fillId="0" borderId="11" applyNumberFormat="0" applyFill="0" applyBorder="0" applyAlignment="0"/>
  </cellStyleXfs>
  <cellXfs count="142">
    <xf numFmtId="0" fontId="0" fillId="0" borderId="0" xfId="0"/>
    <xf numFmtId="0" fontId="19" fillId="0" borderId="0" xfId="0" applyFont="1" applyProtection="1"/>
    <xf numFmtId="0" fontId="0" fillId="0" borderId="0" xfId="0" applyBorder="1"/>
    <xf numFmtId="0" fontId="0" fillId="0" borderId="0" xfId="0" applyAlignment="1">
      <alignment horizontal="left"/>
    </xf>
    <xf numFmtId="17" fontId="0" fillId="0" borderId="0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9" fontId="0" fillId="36" borderId="0" xfId="0" applyNumberFormat="1" applyFill="1" applyAlignment="1">
      <alignment horizontal="center"/>
    </xf>
    <xf numFmtId="17" fontId="0" fillId="36" borderId="0" xfId="0" applyNumberFormat="1" applyFill="1" applyBorder="1" applyAlignment="1">
      <alignment horizontal="center" vertical="center"/>
    </xf>
    <xf numFmtId="0" fontId="0" fillId="36" borderId="0" xfId="0" applyNumberFormat="1" applyFill="1" applyAlignment="1">
      <alignment horizontal="center"/>
    </xf>
    <xf numFmtId="0" fontId="0" fillId="36" borderId="0" xfId="0" applyFill="1"/>
    <xf numFmtId="0" fontId="27" fillId="36" borderId="0" xfId="0" applyFont="1" applyFill="1" applyAlignment="1">
      <alignment horizontal="center" vertical="center"/>
    </xf>
    <xf numFmtId="0" fontId="27" fillId="36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/>
    </xf>
    <xf numFmtId="166" fontId="29" fillId="0" borderId="0" xfId="0" applyNumberFormat="1" applyFont="1" applyAlignment="1"/>
    <xf numFmtId="3" fontId="28" fillId="0" borderId="30" xfId="0" applyNumberFormat="1" applyFont="1" applyBorder="1"/>
    <xf numFmtId="0" fontId="28" fillId="0" borderId="31" xfId="0" applyFont="1" applyBorder="1"/>
    <xf numFmtId="0" fontId="19" fillId="37" borderId="0" xfId="0" applyFont="1" applyFill="1" applyBorder="1"/>
    <xf numFmtId="0" fontId="19" fillId="37" borderId="33" xfId="0" applyFont="1" applyFill="1" applyBorder="1"/>
    <xf numFmtId="0" fontId="30" fillId="37" borderId="34" xfId="0" applyFont="1" applyFill="1" applyBorder="1" applyAlignment="1" applyProtection="1">
      <alignment horizontal="left"/>
    </xf>
    <xf numFmtId="0" fontId="31" fillId="37" borderId="35" xfId="0" applyFont="1" applyFill="1" applyBorder="1" applyAlignment="1">
      <alignment horizontal="right"/>
    </xf>
    <xf numFmtId="0" fontId="31" fillId="37" borderId="34" xfId="0" quotePrefix="1" applyFont="1" applyFill="1" applyBorder="1" applyAlignment="1" applyProtection="1">
      <alignment horizontal="left"/>
    </xf>
    <xf numFmtId="0" fontId="31" fillId="37" borderId="36" xfId="0" quotePrefix="1" applyFont="1" applyFill="1" applyBorder="1" applyAlignment="1" applyProtection="1">
      <alignment horizontal="left"/>
    </xf>
    <xf numFmtId="3" fontId="32" fillId="37" borderId="35" xfId="0" applyNumberFormat="1" applyFont="1" applyFill="1" applyBorder="1" applyProtection="1"/>
    <xf numFmtId="3" fontId="31" fillId="37" borderId="34" xfId="0" quotePrefix="1" applyNumberFormat="1" applyFont="1" applyFill="1" applyBorder="1" applyAlignment="1" applyProtection="1">
      <alignment horizontal="left"/>
    </xf>
    <xf numFmtId="0" fontId="31" fillId="37" borderId="34" xfId="0" quotePrefix="1" applyFont="1" applyFill="1" applyBorder="1" applyAlignment="1" applyProtection="1">
      <alignment horizontal="center"/>
    </xf>
    <xf numFmtId="0" fontId="0" fillId="37" borderId="0" xfId="0" applyFill="1" applyBorder="1"/>
    <xf numFmtId="0" fontId="31" fillId="37" borderId="35" xfId="0" applyFont="1" applyFill="1" applyBorder="1"/>
    <xf numFmtId="0" fontId="0" fillId="37" borderId="36" xfId="0" applyFill="1" applyBorder="1"/>
    <xf numFmtId="0" fontId="0" fillId="0" borderId="0" xfId="0" applyFill="1" applyBorder="1"/>
    <xf numFmtId="0" fontId="31" fillId="37" borderId="37" xfId="0" applyFont="1" applyFill="1" applyBorder="1" applyAlignment="1" applyProtection="1">
      <alignment horizontal="left"/>
    </xf>
    <xf numFmtId="3" fontId="31" fillId="37" borderId="38" xfId="0" applyNumberFormat="1" applyFont="1" applyFill="1" applyBorder="1" applyProtection="1"/>
    <xf numFmtId="0" fontId="31" fillId="37" borderId="39" xfId="0" applyFont="1" applyFill="1" applyBorder="1" applyAlignment="1" applyProtection="1">
      <alignment horizontal="left"/>
    </xf>
    <xf numFmtId="3" fontId="32" fillId="37" borderId="38" xfId="0" applyNumberFormat="1" applyFont="1" applyFill="1" applyBorder="1" applyProtection="1"/>
    <xf numFmtId="0" fontId="31" fillId="37" borderId="37" xfId="0" quotePrefix="1" applyFont="1" applyFill="1" applyBorder="1" applyAlignment="1" applyProtection="1">
      <alignment horizontal="left"/>
    </xf>
    <xf numFmtId="10" fontId="32" fillId="37" borderId="38" xfId="0" applyNumberFormat="1" applyFont="1" applyFill="1" applyBorder="1" applyProtection="1"/>
    <xf numFmtId="0" fontId="31" fillId="37" borderId="37" xfId="0" quotePrefix="1" applyFont="1" applyFill="1" applyBorder="1" applyAlignment="1" applyProtection="1">
      <alignment horizontal="center"/>
    </xf>
    <xf numFmtId="0" fontId="0" fillId="37" borderId="39" xfId="0" applyFill="1" applyBorder="1"/>
    <xf numFmtId="0" fontId="19" fillId="0" borderId="0" xfId="0" applyFont="1"/>
    <xf numFmtId="0" fontId="23" fillId="0" borderId="0" xfId="0" applyFont="1" applyProtection="1"/>
    <xf numFmtId="0" fontId="0" fillId="0" borderId="0" xfId="0" applyProtection="1"/>
    <xf numFmtId="14" fontId="0" fillId="0" borderId="0" xfId="0" applyNumberFormat="1"/>
    <xf numFmtId="14" fontId="0" fillId="0" borderId="0" xfId="0" applyNumberFormat="1" applyProtection="1"/>
    <xf numFmtId="0" fontId="0" fillId="0" borderId="0" xfId="0" applyNumberFormat="1" applyProtection="1"/>
    <xf numFmtId="164" fontId="33" fillId="0" borderId="0" xfId="47" applyFont="1" applyFill="1" applyBorder="1" applyAlignment="1" applyProtection="1">
      <alignment horizontal="left"/>
    </xf>
    <xf numFmtId="164" fontId="34" fillId="0" borderId="0" xfId="48" applyFont="1" applyFill="1" applyBorder="1" applyAlignment="1" applyProtection="1">
      <alignment horizontal="left"/>
    </xf>
    <xf numFmtId="167" fontId="23" fillId="0" borderId="0" xfId="0" applyNumberFormat="1" applyFont="1" applyProtection="1"/>
    <xf numFmtId="164" fontId="36" fillId="0" borderId="0" xfId="46" applyFont="1" applyFill="1" applyBorder="1" applyProtection="1"/>
    <xf numFmtId="0" fontId="19" fillId="0" borderId="0" xfId="0" applyFont="1" applyFill="1" applyBorder="1" applyProtection="1"/>
    <xf numFmtId="168" fontId="0" fillId="0" borderId="0" xfId="0" applyNumberFormat="1" applyAlignment="1" applyProtection="1">
      <alignment horizontal="left"/>
    </xf>
    <xf numFmtId="164" fontId="22" fillId="0" borderId="0" xfId="46" applyFont="1" applyFill="1" applyBorder="1" applyAlignment="1" applyProtection="1">
      <alignment horizontal="left"/>
    </xf>
    <xf numFmtId="164" fontId="34" fillId="0" borderId="0" xfId="46" applyFont="1" applyFill="1" applyBorder="1" applyProtection="1"/>
    <xf numFmtId="168" fontId="0" fillId="0" borderId="0" xfId="0" applyNumberFormat="1" applyProtection="1"/>
    <xf numFmtId="164" fontId="22" fillId="0" borderId="0" xfId="46" applyFont="1" applyFill="1" applyBorder="1" applyAlignment="1" applyProtection="1">
      <alignment horizontal="right"/>
    </xf>
    <xf numFmtId="169" fontId="31" fillId="0" borderId="0" xfId="0" applyNumberFormat="1" applyFont="1" applyProtection="1"/>
    <xf numFmtId="164" fontId="22" fillId="0" borderId="0" xfId="42" quotePrefix="1" applyFont="1" applyFill="1" applyBorder="1" applyAlignment="1" applyProtection="1">
      <alignment horizontal="left"/>
    </xf>
    <xf numFmtId="164" fontId="22" fillId="0" borderId="0" xfId="48" applyFont="1" applyFill="1" applyBorder="1" applyAlignment="1" applyProtection="1">
      <alignment horizontal="left"/>
    </xf>
    <xf numFmtId="0" fontId="19" fillId="0" borderId="0" xfId="0" applyFont="1" applyBorder="1" applyProtection="1"/>
    <xf numFmtId="164" fontId="37" fillId="0" borderId="0" xfId="47" quotePrefix="1" applyFont="1" applyFill="1" applyBorder="1" applyAlignment="1" applyProtection="1">
      <alignment horizontal="left"/>
    </xf>
    <xf numFmtId="0" fontId="31" fillId="0" borderId="0" xfId="0" applyFont="1" applyFill="1" applyAlignment="1" applyProtection="1">
      <alignment vertical="center"/>
    </xf>
    <xf numFmtId="0" fontId="31" fillId="37" borderId="0" xfId="0" applyFont="1" applyFill="1" applyAlignment="1" applyProtection="1">
      <alignment vertical="center"/>
    </xf>
    <xf numFmtId="168" fontId="31" fillId="37" borderId="0" xfId="0" applyNumberFormat="1" applyFont="1" applyFill="1" applyAlignment="1" applyProtection="1">
      <alignment horizontal="left"/>
    </xf>
    <xf numFmtId="168" fontId="0" fillId="37" borderId="0" xfId="0" applyNumberFormat="1" applyFill="1" applyProtection="1"/>
    <xf numFmtId="0" fontId="0" fillId="37" borderId="0" xfId="0" applyFill="1" applyProtection="1"/>
    <xf numFmtId="17" fontId="32" fillId="37" borderId="0" xfId="0" applyNumberFormat="1" applyFont="1" applyFill="1" applyProtection="1"/>
    <xf numFmtId="0" fontId="31" fillId="37" borderId="0" xfId="0" applyFont="1" applyFill="1" applyAlignment="1">
      <alignment vertical="center"/>
    </xf>
    <xf numFmtId="0" fontId="38" fillId="0" borderId="16" xfId="0" applyFont="1" applyBorder="1" applyProtection="1"/>
    <xf numFmtId="164" fontId="31" fillId="33" borderId="10" xfId="43" applyFont="1" applyFill="1" applyBorder="1" applyAlignment="1" applyProtection="1">
      <alignment vertical="center"/>
    </xf>
    <xf numFmtId="164" fontId="31" fillId="33" borderId="21" xfId="43" applyFont="1" applyFill="1" applyBorder="1" applyAlignment="1" applyProtection="1">
      <alignment horizontal="center" vertical="center"/>
    </xf>
    <xf numFmtId="170" fontId="31" fillId="33" borderId="24" xfId="43" applyNumberFormat="1" applyFont="1" applyFill="1" applyBorder="1" applyAlignment="1" applyProtection="1">
      <alignment horizontal="center" vertical="center"/>
    </xf>
    <xf numFmtId="170" fontId="31" fillId="33" borderId="45" xfId="43" applyNumberFormat="1" applyFont="1" applyFill="1" applyBorder="1" applyAlignment="1" applyProtection="1">
      <alignment horizontal="center" vertical="center"/>
    </xf>
    <xf numFmtId="0" fontId="19" fillId="0" borderId="43" xfId="0" applyFont="1" applyBorder="1" applyAlignment="1" applyProtection="1">
      <alignment horizontal="center"/>
    </xf>
    <xf numFmtId="0" fontId="19" fillId="39" borderId="16" xfId="0" applyFont="1" applyFill="1" applyBorder="1" applyAlignment="1" applyProtection="1">
      <alignment horizontal="center"/>
    </xf>
    <xf numFmtId="0" fontId="39" fillId="0" borderId="26" xfId="0" applyFont="1" applyBorder="1" applyProtection="1"/>
    <xf numFmtId="164" fontId="31" fillId="33" borderId="14" xfId="43" applyFont="1" applyFill="1" applyBorder="1" applyAlignment="1" applyProtection="1">
      <alignment horizontal="center" vertical="center"/>
    </xf>
    <xf numFmtId="164" fontId="31" fillId="33" borderId="28" xfId="43" applyFont="1" applyFill="1" applyBorder="1" applyAlignment="1" applyProtection="1">
      <alignment horizontal="center" vertical="center"/>
    </xf>
    <xf numFmtId="170" fontId="31" fillId="33" borderId="22" xfId="43" applyNumberFormat="1" applyFont="1" applyFill="1" applyBorder="1" applyAlignment="1" applyProtection="1">
      <alignment horizontal="center" vertical="center"/>
    </xf>
    <xf numFmtId="170" fontId="31" fillId="33" borderId="48" xfId="43" applyNumberFormat="1" applyFont="1" applyFill="1" applyBorder="1" applyAlignment="1" applyProtection="1">
      <alignment horizontal="center" vertical="center"/>
    </xf>
    <xf numFmtId="3" fontId="31" fillId="0" borderId="0" xfId="44" applyNumberFormat="1" applyFont="1" applyAlignment="1" applyProtection="1">
      <alignment horizontal="left"/>
    </xf>
    <xf numFmtId="3" fontId="31" fillId="39" borderId="26" xfId="44" applyNumberFormat="1" applyFont="1" applyFill="1" applyBorder="1" applyAlignment="1" applyProtection="1">
      <alignment horizontal="left"/>
    </xf>
    <xf numFmtId="171" fontId="20" fillId="0" borderId="22" xfId="43" applyNumberFormat="1" applyFont="1" applyBorder="1" applyProtection="1"/>
    <xf numFmtId="37" fontId="25" fillId="0" borderId="22" xfId="43" applyNumberFormat="1" applyFont="1" applyBorder="1" applyProtection="1"/>
    <xf numFmtId="37" fontId="25" fillId="0" borderId="18" xfId="43" applyNumberFormat="1" applyFont="1" applyBorder="1" applyProtection="1"/>
    <xf numFmtId="3" fontId="21" fillId="0" borderId="0" xfId="44" applyNumberFormat="1">
      <protection locked="0"/>
    </xf>
    <xf numFmtId="3" fontId="21" fillId="39" borderId="26" xfId="44" applyNumberFormat="1" applyFill="1" applyBorder="1">
      <protection locked="0"/>
    </xf>
    <xf numFmtId="3" fontId="19" fillId="35" borderId="22" xfId="0" applyNumberFormat="1" applyFont="1" applyFill="1" applyBorder="1" applyProtection="1"/>
    <xf numFmtId="3" fontId="21" fillId="0" borderId="47" xfId="44" applyNumberFormat="1" applyBorder="1">
      <protection locked="0"/>
    </xf>
    <xf numFmtId="172" fontId="25" fillId="0" borderId="0" xfId="43" applyNumberFormat="1" applyFont="1" applyBorder="1" applyProtection="1"/>
    <xf numFmtId="0" fontId="31" fillId="0" borderId="22" xfId="0" applyFont="1" applyBorder="1" applyAlignment="1">
      <alignment horizontal="center" wrapText="1"/>
    </xf>
    <xf numFmtId="37" fontId="25" fillId="0" borderId="28" xfId="43" applyNumberFormat="1" applyFont="1" applyBorder="1" applyProtection="1"/>
    <xf numFmtId="37" fontId="24" fillId="0" borderId="22" xfId="44" applyNumberFormat="1" applyFont="1" applyBorder="1" applyProtection="1"/>
    <xf numFmtId="164" fontId="18" fillId="0" borderId="29" xfId="42" applyBorder="1" applyProtection="1"/>
    <xf numFmtId="165" fontId="26" fillId="0" borderId="14" xfId="45" applyNumberFormat="1" applyBorder="1" applyAlignment="1" applyProtection="1">
      <alignment horizontal="left"/>
    </xf>
    <xf numFmtId="0" fontId="16" fillId="0" borderId="0" xfId="0" applyFont="1"/>
    <xf numFmtId="164" fontId="40" fillId="0" borderId="0" xfId="43" applyFont="1" applyBorder="1" applyProtection="1">
      <protection locked="0"/>
    </xf>
    <xf numFmtId="164" fontId="40" fillId="0" borderId="28" xfId="43" applyFont="1" applyBorder="1" applyProtection="1">
      <protection locked="0"/>
    </xf>
    <xf numFmtId="164" fontId="31" fillId="34" borderId="0" xfId="43" applyFont="1" applyFill="1" applyBorder="1" applyAlignment="1" applyProtection="1">
      <alignment horizontal="center" vertical="center"/>
    </xf>
    <xf numFmtId="164" fontId="31" fillId="33" borderId="28" xfId="43" applyFont="1" applyFill="1" applyBorder="1" applyAlignment="1" applyProtection="1">
      <alignment horizontal="center" vertical="center" wrapText="1"/>
    </xf>
    <xf numFmtId="170" fontId="31" fillId="33" borderId="47" xfId="43" applyNumberFormat="1" applyFont="1" applyFill="1" applyBorder="1" applyAlignment="1" applyProtection="1">
      <alignment horizontal="center" vertical="center" wrapText="1"/>
    </xf>
    <xf numFmtId="170" fontId="31" fillId="33" borderId="22" xfId="43" applyNumberFormat="1" applyFont="1" applyFill="1" applyBorder="1" applyAlignment="1" applyProtection="1">
      <alignment horizontal="center" vertical="center" wrapText="1"/>
    </xf>
    <xf numFmtId="170" fontId="31" fillId="33" borderId="25" xfId="43" applyNumberFormat="1" applyFont="1" applyFill="1" applyBorder="1" applyAlignment="1" applyProtection="1">
      <alignment horizontal="center" vertical="center" wrapText="1"/>
    </xf>
    <xf numFmtId="170" fontId="31" fillId="33" borderId="18" xfId="43" applyNumberFormat="1" applyFont="1" applyFill="1" applyBorder="1" applyAlignment="1" applyProtection="1">
      <alignment horizontal="center" vertical="center" wrapText="1"/>
    </xf>
    <xf numFmtId="173" fontId="0" fillId="0" borderId="41" xfId="0" applyNumberFormat="1" applyFont="1" applyBorder="1"/>
    <xf numFmtId="173" fontId="0" fillId="0" borderId="20" xfId="0" applyNumberFormat="1" applyFont="1" applyBorder="1"/>
    <xf numFmtId="173" fontId="38" fillId="0" borderId="19" xfId="0" applyNumberFormat="1" applyFont="1" applyBorder="1" applyProtection="1"/>
    <xf numFmtId="173" fontId="19" fillId="33" borderId="13" xfId="43" applyNumberFormat="1" applyFont="1" applyFill="1" applyBorder="1" applyProtection="1"/>
    <xf numFmtId="173" fontId="19" fillId="33" borderId="20" xfId="43" applyNumberFormat="1" applyFont="1" applyFill="1" applyBorder="1" applyAlignment="1" applyProtection="1">
      <alignment horizontal="center" vertical="top"/>
    </xf>
    <xf numFmtId="173" fontId="19" fillId="33" borderId="42" xfId="43" applyNumberFormat="1" applyFont="1" applyFill="1" applyBorder="1" applyProtection="1"/>
    <xf numFmtId="173" fontId="19" fillId="33" borderId="23" xfId="43" applyNumberFormat="1" applyFont="1" applyFill="1" applyBorder="1" applyAlignment="1" applyProtection="1">
      <alignment horizontal="center" vertical="center"/>
    </xf>
    <xf numFmtId="173" fontId="19" fillId="33" borderId="41" xfId="43" applyNumberFormat="1" applyFont="1" applyFill="1" applyBorder="1" applyAlignment="1" applyProtection="1">
      <alignment horizontal="center" vertical="center"/>
    </xf>
    <xf numFmtId="173" fontId="19" fillId="33" borderId="12" xfId="43" applyNumberFormat="1" applyFont="1" applyFill="1" applyBorder="1" applyAlignment="1" applyProtection="1">
      <alignment horizontal="center" vertical="center"/>
    </xf>
    <xf numFmtId="173" fontId="19" fillId="33" borderId="50" xfId="43" applyNumberFormat="1" applyFont="1" applyFill="1" applyBorder="1" applyAlignment="1" applyProtection="1">
      <alignment horizontal="center" vertical="center"/>
    </xf>
    <xf numFmtId="173" fontId="21" fillId="0" borderId="19" xfId="0" applyNumberFormat="1" applyFont="1" applyBorder="1" applyAlignment="1" applyProtection="1">
      <alignment horizontal="center"/>
      <protection locked="0"/>
    </xf>
    <xf numFmtId="173" fontId="19" fillId="0" borderId="20" xfId="0" applyNumberFormat="1" applyFont="1" applyBorder="1" applyProtection="1"/>
    <xf numFmtId="173" fontId="19" fillId="39" borderId="19" xfId="0" applyNumberFormat="1" applyFont="1" applyFill="1" applyBorder="1" applyProtection="1"/>
    <xf numFmtId="173" fontId="21" fillId="0" borderId="23" xfId="0" applyNumberFormat="1" applyFont="1" applyBorder="1" applyAlignment="1" applyProtection="1">
      <alignment horizontal="center" wrapText="1"/>
      <protection locked="0"/>
    </xf>
    <xf numFmtId="3" fontId="19" fillId="39" borderId="26" xfId="44" applyNumberFormat="1" applyFont="1" applyFill="1" applyBorder="1" applyAlignment="1" applyProtection="1">
      <alignment horizontal="left"/>
    </xf>
    <xf numFmtId="17" fontId="0" fillId="0" borderId="0" xfId="0" applyNumberFormat="1"/>
    <xf numFmtId="17" fontId="27" fillId="36" borderId="0" xfId="0" applyNumberFormat="1" applyFont="1" applyFill="1" applyAlignment="1">
      <alignment horizontal="center" vertical="center"/>
    </xf>
    <xf numFmtId="3" fontId="19" fillId="0" borderId="29" xfId="44" applyNumberFormat="1" applyFont="1" applyBorder="1" applyAlignment="1" applyProtection="1">
      <alignment horizontal="center"/>
    </xf>
    <xf numFmtId="3" fontId="19" fillId="0" borderId="15" xfId="44" applyNumberFormat="1" applyFont="1" applyBorder="1" applyAlignment="1" applyProtection="1">
      <alignment horizontal="center"/>
    </xf>
    <xf numFmtId="3" fontId="19" fillId="0" borderId="49" xfId="44" applyNumberFormat="1" applyFont="1" applyBorder="1" applyAlignment="1" applyProtection="1">
      <alignment horizontal="center"/>
    </xf>
    <xf numFmtId="164" fontId="35" fillId="38" borderId="41" xfId="45" applyNumberFormat="1" applyFont="1" applyFill="1" applyBorder="1" applyAlignment="1" applyProtection="1">
      <alignment horizontal="center"/>
    </xf>
    <xf numFmtId="164" fontId="35" fillId="38" borderId="42" xfId="45" applyNumberFormat="1" applyFont="1" applyFill="1" applyBorder="1" applyAlignment="1" applyProtection="1">
      <alignment horizontal="center"/>
    </xf>
    <xf numFmtId="164" fontId="31" fillId="34" borderId="16" xfId="43" applyFont="1" applyFill="1" applyBorder="1" applyAlignment="1" applyProtection="1">
      <alignment horizontal="center" vertical="center"/>
    </xf>
    <xf numFmtId="164" fontId="31" fillId="34" borderId="17" xfId="43" applyFont="1" applyFill="1" applyBorder="1" applyAlignment="1" applyProtection="1">
      <alignment horizontal="center" vertical="center"/>
    </xf>
    <xf numFmtId="164" fontId="31" fillId="33" borderId="44" xfId="43" applyFont="1" applyFill="1" applyBorder="1" applyAlignment="1" applyProtection="1">
      <alignment horizontal="center" vertical="center" wrapText="1"/>
    </xf>
    <xf numFmtId="164" fontId="31" fillId="33" borderId="47" xfId="43" applyFont="1" applyFill="1" applyBorder="1" applyAlignment="1" applyProtection="1">
      <alignment horizontal="center" vertical="center" wrapText="1"/>
    </xf>
    <xf numFmtId="170" fontId="31" fillId="33" borderId="44" xfId="43" applyNumberFormat="1" applyFont="1" applyFill="1" applyBorder="1" applyAlignment="1" applyProtection="1">
      <alignment horizontal="center" vertical="center" wrapText="1"/>
    </xf>
    <xf numFmtId="170" fontId="31" fillId="33" borderId="47" xfId="43" applyNumberFormat="1" applyFont="1" applyFill="1" applyBorder="1" applyAlignment="1" applyProtection="1">
      <alignment horizontal="center" vertical="center" wrapText="1"/>
    </xf>
    <xf numFmtId="170" fontId="31" fillId="33" borderId="24" xfId="43" applyNumberFormat="1" applyFont="1" applyFill="1" applyBorder="1" applyAlignment="1" applyProtection="1">
      <alignment horizontal="center" vertical="center" wrapText="1"/>
    </xf>
    <xf numFmtId="170" fontId="31" fillId="33" borderId="22" xfId="43" applyNumberFormat="1" applyFont="1" applyFill="1" applyBorder="1" applyAlignment="1" applyProtection="1">
      <alignment horizontal="center" vertical="center" wrapText="1"/>
    </xf>
    <xf numFmtId="170" fontId="31" fillId="33" borderId="27" xfId="43" applyNumberFormat="1" applyFont="1" applyFill="1" applyBorder="1" applyAlignment="1" applyProtection="1">
      <alignment horizontal="center" vertical="center" wrapText="1"/>
    </xf>
    <xf numFmtId="170" fontId="31" fillId="33" borderId="25" xfId="43" applyNumberFormat="1" applyFont="1" applyFill="1" applyBorder="1" applyAlignment="1" applyProtection="1">
      <alignment horizontal="center" vertical="center" wrapText="1"/>
    </xf>
    <xf numFmtId="0" fontId="31" fillId="0" borderId="46" xfId="0" applyFont="1" applyBorder="1" applyAlignment="1">
      <alignment horizontal="center" wrapText="1"/>
    </xf>
    <xf numFmtId="0" fontId="31" fillId="0" borderId="22" xfId="0" applyFont="1" applyBorder="1" applyAlignment="1">
      <alignment horizontal="center" wrapText="1"/>
    </xf>
    <xf numFmtId="0" fontId="28" fillId="0" borderId="30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2" xfId="0" applyFont="1" applyBorder="1" applyAlignment="1">
      <alignment horizontal="center"/>
    </xf>
  </cellXfs>
  <cellStyles count="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RIAL10 Deprotégé" xfId="44"/>
    <cellStyle name="ARIAL10 Prot" xfId="43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everouillage" xfId="47"/>
    <cellStyle name="Entrée" xfId="9" builtinId="20" customBuiltin="1"/>
    <cellStyle name="Hlv14g" xfId="48"/>
    <cellStyle name="Insatisfaisant" xfId="7" builtinId="27" customBuiltin="1"/>
    <cellStyle name="Lien hypertexte" xfId="45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MS10G" xfId="42"/>
    <cellStyle name="TMS10GDeprotege" xfId="49"/>
    <cellStyle name="TMS10GProtege" xfId="50"/>
    <cellStyle name="Total" xfId="17" builtinId="25" customBuiltin="1"/>
    <cellStyle name="Vérification" xfId="13" builtinId="23" customBuiltin="1"/>
    <cellStyle name="Verrouillage" xfId="46"/>
  </cellStyles>
  <dxfs count="31">
    <dxf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</dxf>
    <dxf>
      <numFmt numFmtId="4" formatCode="#,##0.00"/>
    </dxf>
    <dxf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</dxf>
    <dxf>
      <numFmt numFmtId="22" formatCode="mmm\-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2" formatCode="mmm\-yy"/>
    </dxf>
    <dxf>
      <numFmt numFmtId="30" formatCode="@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</dxf>
    <dxf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lor theme="0"/>
      </font>
      <fill>
        <patternFill>
          <bgColor rgb="FF00206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13</xdr:row>
      <xdr:rowOff>142875</xdr:rowOff>
    </xdr:from>
    <xdr:to>
      <xdr:col>2</xdr:col>
      <xdr:colOff>657224</xdr:colOff>
      <xdr:row>16</xdr:row>
      <xdr:rowOff>57150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324099" y="2990850"/>
          <a:ext cx="1381125" cy="485775"/>
        </a:xfrm>
        <a:prstGeom prst="roundRect">
          <a:avLst/>
        </a:prstGeom>
        <a:solidFill>
          <a:srgbClr val="002060"/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Insérer ligne au dessus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lan%20Asni&#232;res%20Gr&#233;sillon%20PC2%20-%20Base%20pour%20re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. 12-2012"/>
      <sheetName val="Données"/>
      <sheetName val="Bilan"/>
      <sheetName val="Graphe treso"/>
      <sheetName val="Feuil1"/>
    </sheetNames>
    <sheetDataSet>
      <sheetData sheetId="0"/>
      <sheetData sheetId="1">
        <row r="51">
          <cell r="D51">
            <v>4488.0304211388939</v>
          </cell>
        </row>
      </sheetData>
      <sheetData sheetId="2"/>
      <sheetData sheetId="4"/>
    </sheetDataSet>
  </externalBook>
</externalLink>
</file>

<file path=xl/tables/table1.xml><?xml version="1.0" encoding="utf-8"?>
<table xmlns="http://schemas.openxmlformats.org/spreadsheetml/2006/main" id="1" name="tableau1" displayName="tableau1" ref="D7:J26" totalsRowCount="1" headerRowDxfId="10" totalsRowDxfId="9">
  <autoFilter ref="D7:J25"/>
  <tableColumns count="7">
    <tableColumn id="1" name="TYPE" totalsRowDxfId="8"/>
    <tableColumn id="2" name="NUMERO" totalsRowLabel="SOMME" totalsRowDxfId="7"/>
    <tableColumn id="3" name="PAYE LE" dataDxfId="6" totalsRowDxfId="5"/>
    <tableColumn id="4" name="MONTANT €HT" totalsRowFunction="custom" totalsRowDxfId="4">
      <totalsRowFormula>SUMIF(tableau1[TYPE],"FACTURE",tableau1[MONTANT €HT])</totalsRowFormula>
    </tableColumn>
    <tableColumn id="6" name="RESTE A DEPENSER €HT" totalsRowFunction="custom" dataDxfId="3" totalsRowDxfId="2">
      <calculatedColumnFormula>H7-tableau1[[#This Row],[MONTANT €HT]]</calculatedColumnFormula>
      <totalsRowFormula>SUMIF(tableau1[NUMERO],"FACTURE",tableau1[RESTE A DEPENSER €HT])</totalsRowFormula>
    </tableColumn>
    <tableColumn id="7" name="COMMANDE €HT" totalsRowFunction="custom" totalsRowDxfId="1">
      <totalsRowFormula>SUMIF(tableau1[],"FACTURE",tableau1[COMMANDE €HT])</totalsRowFormula>
    </tableColumn>
    <tableColumn id="8" name="PROVISIONS HORS BUDGET €HT" totalsRowFunction="custom" totalsRowDxfId="0">
      <totalsRowFormula>SUMIF(tableau1[MONTANT €HT],"FACTURE",tableau1[PROVISIONS HORS BUDGET €HT])</totalsRow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D20"/>
  <sheetViews>
    <sheetView tabSelected="1" topLeftCell="D14" zoomScale="60" zoomScaleNormal="60" workbookViewId="0">
      <selection activeCell="N25" sqref="N25"/>
    </sheetView>
  </sheetViews>
  <sheetFormatPr baseColWidth="10" defaultColWidth="11.42578125" defaultRowHeight="15"/>
  <cols>
    <col min="1" max="1" width="11.42578125" hidden="1" customWidth="1"/>
    <col min="2" max="2" width="13.42578125" hidden="1" customWidth="1"/>
    <col min="3" max="3" width="8.7109375" hidden="1" customWidth="1"/>
    <col min="4" max="4" width="16.5703125" customWidth="1"/>
    <col min="5" max="5" width="22.5703125" customWidth="1"/>
    <col min="6" max="6" width="11.5703125" customWidth="1"/>
    <col min="7" max="7" width="12.5703125" hidden="1" customWidth="1"/>
    <col min="8" max="8" width="14.85546875" hidden="1" customWidth="1"/>
    <col min="9" max="9" width="16.140625" hidden="1" customWidth="1"/>
    <col min="10" max="10" width="13.7109375" customWidth="1"/>
    <col min="11" max="11" width="12.7109375" hidden="1" customWidth="1"/>
    <col min="12" max="12" width="13.28515625" customWidth="1"/>
    <col min="13" max="13" width="11.5703125" customWidth="1"/>
    <col min="14" max="14" width="11.140625" customWidth="1"/>
    <col min="15" max="15" width="10.42578125" customWidth="1"/>
    <col min="16" max="16" width="11" customWidth="1"/>
    <col min="17" max="17" width="9.7109375" customWidth="1"/>
    <col min="18" max="18" width="10.140625" customWidth="1"/>
    <col min="19" max="19" width="10.42578125" customWidth="1"/>
    <col min="20" max="22" width="9.7109375" customWidth="1"/>
    <col min="23" max="23" width="10.5703125" bestFit="1" customWidth="1"/>
    <col min="24" max="24" width="10.42578125" bestFit="1" customWidth="1"/>
    <col min="25" max="25" width="11.42578125" customWidth="1"/>
    <col min="26" max="26" width="10.85546875" customWidth="1"/>
    <col min="27" max="29" width="9.7109375" customWidth="1"/>
    <col min="30" max="30" width="11" customWidth="1"/>
    <col min="31" max="31" width="10.42578125" customWidth="1"/>
    <col min="32" max="32" width="10.28515625" customWidth="1"/>
    <col min="33" max="34" width="9.7109375" customWidth="1"/>
    <col min="35" max="35" width="10.5703125" bestFit="1" customWidth="1"/>
    <col min="36" max="36" width="10.42578125" bestFit="1" customWidth="1"/>
    <col min="37" max="37" width="11.28515625" bestFit="1" customWidth="1"/>
    <col min="38" max="38" width="10.140625" customWidth="1"/>
    <col min="39" max="41" width="9.7109375" customWidth="1"/>
    <col min="42" max="42" width="10.85546875" bestFit="1" customWidth="1"/>
    <col min="43" max="43" width="11.140625" bestFit="1" customWidth="1"/>
    <col min="44" max="46" width="9.7109375" customWidth="1"/>
    <col min="47" max="47" width="11.140625" bestFit="1" customWidth="1"/>
    <col min="48" max="48" width="10.85546875" bestFit="1" customWidth="1"/>
    <col min="49" max="49" width="11.85546875" bestFit="1" customWidth="1"/>
    <col min="50" max="51" width="9.7109375" customWidth="1"/>
    <col min="52" max="52" width="10.5703125" bestFit="1" customWidth="1"/>
    <col min="53" max="53" width="9.7109375" customWidth="1"/>
    <col min="54" max="54" width="11.28515625" bestFit="1" customWidth="1"/>
    <col min="55" max="55" width="11.5703125" bestFit="1" customWidth="1"/>
    <col min="56" max="56" width="9.7109375" customWidth="1"/>
    <col min="57" max="57" width="10.5703125" bestFit="1" customWidth="1"/>
    <col min="58" max="58" width="10.85546875" bestFit="1" customWidth="1"/>
    <col min="59" max="59" width="10.5703125" bestFit="1" customWidth="1"/>
    <col min="60" max="60" width="10.42578125" bestFit="1" customWidth="1"/>
    <col min="61" max="61" width="11" customWidth="1"/>
    <col min="62" max="65" width="9.7109375" customWidth="1"/>
    <col min="66" max="66" width="10.85546875" bestFit="1" customWidth="1"/>
    <col min="67" max="67" width="11.140625" bestFit="1" customWidth="1"/>
    <col min="68" max="70" width="9.7109375" customWidth="1"/>
    <col min="71" max="71" width="11.140625" bestFit="1" customWidth="1"/>
    <col min="72" max="72" width="10.85546875" bestFit="1" customWidth="1"/>
    <col min="73" max="73" width="14.7109375" customWidth="1"/>
    <col min="74" max="75" width="9.7109375" customWidth="1"/>
    <col min="76" max="76" width="10.5703125" bestFit="1" customWidth="1"/>
    <col min="77" max="77" width="9.7109375" customWidth="1"/>
    <col min="78" max="78" width="11.28515625" bestFit="1" customWidth="1"/>
    <col min="79" max="79" width="11.5703125" bestFit="1" customWidth="1"/>
    <col min="80" max="80" width="11.85546875" customWidth="1"/>
    <col min="81" max="81" width="16.28515625" bestFit="1" customWidth="1"/>
    <col min="82" max="83" width="13.140625" bestFit="1" customWidth="1"/>
    <col min="84" max="87" width="14.140625" bestFit="1" customWidth="1"/>
    <col min="88" max="102" width="15.140625" bestFit="1" customWidth="1"/>
    <col min="103" max="104" width="14.140625" bestFit="1" customWidth="1"/>
    <col min="105" max="105" width="14.5703125" bestFit="1" customWidth="1"/>
    <col min="106" max="107" width="13.5703125" bestFit="1" customWidth="1"/>
    <col min="108" max="108" width="12.140625" bestFit="1" customWidth="1"/>
    <col min="109" max="109" width="14.140625" bestFit="1" customWidth="1"/>
    <col min="110" max="127" width="13.5703125" bestFit="1" customWidth="1"/>
  </cols>
  <sheetData>
    <row r="1" spans="1:82" s="2" customFormat="1" ht="16.5" hidden="1" customHeight="1">
      <c r="A1" s="20"/>
      <c r="B1" s="20"/>
      <c r="C1" s="21"/>
      <c r="D1" s="22" t="s">
        <v>13</v>
      </c>
      <c r="E1" s="23" t="s">
        <v>14</v>
      </c>
      <c r="F1" s="24" t="s">
        <v>15</v>
      </c>
      <c r="G1" s="25"/>
      <c r="H1" s="26">
        <v>6312</v>
      </c>
      <c r="I1" s="27" t="s">
        <v>16</v>
      </c>
      <c r="J1" s="26">
        <v>1142.6779570579238</v>
      </c>
      <c r="K1" s="28" t="s">
        <v>17</v>
      </c>
      <c r="L1" s="26">
        <v>267.47120828999994</v>
      </c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2" t="s">
        <v>13</v>
      </c>
      <c r="BE1" s="30"/>
      <c r="BF1" s="24" t="s">
        <v>15</v>
      </c>
      <c r="BG1" s="25"/>
      <c r="BH1" s="26">
        <v>6312</v>
      </c>
      <c r="BI1" s="27" t="s">
        <v>16</v>
      </c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2" t="s">
        <v>13</v>
      </c>
      <c r="BX1" s="30"/>
      <c r="BY1" s="24" t="s">
        <v>15</v>
      </c>
      <c r="BZ1" s="25"/>
      <c r="CA1" s="24" t="s">
        <v>15</v>
      </c>
      <c r="CB1" s="25"/>
      <c r="CC1" s="31"/>
      <c r="CD1" s="32"/>
    </row>
    <row r="2" spans="1:82" s="2" customFormat="1" ht="18.75" hidden="1" customHeight="1">
      <c r="A2" s="20"/>
      <c r="B2" s="20"/>
      <c r="C2" s="21"/>
      <c r="D2" s="33" t="s">
        <v>14</v>
      </c>
      <c r="E2" s="34">
        <v>20574.708329999998</v>
      </c>
      <c r="F2" s="33" t="s">
        <v>18</v>
      </c>
      <c r="G2" s="35"/>
      <c r="H2" s="36">
        <v>1920.3717880730849</v>
      </c>
      <c r="I2" s="37" t="s">
        <v>19</v>
      </c>
      <c r="J2" s="38">
        <v>6.0876827401990581E-2</v>
      </c>
      <c r="K2" s="39" t="s">
        <v>20</v>
      </c>
      <c r="L2" s="38">
        <v>1.2999999999999998E-2</v>
      </c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33" t="s">
        <v>14</v>
      </c>
      <c r="BE2" s="34">
        <v>20574.708329999998</v>
      </c>
      <c r="BF2" s="33" t="s">
        <v>21</v>
      </c>
      <c r="BG2" s="35"/>
      <c r="BH2" s="36">
        <v>0</v>
      </c>
      <c r="BI2" s="37" t="s">
        <v>19</v>
      </c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33" t="s">
        <v>14</v>
      </c>
      <c r="BX2" s="34">
        <v>20574.708329999998</v>
      </c>
      <c r="BY2" s="33" t="s">
        <v>21</v>
      </c>
      <c r="BZ2" s="35"/>
      <c r="CA2" s="33" t="s">
        <v>21</v>
      </c>
      <c r="CB2" s="35"/>
      <c r="CC2" s="40"/>
      <c r="CD2" s="32"/>
    </row>
    <row r="3" spans="1:82" ht="30.75" hidden="1" customHeight="1">
      <c r="A3" s="41" t="s">
        <v>22</v>
      </c>
      <c r="B3" s="42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</row>
    <row r="4" spans="1:82" ht="30" hidden="1" customHeight="1">
      <c r="A4" s="44">
        <v>42510</v>
      </c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5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</row>
    <row r="5" spans="1:82" ht="21" hidden="1" customHeight="1"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6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</row>
    <row r="6" spans="1:82" ht="21.75" hidden="1" customHeight="1">
      <c r="B6" s="42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</row>
    <row r="7" spans="1:82" ht="19.5" hidden="1" customHeight="1">
      <c r="A7" s="41"/>
      <c r="B7" s="42"/>
      <c r="C7" s="43"/>
      <c r="D7" s="47"/>
      <c r="E7" s="1"/>
      <c r="F7" s="1"/>
      <c r="G7" s="48"/>
      <c r="H7" s="1"/>
      <c r="I7" s="125" t="s">
        <v>23</v>
      </c>
      <c r="J7" s="126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</row>
    <row r="8" spans="1:82" ht="18" hidden="1" customHeight="1">
      <c r="A8" s="44"/>
      <c r="B8" s="42"/>
      <c r="C8" s="43"/>
      <c r="D8" s="50"/>
      <c r="E8" s="1"/>
      <c r="F8" s="51"/>
      <c r="G8" s="51"/>
      <c r="H8" s="1"/>
      <c r="I8" s="43"/>
      <c r="J8" s="43"/>
      <c r="K8" s="1"/>
      <c r="L8" s="1"/>
      <c r="M8" s="49"/>
      <c r="N8" s="43"/>
      <c r="O8" s="43"/>
      <c r="P8" s="52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</row>
    <row r="9" spans="1:82" ht="17.25" hidden="1" customHeight="1">
      <c r="C9" s="43"/>
      <c r="E9" s="1"/>
      <c r="F9" s="53" t="s">
        <v>24</v>
      </c>
      <c r="G9" s="1"/>
      <c r="H9" s="54" t="s">
        <v>25</v>
      </c>
      <c r="I9" s="51"/>
      <c r="J9" s="1"/>
      <c r="K9" s="1"/>
      <c r="L9" s="1"/>
      <c r="M9" s="42"/>
      <c r="R9" s="55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</row>
    <row r="10" spans="1:82" ht="21.75" hidden="1" customHeight="1">
      <c r="C10" s="43"/>
      <c r="D10" s="50"/>
      <c r="E10" s="43"/>
      <c r="F10" s="56" t="s">
        <v>26</v>
      </c>
      <c r="G10" s="43"/>
      <c r="H10" s="54" t="s">
        <v>27</v>
      </c>
      <c r="I10" s="1"/>
      <c r="J10" s="1"/>
      <c r="K10" s="1"/>
      <c r="L10" s="1"/>
      <c r="M10" s="57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</row>
    <row r="11" spans="1:82" ht="17.25" hidden="1" customHeight="1">
      <c r="C11" s="43"/>
      <c r="D11" s="58"/>
      <c r="E11" s="59"/>
      <c r="F11" s="60"/>
      <c r="G11" s="60"/>
      <c r="H11" s="51"/>
      <c r="I11" s="51"/>
      <c r="J11" s="1"/>
      <c r="K11" s="1"/>
      <c r="L11" s="1"/>
      <c r="M11" s="42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</row>
    <row r="12" spans="1:82" ht="15" hidden="1" customHeight="1">
      <c r="C12" s="43"/>
      <c r="D12" s="61" t="s">
        <v>28</v>
      </c>
      <c r="E12" s="1"/>
      <c r="F12" s="1"/>
      <c r="G12" s="1"/>
      <c r="H12" s="1"/>
      <c r="I12" s="1"/>
      <c r="J12" s="1"/>
      <c r="K12" s="1"/>
      <c r="L12" s="62"/>
      <c r="M12" s="63"/>
      <c r="N12" s="64" t="s">
        <v>29</v>
      </c>
      <c r="O12" s="65"/>
      <c r="P12" s="66"/>
      <c r="Q12" s="67">
        <v>42825</v>
      </c>
      <c r="R12" s="63"/>
      <c r="S12" s="63"/>
      <c r="T12" s="63" t="s">
        <v>30</v>
      </c>
      <c r="U12" s="63"/>
      <c r="V12" s="63" t="s">
        <v>25</v>
      </c>
      <c r="W12" s="63"/>
      <c r="X12" s="63"/>
      <c r="Y12" s="63"/>
      <c r="Z12" s="63"/>
      <c r="AA12" s="63"/>
      <c r="AB12" s="63"/>
      <c r="AC12" s="63"/>
      <c r="AD12" s="63" t="s">
        <v>31</v>
      </c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 t="s">
        <v>25</v>
      </c>
      <c r="AP12" s="63"/>
      <c r="AQ12" s="63"/>
      <c r="AR12" s="63"/>
      <c r="AS12" s="63"/>
      <c r="AT12" s="63"/>
      <c r="AU12" s="63"/>
      <c r="AV12" s="63"/>
      <c r="AW12" s="63"/>
      <c r="AX12" s="63"/>
      <c r="AY12" s="63" t="s">
        <v>31</v>
      </c>
      <c r="AZ12" s="63"/>
      <c r="BA12" s="63"/>
      <c r="BB12" s="63"/>
      <c r="BC12" s="63"/>
      <c r="BD12" s="63"/>
      <c r="BE12" s="63"/>
      <c r="BF12" s="63"/>
      <c r="BG12" s="63"/>
      <c r="BH12" s="63"/>
      <c r="BI12" s="63" t="s">
        <v>25</v>
      </c>
      <c r="BJ12" s="63"/>
      <c r="BK12" s="63"/>
      <c r="BL12" s="63"/>
      <c r="BM12" s="63"/>
      <c r="BN12" s="63"/>
      <c r="BO12" s="63"/>
      <c r="BP12" s="63"/>
      <c r="BQ12" s="63"/>
      <c r="BR12" s="63" t="s">
        <v>31</v>
      </c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8"/>
    </row>
    <row r="13" spans="1:82" ht="14.25" customHeight="1">
      <c r="C13" s="69"/>
      <c r="D13" s="70"/>
      <c r="E13" s="127" t="s">
        <v>32</v>
      </c>
      <c r="F13" s="129" t="s">
        <v>33</v>
      </c>
      <c r="G13" s="71"/>
      <c r="H13" s="72" t="s">
        <v>34</v>
      </c>
      <c r="I13" s="73" t="s">
        <v>35</v>
      </c>
      <c r="J13" s="131" t="s">
        <v>36</v>
      </c>
      <c r="K13" s="133" t="s">
        <v>37</v>
      </c>
      <c r="L13" s="135" t="s">
        <v>38</v>
      </c>
      <c r="M13" s="135" t="s">
        <v>39</v>
      </c>
      <c r="N13" s="74">
        <v>1</v>
      </c>
      <c r="O13" s="74">
        <v>2</v>
      </c>
      <c r="P13" s="74">
        <v>3</v>
      </c>
      <c r="Q13" s="74">
        <v>4</v>
      </c>
      <c r="R13" s="74">
        <v>5</v>
      </c>
      <c r="S13" s="74">
        <v>6</v>
      </c>
      <c r="T13" s="74">
        <v>7</v>
      </c>
      <c r="U13" s="74">
        <v>8</v>
      </c>
      <c r="V13" s="75">
        <v>9</v>
      </c>
      <c r="W13" s="74">
        <v>10</v>
      </c>
      <c r="X13" s="74">
        <v>11</v>
      </c>
      <c r="Y13" s="74">
        <v>12</v>
      </c>
      <c r="Z13" s="74">
        <v>13</v>
      </c>
      <c r="AA13" s="74">
        <v>14</v>
      </c>
      <c r="AB13" s="74">
        <v>15</v>
      </c>
      <c r="AC13" s="74">
        <v>16</v>
      </c>
      <c r="AD13" s="74">
        <v>17</v>
      </c>
      <c r="AE13" s="74">
        <v>18</v>
      </c>
      <c r="AF13" s="74">
        <v>19</v>
      </c>
      <c r="AG13" s="74">
        <v>20</v>
      </c>
      <c r="AH13" s="75">
        <v>21</v>
      </c>
      <c r="AI13" s="74">
        <v>22</v>
      </c>
      <c r="AJ13" s="74">
        <v>23</v>
      </c>
      <c r="AK13" s="74">
        <v>24</v>
      </c>
      <c r="AL13" s="74">
        <v>25</v>
      </c>
      <c r="AM13" s="74">
        <v>26</v>
      </c>
      <c r="AN13" s="74">
        <v>27</v>
      </c>
      <c r="AO13" s="74">
        <v>28</v>
      </c>
      <c r="AP13" s="74">
        <v>29</v>
      </c>
      <c r="AQ13" s="74">
        <v>30</v>
      </c>
      <c r="AR13" s="74">
        <v>31</v>
      </c>
      <c r="AS13" s="74">
        <v>32</v>
      </c>
      <c r="AT13" s="75">
        <v>33</v>
      </c>
      <c r="AU13" s="74">
        <v>34</v>
      </c>
      <c r="AV13" s="74">
        <v>35</v>
      </c>
      <c r="AW13" s="74">
        <v>36</v>
      </c>
      <c r="AX13" s="74">
        <v>37</v>
      </c>
      <c r="AY13" s="74">
        <v>38</v>
      </c>
      <c r="AZ13" s="74">
        <v>39</v>
      </c>
      <c r="BA13" s="74">
        <v>40</v>
      </c>
      <c r="BB13" s="74">
        <v>41</v>
      </c>
      <c r="BC13" s="74">
        <v>42</v>
      </c>
      <c r="BD13" s="74">
        <v>43</v>
      </c>
      <c r="BE13" s="74">
        <v>44</v>
      </c>
      <c r="BF13" s="75">
        <v>45</v>
      </c>
      <c r="BG13" s="74">
        <v>46</v>
      </c>
      <c r="BH13" s="74">
        <v>47</v>
      </c>
      <c r="BI13" s="74">
        <v>48</v>
      </c>
      <c r="BJ13" s="74">
        <v>49</v>
      </c>
      <c r="BK13" s="74">
        <v>50</v>
      </c>
      <c r="BL13" s="74">
        <v>51</v>
      </c>
      <c r="BM13" s="74">
        <v>52</v>
      </c>
      <c r="BN13" s="74">
        <v>53</v>
      </c>
      <c r="BO13" s="74">
        <v>54</v>
      </c>
      <c r="BP13" s="74">
        <v>55</v>
      </c>
      <c r="BQ13" s="74">
        <v>56</v>
      </c>
      <c r="BR13" s="75">
        <v>57</v>
      </c>
      <c r="BS13" s="74">
        <v>58</v>
      </c>
      <c r="BT13" s="74">
        <v>59</v>
      </c>
      <c r="BU13" s="74">
        <v>60</v>
      </c>
      <c r="BV13" s="74">
        <v>61</v>
      </c>
      <c r="BW13" s="74">
        <v>62</v>
      </c>
      <c r="BX13" s="74">
        <v>63</v>
      </c>
      <c r="BY13" s="74">
        <v>64</v>
      </c>
      <c r="BZ13" s="74">
        <v>65</v>
      </c>
      <c r="CA13" s="74">
        <v>66</v>
      </c>
      <c r="CB13" s="74">
        <v>67</v>
      </c>
      <c r="CC13" s="137" t="s">
        <v>40</v>
      </c>
    </row>
    <row r="14" spans="1:82" ht="15.75" thickBot="1">
      <c r="C14" s="76" t="s">
        <v>41</v>
      </c>
      <c r="D14" s="77"/>
      <c r="E14" s="128"/>
      <c r="F14" s="130"/>
      <c r="G14" s="78" t="s">
        <v>42</v>
      </c>
      <c r="H14" s="79"/>
      <c r="I14" s="80"/>
      <c r="J14" s="132"/>
      <c r="K14" s="134"/>
      <c r="L14" s="136"/>
      <c r="M14" s="136"/>
      <c r="N14" s="81" t="s">
        <v>1</v>
      </c>
      <c r="O14" s="81" t="s">
        <v>1</v>
      </c>
      <c r="P14" s="81" t="s">
        <v>1</v>
      </c>
      <c r="Q14" s="81" t="s">
        <v>1</v>
      </c>
      <c r="R14" s="81" t="s">
        <v>1</v>
      </c>
      <c r="S14" s="81"/>
      <c r="T14" s="81"/>
      <c r="U14" s="81" t="s">
        <v>1</v>
      </c>
      <c r="V14" s="82" t="s">
        <v>1</v>
      </c>
      <c r="W14" s="81" t="s">
        <v>1</v>
      </c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2" t="s">
        <v>1</v>
      </c>
      <c r="AI14" s="81" t="s">
        <v>1</v>
      </c>
      <c r="AJ14" s="81" t="s">
        <v>1</v>
      </c>
      <c r="AK14" s="81" t="s">
        <v>1</v>
      </c>
      <c r="AL14" s="81" t="s">
        <v>1</v>
      </c>
      <c r="AM14" s="81" t="s">
        <v>1</v>
      </c>
      <c r="AN14" s="81" t="s">
        <v>1</v>
      </c>
      <c r="AO14" s="81" t="s">
        <v>1</v>
      </c>
      <c r="AP14" s="81" t="s">
        <v>1</v>
      </c>
      <c r="AQ14" s="81" t="s">
        <v>1</v>
      </c>
      <c r="AR14" s="81" t="s">
        <v>1</v>
      </c>
      <c r="AS14" s="81" t="s">
        <v>1</v>
      </c>
      <c r="AT14" s="82" t="s">
        <v>1</v>
      </c>
      <c r="AU14" s="81" t="s">
        <v>1</v>
      </c>
      <c r="AV14" s="81" t="s">
        <v>1</v>
      </c>
      <c r="AW14" s="81" t="s">
        <v>1</v>
      </c>
      <c r="AX14" s="81" t="s">
        <v>1</v>
      </c>
      <c r="AY14" s="81" t="s">
        <v>1</v>
      </c>
      <c r="AZ14" s="81" t="s">
        <v>1</v>
      </c>
      <c r="BA14" s="81" t="s">
        <v>1</v>
      </c>
      <c r="BB14" s="81" t="s">
        <v>1</v>
      </c>
      <c r="BC14" s="81" t="s">
        <v>1</v>
      </c>
      <c r="BD14" s="81" t="s">
        <v>1</v>
      </c>
      <c r="BE14" s="81" t="s">
        <v>1</v>
      </c>
      <c r="BF14" s="82" t="s">
        <v>1</v>
      </c>
      <c r="BG14" s="81"/>
      <c r="BH14" s="81" t="s">
        <v>1</v>
      </c>
      <c r="BI14" s="81" t="s">
        <v>1</v>
      </c>
      <c r="BJ14" s="81" t="s">
        <v>1</v>
      </c>
      <c r="BK14" s="81" t="s">
        <v>1</v>
      </c>
      <c r="BL14" s="81" t="s">
        <v>1</v>
      </c>
      <c r="BM14" s="81" t="s">
        <v>1</v>
      </c>
      <c r="BN14" s="81" t="s">
        <v>1</v>
      </c>
      <c r="BO14" s="81" t="s">
        <v>1</v>
      </c>
      <c r="BP14" s="81" t="s">
        <v>1</v>
      </c>
      <c r="BQ14" s="81" t="s">
        <v>1</v>
      </c>
      <c r="BR14" s="82" t="s">
        <v>1</v>
      </c>
      <c r="BS14" s="81" t="s">
        <v>1</v>
      </c>
      <c r="BT14" s="81" t="s">
        <v>1</v>
      </c>
      <c r="BU14" s="81" t="s">
        <v>1</v>
      </c>
      <c r="BV14" s="81" t="s">
        <v>1</v>
      </c>
      <c r="BW14" s="81" t="s">
        <v>1</v>
      </c>
      <c r="BX14" s="81" t="s">
        <v>1</v>
      </c>
      <c r="BY14" s="81" t="s">
        <v>1</v>
      </c>
      <c r="BZ14" s="81" t="s">
        <v>1</v>
      </c>
      <c r="CA14" s="81" t="s">
        <v>1</v>
      </c>
      <c r="CB14" s="81" t="s">
        <v>1</v>
      </c>
      <c r="CC14" s="138"/>
    </row>
    <row r="15" spans="1:82">
      <c r="C15" s="76"/>
      <c r="D15" s="77"/>
      <c r="E15" s="99"/>
      <c r="F15" s="100"/>
      <c r="G15" s="78"/>
      <c r="H15" s="79"/>
      <c r="I15" s="80"/>
      <c r="J15" s="101"/>
      <c r="K15" s="102"/>
      <c r="L15" s="103"/>
      <c r="M15" s="104"/>
      <c r="N15" s="122">
        <v>2017</v>
      </c>
      <c r="O15" s="123"/>
      <c r="P15" s="123"/>
      <c r="Q15" s="123"/>
      <c r="R15" s="123"/>
      <c r="S15" s="123"/>
      <c r="T15" s="123"/>
      <c r="U15" s="124"/>
      <c r="V15" s="119"/>
      <c r="W15" s="122">
        <v>2018</v>
      </c>
      <c r="X15" s="123"/>
      <c r="Y15" s="123"/>
      <c r="Z15" s="123"/>
      <c r="AA15" s="123"/>
      <c r="AB15" s="123"/>
      <c r="AC15" s="123"/>
      <c r="AD15" s="123"/>
      <c r="AE15" s="123"/>
      <c r="AF15" s="123"/>
      <c r="AG15" s="124"/>
      <c r="AH15" s="82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2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2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2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91"/>
    </row>
    <row r="16" spans="1:82" s="106" customFormat="1" ht="12" customHeight="1">
      <c r="A16" s="105"/>
      <c r="C16" s="107"/>
      <c r="D16" s="108"/>
      <c r="E16" s="109"/>
      <c r="F16" s="110">
        <v>0.2</v>
      </c>
      <c r="G16" s="110"/>
      <c r="H16" s="111"/>
      <c r="I16" s="112"/>
      <c r="J16" s="113"/>
      <c r="K16" s="111"/>
      <c r="L16" s="114"/>
      <c r="M16" s="115">
        <v>42825</v>
      </c>
      <c r="N16" s="116">
        <v>92</v>
      </c>
      <c r="O16" s="116">
        <v>42886</v>
      </c>
      <c r="P16" s="116">
        <v>42916</v>
      </c>
      <c r="Q16" s="116">
        <v>42947</v>
      </c>
      <c r="R16" s="116">
        <v>42978</v>
      </c>
      <c r="S16" s="116">
        <v>43008</v>
      </c>
      <c r="T16" s="116">
        <v>43039</v>
      </c>
      <c r="U16" s="116">
        <v>43069</v>
      </c>
      <c r="V16" s="117">
        <v>43100</v>
      </c>
      <c r="W16" s="116">
        <v>43131</v>
      </c>
      <c r="X16" s="116">
        <v>43159</v>
      </c>
      <c r="Y16" s="116">
        <v>43190</v>
      </c>
      <c r="Z16" s="116">
        <v>43220</v>
      </c>
      <c r="AA16" s="116">
        <v>43251</v>
      </c>
      <c r="AB16" s="116">
        <v>43281</v>
      </c>
      <c r="AC16" s="116">
        <v>43312</v>
      </c>
      <c r="AD16" s="116">
        <v>43343</v>
      </c>
      <c r="AE16" s="116">
        <v>43373</v>
      </c>
      <c r="AF16" s="116">
        <v>43404</v>
      </c>
      <c r="AG16" s="116">
        <v>43434</v>
      </c>
      <c r="AH16" s="117">
        <v>43465</v>
      </c>
      <c r="AI16" s="116">
        <v>43496</v>
      </c>
      <c r="AJ16" s="116">
        <v>43524</v>
      </c>
      <c r="AK16" s="116">
        <v>43555</v>
      </c>
      <c r="AL16" s="116">
        <v>43585</v>
      </c>
      <c r="AM16" s="116">
        <v>43616</v>
      </c>
      <c r="AN16" s="116">
        <v>43646</v>
      </c>
      <c r="AO16" s="116">
        <v>43677</v>
      </c>
      <c r="AP16" s="116">
        <v>43708</v>
      </c>
      <c r="AQ16" s="116">
        <v>43738</v>
      </c>
      <c r="AR16" s="116">
        <v>43769</v>
      </c>
      <c r="AS16" s="116">
        <v>43799</v>
      </c>
      <c r="AT16" s="117">
        <v>43830</v>
      </c>
      <c r="AU16" s="116">
        <v>43861</v>
      </c>
      <c r="AV16" s="116">
        <v>43890</v>
      </c>
      <c r="AW16" s="116">
        <v>43921</v>
      </c>
      <c r="AX16" s="116">
        <v>43951</v>
      </c>
      <c r="AY16" s="116">
        <v>43982</v>
      </c>
      <c r="AZ16" s="116">
        <v>44012</v>
      </c>
      <c r="BA16" s="116">
        <v>44043</v>
      </c>
      <c r="BB16" s="116">
        <v>44074</v>
      </c>
      <c r="BC16" s="116">
        <v>44104</v>
      </c>
      <c r="BD16" s="116">
        <v>44135</v>
      </c>
      <c r="BE16" s="116">
        <v>44165</v>
      </c>
      <c r="BF16" s="117">
        <v>44196</v>
      </c>
      <c r="BG16" s="116">
        <v>44227</v>
      </c>
      <c r="BH16" s="116">
        <v>44255</v>
      </c>
      <c r="BI16" s="116">
        <v>44286</v>
      </c>
      <c r="BJ16" s="116">
        <v>44316</v>
      </c>
      <c r="BK16" s="116">
        <v>44347</v>
      </c>
      <c r="BL16" s="116">
        <v>44377</v>
      </c>
      <c r="BM16" s="116">
        <v>44408</v>
      </c>
      <c r="BN16" s="116">
        <v>44439</v>
      </c>
      <c r="BO16" s="116">
        <v>44469</v>
      </c>
      <c r="BP16" s="116">
        <v>44500</v>
      </c>
      <c r="BQ16" s="116">
        <v>44530</v>
      </c>
      <c r="BR16" s="117">
        <v>44561</v>
      </c>
      <c r="BS16" s="116">
        <v>44592</v>
      </c>
      <c r="BT16" s="116">
        <v>44620</v>
      </c>
      <c r="BU16" s="116">
        <v>44651</v>
      </c>
      <c r="BV16" s="116">
        <v>44681</v>
      </c>
      <c r="BW16" s="116">
        <v>44712</v>
      </c>
      <c r="BX16" s="116">
        <v>44742</v>
      </c>
      <c r="BY16" s="116">
        <v>44773</v>
      </c>
      <c r="BZ16" s="116">
        <v>44804</v>
      </c>
      <c r="CA16" s="116">
        <v>44834</v>
      </c>
      <c r="CB16" s="116">
        <v>44865</v>
      </c>
      <c r="CC16" s="118">
        <v>43362</v>
      </c>
    </row>
    <row r="17" spans="3:81">
      <c r="C17" s="94">
        <v>1000</v>
      </c>
      <c r="D17" s="95" t="s">
        <v>0</v>
      </c>
      <c r="E17" s="97" t="s">
        <v>43</v>
      </c>
      <c r="F17" s="98"/>
      <c r="G17" s="83">
        <v>0.12907904278462654</v>
      </c>
      <c r="H17" s="84">
        <v>4488.0304211388939</v>
      </c>
      <c r="I17" s="90">
        <v>535.2013633166199</v>
      </c>
      <c r="J17" s="93"/>
      <c r="K17" s="92"/>
      <c r="L17" s="85"/>
      <c r="M17" s="89"/>
      <c r="N17" s="86">
        <f>SUMIFS(tableau1[MONTANT €HT],tableau1[TYPE],"FACTURE",tableau1[PAYE LE],"&gt;=1/04/2017",tableau1[PAYE LE],"&lt;1/05/2017")</f>
        <v>272</v>
      </c>
      <c r="O17" s="86">
        <f>SUMIFS(tableau1[MONTANT €HT],tableau1[TYPE],"FACTURE",tableau1[PAYE LE],"&gt;=1/05/2017",tableau1[PAYE LE],"&lt;1/06/2017")</f>
        <v>172</v>
      </c>
      <c r="P17" s="86">
        <f>SUMIFS(tableau1[MONTANT €HT],tableau1[TYPE],"FACTURE",tableau1[PAYE LE],"&gt;=1/06/2017",tableau1[PAYE LE],"&lt;1/07/2017")</f>
        <v>0</v>
      </c>
      <c r="Q17" s="86">
        <f>SUMIFS(tableau1[MONTANT €HT],tableau1[TYPE],"FACTURE",tableau1[PAYE LE],"&gt;=1/07/2017",tableau1[PAYE LE],"&lt;1/08/2017")</f>
        <v>0</v>
      </c>
      <c r="R17" s="86">
        <f>SUMIFS(tableau1[MONTANT €HT],tableau1[TYPE],"FACTURE",tableau1[PAYE LE],"&gt;=1/08/2017",tableau1[PAYE LE],"&lt;1/09/2017")</f>
        <v>0</v>
      </c>
      <c r="S17" s="86">
        <f>SUMIFS(tableau1[MONTANT €HT],tableau1[TYPE],"FACTURE",tableau1[PAYE LE],"&gt;=1/09/2017",tableau1[PAYE LE],"&lt;1/10/2017")</f>
        <v>0</v>
      </c>
      <c r="T17" s="86">
        <f>SUMIFS(tableau1[MONTANT €HT],tableau1[TYPE],"FACTURE",tableau1[PAYE LE],"&gt;=1/10/2017",tableau1[PAYE LE],"&lt;1/11/2017")</f>
        <v>0</v>
      </c>
      <c r="U17" s="86">
        <f>SUMIFS(tableau1[MONTANT €HT],tableau1[TYPE],"FACTURE",tableau1[PAYE LE],"&gt;=1/11/2017",tableau1[PAYE LE],"&lt;1/12/2017")</f>
        <v>0</v>
      </c>
      <c r="V17" s="87"/>
      <c r="W17" s="86">
        <f>SUMIFS(tableau1[MONTANT €HT],tableau1[TYPE],"FACTURE",tableau1[PAYE LE],"&gt;=1/01/2018",tableau1[PAYE LE],"&lt;1/02/2018")</f>
        <v>0</v>
      </c>
      <c r="X17" s="86">
        <f>SUMIFS(tableau1[MONTANT €HT],tableau1[TYPE],"FACTURE",tableau1[PAYE LE],"&gt;=1/04/2017",tableau1[PAYE LE],"&lt;1/05/2017")</f>
        <v>272</v>
      </c>
      <c r="Y17" s="86">
        <f>SUMIFS(tableau1[MONTANT €HT],tableau1[TYPE],"FACTURE",tableau1[PAYE LE],"&gt;=1/04/2017",tableau1[PAYE LE],"&lt;1/05/2017")</f>
        <v>272</v>
      </c>
      <c r="Z17" s="86">
        <f>SUMIFS(tableau1[MONTANT €HT],tableau1[TYPE],"FACTURE",tableau1[PAYE LE],"&gt;=1/04/2017",tableau1[PAYE LE],"&lt;1/05/2017")</f>
        <v>272</v>
      </c>
      <c r="AA17" s="86">
        <f>SUMIFS(tableau1[MONTANT €HT],tableau1[TYPE],"FACTURE",tableau1[PAYE LE],"&gt;=1/04/2017",tableau1[PAYE LE],"&lt;1/05/2017")</f>
        <v>272</v>
      </c>
      <c r="AB17" s="86">
        <f>SUMIFS(tableau1[MONTANT €HT],tableau1[TYPE],"FACTURE",tableau1[PAYE LE],"&gt;=1/04/2017",tableau1[PAYE LE],"&lt;1/05/2017")</f>
        <v>272</v>
      </c>
      <c r="AC17" s="86">
        <f>SUMIFS(tableau1[MONTANT €HT],tableau1[TYPE],"FACTURE",tableau1[PAYE LE],"&gt;=1/04/2017",tableau1[PAYE LE],"&lt;1/05/2017")</f>
        <v>272</v>
      </c>
      <c r="AD17" s="86">
        <f>SUMIFS(tableau1[MONTANT €HT],tableau1[TYPE],"FACTURE",tableau1[PAYE LE],"&gt;=1/04/2017",tableau1[PAYE LE],"&lt;1/05/2017")</f>
        <v>272</v>
      </c>
      <c r="AE17" s="86">
        <f>SUMIFS(tableau1[MONTANT €HT],tableau1[TYPE],"FACTURE",tableau1[PAYE LE],"&gt;=1/04/2017",tableau1[PAYE LE],"&lt;1/05/2017")</f>
        <v>272</v>
      </c>
      <c r="AF17" s="86">
        <f>SUMIFS(tableau1[MONTANT €HT],tableau1[TYPE],"FACTURE",tableau1[PAYE LE],"&gt;=1/04/2017",tableau1[PAYE LE],"&lt;1/05/2017")</f>
        <v>272</v>
      </c>
      <c r="AG17" s="86">
        <f>SUMIFS(tableau1[MONTANT €HT],tableau1[TYPE],"FACTURE",tableau1[PAYE LE],"&gt;=1/04/2017",tableau1[PAYE LE],"&lt;1/05/2017")</f>
        <v>272</v>
      </c>
      <c r="AH17" s="87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7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7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7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8">
        <v>2758</v>
      </c>
    </row>
    <row r="19" spans="3:81">
      <c r="N19" s="96" t="s">
        <v>45</v>
      </c>
    </row>
    <row r="20" spans="3:81">
      <c r="N20" s="96" t="s">
        <v>46</v>
      </c>
    </row>
  </sheetData>
  <mergeCells count="10">
    <mergeCell ref="CC13:CC14"/>
    <mergeCell ref="N15:U15"/>
    <mergeCell ref="W15:AG15"/>
    <mergeCell ref="I7:J7"/>
    <mergeCell ref="E13:E14"/>
    <mergeCell ref="F13:F14"/>
    <mergeCell ref="J13:J14"/>
    <mergeCell ref="K13:K14"/>
    <mergeCell ref="L13:L14"/>
    <mergeCell ref="M13:M14"/>
  </mergeCells>
  <conditionalFormatting sqref="N14:U14 W14:AG14 AP14:AS15 AI14:AN15 AU14:BE15 BG14:BI15 BG17:BQ17 BS17:CB17 AP17:BE17 N15 W15 N17:U17 W17:AN17">
    <cfRule type="cellIs" dxfId="30" priority="92" stopIfTrue="1" operator="greaterThan">
      <formula>0</formula>
    </cfRule>
  </conditionalFormatting>
  <conditionalFormatting sqref="N16:U16 W16:AG16 AP16:AS16 AI16:AN16 AU16:BE16 BG16:BI16 BS16:BZ16">
    <cfRule type="cellIs" dxfId="29" priority="98" stopIfTrue="1" operator="lessThanOrEqual">
      <formula>$CC$16</formula>
    </cfRule>
  </conditionalFormatting>
  <conditionalFormatting sqref="BJ14:BQ15 BS14:BZ15">
    <cfRule type="cellIs" dxfId="28" priority="87" stopIfTrue="1" operator="greaterThan">
      <formula>0</formula>
    </cfRule>
  </conditionalFormatting>
  <conditionalFormatting sqref="BJ16:BQ16">
    <cfRule type="cellIs" dxfId="27" priority="91" stopIfTrue="1" operator="lessThanOrEqual">
      <formula>$CC$16</formula>
    </cfRule>
  </conditionalFormatting>
  <conditionalFormatting sqref="CA14:CB15">
    <cfRule type="cellIs" dxfId="26" priority="72" stopIfTrue="1" operator="greaterThan">
      <formula>0</formula>
    </cfRule>
  </conditionalFormatting>
  <conditionalFormatting sqref="CA16:CB16">
    <cfRule type="cellIs" dxfId="25" priority="76" stopIfTrue="1" operator="lessThanOrEqual">
      <formula>$CC$16</formula>
    </cfRule>
  </conditionalFormatting>
  <conditionalFormatting sqref="M17">
    <cfRule type="cellIs" dxfId="24" priority="62" stopIfTrue="1" operator="greaterThan">
      <formula>0</formula>
    </cfRule>
  </conditionalFormatting>
  <conditionalFormatting sqref="V14:V15 V17">
    <cfRule type="cellIs" dxfId="23" priority="55" stopIfTrue="1" operator="greaterThan">
      <formula>0</formula>
    </cfRule>
  </conditionalFormatting>
  <conditionalFormatting sqref="V16">
    <cfRule type="cellIs" dxfId="22" priority="57" stopIfTrue="1" operator="lessThanOrEqual">
      <formula>$CC$16</formula>
    </cfRule>
  </conditionalFormatting>
  <conditionalFormatting sqref="AO17 AO14:AO15">
    <cfRule type="cellIs" dxfId="21" priority="51" stopIfTrue="1" operator="greaterThan">
      <formula>0</formula>
    </cfRule>
  </conditionalFormatting>
  <conditionalFormatting sqref="AO16">
    <cfRule type="cellIs" dxfId="20" priority="53" stopIfTrue="1" operator="lessThanOrEqual">
      <formula>$CC$16</formula>
    </cfRule>
  </conditionalFormatting>
  <conditionalFormatting sqref="AH14:AH15">
    <cfRule type="cellIs" dxfId="19" priority="44" stopIfTrue="1" operator="greaterThan">
      <formula>0</formula>
    </cfRule>
  </conditionalFormatting>
  <conditionalFormatting sqref="AH16">
    <cfRule type="cellIs" dxfId="18" priority="45" stopIfTrue="1" operator="lessThanOrEqual">
      <formula>$CC$16</formula>
    </cfRule>
  </conditionalFormatting>
  <conditionalFormatting sqref="AT14:AT15">
    <cfRule type="cellIs" dxfId="17" priority="31" stopIfTrue="1" operator="greaterThan">
      <formula>0</formula>
    </cfRule>
  </conditionalFormatting>
  <conditionalFormatting sqref="AT16">
    <cfRule type="cellIs" dxfId="16" priority="32" stopIfTrue="1" operator="lessThanOrEqual">
      <formula>$CC$16</formula>
    </cfRule>
  </conditionalFormatting>
  <conditionalFormatting sqref="BF14:BF15 BF17">
    <cfRule type="cellIs" dxfId="15" priority="21" stopIfTrue="1" operator="greaterThan">
      <formula>0</formula>
    </cfRule>
  </conditionalFormatting>
  <conditionalFormatting sqref="BF16">
    <cfRule type="cellIs" dxfId="14" priority="22" stopIfTrue="1" operator="lessThanOrEqual">
      <formula>$CC$16</formula>
    </cfRule>
  </conditionalFormatting>
  <conditionalFormatting sqref="BR14:BR15 BR17">
    <cfRule type="cellIs" dxfId="13" priority="11" stopIfTrue="1" operator="greaterThan">
      <formula>0</formula>
    </cfRule>
  </conditionalFormatting>
  <conditionalFormatting sqref="BR16">
    <cfRule type="cellIs" dxfId="12" priority="12" stopIfTrue="1" operator="lessThanOrEqual">
      <formula>$CC$16</formula>
    </cfRule>
  </conditionalFormatting>
  <hyperlinks>
    <hyperlink ref="D17" location="achatduterrain" display="Achat  Foncier 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Q38"/>
  <sheetViews>
    <sheetView showGridLines="0" workbookViewId="0">
      <selection activeCell="E33" sqref="E33"/>
    </sheetView>
  </sheetViews>
  <sheetFormatPr baseColWidth="10" defaultRowHeight="15"/>
  <cols>
    <col min="1" max="4" width="11.42578125" customWidth="1"/>
    <col min="5" max="5" width="27" customWidth="1"/>
    <col min="6" max="6" width="35.42578125" style="120" customWidth="1"/>
    <col min="8" max="8" width="11.140625" customWidth="1"/>
    <col min="9" max="9" width="13.28515625" customWidth="1"/>
    <col min="10" max="10" width="12.7109375" customWidth="1"/>
    <col min="11" max="11" width="15.5703125" customWidth="1"/>
    <col min="12" max="12" width="23.7109375" customWidth="1"/>
    <col min="13" max="13" width="11.5703125" customWidth="1"/>
    <col min="17" max="17" width="0" hidden="1" customWidth="1"/>
  </cols>
  <sheetData>
    <row r="1" spans="2:17">
      <c r="Q1" t="s">
        <v>4</v>
      </c>
    </row>
    <row r="2" spans="2:17" ht="15.75" hidden="1" thickBot="1">
      <c r="Q2" t="s">
        <v>3</v>
      </c>
    </row>
    <row r="3" spans="2:17" ht="18" hidden="1" thickBot="1">
      <c r="B3" s="18">
        <v>1000</v>
      </c>
      <c r="C3" s="19"/>
      <c r="D3" s="139" t="s">
        <v>44</v>
      </c>
      <c r="E3" s="140"/>
      <c r="F3" s="140"/>
      <c r="G3" s="140"/>
      <c r="H3" s="140"/>
      <c r="I3" s="140"/>
      <c r="J3" s="141"/>
    </row>
    <row r="4" spans="2:17" hidden="1"/>
    <row r="5" spans="2:17" s="6" customFormat="1" ht="27" customHeight="1">
      <c r="B5"/>
      <c r="C5"/>
      <c r="D5" s="16" t="s">
        <v>2</v>
      </c>
      <c r="E5" s="17">
        <f>'Suivi dépenses mensuelles'!J17</f>
        <v>0</v>
      </c>
      <c r="F5" s="120"/>
      <c r="G5"/>
      <c r="H5"/>
      <c r="I5"/>
      <c r="J5"/>
    </row>
    <row r="7" spans="2:17" ht="38.25">
      <c r="B7" s="6"/>
      <c r="C7" s="6"/>
      <c r="D7" s="14" t="s">
        <v>5</v>
      </c>
      <c r="E7" s="14" t="s">
        <v>6</v>
      </c>
      <c r="F7" s="121" t="s">
        <v>7</v>
      </c>
      <c r="G7" s="15" t="s">
        <v>8</v>
      </c>
      <c r="H7" s="15" t="s">
        <v>9</v>
      </c>
      <c r="I7" s="15" t="s">
        <v>10</v>
      </c>
      <c r="J7" s="15" t="s">
        <v>11</v>
      </c>
    </row>
    <row r="8" spans="2:17">
      <c r="D8" t="s">
        <v>4</v>
      </c>
      <c r="E8" s="8"/>
      <c r="F8" s="4">
        <v>42826</v>
      </c>
      <c r="G8" s="9">
        <v>172</v>
      </c>
      <c r="H8" s="9">
        <f>E5</f>
        <v>0</v>
      </c>
      <c r="I8" s="9"/>
      <c r="J8" s="9"/>
    </row>
    <row r="9" spans="2:17">
      <c r="D9" t="s">
        <v>3</v>
      </c>
      <c r="E9" s="8"/>
      <c r="F9" s="4"/>
      <c r="G9" s="9"/>
      <c r="H9" s="9">
        <f>H8-tableau1[[#This Row],[MONTANT €HT]]</f>
        <v>0</v>
      </c>
      <c r="I9" s="9"/>
      <c r="J9" s="9"/>
    </row>
    <row r="10" spans="2:17">
      <c r="D10" t="s">
        <v>3</v>
      </c>
      <c r="E10" s="8"/>
      <c r="F10" s="4"/>
      <c r="G10" s="9"/>
      <c r="H10" s="9">
        <f>H9-tableau1[[#This Row],[MONTANT €HT]]</f>
        <v>0</v>
      </c>
      <c r="I10" s="9"/>
      <c r="J10" s="9"/>
    </row>
    <row r="11" spans="2:17">
      <c r="D11" s="3" t="s">
        <v>3</v>
      </c>
      <c r="E11" s="8"/>
      <c r="F11" s="4">
        <v>42857</v>
      </c>
      <c r="G11" s="9">
        <v>172</v>
      </c>
      <c r="H11" s="9">
        <f>H10-tableau1[[#This Row],[MONTANT €HT]]</f>
        <v>-172</v>
      </c>
      <c r="I11" s="9"/>
      <c r="J11" s="9"/>
    </row>
    <row r="12" spans="2:17">
      <c r="D12" s="3" t="s">
        <v>3</v>
      </c>
      <c r="E12" s="8"/>
      <c r="F12" s="4"/>
      <c r="G12" s="9"/>
      <c r="H12" s="9">
        <f>H11-tableau1[[#This Row],[MONTANT €HT]]</f>
        <v>-172</v>
      </c>
      <c r="I12" s="7"/>
      <c r="J12" s="7"/>
    </row>
    <row r="13" spans="2:17">
      <c r="D13" s="3" t="s">
        <v>3</v>
      </c>
      <c r="E13" s="7"/>
      <c r="F13" s="4"/>
      <c r="G13" s="7"/>
      <c r="H13" s="9">
        <f>H12-tableau1[[#This Row],[MONTANT €HT]]</f>
        <v>-172</v>
      </c>
      <c r="I13" s="7"/>
      <c r="J13" s="7"/>
    </row>
    <row r="14" spans="2:17">
      <c r="D14" s="3" t="s">
        <v>3</v>
      </c>
      <c r="E14" s="7"/>
      <c r="F14" s="4">
        <v>42849</v>
      </c>
      <c r="G14" s="7">
        <v>172</v>
      </c>
      <c r="H14" s="9">
        <f>H13-tableau1[[#This Row],[MONTANT €HT]]</f>
        <v>-344</v>
      </c>
      <c r="I14" s="7"/>
      <c r="J14" s="7"/>
    </row>
    <row r="15" spans="2:17">
      <c r="D15" s="3" t="s">
        <v>3</v>
      </c>
      <c r="E15" s="7"/>
      <c r="F15" s="4">
        <v>42844</v>
      </c>
      <c r="G15" s="7">
        <v>100</v>
      </c>
      <c r="H15" s="9">
        <f>H14-tableau1[[#This Row],[MONTANT €HT]]</f>
        <v>-444</v>
      </c>
      <c r="I15" s="7"/>
      <c r="J15" s="7"/>
    </row>
    <row r="16" spans="2:17">
      <c r="D16" s="3" t="s">
        <v>3</v>
      </c>
      <c r="E16" s="7"/>
      <c r="F16" s="4"/>
      <c r="G16" s="7"/>
      <c r="H16" s="9">
        <f>H15-tableau1[[#This Row],[MONTANT €HT]]</f>
        <v>-444</v>
      </c>
      <c r="I16" s="7"/>
      <c r="J16" s="7"/>
    </row>
    <row r="17" spans="4:11">
      <c r="D17" s="3" t="s">
        <v>3</v>
      </c>
      <c r="E17" s="7"/>
      <c r="F17" s="4"/>
      <c r="G17" s="7"/>
      <c r="H17" s="9">
        <f>H16-tableau1[[#This Row],[MONTANT €HT]]</f>
        <v>-444</v>
      </c>
      <c r="I17" s="7"/>
      <c r="J17" s="7"/>
    </row>
    <row r="18" spans="4:11">
      <c r="D18" s="3"/>
      <c r="E18" s="7"/>
      <c r="F18" s="4"/>
      <c r="G18" s="7"/>
      <c r="H18" s="9">
        <f>H17-tableau1[[#This Row],[MONTANT €HT]]</f>
        <v>-444</v>
      </c>
      <c r="I18" s="7"/>
      <c r="J18" s="7"/>
    </row>
    <row r="19" spans="4:11">
      <c r="D19" s="3" t="s">
        <v>4</v>
      </c>
      <c r="E19" s="7"/>
      <c r="F19" s="4"/>
      <c r="G19" s="7"/>
      <c r="H19" s="9">
        <f>H18-tableau1[[#This Row],[MONTANT €HT]]</f>
        <v>-444</v>
      </c>
      <c r="I19" s="7"/>
      <c r="J19" s="7"/>
    </row>
    <row r="20" spans="4:11">
      <c r="D20" s="3" t="s">
        <v>3</v>
      </c>
      <c r="E20" s="7"/>
      <c r="F20" s="4"/>
      <c r="G20" s="7"/>
      <c r="H20" s="9">
        <f>H19-tableau1[[#This Row],[MONTANT €HT]]</f>
        <v>-444</v>
      </c>
      <c r="I20" s="7"/>
      <c r="J20" s="7"/>
    </row>
    <row r="21" spans="4:11">
      <c r="D21" s="3"/>
      <c r="E21" s="7"/>
      <c r="F21" s="4"/>
      <c r="G21" s="7"/>
      <c r="H21" s="9">
        <f>H20-tableau1[[#This Row],[MONTANT €HT]]</f>
        <v>-444</v>
      </c>
      <c r="I21" s="7"/>
      <c r="J21" s="7"/>
    </row>
    <row r="22" spans="4:11">
      <c r="D22" s="3"/>
      <c r="E22" s="7"/>
      <c r="F22" s="4"/>
      <c r="G22" s="7"/>
      <c r="H22" s="9">
        <f>H21-tableau1[[#This Row],[MONTANT €HT]]</f>
        <v>-444</v>
      </c>
      <c r="I22" s="7"/>
      <c r="J22" s="7"/>
    </row>
    <row r="23" spans="4:11">
      <c r="D23" s="3"/>
      <c r="E23" s="7"/>
      <c r="F23" s="4"/>
      <c r="G23" s="7"/>
      <c r="H23" s="9">
        <f>H22-tableau1[[#This Row],[MONTANT €HT]]</f>
        <v>-444</v>
      </c>
      <c r="I23" s="7"/>
      <c r="J23" s="7"/>
    </row>
    <row r="24" spans="4:11">
      <c r="D24" s="3"/>
      <c r="E24" s="7"/>
      <c r="F24" s="4"/>
      <c r="G24" s="7"/>
      <c r="H24" s="9">
        <f>H23-tableau1[[#This Row],[MONTANT €HT]]</f>
        <v>-444</v>
      </c>
      <c r="I24" s="7"/>
      <c r="J24" s="7"/>
    </row>
    <row r="25" spans="4:11">
      <c r="D25" s="3"/>
      <c r="E25" s="7"/>
      <c r="F25" s="4"/>
      <c r="G25" s="7"/>
      <c r="H25" s="9">
        <f>H24-tableau1[[#This Row],[MONTANT €HT]]</f>
        <v>-444</v>
      </c>
      <c r="I25" s="7"/>
      <c r="J25" s="7"/>
    </row>
    <row r="26" spans="4:11">
      <c r="D26" s="13"/>
      <c r="E26" s="10" t="s">
        <v>12</v>
      </c>
      <c r="F26" s="11"/>
      <c r="G26" s="12">
        <f>SUMIF(tableau1[TYPE],"FACTURE",tableau1[MONTANT €HT])</f>
        <v>444</v>
      </c>
      <c r="H26" s="12">
        <f>SUMIF(tableau1[NUMERO],"FACTURE",tableau1[RESTE A DEPENSER €HT])</f>
        <v>0</v>
      </c>
      <c r="I26" s="12">
        <f ca="1">SUMIF(tableau1[],"FACTURE",tableau1[COMMANDE €HT])</f>
        <v>0</v>
      </c>
      <c r="J26" s="12">
        <f>SUMIF(tableau1[MONTANT €HT],"FACTURE",tableau1[PROVISIONS HORS BUDGET €HT])</f>
        <v>0</v>
      </c>
    </row>
    <row r="27" spans="4:11">
      <c r="G27" s="4"/>
      <c r="H27" s="5"/>
      <c r="I27" s="5"/>
      <c r="J27" s="5"/>
    </row>
    <row r="29" spans="4:11">
      <c r="K29" s="5"/>
    </row>
    <row r="30" spans="4:11">
      <c r="K30" s="5"/>
    </row>
    <row r="31" spans="4:11">
      <c r="K31" s="5"/>
    </row>
    <row r="36" spans="12:12">
      <c r="L36" s="5"/>
    </row>
    <row r="37" spans="12:12">
      <c r="L37" s="5"/>
    </row>
    <row r="38" spans="12:12">
      <c r="L38" s="5"/>
    </row>
  </sheetData>
  <dataConsolidate/>
  <mergeCells count="1">
    <mergeCell ref="D3:J3"/>
  </mergeCells>
  <conditionalFormatting sqref="D8:J25">
    <cfRule type="expression" dxfId="11" priority="5">
      <formula>$D8="BON DE COMMANDE"</formula>
    </cfRule>
  </conditionalFormatting>
  <dataValidations count="1">
    <dataValidation type="list" allowBlank="1" showInputMessage="1" showErrorMessage="1" sqref="D8:D25">
      <formula1>$Q$1:$Q$2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 dépenses mensuelles</vt:lpstr>
      <vt:lpstr>Facture</vt:lpstr>
      <vt:lpstr>achatduterrain</vt:lpstr>
      <vt:lpstr>Facture!cacahuete</vt:lpstr>
      <vt:lpstr>cacahuete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RSITHTHIVINAYAGAM</dc:creator>
  <cp:lastModifiedBy>RSITHTHIVINAYAGAM</cp:lastModifiedBy>
  <dcterms:created xsi:type="dcterms:W3CDTF">2018-04-25T07:28:17Z</dcterms:created>
  <dcterms:modified xsi:type="dcterms:W3CDTF">2018-09-19T11:54:51Z</dcterms:modified>
</cp:coreProperties>
</file>